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DieseArbeitsmappe"/>
  <mc:AlternateContent xmlns:mc="http://schemas.openxmlformats.org/markup-compatibility/2006">
    <mc:Choice Requires="x15">
      <x15ac:absPath xmlns:x15ac="http://schemas.microsoft.com/office/spreadsheetml/2010/11/ac" url="/Users/iamqwame/Downloads/"/>
    </mc:Choice>
  </mc:AlternateContent>
  <xr:revisionPtr revIDLastSave="0" documentId="8_{D21CBC7D-0D56-EB48-BBEC-BC3FFCB6EBF3}" xr6:coauthVersionLast="47" xr6:coauthVersionMax="47" xr10:uidLastSave="{00000000-0000-0000-0000-000000000000}"/>
  <bookViews>
    <workbookView xWindow="0" yWindow="500" windowWidth="38400" windowHeight="21100" tabRatio="552" activeTab="2" xr2:uid="{00000000-000D-0000-FFFF-FFFF00000000}"/>
  </bookViews>
  <sheets>
    <sheet name="Specification" sheetId="15" state="hidden" r:id="rId1"/>
    <sheet name="Instruktionen" sheetId="1" r:id="rId2"/>
    <sheet name="Allgemeine Informationen" sheetId="2" r:id="rId3"/>
    <sheet name="CN Codes" sheetId="3" r:id="rId4"/>
    <sheet name="Hersteller" sheetId="4" r:id="rId5"/>
    <sheet name="Produktionsstandorte" sheetId="14" state="hidden" r:id="rId6"/>
    <sheet name="Warenimporte" sheetId="16" r:id="rId7"/>
    <sheet name="Feedback" sheetId="6" r:id="rId8"/>
    <sheet name="Zollverfahren" sheetId="7" r:id="rId9"/>
    <sheet name="Produktionsmethoden" sheetId="9" state="hidden" r:id="rId10"/>
    <sheet name="Länder_Liste" sheetId="10" state="hidden" r:id="rId11"/>
    <sheet name="Wareneinheiten" sheetId="11" state="hidden" r:id="rId12"/>
    <sheet name="CN Code Liste" sheetId="12" r:id="rId13"/>
  </sheets>
  <definedNames>
    <definedName name="cn_codes_updated">'CN Code Liste'!$F$9:$F$576</definedName>
    <definedName name="dropdown_bought_from">Produktionsstandorte!$BD$12:$BD$511</definedName>
    <definedName name="dropdown_bought_with_vendors">OFFSET(Produktionsstandorte!$BB$12, 0, 0, 500-COUNTIF(Produktionsstandorte!$BB$12:$BB$511, 0))</definedName>
    <definedName name="dropdown_bought_without_vendors">Produktionsstandorte!$BC$12:$BC$511</definedName>
    <definedName name="ListeCNCodes">OFFSET('CN Codes'!$AB$11, 0, 0, 300-COUNTIF('CN Codes'!$AB$11:$AB$310, ""))</definedName>
    <definedName name="ListeHersteller">OFFSET(Hersteller!$AD$12, 0, 0, 250-COUNTIF(Hersteller!$AD$12:$AD$261, ""))</definedName>
    <definedName name="ListeHerstellerUndInstallations">OFFSET(Produktionsstandorte!$AO$12, 0, 0, 237-COUNTIF(Produktionsstandorte!$AO$12:$AO$248, 0))</definedName>
    <definedName name="ListeLänder">Länder_Liste!$J$2:$J$259</definedName>
    <definedName name="ProduktionsStandorte">OFFSET(Produktionsstandorte!$AD$12, 0, 0, 250-COUNTIF(Produktionsstandorte!$AD$12:$AD$261,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12" i="14" l="1" a="1"/>
  <c r="AS12" i="14" s="1"/>
  <c r="AZ13" i="14" a="1"/>
  <c r="AZ13" i="14" s="1"/>
  <c r="AZ14" i="14" a="1"/>
  <c r="AZ14" i="14" s="1"/>
  <c r="AZ15" i="14" a="1"/>
  <c r="AZ15" i="14" s="1"/>
  <c r="AZ16" i="14" a="1"/>
  <c r="AZ16" i="14" s="1"/>
  <c r="AZ17" i="14" a="1"/>
  <c r="AZ17" i="14" s="1"/>
  <c r="AZ18" i="14" a="1"/>
  <c r="AZ18" i="14" s="1"/>
  <c r="AZ19" i="14" a="1"/>
  <c r="AZ19" i="14" s="1"/>
  <c r="AZ20" i="14" a="1"/>
  <c r="AZ20" i="14" s="1"/>
  <c r="AZ21" i="14" a="1"/>
  <c r="AZ21" i="14" s="1"/>
  <c r="AZ22" i="14" a="1"/>
  <c r="AZ22" i="14" s="1"/>
  <c r="AZ23" i="14" a="1"/>
  <c r="AZ23" i="14" s="1"/>
  <c r="AZ24" i="14" a="1"/>
  <c r="AZ24" i="14" s="1"/>
  <c r="AZ25" i="14" a="1"/>
  <c r="AZ25" i="14" s="1"/>
  <c r="AZ26" i="14" a="1"/>
  <c r="AZ26" i="14" s="1"/>
  <c r="AZ27" i="14" a="1"/>
  <c r="AZ27" i="14" s="1"/>
  <c r="AZ28" i="14" a="1"/>
  <c r="AZ28" i="14" s="1"/>
  <c r="AZ29" i="14" a="1"/>
  <c r="AZ29" i="14" s="1"/>
  <c r="AZ30" i="14" a="1"/>
  <c r="AZ30" i="14" s="1"/>
  <c r="AZ31" i="14" a="1"/>
  <c r="AZ31" i="14" s="1"/>
  <c r="AZ32" i="14" a="1"/>
  <c r="AZ32" i="14" s="1"/>
  <c r="AZ33" i="14" a="1"/>
  <c r="AZ33" i="14" s="1"/>
  <c r="AZ34" i="14" a="1"/>
  <c r="AZ34" i="14" s="1"/>
  <c r="AZ35" i="14" a="1"/>
  <c r="AZ35" i="14" s="1"/>
  <c r="AZ36" i="14" a="1"/>
  <c r="AZ36" i="14" s="1"/>
  <c r="AZ37" i="14" a="1"/>
  <c r="AZ37" i="14" s="1"/>
  <c r="AZ38" i="14" a="1"/>
  <c r="AZ38" i="14" s="1"/>
  <c r="AZ39" i="14" a="1"/>
  <c r="AZ39" i="14" s="1"/>
  <c r="AZ40" i="14" a="1"/>
  <c r="AZ40" i="14" s="1"/>
  <c r="AZ41" i="14" a="1"/>
  <c r="AZ41" i="14" s="1"/>
  <c r="AZ42" i="14" a="1"/>
  <c r="AZ42" i="14" s="1"/>
  <c r="AZ43" i="14" a="1"/>
  <c r="AZ43" i="14" s="1"/>
  <c r="AZ44" i="14" a="1"/>
  <c r="AZ44" i="14" s="1"/>
  <c r="AZ45" i="14" a="1"/>
  <c r="AZ45" i="14" s="1"/>
  <c r="AZ46" i="14" a="1"/>
  <c r="AZ46" i="14" s="1"/>
  <c r="AZ47" i="14" a="1"/>
  <c r="AZ47" i="14" s="1"/>
  <c r="AZ48" i="14" a="1"/>
  <c r="AZ48" i="14" s="1"/>
  <c r="AZ49" i="14" a="1"/>
  <c r="AZ49" i="14" s="1"/>
  <c r="AZ50" i="14" a="1"/>
  <c r="AZ50" i="14" s="1"/>
  <c r="AZ51" i="14" a="1"/>
  <c r="AZ51" i="14" s="1"/>
  <c r="AZ52" i="14" a="1"/>
  <c r="AZ52" i="14" s="1"/>
  <c r="AZ53" i="14" a="1"/>
  <c r="AZ53" i="14" s="1"/>
  <c r="AZ54" i="14" a="1"/>
  <c r="AZ54" i="14" s="1"/>
  <c r="AZ55" i="14" a="1"/>
  <c r="AZ55" i="14" s="1"/>
  <c r="AZ56" i="14" a="1"/>
  <c r="AZ56" i="14" s="1"/>
  <c r="AZ57" i="14" a="1"/>
  <c r="AZ57" i="14" s="1"/>
  <c r="AZ58" i="14" a="1"/>
  <c r="AZ58" i="14" s="1"/>
  <c r="AZ59" i="14" a="1"/>
  <c r="AZ59" i="14" s="1"/>
  <c r="AZ60" i="14" a="1"/>
  <c r="AZ60" i="14" s="1"/>
  <c r="AZ61" i="14" a="1"/>
  <c r="AZ61" i="14" s="1"/>
  <c r="AZ62" i="14" a="1"/>
  <c r="AZ62" i="14" s="1"/>
  <c r="AZ63" i="14" a="1"/>
  <c r="AZ63" i="14" s="1"/>
  <c r="AZ64" i="14" a="1"/>
  <c r="AZ64" i="14" s="1"/>
  <c r="AZ65" i="14" a="1"/>
  <c r="AZ65" i="14" s="1"/>
  <c r="AZ66" i="14" a="1"/>
  <c r="AZ66" i="14" s="1"/>
  <c r="AZ67" i="14" a="1"/>
  <c r="AZ67" i="14" s="1"/>
  <c r="AZ68" i="14" a="1"/>
  <c r="AZ68" i="14" s="1"/>
  <c r="AZ69" i="14" a="1"/>
  <c r="AZ69" i="14" s="1"/>
  <c r="AZ70" i="14" a="1"/>
  <c r="AZ70" i="14" s="1"/>
  <c r="AZ71" i="14" a="1"/>
  <c r="AZ71" i="14" s="1"/>
  <c r="AZ72" i="14" a="1"/>
  <c r="AZ72" i="14" s="1"/>
  <c r="AZ73" i="14" a="1"/>
  <c r="AZ73" i="14" s="1"/>
  <c r="AZ74" i="14" a="1"/>
  <c r="AZ74" i="14" s="1"/>
  <c r="AZ75" i="14" a="1"/>
  <c r="AZ75" i="14" s="1"/>
  <c r="AZ76" i="14" a="1"/>
  <c r="AZ76" i="14" s="1"/>
  <c r="AZ77" i="14" a="1"/>
  <c r="AZ77" i="14" s="1"/>
  <c r="AZ78" i="14" a="1"/>
  <c r="AZ78" i="14" s="1"/>
  <c r="AZ79" i="14" a="1"/>
  <c r="AZ79" i="14" s="1"/>
  <c r="AZ80" i="14" a="1"/>
  <c r="AZ80" i="14" s="1"/>
  <c r="AZ81" i="14" a="1"/>
  <c r="AZ81" i="14" s="1"/>
  <c r="AZ82" i="14" a="1"/>
  <c r="AZ82" i="14" s="1"/>
  <c r="AZ83" i="14" a="1"/>
  <c r="AZ83" i="14" s="1"/>
  <c r="AZ84" i="14" a="1"/>
  <c r="AZ84" i="14" s="1"/>
  <c r="AZ85" i="14" a="1"/>
  <c r="AZ85" i="14" s="1"/>
  <c r="AZ86" i="14" a="1"/>
  <c r="AZ86" i="14" s="1"/>
  <c r="AZ87" i="14" a="1"/>
  <c r="AZ87" i="14" s="1"/>
  <c r="AZ88" i="14" a="1"/>
  <c r="AZ88" i="14" s="1"/>
  <c r="AZ89" i="14" a="1"/>
  <c r="AZ89" i="14" s="1"/>
  <c r="AZ90" i="14" a="1"/>
  <c r="AZ90" i="14" s="1"/>
  <c r="AZ91" i="14" a="1"/>
  <c r="AZ91" i="14" s="1"/>
  <c r="AZ92" i="14" a="1"/>
  <c r="AZ92" i="14" s="1"/>
  <c r="AZ93" i="14" a="1"/>
  <c r="AZ93" i="14" s="1"/>
  <c r="AZ94" i="14" a="1"/>
  <c r="AZ94" i="14" s="1"/>
  <c r="AZ95" i="14" a="1"/>
  <c r="AZ95" i="14" s="1"/>
  <c r="AZ96" i="14" a="1"/>
  <c r="AZ96" i="14" s="1"/>
  <c r="AZ97" i="14" a="1"/>
  <c r="AZ97" i="14" s="1"/>
  <c r="AZ98" i="14" a="1"/>
  <c r="AZ98" i="14" s="1"/>
  <c r="AZ99" i="14" a="1"/>
  <c r="AZ99" i="14" s="1"/>
  <c r="AZ100" i="14" a="1"/>
  <c r="AZ100" i="14" s="1"/>
  <c r="AZ101" i="14" a="1"/>
  <c r="AZ101" i="14" s="1"/>
  <c r="AZ102" i="14" a="1"/>
  <c r="AZ102" i="14" s="1"/>
  <c r="AZ103" i="14" a="1"/>
  <c r="AZ103" i="14" s="1"/>
  <c r="AZ104" i="14" a="1"/>
  <c r="AZ104" i="14" s="1"/>
  <c r="AZ105" i="14" a="1"/>
  <c r="AZ105" i="14" s="1"/>
  <c r="AZ106" i="14" a="1"/>
  <c r="AZ106" i="14" s="1"/>
  <c r="AZ107" i="14" a="1"/>
  <c r="AZ107" i="14" s="1"/>
  <c r="AZ108" i="14" a="1"/>
  <c r="AZ108" i="14" s="1"/>
  <c r="AZ109" i="14" a="1"/>
  <c r="AZ109" i="14" s="1"/>
  <c r="AZ110" i="14" a="1"/>
  <c r="AZ110" i="14" s="1"/>
  <c r="AZ111" i="14" a="1"/>
  <c r="AZ111" i="14" s="1"/>
  <c r="AZ112" i="14" a="1"/>
  <c r="AZ112" i="14" s="1"/>
  <c r="AZ113" i="14" a="1"/>
  <c r="AZ113" i="14" s="1"/>
  <c r="AZ114" i="14" a="1"/>
  <c r="AZ114" i="14" s="1"/>
  <c r="AZ115" i="14" a="1"/>
  <c r="AZ115" i="14" s="1"/>
  <c r="AZ116" i="14" a="1"/>
  <c r="AZ116" i="14" s="1"/>
  <c r="AZ117" i="14" a="1"/>
  <c r="AZ117" i="14" s="1"/>
  <c r="AZ118" i="14" a="1"/>
  <c r="AZ118" i="14" s="1"/>
  <c r="AZ119" i="14" a="1"/>
  <c r="AZ119" i="14" s="1"/>
  <c r="AZ120" i="14" a="1"/>
  <c r="AZ120" i="14" s="1"/>
  <c r="AZ121" i="14" a="1"/>
  <c r="AZ121" i="14" s="1"/>
  <c r="AZ122" i="14" a="1"/>
  <c r="AZ122" i="14" s="1"/>
  <c r="AZ123" i="14" a="1"/>
  <c r="AZ123" i="14" s="1"/>
  <c r="AZ124" i="14" a="1"/>
  <c r="AZ124" i="14" s="1"/>
  <c r="AZ125" i="14" a="1"/>
  <c r="AZ125" i="14" s="1"/>
  <c r="AZ126" i="14" a="1"/>
  <c r="AZ126" i="14" s="1"/>
  <c r="AZ127" i="14" a="1"/>
  <c r="AZ127" i="14" s="1"/>
  <c r="AZ128" i="14" a="1"/>
  <c r="AZ128" i="14" s="1"/>
  <c r="AZ129" i="14" a="1"/>
  <c r="AZ129" i="14" s="1"/>
  <c r="AZ130" i="14" a="1"/>
  <c r="AZ130" i="14" s="1"/>
  <c r="AZ131" i="14" a="1"/>
  <c r="AZ131" i="14" s="1"/>
  <c r="AZ132" i="14" a="1"/>
  <c r="AZ132" i="14" s="1"/>
  <c r="AZ133" i="14" a="1"/>
  <c r="AZ133" i="14" s="1"/>
  <c r="AZ134" i="14" a="1"/>
  <c r="AZ134" i="14" s="1"/>
  <c r="AZ135" i="14" a="1"/>
  <c r="AZ135" i="14" s="1"/>
  <c r="AZ136" i="14" a="1"/>
  <c r="AZ136" i="14" s="1"/>
  <c r="AZ137" i="14" a="1"/>
  <c r="AZ137" i="14" s="1"/>
  <c r="AZ138" i="14" a="1"/>
  <c r="AZ138" i="14" s="1"/>
  <c r="AZ139" i="14" a="1"/>
  <c r="AZ139" i="14" s="1"/>
  <c r="AZ140" i="14" a="1"/>
  <c r="AZ140" i="14" s="1"/>
  <c r="AZ141" i="14" a="1"/>
  <c r="AZ141" i="14" s="1"/>
  <c r="AZ142" i="14" a="1"/>
  <c r="AZ142" i="14" s="1"/>
  <c r="AZ143" i="14" a="1"/>
  <c r="AZ143" i="14" s="1"/>
  <c r="AZ144" i="14" a="1"/>
  <c r="AZ144" i="14" s="1"/>
  <c r="AZ145" i="14" a="1"/>
  <c r="AZ145" i="14" s="1"/>
  <c r="AZ146" i="14" a="1"/>
  <c r="AZ146" i="14" s="1"/>
  <c r="AZ147" i="14" a="1"/>
  <c r="AZ147" i="14" s="1"/>
  <c r="AZ148" i="14" a="1"/>
  <c r="AZ148" i="14" s="1"/>
  <c r="AZ149" i="14" a="1"/>
  <c r="AZ149" i="14" s="1"/>
  <c r="AZ150" i="14" a="1"/>
  <c r="AZ150" i="14" s="1"/>
  <c r="AZ151" i="14" a="1"/>
  <c r="AZ151" i="14" s="1"/>
  <c r="AZ152" i="14" a="1"/>
  <c r="AZ152" i="14" s="1"/>
  <c r="AZ153" i="14" a="1"/>
  <c r="AZ153" i="14" s="1"/>
  <c r="AZ154" i="14" a="1"/>
  <c r="AZ154" i="14" s="1"/>
  <c r="AZ155" i="14" a="1"/>
  <c r="AZ155" i="14" s="1"/>
  <c r="AZ156" i="14" a="1"/>
  <c r="AZ156" i="14" s="1"/>
  <c r="AZ157" i="14" a="1"/>
  <c r="AZ157" i="14" s="1"/>
  <c r="AZ158" i="14" a="1"/>
  <c r="AZ158" i="14" s="1"/>
  <c r="AZ159" i="14" a="1"/>
  <c r="AZ159" i="14" s="1"/>
  <c r="AZ160" i="14" a="1"/>
  <c r="AZ160" i="14" s="1"/>
  <c r="AZ161" i="14" a="1"/>
  <c r="AZ161" i="14" s="1"/>
  <c r="AZ162" i="14" a="1"/>
  <c r="AZ162" i="14" s="1"/>
  <c r="AZ163" i="14" a="1"/>
  <c r="AZ163" i="14" s="1"/>
  <c r="AZ164" i="14" a="1"/>
  <c r="AZ164" i="14" s="1"/>
  <c r="AZ165" i="14" a="1"/>
  <c r="AZ165" i="14" s="1"/>
  <c r="AZ166" i="14" a="1"/>
  <c r="AZ166" i="14" s="1"/>
  <c r="AZ167" i="14" a="1"/>
  <c r="AZ167" i="14" s="1"/>
  <c r="AZ168" i="14" a="1"/>
  <c r="AZ168" i="14" s="1"/>
  <c r="AZ169" i="14" a="1"/>
  <c r="AZ169" i="14" s="1"/>
  <c r="AZ170" i="14" a="1"/>
  <c r="AZ170" i="14" s="1"/>
  <c r="AZ171" i="14" a="1"/>
  <c r="AZ171" i="14" s="1"/>
  <c r="AZ172" i="14" a="1"/>
  <c r="AZ172" i="14" s="1"/>
  <c r="AZ173" i="14" a="1"/>
  <c r="AZ173" i="14" s="1"/>
  <c r="AZ174" i="14" a="1"/>
  <c r="AZ174" i="14" s="1"/>
  <c r="AZ175" i="14" a="1"/>
  <c r="AZ175" i="14" s="1"/>
  <c r="AZ176" i="14" a="1"/>
  <c r="AZ176" i="14" s="1"/>
  <c r="AZ177" i="14" a="1"/>
  <c r="AZ177" i="14" s="1"/>
  <c r="AZ178" i="14" a="1"/>
  <c r="AZ178" i="14" s="1"/>
  <c r="AZ179" i="14" a="1"/>
  <c r="AZ179" i="14" s="1"/>
  <c r="AZ180" i="14" a="1"/>
  <c r="AZ180" i="14" s="1"/>
  <c r="AZ181" i="14" a="1"/>
  <c r="AZ181" i="14" s="1"/>
  <c r="AZ182" i="14" a="1"/>
  <c r="AZ182" i="14" s="1"/>
  <c r="AZ183" i="14" a="1"/>
  <c r="AZ183" i="14" s="1"/>
  <c r="AZ184" i="14" a="1"/>
  <c r="AZ184" i="14" s="1"/>
  <c r="AZ185" i="14" a="1"/>
  <c r="AZ185" i="14" s="1"/>
  <c r="AZ186" i="14" a="1"/>
  <c r="AZ186" i="14" s="1"/>
  <c r="AZ187" i="14" a="1"/>
  <c r="AZ187" i="14" s="1"/>
  <c r="AZ188" i="14" a="1"/>
  <c r="AZ188" i="14" s="1"/>
  <c r="AZ189" i="14" a="1"/>
  <c r="AZ189" i="14" s="1"/>
  <c r="AZ190" i="14" a="1"/>
  <c r="AZ190" i="14" s="1"/>
  <c r="AZ191" i="14" a="1"/>
  <c r="AZ191" i="14" s="1"/>
  <c r="AZ192" i="14" a="1"/>
  <c r="AZ192" i="14" s="1"/>
  <c r="AZ193" i="14" a="1"/>
  <c r="AZ193" i="14" s="1"/>
  <c r="AZ194" i="14" a="1"/>
  <c r="AZ194" i="14" s="1"/>
  <c r="AZ195" i="14" a="1"/>
  <c r="AZ195" i="14" s="1"/>
  <c r="AZ196" i="14" a="1"/>
  <c r="AZ196" i="14" s="1"/>
  <c r="AZ197" i="14" a="1"/>
  <c r="AZ197" i="14" s="1"/>
  <c r="AZ198" i="14" a="1"/>
  <c r="AZ198" i="14" s="1"/>
  <c r="AZ199" i="14" a="1"/>
  <c r="AZ199" i="14" s="1"/>
  <c r="AZ200" i="14" a="1"/>
  <c r="AZ200" i="14" s="1"/>
  <c r="AZ201" i="14" a="1"/>
  <c r="AZ201" i="14" s="1"/>
  <c r="AZ202" i="14" a="1"/>
  <c r="AZ202" i="14" s="1"/>
  <c r="AZ203" i="14" a="1"/>
  <c r="AZ203" i="14" s="1"/>
  <c r="AZ204" i="14" a="1"/>
  <c r="AZ204" i="14" s="1"/>
  <c r="AZ205" i="14" a="1"/>
  <c r="AZ205" i="14" s="1"/>
  <c r="AZ206" i="14" a="1"/>
  <c r="AZ206" i="14" s="1"/>
  <c r="AZ207" i="14" a="1"/>
  <c r="AZ207" i="14" s="1"/>
  <c r="AZ208" i="14" a="1"/>
  <c r="AZ208" i="14" s="1"/>
  <c r="AZ209" i="14" a="1"/>
  <c r="AZ209" i="14" s="1"/>
  <c r="AZ210" i="14" a="1"/>
  <c r="AZ210" i="14" s="1"/>
  <c r="AZ211" i="14" a="1"/>
  <c r="AZ211" i="14" s="1"/>
  <c r="AZ212" i="14" a="1"/>
  <c r="AZ212" i="14" s="1"/>
  <c r="AZ213" i="14" a="1"/>
  <c r="AZ213" i="14" s="1"/>
  <c r="AZ214" i="14" a="1"/>
  <c r="AZ214" i="14" s="1"/>
  <c r="AZ215" i="14" a="1"/>
  <c r="AZ215" i="14" s="1"/>
  <c r="AZ216" i="14" a="1"/>
  <c r="AZ216" i="14" s="1"/>
  <c r="AZ217" i="14" a="1"/>
  <c r="AZ217" i="14" s="1"/>
  <c r="AZ218" i="14" a="1"/>
  <c r="AZ218" i="14" s="1"/>
  <c r="AZ219" i="14" a="1"/>
  <c r="AZ219" i="14" s="1"/>
  <c r="AZ220" i="14" a="1"/>
  <c r="AZ220" i="14" s="1"/>
  <c r="AZ221" i="14" a="1"/>
  <c r="AZ221" i="14" s="1"/>
  <c r="AZ222" i="14" a="1"/>
  <c r="AZ222" i="14" s="1"/>
  <c r="AZ223" i="14" a="1"/>
  <c r="AZ223" i="14" s="1"/>
  <c r="AZ224" i="14" a="1"/>
  <c r="AZ224" i="14" s="1"/>
  <c r="AZ225" i="14" a="1"/>
  <c r="AZ225" i="14" s="1"/>
  <c r="AZ226" i="14" a="1"/>
  <c r="AZ226" i="14" s="1"/>
  <c r="AZ227" i="14" a="1"/>
  <c r="AZ227" i="14" s="1"/>
  <c r="AZ228" i="14" a="1"/>
  <c r="AZ228" i="14" s="1"/>
  <c r="AZ229" i="14" a="1"/>
  <c r="AZ229" i="14" s="1"/>
  <c r="AZ230" i="14" a="1"/>
  <c r="AZ230" i="14" s="1"/>
  <c r="AZ231" i="14" a="1"/>
  <c r="AZ231" i="14" s="1"/>
  <c r="AZ232" i="14" a="1"/>
  <c r="AZ232" i="14" s="1"/>
  <c r="AZ233" i="14" a="1"/>
  <c r="AZ233" i="14" s="1"/>
  <c r="AZ234" i="14" a="1"/>
  <c r="AZ234" i="14" s="1"/>
  <c r="AZ235" i="14" a="1"/>
  <c r="AZ235" i="14" s="1"/>
  <c r="AZ236" i="14" a="1"/>
  <c r="AZ236" i="14" s="1"/>
  <c r="AZ237" i="14" a="1"/>
  <c r="AZ237" i="14" s="1"/>
  <c r="AZ238" i="14" a="1"/>
  <c r="AZ238" i="14" s="1"/>
  <c r="AZ239" i="14" a="1"/>
  <c r="AZ239" i="14" s="1"/>
  <c r="AZ240" i="14" a="1"/>
  <c r="AZ240" i="14" s="1"/>
  <c r="AZ241" i="14" a="1"/>
  <c r="AZ241" i="14" s="1"/>
  <c r="AZ242" i="14" a="1"/>
  <c r="AZ242" i="14" s="1"/>
  <c r="AZ243" i="14" a="1"/>
  <c r="AZ243" i="14" s="1"/>
  <c r="AZ244" i="14" a="1"/>
  <c r="AZ244" i="14" s="1"/>
  <c r="AZ245" i="14" a="1"/>
  <c r="AZ245" i="14" s="1"/>
  <c r="AZ246" i="14" a="1"/>
  <c r="AZ246" i="14" s="1"/>
  <c r="AZ247" i="14" a="1"/>
  <c r="AZ247" i="14" s="1"/>
  <c r="AZ248" i="14" a="1"/>
  <c r="AZ248" i="14" s="1"/>
  <c r="AZ249" i="14" a="1"/>
  <c r="AZ249" i="14" s="1"/>
  <c r="AZ250" i="14" a="1"/>
  <c r="AZ250" i="14" s="1"/>
  <c r="AZ251" i="14" a="1"/>
  <c r="AZ251" i="14" s="1"/>
  <c r="AZ252" i="14" a="1"/>
  <c r="AZ252" i="14" s="1"/>
  <c r="AZ253" i="14" a="1"/>
  <c r="AZ253" i="14" s="1"/>
  <c r="AZ254" i="14" a="1"/>
  <c r="AZ254" i="14" s="1"/>
  <c r="AZ255" i="14" a="1"/>
  <c r="AZ255" i="14" s="1"/>
  <c r="AZ256" i="14" a="1"/>
  <c r="AZ256" i="14" s="1"/>
  <c r="AZ257" i="14" a="1"/>
  <c r="AZ257" i="14" s="1"/>
  <c r="AZ258" i="14" a="1"/>
  <c r="AZ258" i="14" s="1"/>
  <c r="AZ259" i="14" a="1"/>
  <c r="AZ259" i="14" s="1"/>
  <c r="AZ260" i="14" a="1"/>
  <c r="AZ260" i="14" s="1"/>
  <c r="AZ261" i="14" a="1"/>
  <c r="AZ261" i="14" s="1"/>
  <c r="AZ12" i="14" a="1"/>
  <c r="AZ12" i="14" s="1"/>
  <c r="BA12" i="14" l="1"/>
  <c r="AR15" i="14" l="1"/>
  <c r="AS15" i="14" a="1"/>
  <c r="AS15" i="14" s="1"/>
  <c r="AU15" i="14"/>
  <c r="AV15" i="14" a="1"/>
  <c r="AV15" i="14" s="1"/>
  <c r="AX15" i="14" a="1"/>
  <c r="AX15" i="14" s="1"/>
  <c r="AR16" i="14"/>
  <c r="AS16" i="14" a="1"/>
  <c r="AS16" i="14" s="1"/>
  <c r="AU16" i="14"/>
  <c r="AV16" i="14" a="1"/>
  <c r="AV16" i="14" s="1"/>
  <c r="AX16" i="14" a="1"/>
  <c r="AX16" i="14" s="1"/>
  <c r="AR17" i="14"/>
  <c r="AS17" i="14" a="1"/>
  <c r="AS17" i="14" s="1"/>
  <c r="AU17" i="14"/>
  <c r="AV17" i="14" a="1"/>
  <c r="AV17" i="14" s="1"/>
  <c r="AX17" i="14" a="1"/>
  <c r="AX17" i="14" s="1"/>
  <c r="AR18" i="14"/>
  <c r="AS18" i="14" a="1"/>
  <c r="AS18" i="14" s="1"/>
  <c r="AU18" i="14"/>
  <c r="AV18" i="14" a="1"/>
  <c r="AV18" i="14" s="1"/>
  <c r="AX18" i="14" a="1"/>
  <c r="AX18" i="14" s="1"/>
  <c r="AR19" i="14"/>
  <c r="AS19" i="14" a="1"/>
  <c r="AS19" i="14" s="1"/>
  <c r="AU19" i="14"/>
  <c r="AV19" i="14" a="1"/>
  <c r="AV19" i="14" s="1"/>
  <c r="AX19" i="14" a="1"/>
  <c r="AX19" i="14" s="1"/>
  <c r="AR20" i="14"/>
  <c r="AS20" i="14" a="1"/>
  <c r="AS20" i="14" s="1"/>
  <c r="AU20" i="14"/>
  <c r="AV20" i="14" a="1"/>
  <c r="AV20" i="14" s="1"/>
  <c r="AX20" i="14" a="1"/>
  <c r="AX20" i="14" s="1"/>
  <c r="AR21" i="14"/>
  <c r="AS21" i="14" a="1"/>
  <c r="AS21" i="14" s="1"/>
  <c r="AU21" i="14"/>
  <c r="AV21" i="14" a="1"/>
  <c r="AV21" i="14" s="1"/>
  <c r="AX21" i="14" a="1"/>
  <c r="AX21" i="14" s="1"/>
  <c r="AR22" i="14"/>
  <c r="AS22" i="14" a="1"/>
  <c r="AS22" i="14" s="1"/>
  <c r="AU22" i="14"/>
  <c r="AV22" i="14" a="1"/>
  <c r="AV22" i="14" s="1"/>
  <c r="AX22" i="14" a="1"/>
  <c r="AX22" i="14" s="1"/>
  <c r="AR23" i="14"/>
  <c r="AS23" i="14" a="1"/>
  <c r="AS23" i="14" s="1"/>
  <c r="AU23" i="14"/>
  <c r="AV23" i="14" a="1"/>
  <c r="AV23" i="14" s="1"/>
  <c r="AX23" i="14" a="1"/>
  <c r="AX23" i="14" s="1"/>
  <c r="AR24" i="14"/>
  <c r="AS24" i="14" a="1"/>
  <c r="AS24" i="14" s="1"/>
  <c r="AU24" i="14"/>
  <c r="AV24" i="14" a="1"/>
  <c r="AV24" i="14" s="1"/>
  <c r="AX24" i="14" a="1"/>
  <c r="AX24" i="14" s="1"/>
  <c r="AR25" i="14"/>
  <c r="AS25" i="14" a="1"/>
  <c r="AS25" i="14" s="1"/>
  <c r="AU25" i="14"/>
  <c r="AV25" i="14" a="1"/>
  <c r="AV25" i="14" s="1"/>
  <c r="AX25" i="14" a="1"/>
  <c r="AX25" i="14" s="1"/>
  <c r="AR26" i="14"/>
  <c r="AS26" i="14" a="1"/>
  <c r="AS26" i="14" s="1"/>
  <c r="AU26" i="14"/>
  <c r="AV26" i="14" a="1"/>
  <c r="AV26" i="14" s="1"/>
  <c r="AX26" i="14" a="1"/>
  <c r="AX26" i="14" s="1"/>
  <c r="AR27" i="14"/>
  <c r="AS27" i="14" a="1"/>
  <c r="AS27" i="14" s="1"/>
  <c r="AU27" i="14"/>
  <c r="AV27" i="14" a="1"/>
  <c r="AV27" i="14" s="1"/>
  <c r="AX27" i="14" a="1"/>
  <c r="AX27" i="14" s="1"/>
  <c r="AR28" i="14"/>
  <c r="AS28" i="14" a="1"/>
  <c r="AS28" i="14" s="1"/>
  <c r="AU28" i="14"/>
  <c r="AV28" i="14" a="1"/>
  <c r="AV28" i="14" s="1"/>
  <c r="AX28" i="14" a="1"/>
  <c r="AX28" i="14" s="1"/>
  <c r="AR29" i="14"/>
  <c r="AS29" i="14" a="1"/>
  <c r="AS29" i="14" s="1"/>
  <c r="AU29" i="14"/>
  <c r="AV29" i="14" a="1"/>
  <c r="AV29" i="14" s="1"/>
  <c r="AX29" i="14" a="1"/>
  <c r="AX29" i="14" s="1"/>
  <c r="AR30" i="14"/>
  <c r="AS30" i="14" a="1"/>
  <c r="AS30" i="14" s="1"/>
  <c r="AU30" i="14"/>
  <c r="AV30" i="14" a="1"/>
  <c r="AV30" i="14" s="1"/>
  <c r="AX30" i="14" a="1"/>
  <c r="AX30" i="14" s="1"/>
  <c r="AR31" i="14"/>
  <c r="AS31" i="14" a="1"/>
  <c r="AS31" i="14" s="1"/>
  <c r="AU31" i="14"/>
  <c r="AV31" i="14" a="1"/>
  <c r="AV31" i="14" s="1"/>
  <c r="AX31" i="14" a="1"/>
  <c r="AX31" i="14" s="1"/>
  <c r="AR32" i="14"/>
  <c r="AS32" i="14" a="1"/>
  <c r="AS32" i="14" s="1"/>
  <c r="AU32" i="14"/>
  <c r="AV32" i="14" a="1"/>
  <c r="AV32" i="14" s="1"/>
  <c r="AX32" i="14" a="1"/>
  <c r="AX32" i="14" s="1"/>
  <c r="AR33" i="14"/>
  <c r="AS33" i="14" a="1"/>
  <c r="AS33" i="14" s="1"/>
  <c r="AU33" i="14"/>
  <c r="AV33" i="14" a="1"/>
  <c r="AV33" i="14" s="1"/>
  <c r="AX33" i="14" a="1"/>
  <c r="AX33" i="14" s="1"/>
  <c r="AR34" i="14"/>
  <c r="AS34" i="14" a="1"/>
  <c r="AS34" i="14" s="1"/>
  <c r="AU34" i="14"/>
  <c r="AV34" i="14" a="1"/>
  <c r="AV34" i="14" s="1"/>
  <c r="AX34" i="14" a="1"/>
  <c r="AX34" i="14" s="1"/>
  <c r="AR35" i="14"/>
  <c r="AS35" i="14" a="1"/>
  <c r="AS35" i="14" s="1"/>
  <c r="AU35" i="14"/>
  <c r="AV35" i="14" a="1"/>
  <c r="AV35" i="14" s="1"/>
  <c r="AX35" i="14" a="1"/>
  <c r="AX35" i="14" s="1"/>
  <c r="AR36" i="14"/>
  <c r="AS36" i="14" a="1"/>
  <c r="AS36" i="14" s="1"/>
  <c r="AU36" i="14"/>
  <c r="AV36" i="14" a="1"/>
  <c r="AV36" i="14" s="1"/>
  <c r="AX36" i="14" a="1"/>
  <c r="AX36" i="14" s="1"/>
  <c r="AR37" i="14"/>
  <c r="AS37" i="14" a="1"/>
  <c r="AS37" i="14" s="1"/>
  <c r="AU37" i="14"/>
  <c r="AV37" i="14" a="1"/>
  <c r="AV37" i="14" s="1"/>
  <c r="AX37" i="14" a="1"/>
  <c r="AX37" i="14" s="1"/>
  <c r="AR38" i="14"/>
  <c r="AS38" i="14" a="1"/>
  <c r="AS38" i="14" s="1"/>
  <c r="AU38" i="14"/>
  <c r="AV38" i="14" a="1"/>
  <c r="AV38" i="14" s="1"/>
  <c r="AX38" i="14" a="1"/>
  <c r="AX38" i="14" s="1"/>
  <c r="AR39" i="14"/>
  <c r="AS39" i="14" a="1"/>
  <c r="AS39" i="14" s="1"/>
  <c r="AU39" i="14"/>
  <c r="AV39" i="14" a="1"/>
  <c r="AV39" i="14" s="1"/>
  <c r="AX39" i="14" a="1"/>
  <c r="AX39" i="14" s="1"/>
  <c r="AR40" i="14"/>
  <c r="AS40" i="14" a="1"/>
  <c r="AS40" i="14" s="1"/>
  <c r="AU40" i="14"/>
  <c r="AV40" i="14" a="1"/>
  <c r="AV40" i="14" s="1"/>
  <c r="AX40" i="14" a="1"/>
  <c r="AX40" i="14" s="1"/>
  <c r="AR41" i="14"/>
  <c r="AS41" i="14" a="1"/>
  <c r="AS41" i="14" s="1"/>
  <c r="AU41" i="14"/>
  <c r="AV41" i="14" a="1"/>
  <c r="AV41" i="14" s="1"/>
  <c r="AX41" i="14" a="1"/>
  <c r="AX41" i="14" s="1"/>
  <c r="AR42" i="14"/>
  <c r="AS42" i="14" a="1"/>
  <c r="AS42" i="14" s="1"/>
  <c r="AU42" i="14"/>
  <c r="AV42" i="14" a="1"/>
  <c r="AV42" i="14" s="1"/>
  <c r="AX42" i="14" a="1"/>
  <c r="AX42" i="14" s="1"/>
  <c r="AR43" i="14"/>
  <c r="AS43" i="14" a="1"/>
  <c r="AS43" i="14" s="1"/>
  <c r="AU43" i="14"/>
  <c r="AV43" i="14" a="1"/>
  <c r="AV43" i="14" s="1"/>
  <c r="AX43" i="14" a="1"/>
  <c r="AX43" i="14" s="1"/>
  <c r="AR44" i="14"/>
  <c r="AS44" i="14" a="1"/>
  <c r="AS44" i="14" s="1"/>
  <c r="AU44" i="14"/>
  <c r="AV44" i="14" a="1"/>
  <c r="AV44" i="14" s="1"/>
  <c r="AX44" i="14" a="1"/>
  <c r="AX44" i="14" s="1"/>
  <c r="AR45" i="14"/>
  <c r="AS45" i="14" a="1"/>
  <c r="AS45" i="14" s="1"/>
  <c r="AU45" i="14"/>
  <c r="AV45" i="14" a="1"/>
  <c r="AV45" i="14" s="1"/>
  <c r="AX45" i="14" a="1"/>
  <c r="AX45" i="14" s="1"/>
  <c r="AR46" i="14"/>
  <c r="AS46" i="14" a="1"/>
  <c r="AS46" i="14" s="1"/>
  <c r="AU46" i="14"/>
  <c r="AV46" i="14" a="1"/>
  <c r="AV46" i="14" s="1"/>
  <c r="AX46" i="14" a="1"/>
  <c r="AX46" i="14" s="1"/>
  <c r="AR47" i="14"/>
  <c r="AS47" i="14" a="1"/>
  <c r="AS47" i="14" s="1"/>
  <c r="AU47" i="14"/>
  <c r="AV47" i="14" a="1"/>
  <c r="AV47" i="14" s="1"/>
  <c r="AX47" i="14" a="1"/>
  <c r="AX47" i="14" s="1"/>
  <c r="AR48" i="14"/>
  <c r="AS48" i="14" a="1"/>
  <c r="AS48" i="14" s="1"/>
  <c r="AU48" i="14"/>
  <c r="AV48" i="14" a="1"/>
  <c r="AV48" i="14" s="1"/>
  <c r="AX48" i="14" a="1"/>
  <c r="AX48" i="14" s="1"/>
  <c r="AR49" i="14"/>
  <c r="AS49" i="14" a="1"/>
  <c r="AS49" i="14" s="1"/>
  <c r="AU49" i="14"/>
  <c r="AV49" i="14" a="1"/>
  <c r="AV49" i="14" s="1"/>
  <c r="AX49" i="14" a="1"/>
  <c r="AX49" i="14" s="1"/>
  <c r="AR50" i="14"/>
  <c r="AS50" i="14" a="1"/>
  <c r="AS50" i="14" s="1"/>
  <c r="AU50" i="14"/>
  <c r="AV50" i="14" a="1"/>
  <c r="AV50" i="14" s="1"/>
  <c r="AX50" i="14" a="1"/>
  <c r="AX50" i="14" s="1"/>
  <c r="AR51" i="14"/>
  <c r="AS51" i="14" a="1"/>
  <c r="AS51" i="14" s="1"/>
  <c r="AU51" i="14"/>
  <c r="AV51" i="14" a="1"/>
  <c r="AV51" i="14" s="1"/>
  <c r="AX51" i="14" a="1"/>
  <c r="AX51" i="14" s="1"/>
  <c r="AR52" i="14"/>
  <c r="AS52" i="14" a="1"/>
  <c r="AS52" i="14" s="1"/>
  <c r="AU52" i="14"/>
  <c r="AV52" i="14" a="1"/>
  <c r="AV52" i="14" s="1"/>
  <c r="AX52" i="14" a="1"/>
  <c r="AX52" i="14" s="1"/>
  <c r="AR53" i="14"/>
  <c r="AS53" i="14" a="1"/>
  <c r="AS53" i="14" s="1"/>
  <c r="AU53" i="14"/>
  <c r="AV53" i="14" a="1"/>
  <c r="AV53" i="14" s="1"/>
  <c r="AX53" i="14" a="1"/>
  <c r="AX53" i="14" s="1"/>
  <c r="AR54" i="14"/>
  <c r="AS54" i="14" a="1"/>
  <c r="AS54" i="14" s="1"/>
  <c r="AU54" i="14"/>
  <c r="AV54" i="14" a="1"/>
  <c r="AV54" i="14" s="1"/>
  <c r="AX54" i="14" a="1"/>
  <c r="AX54" i="14" s="1"/>
  <c r="AR55" i="14"/>
  <c r="AS55" i="14" a="1"/>
  <c r="AS55" i="14" s="1"/>
  <c r="AU55" i="14"/>
  <c r="AV55" i="14" a="1"/>
  <c r="AV55" i="14" s="1"/>
  <c r="AX55" i="14" a="1"/>
  <c r="AX55" i="14" s="1"/>
  <c r="AR56" i="14"/>
  <c r="AS56" i="14" a="1"/>
  <c r="AS56" i="14" s="1"/>
  <c r="AU56" i="14"/>
  <c r="AV56" i="14" a="1"/>
  <c r="AV56" i="14" s="1"/>
  <c r="AX56" i="14" a="1"/>
  <c r="AX56" i="14" s="1"/>
  <c r="AR57" i="14"/>
  <c r="AS57" i="14" a="1"/>
  <c r="AS57" i="14" s="1"/>
  <c r="AU57" i="14"/>
  <c r="AV57" i="14" a="1"/>
  <c r="AV57" i="14" s="1"/>
  <c r="AX57" i="14" a="1"/>
  <c r="AX57" i="14" s="1"/>
  <c r="AR58" i="14"/>
  <c r="AS58" i="14" a="1"/>
  <c r="AS58" i="14" s="1"/>
  <c r="AU58" i="14"/>
  <c r="AV58" i="14" a="1"/>
  <c r="AV58" i="14" s="1"/>
  <c r="AX58" i="14" a="1"/>
  <c r="AX58" i="14" s="1"/>
  <c r="AR59" i="14"/>
  <c r="AS59" i="14" a="1"/>
  <c r="AS59" i="14" s="1"/>
  <c r="AU59" i="14"/>
  <c r="AV59" i="14" a="1"/>
  <c r="AV59" i="14" s="1"/>
  <c r="AX59" i="14" a="1"/>
  <c r="AX59" i="14" s="1"/>
  <c r="AR60" i="14"/>
  <c r="AS60" i="14" a="1"/>
  <c r="AS60" i="14" s="1"/>
  <c r="AU60" i="14"/>
  <c r="AV60" i="14" a="1"/>
  <c r="AV60" i="14" s="1"/>
  <c r="AX60" i="14" a="1"/>
  <c r="AX60" i="14" s="1"/>
  <c r="AR61" i="14"/>
  <c r="AS61" i="14" a="1"/>
  <c r="AS61" i="14" s="1"/>
  <c r="AU61" i="14"/>
  <c r="AV61" i="14" a="1"/>
  <c r="AV61" i="14" s="1"/>
  <c r="AX61" i="14" a="1"/>
  <c r="AX61" i="14" s="1"/>
  <c r="AR62" i="14"/>
  <c r="AS62" i="14" a="1"/>
  <c r="AS62" i="14" s="1"/>
  <c r="AU62" i="14"/>
  <c r="AV62" i="14" a="1"/>
  <c r="AV62" i="14" s="1"/>
  <c r="AX62" i="14" a="1"/>
  <c r="AX62" i="14" s="1"/>
  <c r="AR63" i="14"/>
  <c r="AS63" i="14" a="1"/>
  <c r="AS63" i="14" s="1"/>
  <c r="AU63" i="14"/>
  <c r="AV63" i="14" a="1"/>
  <c r="AV63" i="14" s="1"/>
  <c r="AX63" i="14" a="1"/>
  <c r="AX63" i="14" s="1"/>
  <c r="AR64" i="14"/>
  <c r="AS64" i="14" a="1"/>
  <c r="AS64" i="14" s="1"/>
  <c r="AU64" i="14"/>
  <c r="AV64" i="14" a="1"/>
  <c r="AV64" i="14" s="1"/>
  <c r="AX64" i="14" a="1"/>
  <c r="AX64" i="14" s="1"/>
  <c r="AR65" i="14"/>
  <c r="AS65" i="14" a="1"/>
  <c r="AS65" i="14" s="1"/>
  <c r="AU65" i="14"/>
  <c r="AV65" i="14" a="1"/>
  <c r="AV65" i="14" s="1"/>
  <c r="AX65" i="14" a="1"/>
  <c r="AX65" i="14" s="1"/>
  <c r="AR66" i="14"/>
  <c r="AS66" i="14" a="1"/>
  <c r="AS66" i="14" s="1"/>
  <c r="AU66" i="14"/>
  <c r="AV66" i="14" a="1"/>
  <c r="AV66" i="14" s="1"/>
  <c r="AX66" i="14" a="1"/>
  <c r="AX66" i="14" s="1"/>
  <c r="AR67" i="14"/>
  <c r="AS67" i="14" a="1"/>
  <c r="AS67" i="14" s="1"/>
  <c r="AU67" i="14"/>
  <c r="AV67" i="14" a="1"/>
  <c r="AV67" i="14" s="1"/>
  <c r="AX67" i="14" a="1"/>
  <c r="AX67" i="14" s="1"/>
  <c r="AR68" i="14"/>
  <c r="AS68" i="14" a="1"/>
  <c r="AS68" i="14" s="1"/>
  <c r="AU68" i="14"/>
  <c r="AV68" i="14" a="1"/>
  <c r="AV68" i="14" s="1"/>
  <c r="AX68" i="14" a="1"/>
  <c r="AX68" i="14" s="1"/>
  <c r="AR69" i="14"/>
  <c r="AS69" i="14" a="1"/>
  <c r="AS69" i="14" s="1"/>
  <c r="AU69" i="14"/>
  <c r="AV69" i="14" a="1"/>
  <c r="AV69" i="14" s="1"/>
  <c r="AX69" i="14" a="1"/>
  <c r="AX69" i="14" s="1"/>
  <c r="AR70" i="14"/>
  <c r="AS70" i="14" a="1"/>
  <c r="AS70" i="14" s="1"/>
  <c r="AU70" i="14"/>
  <c r="AV70" i="14" a="1"/>
  <c r="AV70" i="14" s="1"/>
  <c r="AX70" i="14" a="1"/>
  <c r="AX70" i="14" s="1"/>
  <c r="AR71" i="14"/>
  <c r="AS71" i="14" a="1"/>
  <c r="AS71" i="14" s="1"/>
  <c r="AU71" i="14"/>
  <c r="AV71" i="14" a="1"/>
  <c r="AV71" i="14" s="1"/>
  <c r="AX71" i="14" a="1"/>
  <c r="AX71" i="14" s="1"/>
  <c r="AR72" i="14"/>
  <c r="AS72" i="14" a="1"/>
  <c r="AS72" i="14" s="1"/>
  <c r="AU72" i="14"/>
  <c r="AV72" i="14" a="1"/>
  <c r="AV72" i="14" s="1"/>
  <c r="AX72" i="14" a="1"/>
  <c r="AX72" i="14" s="1"/>
  <c r="AR73" i="14"/>
  <c r="AS73" i="14" a="1"/>
  <c r="AS73" i="14" s="1"/>
  <c r="AU73" i="14"/>
  <c r="AV73" i="14" a="1"/>
  <c r="AV73" i="14" s="1"/>
  <c r="AX73" i="14" a="1"/>
  <c r="AX73" i="14" s="1"/>
  <c r="AR74" i="14"/>
  <c r="AS74" i="14" a="1"/>
  <c r="AS74" i="14" s="1"/>
  <c r="AU74" i="14"/>
  <c r="AV74" i="14" a="1"/>
  <c r="AV74" i="14" s="1"/>
  <c r="AX74" i="14" a="1"/>
  <c r="AX74" i="14" s="1"/>
  <c r="AR75" i="14"/>
  <c r="AS75" i="14" a="1"/>
  <c r="AS75" i="14" s="1"/>
  <c r="AU75" i="14"/>
  <c r="AV75" i="14" a="1"/>
  <c r="AV75" i="14" s="1"/>
  <c r="AX75" i="14" a="1"/>
  <c r="AX75" i="14" s="1"/>
  <c r="AR76" i="14"/>
  <c r="AS76" i="14" a="1"/>
  <c r="AS76" i="14" s="1"/>
  <c r="AU76" i="14"/>
  <c r="AV76" i="14" a="1"/>
  <c r="AV76" i="14" s="1"/>
  <c r="AX76" i="14" a="1"/>
  <c r="AX76" i="14" s="1"/>
  <c r="AR77" i="14"/>
  <c r="AS77" i="14" a="1"/>
  <c r="AS77" i="14" s="1"/>
  <c r="AU77" i="14"/>
  <c r="AV77" i="14" a="1"/>
  <c r="AV77" i="14" s="1"/>
  <c r="AX77" i="14" a="1"/>
  <c r="AX77" i="14" s="1"/>
  <c r="AR78" i="14"/>
  <c r="AS78" i="14" a="1"/>
  <c r="AS78" i="14" s="1"/>
  <c r="AU78" i="14"/>
  <c r="AV78" i="14" a="1"/>
  <c r="AV78" i="14" s="1"/>
  <c r="AX78" i="14" a="1"/>
  <c r="AX78" i="14" s="1"/>
  <c r="AR79" i="14"/>
  <c r="AS79" i="14" a="1"/>
  <c r="AS79" i="14" s="1"/>
  <c r="AU79" i="14"/>
  <c r="AV79" i="14" a="1"/>
  <c r="AV79" i="14" s="1"/>
  <c r="AX79" i="14" a="1"/>
  <c r="AX79" i="14" s="1"/>
  <c r="AR80" i="14"/>
  <c r="AS80" i="14" a="1"/>
  <c r="AS80" i="14" s="1"/>
  <c r="AU80" i="14"/>
  <c r="AV80" i="14" a="1"/>
  <c r="AV80" i="14" s="1"/>
  <c r="AX80" i="14" a="1"/>
  <c r="AX80" i="14" s="1"/>
  <c r="AR81" i="14"/>
  <c r="AS81" i="14" a="1"/>
  <c r="AS81" i="14" s="1"/>
  <c r="AU81" i="14"/>
  <c r="AV81" i="14" a="1"/>
  <c r="AV81" i="14" s="1"/>
  <c r="AX81" i="14" a="1"/>
  <c r="AX81" i="14" s="1"/>
  <c r="AR82" i="14"/>
  <c r="AS82" i="14" a="1"/>
  <c r="AS82" i="14" s="1"/>
  <c r="AU82" i="14"/>
  <c r="AV82" i="14" a="1"/>
  <c r="AV82" i="14" s="1"/>
  <c r="AX82" i="14" a="1"/>
  <c r="AX82" i="14" s="1"/>
  <c r="AR83" i="14"/>
  <c r="AS83" i="14" a="1"/>
  <c r="AS83" i="14" s="1"/>
  <c r="AU83" i="14"/>
  <c r="AV83" i="14" a="1"/>
  <c r="AV83" i="14" s="1"/>
  <c r="AX83" i="14" a="1"/>
  <c r="AX83" i="14" s="1"/>
  <c r="AR84" i="14"/>
  <c r="AS84" i="14" a="1"/>
  <c r="AS84" i="14" s="1"/>
  <c r="AU84" i="14"/>
  <c r="AV84" i="14" a="1"/>
  <c r="AV84" i="14" s="1"/>
  <c r="AX84" i="14" a="1"/>
  <c r="AX84" i="14" s="1"/>
  <c r="AR85" i="14"/>
  <c r="AS85" i="14" a="1"/>
  <c r="AS85" i="14" s="1"/>
  <c r="AU85" i="14"/>
  <c r="AV85" i="14" a="1"/>
  <c r="AV85" i="14" s="1"/>
  <c r="AX85" i="14" a="1"/>
  <c r="AX85" i="14" s="1"/>
  <c r="AR86" i="14"/>
  <c r="AS86" i="14" a="1"/>
  <c r="AS86" i="14" s="1"/>
  <c r="AU86" i="14"/>
  <c r="AV86" i="14" a="1"/>
  <c r="AV86" i="14" s="1"/>
  <c r="AX86" i="14" a="1"/>
  <c r="AX86" i="14" s="1"/>
  <c r="AR87" i="14"/>
  <c r="AS87" i="14" a="1"/>
  <c r="AS87" i="14" s="1"/>
  <c r="AU87" i="14"/>
  <c r="AV87" i="14" a="1"/>
  <c r="AV87" i="14" s="1"/>
  <c r="AX87" i="14" a="1"/>
  <c r="AX87" i="14" s="1"/>
  <c r="AR88" i="14"/>
  <c r="AS88" i="14" a="1"/>
  <c r="AS88" i="14" s="1"/>
  <c r="AU88" i="14"/>
  <c r="AV88" i="14" a="1"/>
  <c r="AV88" i="14" s="1"/>
  <c r="AX88" i="14" a="1"/>
  <c r="AX88" i="14" s="1"/>
  <c r="AR89" i="14"/>
  <c r="AS89" i="14" a="1"/>
  <c r="AS89" i="14" s="1"/>
  <c r="AU89" i="14"/>
  <c r="AV89" i="14" a="1"/>
  <c r="AV89" i="14" s="1"/>
  <c r="AX89" i="14" a="1"/>
  <c r="AX89" i="14" s="1"/>
  <c r="AR90" i="14"/>
  <c r="AS90" i="14" a="1"/>
  <c r="AS90" i="14" s="1"/>
  <c r="AU90" i="14"/>
  <c r="AV90" i="14" a="1"/>
  <c r="AV90" i="14" s="1"/>
  <c r="AX90" i="14" a="1"/>
  <c r="AX90" i="14" s="1"/>
  <c r="AR91" i="14"/>
  <c r="AS91" i="14" a="1"/>
  <c r="AS91" i="14" s="1"/>
  <c r="AU91" i="14"/>
  <c r="AV91" i="14" a="1"/>
  <c r="AV91" i="14" s="1"/>
  <c r="AX91" i="14" a="1"/>
  <c r="AX91" i="14" s="1"/>
  <c r="AR92" i="14"/>
  <c r="AS92" i="14" a="1"/>
  <c r="AS92" i="14" s="1"/>
  <c r="AU92" i="14"/>
  <c r="AV92" i="14" a="1"/>
  <c r="AV92" i="14" s="1"/>
  <c r="AX92" i="14" a="1"/>
  <c r="AX92" i="14" s="1"/>
  <c r="AR93" i="14"/>
  <c r="AS93" i="14" a="1"/>
  <c r="AS93" i="14" s="1"/>
  <c r="AU93" i="14"/>
  <c r="AV93" i="14" a="1"/>
  <c r="AV93" i="14" s="1"/>
  <c r="AX93" i="14" a="1"/>
  <c r="AX93" i="14" s="1"/>
  <c r="AR94" i="14"/>
  <c r="AS94" i="14" a="1"/>
  <c r="AS94" i="14" s="1"/>
  <c r="AU94" i="14"/>
  <c r="AV94" i="14" a="1"/>
  <c r="AV94" i="14" s="1"/>
  <c r="AX94" i="14" a="1"/>
  <c r="AX94" i="14" s="1"/>
  <c r="AR95" i="14"/>
  <c r="AS95" i="14" a="1"/>
  <c r="AS95" i="14" s="1"/>
  <c r="AU95" i="14"/>
  <c r="AV95" i="14" a="1"/>
  <c r="AV95" i="14" s="1"/>
  <c r="AX95" i="14" a="1"/>
  <c r="AX95" i="14" s="1"/>
  <c r="AR96" i="14"/>
  <c r="AS96" i="14" a="1"/>
  <c r="AS96" i="14" s="1"/>
  <c r="AU96" i="14"/>
  <c r="AV96" i="14" a="1"/>
  <c r="AV96" i="14" s="1"/>
  <c r="AX96" i="14" a="1"/>
  <c r="AX96" i="14" s="1"/>
  <c r="AR97" i="14"/>
  <c r="AS97" i="14" a="1"/>
  <c r="AS97" i="14" s="1"/>
  <c r="AU97" i="14"/>
  <c r="AV97" i="14" a="1"/>
  <c r="AV97" i="14" s="1"/>
  <c r="AX97" i="14" a="1"/>
  <c r="AX97" i="14" s="1"/>
  <c r="AR98" i="14"/>
  <c r="AS98" i="14" a="1"/>
  <c r="AS98" i="14" s="1"/>
  <c r="AU98" i="14"/>
  <c r="AV98" i="14" a="1"/>
  <c r="AV98" i="14" s="1"/>
  <c r="AX98" i="14" a="1"/>
  <c r="AX98" i="14" s="1"/>
  <c r="AR99" i="14"/>
  <c r="AS99" i="14" a="1"/>
  <c r="AS99" i="14" s="1"/>
  <c r="AU99" i="14"/>
  <c r="AV99" i="14" a="1"/>
  <c r="AV99" i="14" s="1"/>
  <c r="AX99" i="14" a="1"/>
  <c r="AX99" i="14" s="1"/>
  <c r="AR100" i="14"/>
  <c r="AS100" i="14" a="1"/>
  <c r="AS100" i="14" s="1"/>
  <c r="AU100" i="14"/>
  <c r="AV100" i="14" a="1"/>
  <c r="AV100" i="14" s="1"/>
  <c r="AX100" i="14" a="1"/>
  <c r="AX100" i="14" s="1"/>
  <c r="AR101" i="14"/>
  <c r="AS101" i="14" a="1"/>
  <c r="AS101" i="14" s="1"/>
  <c r="AU101" i="14"/>
  <c r="AV101" i="14" a="1"/>
  <c r="AV101" i="14" s="1"/>
  <c r="AX101" i="14" a="1"/>
  <c r="AX101" i="14" s="1"/>
  <c r="AR102" i="14"/>
  <c r="AS102" i="14" a="1"/>
  <c r="AS102" i="14" s="1"/>
  <c r="AU102" i="14"/>
  <c r="AV102" i="14" a="1"/>
  <c r="AV102" i="14" s="1"/>
  <c r="AX102" i="14" a="1"/>
  <c r="AX102" i="14" s="1"/>
  <c r="AR103" i="14"/>
  <c r="AS103" i="14" a="1"/>
  <c r="AS103" i="14" s="1"/>
  <c r="AU103" i="14"/>
  <c r="AV103" i="14" a="1"/>
  <c r="AV103" i="14" s="1"/>
  <c r="AX103" i="14" a="1"/>
  <c r="AX103" i="14" s="1"/>
  <c r="AR104" i="14"/>
  <c r="AS104" i="14" a="1"/>
  <c r="AS104" i="14" s="1"/>
  <c r="AU104" i="14"/>
  <c r="AV104" i="14" a="1"/>
  <c r="AV104" i="14" s="1"/>
  <c r="AX104" i="14" a="1"/>
  <c r="AX104" i="14" s="1"/>
  <c r="AR105" i="14"/>
  <c r="AS105" i="14" a="1"/>
  <c r="AS105" i="14" s="1"/>
  <c r="AU105" i="14"/>
  <c r="AV105" i="14" a="1"/>
  <c r="AV105" i="14" s="1"/>
  <c r="AX105" i="14" a="1"/>
  <c r="AX105" i="14" s="1"/>
  <c r="AR106" i="14"/>
  <c r="AS106" i="14" a="1"/>
  <c r="AS106" i="14" s="1"/>
  <c r="AU106" i="14"/>
  <c r="AV106" i="14" a="1"/>
  <c r="AV106" i="14" s="1"/>
  <c r="AX106" i="14" a="1"/>
  <c r="AX106" i="14" s="1"/>
  <c r="AR107" i="14"/>
  <c r="AS107" i="14" a="1"/>
  <c r="AS107" i="14" s="1"/>
  <c r="AU107" i="14"/>
  <c r="AV107" i="14" a="1"/>
  <c r="AV107" i="14" s="1"/>
  <c r="AX107" i="14" a="1"/>
  <c r="AX107" i="14" s="1"/>
  <c r="AR108" i="14"/>
  <c r="AS108" i="14" a="1"/>
  <c r="AS108" i="14" s="1"/>
  <c r="AU108" i="14"/>
  <c r="AV108" i="14" a="1"/>
  <c r="AV108" i="14" s="1"/>
  <c r="AX108" i="14" a="1"/>
  <c r="AX108" i="14" s="1"/>
  <c r="AR109" i="14"/>
  <c r="AS109" i="14" a="1"/>
  <c r="AS109" i="14" s="1"/>
  <c r="AU109" i="14"/>
  <c r="AV109" i="14" a="1"/>
  <c r="AV109" i="14" s="1"/>
  <c r="AX109" i="14" a="1"/>
  <c r="AX109" i="14" s="1"/>
  <c r="AR110" i="14"/>
  <c r="AS110" i="14" a="1"/>
  <c r="AS110" i="14" s="1"/>
  <c r="AU110" i="14"/>
  <c r="AV110" i="14" a="1"/>
  <c r="AV110" i="14" s="1"/>
  <c r="AX110" i="14" a="1"/>
  <c r="AX110" i="14" s="1"/>
  <c r="AR111" i="14"/>
  <c r="AS111" i="14" a="1"/>
  <c r="AS111" i="14" s="1"/>
  <c r="AU111" i="14"/>
  <c r="AV111" i="14" a="1"/>
  <c r="AV111" i="14" s="1"/>
  <c r="AX111" i="14" a="1"/>
  <c r="AX111" i="14" s="1"/>
  <c r="AR112" i="14"/>
  <c r="AS112" i="14" a="1"/>
  <c r="AS112" i="14" s="1"/>
  <c r="AU112" i="14"/>
  <c r="AV112" i="14" a="1"/>
  <c r="AV112" i="14" s="1"/>
  <c r="AX112" i="14" a="1"/>
  <c r="AX112" i="14" s="1"/>
  <c r="AR113" i="14"/>
  <c r="AS113" i="14" a="1"/>
  <c r="AS113" i="14" s="1"/>
  <c r="AU113" i="14"/>
  <c r="AV113" i="14" a="1"/>
  <c r="AV113" i="14" s="1"/>
  <c r="AX113" i="14" a="1"/>
  <c r="AX113" i="14" s="1"/>
  <c r="AR114" i="14"/>
  <c r="AS114" i="14" a="1"/>
  <c r="AS114" i="14" s="1"/>
  <c r="AU114" i="14"/>
  <c r="AV114" i="14" a="1"/>
  <c r="AV114" i="14" s="1"/>
  <c r="AX114" i="14" a="1"/>
  <c r="AX114" i="14" s="1"/>
  <c r="AR115" i="14"/>
  <c r="AS115" i="14" a="1"/>
  <c r="AS115" i="14" s="1"/>
  <c r="AU115" i="14"/>
  <c r="AV115" i="14" a="1"/>
  <c r="AV115" i="14" s="1"/>
  <c r="AX115" i="14" a="1"/>
  <c r="AX115" i="14" s="1"/>
  <c r="AR116" i="14"/>
  <c r="AS116" i="14" a="1"/>
  <c r="AS116" i="14" s="1"/>
  <c r="AU116" i="14"/>
  <c r="AV116" i="14" a="1"/>
  <c r="AV116" i="14" s="1"/>
  <c r="AX116" i="14" a="1"/>
  <c r="AX116" i="14" s="1"/>
  <c r="AR117" i="14"/>
  <c r="AS117" i="14" a="1"/>
  <c r="AS117" i="14" s="1"/>
  <c r="AU117" i="14"/>
  <c r="AV117" i="14" a="1"/>
  <c r="AV117" i="14" s="1"/>
  <c r="AX117" i="14" a="1"/>
  <c r="AX117" i="14" s="1"/>
  <c r="AR118" i="14"/>
  <c r="AS118" i="14" a="1"/>
  <c r="AS118" i="14" s="1"/>
  <c r="AU118" i="14"/>
  <c r="AV118" i="14" a="1"/>
  <c r="AV118" i="14" s="1"/>
  <c r="AX118" i="14" a="1"/>
  <c r="AX118" i="14" s="1"/>
  <c r="AR119" i="14"/>
  <c r="AS119" i="14" a="1"/>
  <c r="AS119" i="14" s="1"/>
  <c r="AU119" i="14"/>
  <c r="AV119" i="14" a="1"/>
  <c r="AV119" i="14" s="1"/>
  <c r="AX119" i="14" a="1"/>
  <c r="AX119" i="14" s="1"/>
  <c r="AR120" i="14"/>
  <c r="AS120" i="14" a="1"/>
  <c r="AS120" i="14" s="1"/>
  <c r="AU120" i="14"/>
  <c r="AV120" i="14" a="1"/>
  <c r="AV120" i="14" s="1"/>
  <c r="AX120" i="14" a="1"/>
  <c r="AX120" i="14" s="1"/>
  <c r="AR121" i="14"/>
  <c r="AS121" i="14" a="1"/>
  <c r="AS121" i="14" s="1"/>
  <c r="AU121" i="14"/>
  <c r="AV121" i="14" a="1"/>
  <c r="AV121" i="14" s="1"/>
  <c r="AX121" i="14" a="1"/>
  <c r="AX121" i="14" s="1"/>
  <c r="AR122" i="14"/>
  <c r="AS122" i="14" a="1"/>
  <c r="AS122" i="14" s="1"/>
  <c r="AU122" i="14"/>
  <c r="AV122" i="14" a="1"/>
  <c r="AV122" i="14" s="1"/>
  <c r="AX122" i="14" a="1"/>
  <c r="AX122" i="14" s="1"/>
  <c r="AR123" i="14"/>
  <c r="AS123" i="14" a="1"/>
  <c r="AS123" i="14" s="1"/>
  <c r="AU123" i="14"/>
  <c r="AV123" i="14" a="1"/>
  <c r="AV123" i="14" s="1"/>
  <c r="AX123" i="14" a="1"/>
  <c r="AX123" i="14" s="1"/>
  <c r="AR124" i="14"/>
  <c r="AS124" i="14" a="1"/>
  <c r="AS124" i="14" s="1"/>
  <c r="AU124" i="14"/>
  <c r="AV124" i="14" a="1"/>
  <c r="AV124" i="14" s="1"/>
  <c r="AX124" i="14" a="1"/>
  <c r="AX124" i="14" s="1"/>
  <c r="AR125" i="14"/>
  <c r="AS125" i="14" a="1"/>
  <c r="AS125" i="14" s="1"/>
  <c r="AU125" i="14"/>
  <c r="AV125" i="14" a="1"/>
  <c r="AV125" i="14" s="1"/>
  <c r="AX125" i="14" a="1"/>
  <c r="AX125" i="14" s="1"/>
  <c r="AR126" i="14"/>
  <c r="AS126" i="14" a="1"/>
  <c r="AS126" i="14" s="1"/>
  <c r="AU126" i="14"/>
  <c r="AV126" i="14" a="1"/>
  <c r="AV126" i="14" s="1"/>
  <c r="AX126" i="14" a="1"/>
  <c r="AX126" i="14" s="1"/>
  <c r="AR127" i="14"/>
  <c r="AS127" i="14" a="1"/>
  <c r="AS127" i="14" s="1"/>
  <c r="AU127" i="14"/>
  <c r="AV127" i="14" a="1"/>
  <c r="AV127" i="14" s="1"/>
  <c r="AX127" i="14" a="1"/>
  <c r="AX127" i="14" s="1"/>
  <c r="AR128" i="14"/>
  <c r="AS128" i="14" a="1"/>
  <c r="AS128" i="14" s="1"/>
  <c r="AU128" i="14"/>
  <c r="AV128" i="14" a="1"/>
  <c r="AV128" i="14" s="1"/>
  <c r="AX128" i="14" a="1"/>
  <c r="AX128" i="14" s="1"/>
  <c r="AR129" i="14"/>
  <c r="AS129" i="14" a="1"/>
  <c r="AS129" i="14" s="1"/>
  <c r="AU129" i="14"/>
  <c r="AV129" i="14" a="1"/>
  <c r="AV129" i="14" s="1"/>
  <c r="AX129" i="14" a="1"/>
  <c r="AX129" i="14" s="1"/>
  <c r="AR130" i="14"/>
  <c r="AS130" i="14" a="1"/>
  <c r="AS130" i="14" s="1"/>
  <c r="AU130" i="14"/>
  <c r="AV130" i="14" a="1"/>
  <c r="AV130" i="14" s="1"/>
  <c r="AX130" i="14" a="1"/>
  <c r="AX130" i="14" s="1"/>
  <c r="AR131" i="14"/>
  <c r="AS131" i="14" a="1"/>
  <c r="AS131" i="14" s="1"/>
  <c r="AU131" i="14"/>
  <c r="AV131" i="14" a="1"/>
  <c r="AV131" i="14" s="1"/>
  <c r="AX131" i="14" a="1"/>
  <c r="AX131" i="14" s="1"/>
  <c r="AR132" i="14"/>
  <c r="AS132" i="14" a="1"/>
  <c r="AS132" i="14" s="1"/>
  <c r="AU132" i="14"/>
  <c r="AV132" i="14" a="1"/>
  <c r="AV132" i="14" s="1"/>
  <c r="AX132" i="14" a="1"/>
  <c r="AX132" i="14" s="1"/>
  <c r="AR133" i="14"/>
  <c r="AS133" i="14" a="1"/>
  <c r="AS133" i="14" s="1"/>
  <c r="AU133" i="14"/>
  <c r="AV133" i="14" a="1"/>
  <c r="AV133" i="14" s="1"/>
  <c r="AX133" i="14" a="1"/>
  <c r="AX133" i="14" s="1"/>
  <c r="AR134" i="14"/>
  <c r="AS134" i="14" a="1"/>
  <c r="AS134" i="14" s="1"/>
  <c r="AU134" i="14"/>
  <c r="AV134" i="14" a="1"/>
  <c r="AV134" i="14" s="1"/>
  <c r="AX134" i="14" a="1"/>
  <c r="AX134" i="14" s="1"/>
  <c r="AR135" i="14"/>
  <c r="AS135" i="14" a="1"/>
  <c r="AS135" i="14" s="1"/>
  <c r="AU135" i="14"/>
  <c r="AV135" i="14" a="1"/>
  <c r="AV135" i="14" s="1"/>
  <c r="AX135" i="14" a="1"/>
  <c r="AX135" i="14" s="1"/>
  <c r="AR136" i="14"/>
  <c r="AS136" i="14" a="1"/>
  <c r="AS136" i="14" s="1"/>
  <c r="AU136" i="14"/>
  <c r="AV136" i="14" a="1"/>
  <c r="AV136" i="14" s="1"/>
  <c r="AX136" i="14" a="1"/>
  <c r="AX136" i="14" s="1"/>
  <c r="AR137" i="14"/>
  <c r="AS137" i="14" a="1"/>
  <c r="AS137" i="14" s="1"/>
  <c r="AU137" i="14"/>
  <c r="AV137" i="14" a="1"/>
  <c r="AV137" i="14" s="1"/>
  <c r="AX137" i="14" a="1"/>
  <c r="AX137" i="14" s="1"/>
  <c r="AR138" i="14"/>
  <c r="AS138" i="14" a="1"/>
  <c r="AS138" i="14" s="1"/>
  <c r="AU138" i="14"/>
  <c r="AV138" i="14" a="1"/>
  <c r="AV138" i="14" s="1"/>
  <c r="AX138" i="14" a="1"/>
  <c r="AX138" i="14" s="1"/>
  <c r="AR139" i="14"/>
  <c r="AS139" i="14" a="1"/>
  <c r="AS139" i="14" s="1"/>
  <c r="AU139" i="14"/>
  <c r="AV139" i="14" a="1"/>
  <c r="AV139" i="14" s="1"/>
  <c r="AX139" i="14" a="1"/>
  <c r="AX139" i="14" s="1"/>
  <c r="AR140" i="14"/>
  <c r="AS140" i="14" a="1"/>
  <c r="AS140" i="14" s="1"/>
  <c r="AU140" i="14"/>
  <c r="AV140" i="14" a="1"/>
  <c r="AV140" i="14" s="1"/>
  <c r="AX140" i="14" a="1"/>
  <c r="AX140" i="14" s="1"/>
  <c r="AR141" i="14"/>
  <c r="AS141" i="14" a="1"/>
  <c r="AS141" i="14" s="1"/>
  <c r="AU141" i="14"/>
  <c r="AV141" i="14" a="1"/>
  <c r="AV141" i="14" s="1"/>
  <c r="AX141" i="14" a="1"/>
  <c r="AX141" i="14" s="1"/>
  <c r="AR142" i="14"/>
  <c r="AS142" i="14" a="1"/>
  <c r="AS142" i="14" s="1"/>
  <c r="AU142" i="14"/>
  <c r="AV142" i="14" a="1"/>
  <c r="AV142" i="14" s="1"/>
  <c r="AX142" i="14" a="1"/>
  <c r="AX142" i="14" s="1"/>
  <c r="AR143" i="14"/>
  <c r="AS143" i="14" a="1"/>
  <c r="AS143" i="14" s="1"/>
  <c r="AU143" i="14"/>
  <c r="AV143" i="14" a="1"/>
  <c r="AV143" i="14" s="1"/>
  <c r="AX143" i="14" a="1"/>
  <c r="AX143" i="14" s="1"/>
  <c r="AR144" i="14"/>
  <c r="AS144" i="14" a="1"/>
  <c r="AS144" i="14" s="1"/>
  <c r="AU144" i="14"/>
  <c r="AV144" i="14" a="1"/>
  <c r="AV144" i="14" s="1"/>
  <c r="AX144" i="14" a="1"/>
  <c r="AX144" i="14" s="1"/>
  <c r="AR145" i="14"/>
  <c r="AS145" i="14" a="1"/>
  <c r="AS145" i="14" s="1"/>
  <c r="AU145" i="14"/>
  <c r="AV145" i="14" a="1"/>
  <c r="AV145" i="14" s="1"/>
  <c r="AX145" i="14" a="1"/>
  <c r="AX145" i="14" s="1"/>
  <c r="AR146" i="14"/>
  <c r="AS146" i="14" a="1"/>
  <c r="AS146" i="14" s="1"/>
  <c r="AU146" i="14"/>
  <c r="AV146" i="14" a="1"/>
  <c r="AV146" i="14" s="1"/>
  <c r="AX146" i="14" a="1"/>
  <c r="AX146" i="14" s="1"/>
  <c r="AR147" i="14"/>
  <c r="AS147" i="14" a="1"/>
  <c r="AS147" i="14" s="1"/>
  <c r="AU147" i="14"/>
  <c r="AV147" i="14" a="1"/>
  <c r="AV147" i="14" s="1"/>
  <c r="AX147" i="14" a="1"/>
  <c r="AX147" i="14" s="1"/>
  <c r="AR148" i="14"/>
  <c r="AS148" i="14" a="1"/>
  <c r="AS148" i="14" s="1"/>
  <c r="AU148" i="14"/>
  <c r="AV148" i="14" a="1"/>
  <c r="AV148" i="14" s="1"/>
  <c r="AX148" i="14" a="1"/>
  <c r="AX148" i="14" s="1"/>
  <c r="AR149" i="14"/>
  <c r="AS149" i="14" a="1"/>
  <c r="AS149" i="14" s="1"/>
  <c r="AU149" i="14"/>
  <c r="AV149" i="14" a="1"/>
  <c r="AV149" i="14" s="1"/>
  <c r="AX149" i="14" a="1"/>
  <c r="AX149" i="14" s="1"/>
  <c r="AR150" i="14"/>
  <c r="AS150" i="14" a="1"/>
  <c r="AS150" i="14" s="1"/>
  <c r="AU150" i="14"/>
  <c r="AV150" i="14" a="1"/>
  <c r="AV150" i="14" s="1"/>
  <c r="AX150" i="14" a="1"/>
  <c r="AX150" i="14" s="1"/>
  <c r="AR151" i="14"/>
  <c r="AS151" i="14" a="1"/>
  <c r="AS151" i="14" s="1"/>
  <c r="AU151" i="14"/>
  <c r="AV151" i="14" a="1"/>
  <c r="AV151" i="14" s="1"/>
  <c r="AX151" i="14" a="1"/>
  <c r="AX151" i="14" s="1"/>
  <c r="AR152" i="14"/>
  <c r="AS152" i="14" a="1"/>
  <c r="AS152" i="14" s="1"/>
  <c r="AU152" i="14"/>
  <c r="AV152" i="14" a="1"/>
  <c r="AV152" i="14" s="1"/>
  <c r="AX152" i="14" a="1"/>
  <c r="AX152" i="14" s="1"/>
  <c r="AR153" i="14"/>
  <c r="AS153" i="14" a="1"/>
  <c r="AS153" i="14" s="1"/>
  <c r="AU153" i="14"/>
  <c r="AV153" i="14" a="1"/>
  <c r="AV153" i="14" s="1"/>
  <c r="AX153" i="14" a="1"/>
  <c r="AX153" i="14" s="1"/>
  <c r="AR154" i="14"/>
  <c r="AS154" i="14" a="1"/>
  <c r="AS154" i="14" s="1"/>
  <c r="AU154" i="14"/>
  <c r="AV154" i="14" a="1"/>
  <c r="AV154" i="14" s="1"/>
  <c r="AX154" i="14" a="1"/>
  <c r="AX154" i="14" s="1"/>
  <c r="AR155" i="14"/>
  <c r="AS155" i="14" a="1"/>
  <c r="AS155" i="14" s="1"/>
  <c r="AU155" i="14"/>
  <c r="AV155" i="14" a="1"/>
  <c r="AV155" i="14" s="1"/>
  <c r="AX155" i="14" a="1"/>
  <c r="AX155" i="14" s="1"/>
  <c r="AR156" i="14"/>
  <c r="AS156" i="14" a="1"/>
  <c r="AS156" i="14" s="1"/>
  <c r="AU156" i="14"/>
  <c r="AV156" i="14" a="1"/>
  <c r="AV156" i="14" s="1"/>
  <c r="AX156" i="14" a="1"/>
  <c r="AX156" i="14" s="1"/>
  <c r="AR157" i="14"/>
  <c r="AS157" i="14" a="1"/>
  <c r="AS157" i="14" s="1"/>
  <c r="AU157" i="14"/>
  <c r="AV157" i="14" a="1"/>
  <c r="AV157" i="14" s="1"/>
  <c r="AX157" i="14" a="1"/>
  <c r="AX157" i="14" s="1"/>
  <c r="AR158" i="14"/>
  <c r="AS158" i="14" a="1"/>
  <c r="AS158" i="14" s="1"/>
  <c r="AU158" i="14"/>
  <c r="AV158" i="14" a="1"/>
  <c r="AV158" i="14" s="1"/>
  <c r="AX158" i="14" a="1"/>
  <c r="AX158" i="14" s="1"/>
  <c r="AR159" i="14"/>
  <c r="AS159" i="14" a="1"/>
  <c r="AS159" i="14" s="1"/>
  <c r="AU159" i="14"/>
  <c r="AV159" i="14" a="1"/>
  <c r="AV159" i="14" s="1"/>
  <c r="AX159" i="14" a="1"/>
  <c r="AX159" i="14" s="1"/>
  <c r="AR160" i="14"/>
  <c r="AS160" i="14" a="1"/>
  <c r="AS160" i="14" s="1"/>
  <c r="AU160" i="14"/>
  <c r="AV160" i="14" a="1"/>
  <c r="AV160" i="14" s="1"/>
  <c r="AX160" i="14" a="1"/>
  <c r="AX160" i="14" s="1"/>
  <c r="AR161" i="14"/>
  <c r="AS161" i="14" a="1"/>
  <c r="AS161" i="14" s="1"/>
  <c r="AU161" i="14"/>
  <c r="AV161" i="14" a="1"/>
  <c r="AV161" i="14" s="1"/>
  <c r="AX161" i="14" a="1"/>
  <c r="AX161" i="14" s="1"/>
  <c r="AR162" i="14"/>
  <c r="AS162" i="14" a="1"/>
  <c r="AS162" i="14" s="1"/>
  <c r="AU162" i="14"/>
  <c r="AV162" i="14" a="1"/>
  <c r="AV162" i="14" s="1"/>
  <c r="AX162" i="14" a="1"/>
  <c r="AX162" i="14" s="1"/>
  <c r="AR163" i="14"/>
  <c r="AS163" i="14" a="1"/>
  <c r="AS163" i="14" s="1"/>
  <c r="AU163" i="14"/>
  <c r="AV163" i="14" a="1"/>
  <c r="AV163" i="14" s="1"/>
  <c r="AX163" i="14" a="1"/>
  <c r="AX163" i="14" s="1"/>
  <c r="AR164" i="14"/>
  <c r="AS164" i="14" a="1"/>
  <c r="AS164" i="14" s="1"/>
  <c r="AU164" i="14"/>
  <c r="AV164" i="14" a="1"/>
  <c r="AV164" i="14" s="1"/>
  <c r="AX164" i="14" a="1"/>
  <c r="AX164" i="14" s="1"/>
  <c r="AR165" i="14"/>
  <c r="AS165" i="14" a="1"/>
  <c r="AS165" i="14" s="1"/>
  <c r="AU165" i="14"/>
  <c r="AV165" i="14" a="1"/>
  <c r="AV165" i="14" s="1"/>
  <c r="AX165" i="14" a="1"/>
  <c r="AX165" i="14" s="1"/>
  <c r="AR166" i="14"/>
  <c r="AS166" i="14" a="1"/>
  <c r="AS166" i="14" s="1"/>
  <c r="AU166" i="14"/>
  <c r="AV166" i="14" a="1"/>
  <c r="AV166" i="14" s="1"/>
  <c r="AX166" i="14" a="1"/>
  <c r="AX166" i="14" s="1"/>
  <c r="AR167" i="14"/>
  <c r="AS167" i="14" a="1"/>
  <c r="AS167" i="14" s="1"/>
  <c r="AU167" i="14"/>
  <c r="AV167" i="14" a="1"/>
  <c r="AV167" i="14" s="1"/>
  <c r="AX167" i="14" a="1"/>
  <c r="AX167" i="14" s="1"/>
  <c r="AR168" i="14"/>
  <c r="AS168" i="14" a="1"/>
  <c r="AS168" i="14" s="1"/>
  <c r="AU168" i="14"/>
  <c r="AV168" i="14" a="1"/>
  <c r="AV168" i="14" s="1"/>
  <c r="AX168" i="14" a="1"/>
  <c r="AX168" i="14" s="1"/>
  <c r="AR169" i="14"/>
  <c r="AS169" i="14" a="1"/>
  <c r="AS169" i="14" s="1"/>
  <c r="AU169" i="14"/>
  <c r="AV169" i="14" a="1"/>
  <c r="AV169" i="14" s="1"/>
  <c r="AX169" i="14" a="1"/>
  <c r="AX169" i="14" s="1"/>
  <c r="AR170" i="14"/>
  <c r="AS170" i="14" a="1"/>
  <c r="AS170" i="14" s="1"/>
  <c r="AU170" i="14"/>
  <c r="AV170" i="14" a="1"/>
  <c r="AV170" i="14" s="1"/>
  <c r="AX170" i="14" a="1"/>
  <c r="AX170" i="14" s="1"/>
  <c r="AR171" i="14"/>
  <c r="AS171" i="14" a="1"/>
  <c r="AS171" i="14" s="1"/>
  <c r="AU171" i="14"/>
  <c r="AV171" i="14" a="1"/>
  <c r="AV171" i="14" s="1"/>
  <c r="AX171" i="14" a="1"/>
  <c r="AX171" i="14" s="1"/>
  <c r="AR172" i="14"/>
  <c r="AS172" i="14" a="1"/>
  <c r="AS172" i="14" s="1"/>
  <c r="AU172" i="14"/>
  <c r="AV172" i="14" a="1"/>
  <c r="AV172" i="14" s="1"/>
  <c r="AX172" i="14" a="1"/>
  <c r="AX172" i="14" s="1"/>
  <c r="AR173" i="14"/>
  <c r="AS173" i="14" a="1"/>
  <c r="AS173" i="14" s="1"/>
  <c r="AU173" i="14"/>
  <c r="AV173" i="14" a="1"/>
  <c r="AV173" i="14" s="1"/>
  <c r="AX173" i="14" a="1"/>
  <c r="AX173" i="14" s="1"/>
  <c r="AR174" i="14"/>
  <c r="AS174" i="14" a="1"/>
  <c r="AS174" i="14" s="1"/>
  <c r="AU174" i="14"/>
  <c r="AV174" i="14" a="1"/>
  <c r="AV174" i="14" s="1"/>
  <c r="AX174" i="14" a="1"/>
  <c r="AX174" i="14" s="1"/>
  <c r="AR175" i="14"/>
  <c r="AS175" i="14" a="1"/>
  <c r="AS175" i="14" s="1"/>
  <c r="AU175" i="14"/>
  <c r="AV175" i="14" a="1"/>
  <c r="AV175" i="14" s="1"/>
  <c r="AX175" i="14" a="1"/>
  <c r="AX175" i="14" s="1"/>
  <c r="AR176" i="14"/>
  <c r="AS176" i="14" a="1"/>
  <c r="AS176" i="14" s="1"/>
  <c r="AU176" i="14"/>
  <c r="AV176" i="14" a="1"/>
  <c r="AV176" i="14" s="1"/>
  <c r="AX176" i="14" a="1"/>
  <c r="AX176" i="14" s="1"/>
  <c r="AR177" i="14"/>
  <c r="AS177" i="14" a="1"/>
  <c r="AS177" i="14" s="1"/>
  <c r="AU177" i="14"/>
  <c r="AV177" i="14" a="1"/>
  <c r="AV177" i="14" s="1"/>
  <c r="AX177" i="14" a="1"/>
  <c r="AX177" i="14" s="1"/>
  <c r="AR178" i="14"/>
  <c r="AS178" i="14" a="1"/>
  <c r="AS178" i="14" s="1"/>
  <c r="AU178" i="14"/>
  <c r="AV178" i="14" a="1"/>
  <c r="AV178" i="14" s="1"/>
  <c r="AX178" i="14" a="1"/>
  <c r="AX178" i="14" s="1"/>
  <c r="AR179" i="14"/>
  <c r="AS179" i="14" a="1"/>
  <c r="AS179" i="14" s="1"/>
  <c r="AU179" i="14"/>
  <c r="AV179" i="14" a="1"/>
  <c r="AV179" i="14" s="1"/>
  <c r="AX179" i="14" a="1"/>
  <c r="AX179" i="14" s="1"/>
  <c r="AR180" i="14"/>
  <c r="AS180" i="14" a="1"/>
  <c r="AS180" i="14" s="1"/>
  <c r="AU180" i="14"/>
  <c r="AV180" i="14" a="1"/>
  <c r="AV180" i="14" s="1"/>
  <c r="AX180" i="14" a="1"/>
  <c r="AX180" i="14" s="1"/>
  <c r="AR181" i="14"/>
  <c r="AS181" i="14" a="1"/>
  <c r="AS181" i="14" s="1"/>
  <c r="AU181" i="14"/>
  <c r="AV181" i="14" a="1"/>
  <c r="AV181" i="14" s="1"/>
  <c r="AX181" i="14" a="1"/>
  <c r="AX181" i="14" s="1"/>
  <c r="AR182" i="14"/>
  <c r="AS182" i="14" a="1"/>
  <c r="AS182" i="14" s="1"/>
  <c r="AU182" i="14"/>
  <c r="AV182" i="14" a="1"/>
  <c r="AV182" i="14" s="1"/>
  <c r="AX182" i="14" a="1"/>
  <c r="AX182" i="14" s="1"/>
  <c r="AR183" i="14"/>
  <c r="AS183" i="14" a="1"/>
  <c r="AS183" i="14" s="1"/>
  <c r="AU183" i="14"/>
  <c r="AV183" i="14" a="1"/>
  <c r="AV183" i="14" s="1"/>
  <c r="AX183" i="14" a="1"/>
  <c r="AX183" i="14" s="1"/>
  <c r="AR184" i="14"/>
  <c r="AS184" i="14" a="1"/>
  <c r="AS184" i="14" s="1"/>
  <c r="AU184" i="14"/>
  <c r="AV184" i="14" a="1"/>
  <c r="AV184" i="14" s="1"/>
  <c r="AX184" i="14" a="1"/>
  <c r="AX184" i="14" s="1"/>
  <c r="AR185" i="14"/>
  <c r="AS185" i="14" a="1"/>
  <c r="AS185" i="14" s="1"/>
  <c r="AU185" i="14"/>
  <c r="AV185" i="14" a="1"/>
  <c r="AV185" i="14" s="1"/>
  <c r="AX185" i="14" a="1"/>
  <c r="AX185" i="14" s="1"/>
  <c r="AR186" i="14"/>
  <c r="AS186" i="14" a="1"/>
  <c r="AS186" i="14" s="1"/>
  <c r="AU186" i="14"/>
  <c r="AV186" i="14" a="1"/>
  <c r="AV186" i="14" s="1"/>
  <c r="AX186" i="14" a="1"/>
  <c r="AX186" i="14" s="1"/>
  <c r="AR187" i="14"/>
  <c r="AS187" i="14" a="1"/>
  <c r="AS187" i="14" s="1"/>
  <c r="AU187" i="14"/>
  <c r="AV187" i="14" a="1"/>
  <c r="AV187" i="14" s="1"/>
  <c r="AX187" i="14" a="1"/>
  <c r="AX187" i="14" s="1"/>
  <c r="AR188" i="14"/>
  <c r="AS188" i="14" a="1"/>
  <c r="AS188" i="14" s="1"/>
  <c r="AU188" i="14"/>
  <c r="AV188" i="14" a="1"/>
  <c r="AV188" i="14" s="1"/>
  <c r="AX188" i="14" a="1"/>
  <c r="AX188" i="14" s="1"/>
  <c r="AR189" i="14"/>
  <c r="AS189" i="14" a="1"/>
  <c r="AS189" i="14" s="1"/>
  <c r="AU189" i="14"/>
  <c r="AV189" i="14" a="1"/>
  <c r="AV189" i="14" s="1"/>
  <c r="AX189" i="14" a="1"/>
  <c r="AX189" i="14" s="1"/>
  <c r="AR190" i="14"/>
  <c r="AS190" i="14" a="1"/>
  <c r="AS190" i="14" s="1"/>
  <c r="AU190" i="14"/>
  <c r="AV190" i="14" a="1"/>
  <c r="AV190" i="14" s="1"/>
  <c r="AX190" i="14" a="1"/>
  <c r="AX190" i="14" s="1"/>
  <c r="AR191" i="14"/>
  <c r="AS191" i="14" a="1"/>
  <c r="AS191" i="14" s="1"/>
  <c r="AU191" i="14"/>
  <c r="AV191" i="14" a="1"/>
  <c r="AV191" i="14" s="1"/>
  <c r="AX191" i="14" a="1"/>
  <c r="AX191" i="14" s="1"/>
  <c r="AR192" i="14"/>
  <c r="AS192" i="14" a="1"/>
  <c r="AS192" i="14" s="1"/>
  <c r="AU192" i="14"/>
  <c r="AV192" i="14" a="1"/>
  <c r="AV192" i="14" s="1"/>
  <c r="AX192" i="14" a="1"/>
  <c r="AX192" i="14" s="1"/>
  <c r="AR193" i="14"/>
  <c r="AS193" i="14" a="1"/>
  <c r="AS193" i="14" s="1"/>
  <c r="AU193" i="14"/>
  <c r="AV193" i="14" a="1"/>
  <c r="AV193" i="14" s="1"/>
  <c r="AX193" i="14" a="1"/>
  <c r="AX193" i="14" s="1"/>
  <c r="AR194" i="14"/>
  <c r="AS194" i="14" a="1"/>
  <c r="AS194" i="14" s="1"/>
  <c r="AU194" i="14"/>
  <c r="AV194" i="14" a="1"/>
  <c r="AV194" i="14" s="1"/>
  <c r="AX194" i="14" a="1"/>
  <c r="AX194" i="14" s="1"/>
  <c r="AR195" i="14"/>
  <c r="AS195" i="14" a="1"/>
  <c r="AS195" i="14" s="1"/>
  <c r="AU195" i="14"/>
  <c r="AV195" i="14" a="1"/>
  <c r="AV195" i="14" s="1"/>
  <c r="AX195" i="14" a="1"/>
  <c r="AX195" i="14" s="1"/>
  <c r="AR196" i="14"/>
  <c r="AS196" i="14" a="1"/>
  <c r="AS196" i="14" s="1"/>
  <c r="AU196" i="14"/>
  <c r="AV196" i="14" a="1"/>
  <c r="AV196" i="14" s="1"/>
  <c r="AX196" i="14" a="1"/>
  <c r="AX196" i="14" s="1"/>
  <c r="AR197" i="14"/>
  <c r="AS197" i="14" a="1"/>
  <c r="AS197" i="14" s="1"/>
  <c r="AU197" i="14"/>
  <c r="AV197" i="14" a="1"/>
  <c r="AV197" i="14" s="1"/>
  <c r="AX197" i="14" a="1"/>
  <c r="AX197" i="14" s="1"/>
  <c r="AR198" i="14"/>
  <c r="AS198" i="14" a="1"/>
  <c r="AS198" i="14" s="1"/>
  <c r="AU198" i="14"/>
  <c r="AV198" i="14" a="1"/>
  <c r="AV198" i="14" s="1"/>
  <c r="AX198" i="14" a="1"/>
  <c r="AX198" i="14" s="1"/>
  <c r="AR199" i="14"/>
  <c r="AS199" i="14" a="1"/>
  <c r="AS199" i="14" s="1"/>
  <c r="AU199" i="14"/>
  <c r="AV199" i="14" a="1"/>
  <c r="AV199" i="14" s="1"/>
  <c r="AX199" i="14" a="1"/>
  <c r="AX199" i="14" s="1"/>
  <c r="AR200" i="14"/>
  <c r="AS200" i="14" a="1"/>
  <c r="AS200" i="14" s="1"/>
  <c r="AU200" i="14"/>
  <c r="AV200" i="14" a="1"/>
  <c r="AV200" i="14" s="1"/>
  <c r="AX200" i="14" a="1"/>
  <c r="AX200" i="14" s="1"/>
  <c r="AR201" i="14"/>
  <c r="AS201" i="14" a="1"/>
  <c r="AS201" i="14" s="1"/>
  <c r="AU201" i="14"/>
  <c r="AV201" i="14" a="1"/>
  <c r="AV201" i="14" s="1"/>
  <c r="AX201" i="14" a="1"/>
  <c r="AX201" i="14" s="1"/>
  <c r="AR202" i="14"/>
  <c r="AS202" i="14" a="1"/>
  <c r="AS202" i="14" s="1"/>
  <c r="AU202" i="14"/>
  <c r="AV202" i="14" a="1"/>
  <c r="AV202" i="14" s="1"/>
  <c r="AX202" i="14" a="1"/>
  <c r="AX202" i="14" s="1"/>
  <c r="AR203" i="14"/>
  <c r="AS203" i="14" a="1"/>
  <c r="AS203" i="14" s="1"/>
  <c r="AU203" i="14"/>
  <c r="AV203" i="14" a="1"/>
  <c r="AV203" i="14" s="1"/>
  <c r="AX203" i="14" a="1"/>
  <c r="AX203" i="14" s="1"/>
  <c r="AR204" i="14"/>
  <c r="AS204" i="14" a="1"/>
  <c r="AS204" i="14" s="1"/>
  <c r="AU204" i="14"/>
  <c r="AV204" i="14" a="1"/>
  <c r="AV204" i="14" s="1"/>
  <c r="AX204" i="14" a="1"/>
  <c r="AX204" i="14" s="1"/>
  <c r="AR205" i="14"/>
  <c r="AS205" i="14" a="1"/>
  <c r="AS205" i="14" s="1"/>
  <c r="AU205" i="14"/>
  <c r="AV205" i="14" a="1"/>
  <c r="AV205" i="14" s="1"/>
  <c r="AX205" i="14" a="1"/>
  <c r="AX205" i="14" s="1"/>
  <c r="AR206" i="14"/>
  <c r="AS206" i="14" a="1"/>
  <c r="AS206" i="14" s="1"/>
  <c r="AU206" i="14"/>
  <c r="AV206" i="14" a="1"/>
  <c r="AV206" i="14" s="1"/>
  <c r="AX206" i="14" a="1"/>
  <c r="AX206" i="14" s="1"/>
  <c r="AR207" i="14"/>
  <c r="AS207" i="14" a="1"/>
  <c r="AS207" i="14" s="1"/>
  <c r="AU207" i="14"/>
  <c r="AV207" i="14" a="1"/>
  <c r="AV207" i="14" s="1"/>
  <c r="AX207" i="14" a="1"/>
  <c r="AX207" i="14" s="1"/>
  <c r="AR208" i="14"/>
  <c r="AS208" i="14" a="1"/>
  <c r="AS208" i="14" s="1"/>
  <c r="AU208" i="14"/>
  <c r="AV208" i="14" a="1"/>
  <c r="AV208" i="14" s="1"/>
  <c r="AX208" i="14" a="1"/>
  <c r="AX208" i="14" s="1"/>
  <c r="AR209" i="14"/>
  <c r="AS209" i="14" a="1"/>
  <c r="AS209" i="14" s="1"/>
  <c r="AU209" i="14"/>
  <c r="AV209" i="14" a="1"/>
  <c r="AV209" i="14" s="1"/>
  <c r="AX209" i="14" a="1"/>
  <c r="AX209" i="14" s="1"/>
  <c r="AR210" i="14"/>
  <c r="AS210" i="14" a="1"/>
  <c r="AS210" i="14" s="1"/>
  <c r="AU210" i="14"/>
  <c r="AV210" i="14" a="1"/>
  <c r="AV210" i="14" s="1"/>
  <c r="AX210" i="14" a="1"/>
  <c r="AX210" i="14" s="1"/>
  <c r="AR211" i="14"/>
  <c r="AS211" i="14" a="1"/>
  <c r="AS211" i="14" s="1"/>
  <c r="AU211" i="14"/>
  <c r="AV211" i="14" a="1"/>
  <c r="AV211" i="14" s="1"/>
  <c r="AX211" i="14" a="1"/>
  <c r="AX211" i="14" s="1"/>
  <c r="AR212" i="14"/>
  <c r="AS212" i="14" a="1"/>
  <c r="AS212" i="14" s="1"/>
  <c r="AU212" i="14"/>
  <c r="AV212" i="14" a="1"/>
  <c r="AV212" i="14" s="1"/>
  <c r="AX212" i="14" a="1"/>
  <c r="AX212" i="14" s="1"/>
  <c r="AR213" i="14"/>
  <c r="AS213" i="14" a="1"/>
  <c r="AS213" i="14" s="1"/>
  <c r="AU213" i="14"/>
  <c r="AV213" i="14" a="1"/>
  <c r="AV213" i="14" s="1"/>
  <c r="AX213" i="14" a="1"/>
  <c r="AX213" i="14" s="1"/>
  <c r="AR214" i="14"/>
  <c r="AS214" i="14" a="1"/>
  <c r="AS214" i="14" s="1"/>
  <c r="AU214" i="14"/>
  <c r="AV214" i="14" a="1"/>
  <c r="AV214" i="14" s="1"/>
  <c r="AX214" i="14" a="1"/>
  <c r="AX214" i="14" s="1"/>
  <c r="AR215" i="14"/>
  <c r="AS215" i="14" a="1"/>
  <c r="AS215" i="14" s="1"/>
  <c r="AU215" i="14"/>
  <c r="AV215" i="14" a="1"/>
  <c r="AV215" i="14" s="1"/>
  <c r="AX215" i="14" a="1"/>
  <c r="AX215" i="14" s="1"/>
  <c r="AR216" i="14"/>
  <c r="AS216" i="14" a="1"/>
  <c r="AS216" i="14" s="1"/>
  <c r="AU216" i="14"/>
  <c r="AV216" i="14" a="1"/>
  <c r="AV216" i="14" s="1"/>
  <c r="AX216" i="14" a="1"/>
  <c r="AX216" i="14" s="1"/>
  <c r="AR217" i="14"/>
  <c r="AS217" i="14" a="1"/>
  <c r="AS217" i="14" s="1"/>
  <c r="AU217" i="14"/>
  <c r="AV217" i="14" a="1"/>
  <c r="AV217" i="14" s="1"/>
  <c r="AX217" i="14" a="1"/>
  <c r="AX217" i="14" s="1"/>
  <c r="AR218" i="14"/>
  <c r="AS218" i="14" a="1"/>
  <c r="AS218" i="14" s="1"/>
  <c r="AU218" i="14"/>
  <c r="AV218" i="14" a="1"/>
  <c r="AV218" i="14" s="1"/>
  <c r="AX218" i="14" a="1"/>
  <c r="AX218" i="14" s="1"/>
  <c r="AR219" i="14"/>
  <c r="AS219" i="14" a="1"/>
  <c r="AS219" i="14" s="1"/>
  <c r="AU219" i="14"/>
  <c r="AV219" i="14" a="1"/>
  <c r="AV219" i="14" s="1"/>
  <c r="AX219" i="14" a="1"/>
  <c r="AX219" i="14" s="1"/>
  <c r="AR220" i="14"/>
  <c r="AS220" i="14" a="1"/>
  <c r="AS220" i="14" s="1"/>
  <c r="AU220" i="14"/>
  <c r="AV220" i="14" a="1"/>
  <c r="AV220" i="14" s="1"/>
  <c r="AX220" i="14" a="1"/>
  <c r="AX220" i="14" s="1"/>
  <c r="AR221" i="14"/>
  <c r="AS221" i="14" a="1"/>
  <c r="AS221" i="14" s="1"/>
  <c r="AU221" i="14"/>
  <c r="AV221" i="14" a="1"/>
  <c r="AV221" i="14" s="1"/>
  <c r="AX221" i="14" a="1"/>
  <c r="AX221" i="14" s="1"/>
  <c r="AR222" i="14"/>
  <c r="AS222" i="14" a="1"/>
  <c r="AS222" i="14" s="1"/>
  <c r="AU222" i="14"/>
  <c r="AV222" i="14" a="1"/>
  <c r="AV222" i="14" s="1"/>
  <c r="AX222" i="14" a="1"/>
  <c r="AX222" i="14" s="1"/>
  <c r="AR223" i="14"/>
  <c r="AS223" i="14" a="1"/>
  <c r="AS223" i="14" s="1"/>
  <c r="AU223" i="14"/>
  <c r="AV223" i="14" a="1"/>
  <c r="AV223" i="14" s="1"/>
  <c r="AX223" i="14" a="1"/>
  <c r="AX223" i="14" s="1"/>
  <c r="AR224" i="14"/>
  <c r="AS224" i="14" a="1"/>
  <c r="AS224" i="14" s="1"/>
  <c r="AU224" i="14"/>
  <c r="AV224" i="14" a="1"/>
  <c r="AV224" i="14" s="1"/>
  <c r="AX224" i="14" a="1"/>
  <c r="AX224" i="14" s="1"/>
  <c r="AR225" i="14"/>
  <c r="AS225" i="14" a="1"/>
  <c r="AS225" i="14" s="1"/>
  <c r="AU225" i="14"/>
  <c r="AV225" i="14" a="1"/>
  <c r="AV225" i="14" s="1"/>
  <c r="AX225" i="14" a="1"/>
  <c r="AX225" i="14" s="1"/>
  <c r="AR226" i="14"/>
  <c r="AS226" i="14" a="1"/>
  <c r="AS226" i="14" s="1"/>
  <c r="AU226" i="14"/>
  <c r="AV226" i="14" a="1"/>
  <c r="AV226" i="14" s="1"/>
  <c r="AX226" i="14" a="1"/>
  <c r="AX226" i="14" s="1"/>
  <c r="AR227" i="14"/>
  <c r="AS227" i="14" a="1"/>
  <c r="AS227" i="14" s="1"/>
  <c r="AU227" i="14"/>
  <c r="AV227" i="14" a="1"/>
  <c r="AV227" i="14" s="1"/>
  <c r="AX227" i="14" a="1"/>
  <c r="AX227" i="14" s="1"/>
  <c r="AR228" i="14"/>
  <c r="AS228" i="14" a="1"/>
  <c r="AS228" i="14" s="1"/>
  <c r="AU228" i="14"/>
  <c r="AV228" i="14" a="1"/>
  <c r="AV228" i="14" s="1"/>
  <c r="AX228" i="14" a="1"/>
  <c r="AX228" i="14" s="1"/>
  <c r="AR229" i="14"/>
  <c r="AS229" i="14" a="1"/>
  <c r="AS229" i="14" s="1"/>
  <c r="AU229" i="14"/>
  <c r="AV229" i="14" a="1"/>
  <c r="AV229" i="14" s="1"/>
  <c r="AX229" i="14" a="1"/>
  <c r="AX229" i="14" s="1"/>
  <c r="AR230" i="14"/>
  <c r="AS230" i="14" a="1"/>
  <c r="AS230" i="14" s="1"/>
  <c r="AU230" i="14"/>
  <c r="AV230" i="14" a="1"/>
  <c r="AV230" i="14" s="1"/>
  <c r="AX230" i="14" a="1"/>
  <c r="AX230" i="14" s="1"/>
  <c r="AR231" i="14"/>
  <c r="AS231" i="14" a="1"/>
  <c r="AS231" i="14" s="1"/>
  <c r="AU231" i="14"/>
  <c r="AV231" i="14" a="1"/>
  <c r="AV231" i="14" s="1"/>
  <c r="AX231" i="14" a="1"/>
  <c r="AX231" i="14" s="1"/>
  <c r="AR232" i="14"/>
  <c r="AS232" i="14" a="1"/>
  <c r="AS232" i="14" s="1"/>
  <c r="AU232" i="14"/>
  <c r="AV232" i="14" a="1"/>
  <c r="AV232" i="14" s="1"/>
  <c r="AX232" i="14" a="1"/>
  <c r="AX232" i="14" s="1"/>
  <c r="AR233" i="14"/>
  <c r="AS233" i="14" a="1"/>
  <c r="AS233" i="14" s="1"/>
  <c r="AU233" i="14"/>
  <c r="AV233" i="14" a="1"/>
  <c r="AV233" i="14" s="1"/>
  <c r="AX233" i="14" a="1"/>
  <c r="AX233" i="14" s="1"/>
  <c r="AR234" i="14"/>
  <c r="AS234" i="14" a="1"/>
  <c r="AS234" i="14" s="1"/>
  <c r="AU234" i="14"/>
  <c r="AV234" i="14" a="1"/>
  <c r="AV234" i="14" s="1"/>
  <c r="AX234" i="14" a="1"/>
  <c r="AX234" i="14" s="1"/>
  <c r="AR235" i="14"/>
  <c r="AS235" i="14" a="1"/>
  <c r="AS235" i="14" s="1"/>
  <c r="AU235" i="14"/>
  <c r="AV235" i="14" a="1"/>
  <c r="AV235" i="14" s="1"/>
  <c r="AX235" i="14" a="1"/>
  <c r="AX235" i="14" s="1"/>
  <c r="AR236" i="14"/>
  <c r="AS236" i="14" a="1"/>
  <c r="AS236" i="14" s="1"/>
  <c r="AU236" i="14"/>
  <c r="AV236" i="14" a="1"/>
  <c r="AV236" i="14" s="1"/>
  <c r="AX236" i="14" a="1"/>
  <c r="AX236" i="14" s="1"/>
  <c r="AR237" i="14"/>
  <c r="AS237" i="14" a="1"/>
  <c r="AS237" i="14" s="1"/>
  <c r="AU237" i="14"/>
  <c r="AV237" i="14" a="1"/>
  <c r="AV237" i="14" s="1"/>
  <c r="AX237" i="14" a="1"/>
  <c r="AX237" i="14" s="1"/>
  <c r="AR238" i="14"/>
  <c r="AS238" i="14" a="1"/>
  <c r="AS238" i="14" s="1"/>
  <c r="AU238" i="14"/>
  <c r="AV238" i="14" a="1"/>
  <c r="AV238" i="14" s="1"/>
  <c r="AX238" i="14" a="1"/>
  <c r="AX238" i="14" s="1"/>
  <c r="AR239" i="14"/>
  <c r="AS239" i="14" a="1"/>
  <c r="AS239" i="14" s="1"/>
  <c r="AU239" i="14"/>
  <c r="AV239" i="14" a="1"/>
  <c r="AV239" i="14" s="1"/>
  <c r="AX239" i="14" a="1"/>
  <c r="AX239" i="14" s="1"/>
  <c r="AR240" i="14"/>
  <c r="AS240" i="14" a="1"/>
  <c r="AS240" i="14" s="1"/>
  <c r="AU240" i="14"/>
  <c r="AV240" i="14" a="1"/>
  <c r="AV240" i="14" s="1"/>
  <c r="AX240" i="14" a="1"/>
  <c r="AX240" i="14" s="1"/>
  <c r="AR241" i="14"/>
  <c r="AS241" i="14" a="1"/>
  <c r="AS241" i="14" s="1"/>
  <c r="AU241" i="14"/>
  <c r="AV241" i="14" a="1"/>
  <c r="AV241" i="14" s="1"/>
  <c r="AX241" i="14" a="1"/>
  <c r="AX241" i="14" s="1"/>
  <c r="AR242" i="14"/>
  <c r="AS242" i="14" a="1"/>
  <c r="AS242" i="14" s="1"/>
  <c r="AU242" i="14"/>
  <c r="AV242" i="14" a="1"/>
  <c r="AV242" i="14" s="1"/>
  <c r="AX242" i="14" a="1"/>
  <c r="AX242" i="14" s="1"/>
  <c r="AR243" i="14"/>
  <c r="AS243" i="14" a="1"/>
  <c r="AS243" i="14" s="1"/>
  <c r="AU243" i="14"/>
  <c r="AV243" i="14" a="1"/>
  <c r="AV243" i="14" s="1"/>
  <c r="AX243" i="14" a="1"/>
  <c r="AX243" i="14" s="1"/>
  <c r="AR244" i="14"/>
  <c r="AS244" i="14" a="1"/>
  <c r="AS244" i="14" s="1"/>
  <c r="AU244" i="14"/>
  <c r="AV244" i="14" a="1"/>
  <c r="AV244" i="14" s="1"/>
  <c r="AX244" i="14" a="1"/>
  <c r="AX244" i="14" s="1"/>
  <c r="AR245" i="14"/>
  <c r="AS245" i="14" a="1"/>
  <c r="AS245" i="14" s="1"/>
  <c r="AU245" i="14"/>
  <c r="AV245" i="14" a="1"/>
  <c r="AV245" i="14" s="1"/>
  <c r="AX245" i="14" a="1"/>
  <c r="AX245" i="14" s="1"/>
  <c r="AR246" i="14"/>
  <c r="AS246" i="14" a="1"/>
  <c r="AS246" i="14" s="1"/>
  <c r="AU246" i="14"/>
  <c r="AV246" i="14" a="1"/>
  <c r="AV246" i="14" s="1"/>
  <c r="AX246" i="14" a="1"/>
  <c r="AX246" i="14" s="1"/>
  <c r="AR247" i="14"/>
  <c r="AS247" i="14" a="1"/>
  <c r="AS247" i="14" s="1"/>
  <c r="AU247" i="14"/>
  <c r="AV247" i="14" a="1"/>
  <c r="AV247" i="14" s="1"/>
  <c r="AX247" i="14" a="1"/>
  <c r="AX247" i="14" s="1"/>
  <c r="AR248" i="14"/>
  <c r="AS248" i="14" a="1"/>
  <c r="AS248" i="14" s="1"/>
  <c r="AU248" i="14"/>
  <c r="AV248" i="14" a="1"/>
  <c r="AV248" i="14" s="1"/>
  <c r="AX248" i="14" a="1"/>
  <c r="AX248" i="14" s="1"/>
  <c r="AR249" i="14"/>
  <c r="AS249" i="14" a="1"/>
  <c r="AS249" i="14" s="1"/>
  <c r="AU249" i="14"/>
  <c r="AV249" i="14" a="1"/>
  <c r="AV249" i="14" s="1"/>
  <c r="AX249" i="14" a="1"/>
  <c r="AX249" i="14" s="1"/>
  <c r="AR250" i="14"/>
  <c r="AS250" i="14" a="1"/>
  <c r="AS250" i="14" s="1"/>
  <c r="AU250" i="14"/>
  <c r="AV250" i="14" a="1"/>
  <c r="AV250" i="14" s="1"/>
  <c r="AX250" i="14" a="1"/>
  <c r="AX250" i="14" s="1"/>
  <c r="AR251" i="14"/>
  <c r="AS251" i="14" a="1"/>
  <c r="AS251" i="14" s="1"/>
  <c r="AU251" i="14"/>
  <c r="AV251" i="14" a="1"/>
  <c r="AV251" i="14" s="1"/>
  <c r="AX251" i="14" a="1"/>
  <c r="AX251" i="14" s="1"/>
  <c r="AR252" i="14"/>
  <c r="AS252" i="14" a="1"/>
  <c r="AS252" i="14" s="1"/>
  <c r="AU252" i="14"/>
  <c r="AV252" i="14" a="1"/>
  <c r="AV252" i="14" s="1"/>
  <c r="AX252" i="14" a="1"/>
  <c r="AX252" i="14" s="1"/>
  <c r="AR253" i="14"/>
  <c r="AS253" i="14" a="1"/>
  <c r="AS253" i="14" s="1"/>
  <c r="AU253" i="14"/>
  <c r="AV253" i="14" a="1"/>
  <c r="AV253" i="14" s="1"/>
  <c r="AX253" i="14" a="1"/>
  <c r="AX253" i="14" s="1"/>
  <c r="AR254" i="14"/>
  <c r="AS254" i="14" a="1"/>
  <c r="AS254" i="14" s="1"/>
  <c r="AU254" i="14"/>
  <c r="AV254" i="14" a="1"/>
  <c r="AV254" i="14" s="1"/>
  <c r="AX254" i="14" a="1"/>
  <c r="AX254" i="14" s="1"/>
  <c r="AR255" i="14"/>
  <c r="AS255" i="14" a="1"/>
  <c r="AS255" i="14" s="1"/>
  <c r="AU255" i="14"/>
  <c r="AV255" i="14" a="1"/>
  <c r="AV255" i="14" s="1"/>
  <c r="AX255" i="14" a="1"/>
  <c r="AX255" i="14" s="1"/>
  <c r="AR256" i="14"/>
  <c r="AS256" i="14" a="1"/>
  <c r="AS256" i="14" s="1"/>
  <c r="AU256" i="14"/>
  <c r="AV256" i="14" a="1"/>
  <c r="AV256" i="14" s="1"/>
  <c r="AX256" i="14" a="1"/>
  <c r="AX256" i="14" s="1"/>
  <c r="AR257" i="14"/>
  <c r="AS257" i="14" a="1"/>
  <c r="AS257" i="14" s="1"/>
  <c r="AU257" i="14"/>
  <c r="AV257" i="14" a="1"/>
  <c r="AV257" i="14" s="1"/>
  <c r="AX257" i="14" a="1"/>
  <c r="AX257" i="14" s="1"/>
  <c r="AR258" i="14"/>
  <c r="AS258" i="14" a="1"/>
  <c r="AS258" i="14" s="1"/>
  <c r="AU258" i="14"/>
  <c r="AV258" i="14" a="1"/>
  <c r="AV258" i="14" s="1"/>
  <c r="AX258" i="14" a="1"/>
  <c r="AX258" i="14" s="1"/>
  <c r="AR259" i="14"/>
  <c r="AS259" i="14" a="1"/>
  <c r="AS259" i="14" s="1"/>
  <c r="AU259" i="14"/>
  <c r="AV259" i="14" a="1"/>
  <c r="AV259" i="14" s="1"/>
  <c r="AX259" i="14" a="1"/>
  <c r="AX259" i="14" s="1"/>
  <c r="AR260" i="14"/>
  <c r="AS260" i="14" a="1"/>
  <c r="AS260" i="14" s="1"/>
  <c r="AU260" i="14"/>
  <c r="AV260" i="14" a="1"/>
  <c r="AV260" i="14" s="1"/>
  <c r="AX260" i="14" a="1"/>
  <c r="AX260" i="14" s="1"/>
  <c r="AR261" i="14"/>
  <c r="AS261" i="14" a="1"/>
  <c r="AS261" i="14" s="1"/>
  <c r="AU261" i="14"/>
  <c r="AV261" i="14" a="1"/>
  <c r="AV261" i="14" s="1"/>
  <c r="AX261" i="14" a="1"/>
  <c r="AX261" i="14" s="1"/>
  <c r="AR262" i="14"/>
  <c r="AS262" i="14" a="1"/>
  <c r="AS262" i="14" s="1"/>
  <c r="AU262" i="14"/>
  <c r="AV262" i="14" a="1"/>
  <c r="AV262" i="14" s="1"/>
  <c r="AX262" i="14" a="1"/>
  <c r="AX262" i="14" s="1"/>
  <c r="AR263" i="14"/>
  <c r="AS263" i="14" a="1"/>
  <c r="AS263" i="14" s="1"/>
  <c r="AU263" i="14"/>
  <c r="AV263" i="14" a="1"/>
  <c r="AV263" i="14" s="1"/>
  <c r="AX263" i="14" a="1"/>
  <c r="AX263" i="14" s="1"/>
  <c r="AR264" i="14"/>
  <c r="AS264" i="14" a="1"/>
  <c r="AS264" i="14" s="1"/>
  <c r="AU264" i="14"/>
  <c r="AV264" i="14" a="1"/>
  <c r="AV264" i="14" s="1"/>
  <c r="AX264" i="14" a="1"/>
  <c r="AX264" i="14" s="1"/>
  <c r="AR265" i="14"/>
  <c r="AS265" i="14" a="1"/>
  <c r="AS265" i="14" s="1"/>
  <c r="AU265" i="14"/>
  <c r="AV265" i="14" a="1"/>
  <c r="AV265" i="14" s="1"/>
  <c r="AX265" i="14" a="1"/>
  <c r="AX265" i="14" s="1"/>
  <c r="AR266" i="14"/>
  <c r="AS266" i="14" a="1"/>
  <c r="AS266" i="14" s="1"/>
  <c r="AU266" i="14"/>
  <c r="AV266" i="14" a="1"/>
  <c r="AV266" i="14" s="1"/>
  <c r="AX266" i="14" a="1"/>
  <c r="AX266" i="14" s="1"/>
  <c r="AR267" i="14"/>
  <c r="AS267" i="14" a="1"/>
  <c r="AS267" i="14" s="1"/>
  <c r="AU267" i="14"/>
  <c r="AV267" i="14" a="1"/>
  <c r="AV267" i="14" s="1"/>
  <c r="AX267" i="14" a="1"/>
  <c r="AX267" i="14" s="1"/>
  <c r="AR268" i="14"/>
  <c r="AS268" i="14" a="1"/>
  <c r="AS268" i="14" s="1"/>
  <c r="AU268" i="14"/>
  <c r="AV268" i="14" a="1"/>
  <c r="AV268" i="14" s="1"/>
  <c r="AX268" i="14" a="1"/>
  <c r="AX268" i="14" s="1"/>
  <c r="AR269" i="14"/>
  <c r="AS269" i="14" a="1"/>
  <c r="AS269" i="14" s="1"/>
  <c r="AU269" i="14"/>
  <c r="AV269" i="14" a="1"/>
  <c r="AV269" i="14" s="1"/>
  <c r="AX269" i="14" a="1"/>
  <c r="AX269" i="14" s="1"/>
  <c r="AR270" i="14"/>
  <c r="AS270" i="14" a="1"/>
  <c r="AS270" i="14" s="1"/>
  <c r="AU270" i="14"/>
  <c r="AV270" i="14" a="1"/>
  <c r="AV270" i="14" s="1"/>
  <c r="AX270" i="14" a="1"/>
  <c r="AX270" i="14" s="1"/>
  <c r="AR271" i="14"/>
  <c r="AS271" i="14" a="1"/>
  <c r="AS271" i="14" s="1"/>
  <c r="AU271" i="14"/>
  <c r="AV271" i="14" a="1"/>
  <c r="AV271" i="14" s="1"/>
  <c r="AX271" i="14" a="1"/>
  <c r="AX271" i="14" s="1"/>
  <c r="AR272" i="14"/>
  <c r="AS272" i="14" a="1"/>
  <c r="AS272" i="14" s="1"/>
  <c r="AU272" i="14"/>
  <c r="AV272" i="14" a="1"/>
  <c r="AV272" i="14" s="1"/>
  <c r="AX272" i="14" a="1"/>
  <c r="AX272" i="14" s="1"/>
  <c r="AR273" i="14"/>
  <c r="AS273" i="14" a="1"/>
  <c r="AS273" i="14" s="1"/>
  <c r="AU273" i="14"/>
  <c r="AV273" i="14" a="1"/>
  <c r="AV273" i="14" s="1"/>
  <c r="AX273" i="14" a="1"/>
  <c r="AX273" i="14" s="1"/>
  <c r="AR274" i="14"/>
  <c r="AS274" i="14" a="1"/>
  <c r="AS274" i="14" s="1"/>
  <c r="AU274" i="14"/>
  <c r="AV274" i="14" a="1"/>
  <c r="AV274" i="14" s="1"/>
  <c r="AX274" i="14" a="1"/>
  <c r="AX274" i="14" s="1"/>
  <c r="AR275" i="14"/>
  <c r="AS275" i="14" a="1"/>
  <c r="AS275" i="14" s="1"/>
  <c r="AU275" i="14"/>
  <c r="AV275" i="14" a="1"/>
  <c r="AV275" i="14" s="1"/>
  <c r="AX275" i="14" a="1"/>
  <c r="AX275" i="14" s="1"/>
  <c r="AR276" i="14"/>
  <c r="AS276" i="14" a="1"/>
  <c r="AS276" i="14" s="1"/>
  <c r="AU276" i="14"/>
  <c r="AV276" i="14" a="1"/>
  <c r="AV276" i="14" s="1"/>
  <c r="AX276" i="14" a="1"/>
  <c r="AX276" i="14" s="1"/>
  <c r="AR277" i="14"/>
  <c r="AS277" i="14" a="1"/>
  <c r="AS277" i="14" s="1"/>
  <c r="AU277" i="14"/>
  <c r="AV277" i="14" a="1"/>
  <c r="AV277" i="14" s="1"/>
  <c r="AX277" i="14" a="1"/>
  <c r="AX277" i="14" s="1"/>
  <c r="AR278" i="14"/>
  <c r="AS278" i="14" a="1"/>
  <c r="AS278" i="14" s="1"/>
  <c r="AU278" i="14"/>
  <c r="AV278" i="14" a="1"/>
  <c r="AV278" i="14" s="1"/>
  <c r="AX278" i="14" a="1"/>
  <c r="AX278" i="14" s="1"/>
  <c r="AR279" i="14"/>
  <c r="AS279" i="14" a="1"/>
  <c r="AS279" i="14" s="1"/>
  <c r="AU279" i="14"/>
  <c r="AV279" i="14" a="1"/>
  <c r="AV279" i="14" s="1"/>
  <c r="AX279" i="14" a="1"/>
  <c r="AX279" i="14" s="1"/>
  <c r="AR280" i="14"/>
  <c r="AS280" i="14" a="1"/>
  <c r="AS280" i="14" s="1"/>
  <c r="AU280" i="14"/>
  <c r="AV280" i="14" a="1"/>
  <c r="AV280" i="14" s="1"/>
  <c r="AX280" i="14" a="1"/>
  <c r="AX280" i="14" s="1"/>
  <c r="AR281" i="14"/>
  <c r="AS281" i="14" a="1"/>
  <c r="AS281" i="14" s="1"/>
  <c r="AU281" i="14"/>
  <c r="AV281" i="14" a="1"/>
  <c r="AV281" i="14" s="1"/>
  <c r="AX281" i="14" a="1"/>
  <c r="AX281" i="14" s="1"/>
  <c r="AR282" i="14"/>
  <c r="AS282" i="14" a="1"/>
  <c r="AS282" i="14" s="1"/>
  <c r="AU282" i="14"/>
  <c r="AV282" i="14" a="1"/>
  <c r="AV282" i="14" s="1"/>
  <c r="AX282" i="14" a="1"/>
  <c r="AX282" i="14" s="1"/>
  <c r="AR283" i="14"/>
  <c r="AS283" i="14" a="1"/>
  <c r="AS283" i="14" s="1"/>
  <c r="AU283" i="14"/>
  <c r="AV283" i="14" a="1"/>
  <c r="AV283" i="14" s="1"/>
  <c r="AX283" i="14" a="1"/>
  <c r="AX283" i="14" s="1"/>
  <c r="AR284" i="14"/>
  <c r="AS284" i="14" a="1"/>
  <c r="AS284" i="14" s="1"/>
  <c r="AU284" i="14"/>
  <c r="AV284" i="14" a="1"/>
  <c r="AV284" i="14" s="1"/>
  <c r="AX284" i="14" a="1"/>
  <c r="AX284" i="14" s="1"/>
  <c r="AR285" i="14"/>
  <c r="AS285" i="14" a="1"/>
  <c r="AS285" i="14" s="1"/>
  <c r="AU285" i="14"/>
  <c r="AV285" i="14" a="1"/>
  <c r="AV285" i="14" s="1"/>
  <c r="AX285" i="14" a="1"/>
  <c r="AX285" i="14" s="1"/>
  <c r="AR286" i="14"/>
  <c r="AS286" i="14" a="1"/>
  <c r="AS286" i="14" s="1"/>
  <c r="AU286" i="14"/>
  <c r="AV286" i="14" a="1"/>
  <c r="AV286" i="14" s="1"/>
  <c r="AX286" i="14" a="1"/>
  <c r="AX286" i="14" s="1"/>
  <c r="AR287" i="14"/>
  <c r="AS287" i="14" a="1"/>
  <c r="AS287" i="14" s="1"/>
  <c r="AU287" i="14"/>
  <c r="AV287" i="14" a="1"/>
  <c r="AV287" i="14" s="1"/>
  <c r="AX287" i="14" a="1"/>
  <c r="AX287" i="14" s="1"/>
  <c r="AR288" i="14"/>
  <c r="AS288" i="14" a="1"/>
  <c r="AS288" i="14" s="1"/>
  <c r="AU288" i="14"/>
  <c r="AV288" i="14" a="1"/>
  <c r="AV288" i="14" s="1"/>
  <c r="AX288" i="14" a="1"/>
  <c r="AX288" i="14" s="1"/>
  <c r="AR289" i="14"/>
  <c r="AS289" i="14" a="1"/>
  <c r="AS289" i="14" s="1"/>
  <c r="AU289" i="14"/>
  <c r="AV289" i="14" a="1"/>
  <c r="AV289" i="14" s="1"/>
  <c r="AX289" i="14" a="1"/>
  <c r="AX289" i="14" s="1"/>
  <c r="AR290" i="14"/>
  <c r="AS290" i="14" a="1"/>
  <c r="AS290" i="14" s="1"/>
  <c r="AU290" i="14"/>
  <c r="AV290" i="14" a="1"/>
  <c r="AV290" i="14" s="1"/>
  <c r="AX290" i="14" a="1"/>
  <c r="AX290" i="14" s="1"/>
  <c r="AR291" i="14"/>
  <c r="AS291" i="14" a="1"/>
  <c r="AS291" i="14" s="1"/>
  <c r="AU291" i="14"/>
  <c r="AV291" i="14" a="1"/>
  <c r="AV291" i="14" s="1"/>
  <c r="AX291" i="14" a="1"/>
  <c r="AX291" i="14" s="1"/>
  <c r="AR292" i="14"/>
  <c r="AS292" i="14" a="1"/>
  <c r="AS292" i="14" s="1"/>
  <c r="AU292" i="14"/>
  <c r="AV292" i="14" a="1"/>
  <c r="AV292" i="14" s="1"/>
  <c r="AX292" i="14" a="1"/>
  <c r="AX292" i="14" s="1"/>
  <c r="AR293" i="14"/>
  <c r="AS293" i="14" a="1"/>
  <c r="AS293" i="14" s="1"/>
  <c r="AU293" i="14"/>
  <c r="AV293" i="14" a="1"/>
  <c r="AV293" i="14" s="1"/>
  <c r="AX293" i="14" a="1"/>
  <c r="AX293" i="14" s="1"/>
  <c r="AR294" i="14"/>
  <c r="AS294" i="14" a="1"/>
  <c r="AS294" i="14" s="1"/>
  <c r="AU294" i="14"/>
  <c r="AV294" i="14" a="1"/>
  <c r="AV294" i="14" s="1"/>
  <c r="AX294" i="14" a="1"/>
  <c r="AX294" i="14" s="1"/>
  <c r="AR295" i="14"/>
  <c r="AS295" i="14" a="1"/>
  <c r="AS295" i="14" s="1"/>
  <c r="AU295" i="14"/>
  <c r="AV295" i="14" a="1"/>
  <c r="AV295" i="14" s="1"/>
  <c r="AX295" i="14" a="1"/>
  <c r="AX295" i="14" s="1"/>
  <c r="AR296" i="14"/>
  <c r="AS296" i="14" a="1"/>
  <c r="AS296" i="14" s="1"/>
  <c r="AU296" i="14"/>
  <c r="AV296" i="14" a="1"/>
  <c r="AV296" i="14" s="1"/>
  <c r="AX296" i="14" a="1"/>
  <c r="AX296" i="14" s="1"/>
  <c r="AR297" i="14"/>
  <c r="AS297" i="14" a="1"/>
  <c r="AS297" i="14" s="1"/>
  <c r="AU297" i="14"/>
  <c r="AV297" i="14" a="1"/>
  <c r="AV297" i="14" s="1"/>
  <c r="AX297" i="14" a="1"/>
  <c r="AX297" i="14" s="1"/>
  <c r="AR298" i="14"/>
  <c r="AS298" i="14" a="1"/>
  <c r="AS298" i="14" s="1"/>
  <c r="AU298" i="14"/>
  <c r="AV298" i="14" a="1"/>
  <c r="AV298" i="14" s="1"/>
  <c r="AX298" i="14" a="1"/>
  <c r="AX298" i="14" s="1"/>
  <c r="AR299" i="14"/>
  <c r="AS299" i="14" a="1"/>
  <c r="AS299" i="14" s="1"/>
  <c r="AU299" i="14"/>
  <c r="AV299" i="14" a="1"/>
  <c r="AV299" i="14" s="1"/>
  <c r="AX299" i="14" a="1"/>
  <c r="AX299" i="14" s="1"/>
  <c r="AR300" i="14"/>
  <c r="AS300" i="14" a="1"/>
  <c r="AS300" i="14" s="1"/>
  <c r="AU300" i="14"/>
  <c r="AV300" i="14" a="1"/>
  <c r="AV300" i="14" s="1"/>
  <c r="AX300" i="14" a="1"/>
  <c r="AX300" i="14" s="1"/>
  <c r="AR301" i="14"/>
  <c r="AS301" i="14" a="1"/>
  <c r="AS301" i="14" s="1"/>
  <c r="AU301" i="14"/>
  <c r="AV301" i="14" a="1"/>
  <c r="AV301" i="14" s="1"/>
  <c r="AX301" i="14" a="1"/>
  <c r="AX301" i="14" s="1"/>
  <c r="AR302" i="14"/>
  <c r="AS302" i="14" a="1"/>
  <c r="AS302" i="14" s="1"/>
  <c r="AU302" i="14"/>
  <c r="AV302" i="14" a="1"/>
  <c r="AV302" i="14" s="1"/>
  <c r="AX302" i="14" a="1"/>
  <c r="AX302" i="14" s="1"/>
  <c r="AR303" i="14"/>
  <c r="AS303" i="14" a="1"/>
  <c r="AS303" i="14" s="1"/>
  <c r="AU303" i="14"/>
  <c r="AV303" i="14" a="1"/>
  <c r="AV303" i="14" s="1"/>
  <c r="AX303" i="14" a="1"/>
  <c r="AX303" i="14" s="1"/>
  <c r="AR304" i="14"/>
  <c r="AS304" i="14" a="1"/>
  <c r="AS304" i="14" s="1"/>
  <c r="AU304" i="14"/>
  <c r="AV304" i="14" a="1"/>
  <c r="AV304" i="14" s="1"/>
  <c r="AX304" i="14" a="1"/>
  <c r="AX304" i="14" s="1"/>
  <c r="AR305" i="14"/>
  <c r="AS305" i="14" a="1"/>
  <c r="AS305" i="14" s="1"/>
  <c r="AU305" i="14"/>
  <c r="AV305" i="14" a="1"/>
  <c r="AV305" i="14" s="1"/>
  <c r="AX305" i="14" a="1"/>
  <c r="AX305" i="14" s="1"/>
  <c r="AR306" i="14"/>
  <c r="AS306" i="14" a="1"/>
  <c r="AS306" i="14" s="1"/>
  <c r="AU306" i="14"/>
  <c r="AV306" i="14" a="1"/>
  <c r="AV306" i="14" s="1"/>
  <c r="AX306" i="14" a="1"/>
  <c r="AX306" i="14" s="1"/>
  <c r="AR307" i="14"/>
  <c r="AS307" i="14" a="1"/>
  <c r="AS307" i="14" s="1"/>
  <c r="AU307" i="14"/>
  <c r="AV307" i="14" a="1"/>
  <c r="AV307" i="14" s="1"/>
  <c r="AX307" i="14" a="1"/>
  <c r="AX307" i="14" s="1"/>
  <c r="AR308" i="14"/>
  <c r="AS308" i="14" a="1"/>
  <c r="AS308" i="14" s="1"/>
  <c r="AU308" i="14"/>
  <c r="AV308" i="14" a="1"/>
  <c r="AV308" i="14" s="1"/>
  <c r="AX308" i="14" a="1"/>
  <c r="AX308" i="14" s="1"/>
  <c r="AR309" i="14"/>
  <c r="AS309" i="14" a="1"/>
  <c r="AS309" i="14" s="1"/>
  <c r="AU309" i="14"/>
  <c r="AV309" i="14" a="1"/>
  <c r="AV309" i="14" s="1"/>
  <c r="AX309" i="14" a="1"/>
  <c r="AX309" i="14" s="1"/>
  <c r="AR310" i="14"/>
  <c r="AS310" i="14" a="1"/>
  <c r="AS310" i="14" s="1"/>
  <c r="AU310" i="14"/>
  <c r="AV310" i="14" a="1"/>
  <c r="AV310" i="14" s="1"/>
  <c r="AX310" i="14" a="1"/>
  <c r="AX310" i="14" s="1"/>
  <c r="AR311" i="14"/>
  <c r="AS311" i="14" a="1"/>
  <c r="AS311" i="14" s="1"/>
  <c r="AU311" i="14"/>
  <c r="AV311" i="14" a="1"/>
  <c r="AV311" i="14" s="1"/>
  <c r="AX311" i="14" a="1"/>
  <c r="AX311" i="14" s="1"/>
  <c r="AR312" i="14"/>
  <c r="AS312" i="14" a="1"/>
  <c r="AS312" i="14" s="1"/>
  <c r="AU312" i="14"/>
  <c r="AV312" i="14" a="1"/>
  <c r="AV312" i="14" s="1"/>
  <c r="AX312" i="14" a="1"/>
  <c r="AX312" i="14" s="1"/>
  <c r="AR313" i="14"/>
  <c r="AS313" i="14" a="1"/>
  <c r="AS313" i="14" s="1"/>
  <c r="AU313" i="14"/>
  <c r="AV313" i="14" a="1"/>
  <c r="AV313" i="14" s="1"/>
  <c r="AX313" i="14" a="1"/>
  <c r="AX313" i="14" s="1"/>
  <c r="AR314" i="14"/>
  <c r="AS314" i="14" a="1"/>
  <c r="AS314" i="14" s="1"/>
  <c r="AU314" i="14"/>
  <c r="AV314" i="14" a="1"/>
  <c r="AV314" i="14" s="1"/>
  <c r="AX314" i="14" a="1"/>
  <c r="AX314" i="14" s="1"/>
  <c r="AR315" i="14"/>
  <c r="AS315" i="14" a="1"/>
  <c r="AS315" i="14" s="1"/>
  <c r="AU315" i="14"/>
  <c r="AV315" i="14" a="1"/>
  <c r="AV315" i="14" s="1"/>
  <c r="AX315" i="14" a="1"/>
  <c r="AX315" i="14" s="1"/>
  <c r="AR316" i="14"/>
  <c r="AS316" i="14" a="1"/>
  <c r="AS316" i="14" s="1"/>
  <c r="AU316" i="14"/>
  <c r="AV316" i="14" a="1"/>
  <c r="AV316" i="14" s="1"/>
  <c r="AX316" i="14" a="1"/>
  <c r="AX316" i="14" s="1"/>
  <c r="AR317" i="14"/>
  <c r="AS317" i="14" a="1"/>
  <c r="AS317" i="14" s="1"/>
  <c r="AU317" i="14"/>
  <c r="AV317" i="14" a="1"/>
  <c r="AV317" i="14" s="1"/>
  <c r="AX317" i="14" a="1"/>
  <c r="AX317" i="14" s="1"/>
  <c r="AR318" i="14"/>
  <c r="AS318" i="14" a="1"/>
  <c r="AS318" i="14" s="1"/>
  <c r="AU318" i="14"/>
  <c r="AV318" i="14" a="1"/>
  <c r="AV318" i="14" s="1"/>
  <c r="AX318" i="14" a="1"/>
  <c r="AX318" i="14" s="1"/>
  <c r="AR319" i="14"/>
  <c r="AS319" i="14" a="1"/>
  <c r="AS319" i="14" s="1"/>
  <c r="AU319" i="14"/>
  <c r="AV319" i="14" a="1"/>
  <c r="AV319" i="14" s="1"/>
  <c r="AX319" i="14" a="1"/>
  <c r="AX319" i="14" s="1"/>
  <c r="AR320" i="14"/>
  <c r="AS320" i="14" a="1"/>
  <c r="AS320" i="14" s="1"/>
  <c r="AU320" i="14"/>
  <c r="AV320" i="14" a="1"/>
  <c r="AV320" i="14" s="1"/>
  <c r="AX320" i="14" a="1"/>
  <c r="AX320" i="14" s="1"/>
  <c r="AR321" i="14"/>
  <c r="AS321" i="14" a="1"/>
  <c r="AS321" i="14" s="1"/>
  <c r="AU321" i="14"/>
  <c r="AV321" i="14" a="1"/>
  <c r="AV321" i="14" s="1"/>
  <c r="AX321" i="14" a="1"/>
  <c r="AX321" i="14" s="1"/>
  <c r="AR322" i="14"/>
  <c r="AS322" i="14" a="1"/>
  <c r="AS322" i="14" s="1"/>
  <c r="AU322" i="14"/>
  <c r="AV322" i="14" a="1"/>
  <c r="AV322" i="14" s="1"/>
  <c r="AX322" i="14" a="1"/>
  <c r="AX322" i="14" s="1"/>
  <c r="AR323" i="14"/>
  <c r="AS323" i="14" a="1"/>
  <c r="AS323" i="14" s="1"/>
  <c r="AU323" i="14"/>
  <c r="AV323" i="14" a="1"/>
  <c r="AV323" i="14" s="1"/>
  <c r="AX323" i="14" a="1"/>
  <c r="AX323" i="14" s="1"/>
  <c r="AR324" i="14"/>
  <c r="AS324" i="14" a="1"/>
  <c r="AS324" i="14" s="1"/>
  <c r="AU324" i="14"/>
  <c r="AV324" i="14" a="1"/>
  <c r="AV324" i="14" s="1"/>
  <c r="AX324" i="14" a="1"/>
  <c r="AX324" i="14" s="1"/>
  <c r="AR325" i="14"/>
  <c r="AS325" i="14" a="1"/>
  <c r="AS325" i="14" s="1"/>
  <c r="AU325" i="14"/>
  <c r="AV325" i="14" a="1"/>
  <c r="AV325" i="14" s="1"/>
  <c r="AX325" i="14" a="1"/>
  <c r="AX325" i="14" s="1"/>
  <c r="AR326" i="14"/>
  <c r="AS326" i="14" a="1"/>
  <c r="AS326" i="14" s="1"/>
  <c r="AU326" i="14"/>
  <c r="AV326" i="14" a="1"/>
  <c r="AV326" i="14" s="1"/>
  <c r="AX326" i="14" a="1"/>
  <c r="AX326" i="14" s="1"/>
  <c r="AR327" i="14"/>
  <c r="AS327" i="14" a="1"/>
  <c r="AS327" i="14" s="1"/>
  <c r="AU327" i="14"/>
  <c r="AV327" i="14" a="1"/>
  <c r="AV327" i="14" s="1"/>
  <c r="AX327" i="14" a="1"/>
  <c r="AX327" i="14" s="1"/>
  <c r="AR328" i="14"/>
  <c r="AS328" i="14" a="1"/>
  <c r="AS328" i="14" s="1"/>
  <c r="AU328" i="14"/>
  <c r="AV328" i="14" a="1"/>
  <c r="AV328" i="14" s="1"/>
  <c r="AX328" i="14" a="1"/>
  <c r="AX328" i="14" s="1"/>
  <c r="AR329" i="14"/>
  <c r="AS329" i="14" a="1"/>
  <c r="AS329" i="14" s="1"/>
  <c r="AU329" i="14"/>
  <c r="AV329" i="14" a="1"/>
  <c r="AV329" i="14" s="1"/>
  <c r="AX329" i="14" a="1"/>
  <c r="AX329" i="14" s="1"/>
  <c r="AR330" i="14"/>
  <c r="AS330" i="14" a="1"/>
  <c r="AS330" i="14" s="1"/>
  <c r="AU330" i="14"/>
  <c r="AV330" i="14" a="1"/>
  <c r="AV330" i="14" s="1"/>
  <c r="AX330" i="14" a="1"/>
  <c r="AX330" i="14" s="1"/>
  <c r="AR331" i="14"/>
  <c r="AS331" i="14" a="1"/>
  <c r="AS331" i="14" s="1"/>
  <c r="AU331" i="14"/>
  <c r="AV331" i="14" a="1"/>
  <c r="AV331" i="14" s="1"/>
  <c r="AX331" i="14" a="1"/>
  <c r="AX331" i="14" s="1"/>
  <c r="AR332" i="14"/>
  <c r="AS332" i="14" a="1"/>
  <c r="AS332" i="14" s="1"/>
  <c r="AU332" i="14"/>
  <c r="AV332" i="14" a="1"/>
  <c r="AV332" i="14" s="1"/>
  <c r="AX332" i="14" a="1"/>
  <c r="AX332" i="14" s="1"/>
  <c r="AR333" i="14"/>
  <c r="AS333" i="14" a="1"/>
  <c r="AS333" i="14" s="1"/>
  <c r="AU333" i="14"/>
  <c r="AV333" i="14" a="1"/>
  <c r="AV333" i="14" s="1"/>
  <c r="AX333" i="14" a="1"/>
  <c r="AX333" i="14" s="1"/>
  <c r="AR334" i="14"/>
  <c r="AS334" i="14" a="1"/>
  <c r="AS334" i="14" s="1"/>
  <c r="AU334" i="14"/>
  <c r="AV334" i="14" a="1"/>
  <c r="AV334" i="14" s="1"/>
  <c r="AX334" i="14" a="1"/>
  <c r="AX334" i="14" s="1"/>
  <c r="AR335" i="14"/>
  <c r="AS335" i="14" a="1"/>
  <c r="AS335" i="14" s="1"/>
  <c r="AU335" i="14"/>
  <c r="AV335" i="14" a="1"/>
  <c r="AV335" i="14" s="1"/>
  <c r="AX335" i="14" a="1"/>
  <c r="AX335" i="14" s="1"/>
  <c r="AR336" i="14"/>
  <c r="AS336" i="14" a="1"/>
  <c r="AS336" i="14" s="1"/>
  <c r="AU336" i="14"/>
  <c r="AV336" i="14" a="1"/>
  <c r="AV336" i="14" s="1"/>
  <c r="AX336" i="14" a="1"/>
  <c r="AX336" i="14" s="1"/>
  <c r="AR337" i="14"/>
  <c r="AS337" i="14" a="1"/>
  <c r="AS337" i="14" s="1"/>
  <c r="AU337" i="14"/>
  <c r="AV337" i="14" a="1"/>
  <c r="AV337" i="14" s="1"/>
  <c r="AX337" i="14" a="1"/>
  <c r="AX337" i="14" s="1"/>
  <c r="AR338" i="14"/>
  <c r="AS338" i="14" a="1"/>
  <c r="AS338" i="14" s="1"/>
  <c r="AU338" i="14"/>
  <c r="AV338" i="14" a="1"/>
  <c r="AV338" i="14" s="1"/>
  <c r="AX338" i="14" a="1"/>
  <c r="AX338" i="14" s="1"/>
  <c r="AR339" i="14"/>
  <c r="AS339" i="14" a="1"/>
  <c r="AS339" i="14" s="1"/>
  <c r="AU339" i="14"/>
  <c r="AV339" i="14" a="1"/>
  <c r="AV339" i="14" s="1"/>
  <c r="AX339" i="14" a="1"/>
  <c r="AX339" i="14" s="1"/>
  <c r="AR340" i="14"/>
  <c r="AS340" i="14" a="1"/>
  <c r="AS340" i="14" s="1"/>
  <c r="AU340" i="14"/>
  <c r="AV340" i="14" a="1"/>
  <c r="AV340" i="14" s="1"/>
  <c r="AX340" i="14" a="1"/>
  <c r="AX340" i="14" s="1"/>
  <c r="AR341" i="14"/>
  <c r="AS341" i="14" a="1"/>
  <c r="AS341" i="14" s="1"/>
  <c r="AU341" i="14"/>
  <c r="AV341" i="14" a="1"/>
  <c r="AV341" i="14" s="1"/>
  <c r="AX341" i="14" a="1"/>
  <c r="AX341" i="14" s="1"/>
  <c r="AR342" i="14"/>
  <c r="AS342" i="14" a="1"/>
  <c r="AS342" i="14" s="1"/>
  <c r="AU342" i="14"/>
  <c r="AV342" i="14" a="1"/>
  <c r="AV342" i="14" s="1"/>
  <c r="AX342" i="14" a="1"/>
  <c r="AX342" i="14" s="1"/>
  <c r="AR343" i="14"/>
  <c r="AS343" i="14" a="1"/>
  <c r="AS343" i="14" s="1"/>
  <c r="AU343" i="14"/>
  <c r="AV343" i="14" a="1"/>
  <c r="AV343" i="14" s="1"/>
  <c r="AX343" i="14" a="1"/>
  <c r="AX343" i="14" s="1"/>
  <c r="AR344" i="14"/>
  <c r="AS344" i="14" a="1"/>
  <c r="AS344" i="14" s="1"/>
  <c r="AU344" i="14"/>
  <c r="AV344" i="14" a="1"/>
  <c r="AV344" i="14" s="1"/>
  <c r="AX344" i="14" a="1"/>
  <c r="AX344" i="14" s="1"/>
  <c r="AR345" i="14"/>
  <c r="AS345" i="14" a="1"/>
  <c r="AS345" i="14" s="1"/>
  <c r="AU345" i="14"/>
  <c r="AV345" i="14" a="1"/>
  <c r="AV345" i="14" s="1"/>
  <c r="AX345" i="14" a="1"/>
  <c r="AX345" i="14" s="1"/>
  <c r="AR346" i="14"/>
  <c r="AS346" i="14" a="1"/>
  <c r="AS346" i="14" s="1"/>
  <c r="AU346" i="14"/>
  <c r="AV346" i="14" a="1"/>
  <c r="AV346" i="14" s="1"/>
  <c r="AX346" i="14" a="1"/>
  <c r="AX346" i="14" s="1"/>
  <c r="AR347" i="14"/>
  <c r="AS347" i="14" a="1"/>
  <c r="AS347" i="14" s="1"/>
  <c r="AU347" i="14"/>
  <c r="AV347" i="14" a="1"/>
  <c r="AV347" i="14" s="1"/>
  <c r="AX347" i="14" a="1"/>
  <c r="AX347" i="14" s="1"/>
  <c r="AR348" i="14"/>
  <c r="AS348" i="14" a="1"/>
  <c r="AS348" i="14" s="1"/>
  <c r="AU348" i="14"/>
  <c r="AV348" i="14" a="1"/>
  <c r="AV348" i="14" s="1"/>
  <c r="AX348" i="14" a="1"/>
  <c r="AX348" i="14" s="1"/>
  <c r="AR349" i="14"/>
  <c r="AS349" i="14" a="1"/>
  <c r="AS349" i="14" s="1"/>
  <c r="AU349" i="14"/>
  <c r="AV349" i="14" a="1"/>
  <c r="AV349" i="14" s="1"/>
  <c r="AX349" i="14" a="1"/>
  <c r="AX349" i="14" s="1"/>
  <c r="AR350" i="14"/>
  <c r="AS350" i="14" a="1"/>
  <c r="AS350" i="14" s="1"/>
  <c r="AU350" i="14"/>
  <c r="AV350" i="14" a="1"/>
  <c r="AV350" i="14" s="1"/>
  <c r="AX350" i="14" a="1"/>
  <c r="AX350" i="14" s="1"/>
  <c r="AR351" i="14"/>
  <c r="AS351" i="14" a="1"/>
  <c r="AS351" i="14" s="1"/>
  <c r="AU351" i="14"/>
  <c r="AV351" i="14" a="1"/>
  <c r="AV351" i="14" s="1"/>
  <c r="AX351" i="14" a="1"/>
  <c r="AX351" i="14" s="1"/>
  <c r="AR352" i="14"/>
  <c r="AS352" i="14" a="1"/>
  <c r="AS352" i="14" s="1"/>
  <c r="AU352" i="14"/>
  <c r="AV352" i="14" a="1"/>
  <c r="AV352" i="14" s="1"/>
  <c r="AX352" i="14" a="1"/>
  <c r="AX352" i="14" s="1"/>
  <c r="AR353" i="14"/>
  <c r="AS353" i="14" a="1"/>
  <c r="AS353" i="14" s="1"/>
  <c r="AU353" i="14"/>
  <c r="AV353" i="14" a="1"/>
  <c r="AV353" i="14" s="1"/>
  <c r="AX353" i="14" a="1"/>
  <c r="AX353" i="14" s="1"/>
  <c r="AR354" i="14"/>
  <c r="AS354" i="14" a="1"/>
  <c r="AS354" i="14" s="1"/>
  <c r="AU354" i="14"/>
  <c r="AV354" i="14" a="1"/>
  <c r="AV354" i="14" s="1"/>
  <c r="AX354" i="14" a="1"/>
  <c r="AX354" i="14" s="1"/>
  <c r="AR355" i="14"/>
  <c r="AS355" i="14" a="1"/>
  <c r="AS355" i="14" s="1"/>
  <c r="AU355" i="14"/>
  <c r="AV355" i="14" a="1"/>
  <c r="AV355" i="14" s="1"/>
  <c r="AX355" i="14" a="1"/>
  <c r="AX355" i="14" s="1"/>
  <c r="AR356" i="14"/>
  <c r="AS356" i="14" a="1"/>
  <c r="AS356" i="14" s="1"/>
  <c r="AU356" i="14"/>
  <c r="AV356" i="14" a="1"/>
  <c r="AV356" i="14" s="1"/>
  <c r="AX356" i="14" a="1"/>
  <c r="AX356" i="14" s="1"/>
  <c r="AR357" i="14"/>
  <c r="AS357" i="14" a="1"/>
  <c r="AS357" i="14" s="1"/>
  <c r="AU357" i="14"/>
  <c r="AV357" i="14" a="1"/>
  <c r="AV357" i="14" s="1"/>
  <c r="AX357" i="14" a="1"/>
  <c r="AX357" i="14" s="1"/>
  <c r="AR358" i="14"/>
  <c r="AS358" i="14" a="1"/>
  <c r="AS358" i="14" s="1"/>
  <c r="AU358" i="14"/>
  <c r="AV358" i="14" a="1"/>
  <c r="AV358" i="14" s="1"/>
  <c r="AX358" i="14" a="1"/>
  <c r="AX358" i="14" s="1"/>
  <c r="AR359" i="14"/>
  <c r="AS359" i="14" a="1"/>
  <c r="AS359" i="14" s="1"/>
  <c r="AU359" i="14"/>
  <c r="AV359" i="14" a="1"/>
  <c r="AV359" i="14" s="1"/>
  <c r="AX359" i="14" a="1"/>
  <c r="AX359" i="14" s="1"/>
  <c r="AR360" i="14"/>
  <c r="AS360" i="14" a="1"/>
  <c r="AS360" i="14" s="1"/>
  <c r="AU360" i="14"/>
  <c r="AV360" i="14" a="1"/>
  <c r="AV360" i="14" s="1"/>
  <c r="AX360" i="14" a="1"/>
  <c r="AX360" i="14" s="1"/>
  <c r="AR361" i="14"/>
  <c r="AS361" i="14" a="1"/>
  <c r="AS361" i="14" s="1"/>
  <c r="AU361" i="14"/>
  <c r="AV361" i="14" a="1"/>
  <c r="AV361" i="14" s="1"/>
  <c r="AX361" i="14" a="1"/>
  <c r="AX361" i="14" s="1"/>
  <c r="AR362" i="14"/>
  <c r="AS362" i="14" a="1"/>
  <c r="AS362" i="14" s="1"/>
  <c r="AU362" i="14"/>
  <c r="AV362" i="14" a="1"/>
  <c r="AV362" i="14" s="1"/>
  <c r="AX362" i="14" a="1"/>
  <c r="AX362" i="14" s="1"/>
  <c r="AR363" i="14"/>
  <c r="AS363" i="14" a="1"/>
  <c r="AS363" i="14" s="1"/>
  <c r="AU363" i="14"/>
  <c r="AV363" i="14" a="1"/>
  <c r="AV363" i="14" s="1"/>
  <c r="AX363" i="14" a="1"/>
  <c r="AX363" i="14" s="1"/>
  <c r="AR364" i="14"/>
  <c r="AS364" i="14" a="1"/>
  <c r="AS364" i="14" s="1"/>
  <c r="AU364" i="14"/>
  <c r="AV364" i="14" a="1"/>
  <c r="AV364" i="14" s="1"/>
  <c r="AX364" i="14" a="1"/>
  <c r="AX364" i="14" s="1"/>
  <c r="AR365" i="14"/>
  <c r="AS365" i="14" a="1"/>
  <c r="AS365" i="14" s="1"/>
  <c r="AU365" i="14"/>
  <c r="AV365" i="14" a="1"/>
  <c r="AV365" i="14" s="1"/>
  <c r="AX365" i="14" a="1"/>
  <c r="AX365" i="14" s="1"/>
  <c r="AR366" i="14"/>
  <c r="AS366" i="14" a="1"/>
  <c r="AS366" i="14" s="1"/>
  <c r="AU366" i="14"/>
  <c r="AV366" i="14" a="1"/>
  <c r="AV366" i="14" s="1"/>
  <c r="AX366" i="14" a="1"/>
  <c r="AX366" i="14" s="1"/>
  <c r="AR367" i="14"/>
  <c r="AS367" i="14" a="1"/>
  <c r="AS367" i="14" s="1"/>
  <c r="AU367" i="14"/>
  <c r="AV367" i="14" a="1"/>
  <c r="AV367" i="14" s="1"/>
  <c r="AX367" i="14" a="1"/>
  <c r="AX367" i="14" s="1"/>
  <c r="AR368" i="14"/>
  <c r="AS368" i="14" a="1"/>
  <c r="AS368" i="14" s="1"/>
  <c r="AU368" i="14"/>
  <c r="AV368" i="14" a="1"/>
  <c r="AV368" i="14" s="1"/>
  <c r="AX368" i="14" a="1"/>
  <c r="AX368" i="14" s="1"/>
  <c r="AR369" i="14"/>
  <c r="AS369" i="14" a="1"/>
  <c r="AS369" i="14" s="1"/>
  <c r="AU369" i="14"/>
  <c r="AV369" i="14" a="1"/>
  <c r="AV369" i="14" s="1"/>
  <c r="AX369" i="14" a="1"/>
  <c r="AX369" i="14" s="1"/>
  <c r="AR370" i="14"/>
  <c r="AS370" i="14" a="1"/>
  <c r="AS370" i="14" s="1"/>
  <c r="AU370" i="14"/>
  <c r="AV370" i="14" a="1"/>
  <c r="AV370" i="14" s="1"/>
  <c r="AX370" i="14" a="1"/>
  <c r="AX370" i="14" s="1"/>
  <c r="AR371" i="14"/>
  <c r="AS371" i="14" a="1"/>
  <c r="AS371" i="14" s="1"/>
  <c r="AU371" i="14"/>
  <c r="AV371" i="14" a="1"/>
  <c r="AV371" i="14" s="1"/>
  <c r="AX371" i="14" a="1"/>
  <c r="AX371" i="14" s="1"/>
  <c r="AR372" i="14"/>
  <c r="AS372" i="14" a="1"/>
  <c r="AS372" i="14" s="1"/>
  <c r="AU372" i="14"/>
  <c r="AV372" i="14" a="1"/>
  <c r="AV372" i="14" s="1"/>
  <c r="AX372" i="14" a="1"/>
  <c r="AX372" i="14" s="1"/>
  <c r="AR373" i="14"/>
  <c r="AS373" i="14" a="1"/>
  <c r="AS373" i="14" s="1"/>
  <c r="AU373" i="14"/>
  <c r="AV373" i="14" a="1"/>
  <c r="AV373" i="14" s="1"/>
  <c r="AX373" i="14" a="1"/>
  <c r="AX373" i="14" s="1"/>
  <c r="AR374" i="14"/>
  <c r="AS374" i="14" a="1"/>
  <c r="AS374" i="14" s="1"/>
  <c r="AU374" i="14"/>
  <c r="AV374" i="14" a="1"/>
  <c r="AV374" i="14" s="1"/>
  <c r="AX374" i="14" a="1"/>
  <c r="AX374" i="14" s="1"/>
  <c r="AR375" i="14"/>
  <c r="AS375" i="14" a="1"/>
  <c r="AS375" i="14" s="1"/>
  <c r="AU375" i="14"/>
  <c r="AV375" i="14" a="1"/>
  <c r="AV375" i="14" s="1"/>
  <c r="AX375" i="14" a="1"/>
  <c r="AX375" i="14" s="1"/>
  <c r="AR376" i="14"/>
  <c r="AS376" i="14" a="1"/>
  <c r="AS376" i="14" s="1"/>
  <c r="AU376" i="14"/>
  <c r="AV376" i="14" a="1"/>
  <c r="AV376" i="14" s="1"/>
  <c r="AX376" i="14" a="1"/>
  <c r="AX376" i="14" s="1"/>
  <c r="AR377" i="14"/>
  <c r="AS377" i="14" a="1"/>
  <c r="AS377" i="14" s="1"/>
  <c r="AU377" i="14"/>
  <c r="AV377" i="14" a="1"/>
  <c r="AV377" i="14" s="1"/>
  <c r="AX377" i="14" a="1"/>
  <c r="AX377" i="14" s="1"/>
  <c r="AR378" i="14"/>
  <c r="AS378" i="14" a="1"/>
  <c r="AS378" i="14" s="1"/>
  <c r="AU378" i="14"/>
  <c r="AV378" i="14" a="1"/>
  <c r="AV378" i="14" s="1"/>
  <c r="AX378" i="14" a="1"/>
  <c r="AX378" i="14" s="1"/>
  <c r="AR379" i="14"/>
  <c r="AS379" i="14" a="1"/>
  <c r="AS379" i="14" s="1"/>
  <c r="AU379" i="14"/>
  <c r="AV379" i="14" a="1"/>
  <c r="AV379" i="14" s="1"/>
  <c r="AX379" i="14" a="1"/>
  <c r="AX379" i="14" s="1"/>
  <c r="AR380" i="14"/>
  <c r="AS380" i="14" a="1"/>
  <c r="AS380" i="14" s="1"/>
  <c r="AU380" i="14"/>
  <c r="AV380" i="14" a="1"/>
  <c r="AV380" i="14" s="1"/>
  <c r="AX380" i="14" a="1"/>
  <c r="AX380" i="14" s="1"/>
  <c r="AR381" i="14"/>
  <c r="AS381" i="14" a="1"/>
  <c r="AS381" i="14" s="1"/>
  <c r="AU381" i="14"/>
  <c r="AV381" i="14" a="1"/>
  <c r="AV381" i="14" s="1"/>
  <c r="AX381" i="14" a="1"/>
  <c r="AX381" i="14" s="1"/>
  <c r="AR382" i="14"/>
  <c r="AS382" i="14" a="1"/>
  <c r="AS382" i="14" s="1"/>
  <c r="AU382" i="14"/>
  <c r="AV382" i="14" a="1"/>
  <c r="AV382" i="14" s="1"/>
  <c r="AX382" i="14" a="1"/>
  <c r="AX382" i="14" s="1"/>
  <c r="AR383" i="14"/>
  <c r="AS383" i="14" a="1"/>
  <c r="AS383" i="14" s="1"/>
  <c r="AU383" i="14"/>
  <c r="AV383" i="14" a="1"/>
  <c r="AV383" i="14" s="1"/>
  <c r="AX383" i="14" a="1"/>
  <c r="AX383" i="14" s="1"/>
  <c r="AR384" i="14"/>
  <c r="AS384" i="14" a="1"/>
  <c r="AS384" i="14" s="1"/>
  <c r="AU384" i="14"/>
  <c r="AV384" i="14" a="1"/>
  <c r="AV384" i="14" s="1"/>
  <c r="AX384" i="14" a="1"/>
  <c r="AX384" i="14" s="1"/>
  <c r="AR385" i="14"/>
  <c r="AS385" i="14" a="1"/>
  <c r="AS385" i="14" s="1"/>
  <c r="AU385" i="14"/>
  <c r="AV385" i="14" a="1"/>
  <c r="AV385" i="14" s="1"/>
  <c r="AX385" i="14" a="1"/>
  <c r="AX385" i="14" s="1"/>
  <c r="AR386" i="14"/>
  <c r="AS386" i="14" a="1"/>
  <c r="AS386" i="14" s="1"/>
  <c r="AU386" i="14"/>
  <c r="AV386" i="14" a="1"/>
  <c r="AV386" i="14" s="1"/>
  <c r="AX386" i="14" a="1"/>
  <c r="AX386" i="14" s="1"/>
  <c r="AR387" i="14"/>
  <c r="AS387" i="14" a="1"/>
  <c r="AS387" i="14" s="1"/>
  <c r="AU387" i="14"/>
  <c r="AV387" i="14" a="1"/>
  <c r="AV387" i="14" s="1"/>
  <c r="AX387" i="14" a="1"/>
  <c r="AX387" i="14" s="1"/>
  <c r="AR388" i="14"/>
  <c r="AS388" i="14" a="1"/>
  <c r="AS388" i="14" s="1"/>
  <c r="AU388" i="14"/>
  <c r="AV388" i="14" a="1"/>
  <c r="AV388" i="14" s="1"/>
  <c r="AX388" i="14" a="1"/>
  <c r="AX388" i="14" s="1"/>
  <c r="AR389" i="14"/>
  <c r="AS389" i="14" a="1"/>
  <c r="AS389" i="14" s="1"/>
  <c r="AU389" i="14"/>
  <c r="AV389" i="14" a="1"/>
  <c r="AV389" i="14" s="1"/>
  <c r="AX389" i="14" a="1"/>
  <c r="AX389" i="14" s="1"/>
  <c r="AR390" i="14"/>
  <c r="AS390" i="14" a="1"/>
  <c r="AS390" i="14" s="1"/>
  <c r="AU390" i="14"/>
  <c r="AV390" i="14" a="1"/>
  <c r="AV390" i="14" s="1"/>
  <c r="AX390" i="14" a="1"/>
  <c r="AX390" i="14" s="1"/>
  <c r="AR391" i="14"/>
  <c r="AS391" i="14" a="1"/>
  <c r="AS391" i="14" s="1"/>
  <c r="AU391" i="14"/>
  <c r="AV391" i="14" a="1"/>
  <c r="AV391" i="14" s="1"/>
  <c r="AX391" i="14" a="1"/>
  <c r="AX391" i="14" s="1"/>
  <c r="AR392" i="14"/>
  <c r="AS392" i="14" a="1"/>
  <c r="AS392" i="14" s="1"/>
  <c r="AU392" i="14"/>
  <c r="AV392" i="14" a="1"/>
  <c r="AV392" i="14" s="1"/>
  <c r="AX392" i="14" a="1"/>
  <c r="AX392" i="14" s="1"/>
  <c r="AR393" i="14"/>
  <c r="AS393" i="14" a="1"/>
  <c r="AS393" i="14" s="1"/>
  <c r="AU393" i="14"/>
  <c r="AV393" i="14" a="1"/>
  <c r="AV393" i="14" s="1"/>
  <c r="AX393" i="14" a="1"/>
  <c r="AX393" i="14" s="1"/>
  <c r="AR394" i="14"/>
  <c r="AS394" i="14" a="1"/>
  <c r="AS394" i="14" s="1"/>
  <c r="AU394" i="14"/>
  <c r="AV394" i="14" a="1"/>
  <c r="AV394" i="14" s="1"/>
  <c r="AX394" i="14" a="1"/>
  <c r="AX394" i="14" s="1"/>
  <c r="AR395" i="14"/>
  <c r="AS395" i="14" a="1"/>
  <c r="AS395" i="14" s="1"/>
  <c r="AU395" i="14"/>
  <c r="AV395" i="14" a="1"/>
  <c r="AV395" i="14" s="1"/>
  <c r="AX395" i="14" a="1"/>
  <c r="AX395" i="14" s="1"/>
  <c r="AR396" i="14"/>
  <c r="AS396" i="14" a="1"/>
  <c r="AS396" i="14" s="1"/>
  <c r="AU396" i="14"/>
  <c r="AV396" i="14" a="1"/>
  <c r="AV396" i="14" s="1"/>
  <c r="AX396" i="14" a="1"/>
  <c r="AX396" i="14" s="1"/>
  <c r="AR397" i="14"/>
  <c r="AS397" i="14" a="1"/>
  <c r="AS397" i="14" s="1"/>
  <c r="AU397" i="14"/>
  <c r="AV397" i="14" a="1"/>
  <c r="AV397" i="14" s="1"/>
  <c r="AX397" i="14" a="1"/>
  <c r="AX397" i="14" s="1"/>
  <c r="AR398" i="14"/>
  <c r="AS398" i="14" a="1"/>
  <c r="AS398" i="14" s="1"/>
  <c r="AU398" i="14"/>
  <c r="AV398" i="14" a="1"/>
  <c r="AV398" i="14" s="1"/>
  <c r="AX398" i="14" a="1"/>
  <c r="AX398" i="14" s="1"/>
  <c r="AR399" i="14"/>
  <c r="AS399" i="14" a="1"/>
  <c r="AS399" i="14" s="1"/>
  <c r="AU399" i="14"/>
  <c r="AV399" i="14" a="1"/>
  <c r="AV399" i="14" s="1"/>
  <c r="AX399" i="14" a="1"/>
  <c r="AX399" i="14" s="1"/>
  <c r="AR400" i="14"/>
  <c r="AS400" i="14" a="1"/>
  <c r="AS400" i="14" s="1"/>
  <c r="AU400" i="14"/>
  <c r="AV400" i="14" a="1"/>
  <c r="AV400" i="14" s="1"/>
  <c r="AX400" i="14" a="1"/>
  <c r="AX400" i="14" s="1"/>
  <c r="AR401" i="14"/>
  <c r="AS401" i="14" a="1"/>
  <c r="AS401" i="14" s="1"/>
  <c r="AU401" i="14"/>
  <c r="AV401" i="14" a="1"/>
  <c r="AV401" i="14" s="1"/>
  <c r="AX401" i="14" a="1"/>
  <c r="AX401" i="14" s="1"/>
  <c r="AR402" i="14"/>
  <c r="AS402" i="14" a="1"/>
  <c r="AS402" i="14" s="1"/>
  <c r="AU402" i="14"/>
  <c r="AV402" i="14" a="1"/>
  <c r="AV402" i="14" s="1"/>
  <c r="AX402" i="14" a="1"/>
  <c r="AX402" i="14" s="1"/>
  <c r="AR403" i="14"/>
  <c r="AS403" i="14" a="1"/>
  <c r="AS403" i="14" s="1"/>
  <c r="AU403" i="14"/>
  <c r="AV403" i="14" a="1"/>
  <c r="AV403" i="14" s="1"/>
  <c r="AX403" i="14" a="1"/>
  <c r="AX403" i="14" s="1"/>
  <c r="AR404" i="14"/>
  <c r="AS404" i="14" a="1"/>
  <c r="AS404" i="14" s="1"/>
  <c r="AU404" i="14"/>
  <c r="AV404" i="14" a="1"/>
  <c r="AV404" i="14" s="1"/>
  <c r="AX404" i="14" a="1"/>
  <c r="AX404" i="14" s="1"/>
  <c r="AR405" i="14"/>
  <c r="AS405" i="14" a="1"/>
  <c r="AS405" i="14" s="1"/>
  <c r="AU405" i="14"/>
  <c r="AV405" i="14" a="1"/>
  <c r="AV405" i="14" s="1"/>
  <c r="AX405" i="14" a="1"/>
  <c r="AX405" i="14" s="1"/>
  <c r="AR406" i="14"/>
  <c r="AS406" i="14" a="1"/>
  <c r="AS406" i="14" s="1"/>
  <c r="AU406" i="14"/>
  <c r="AV406" i="14" a="1"/>
  <c r="AV406" i="14" s="1"/>
  <c r="AX406" i="14" a="1"/>
  <c r="AX406" i="14" s="1"/>
  <c r="AR407" i="14"/>
  <c r="AS407" i="14" a="1"/>
  <c r="AS407" i="14" s="1"/>
  <c r="AU407" i="14"/>
  <c r="AV407" i="14" a="1"/>
  <c r="AV407" i="14" s="1"/>
  <c r="AX407" i="14" a="1"/>
  <c r="AX407" i="14" s="1"/>
  <c r="AR408" i="14"/>
  <c r="AS408" i="14" a="1"/>
  <c r="AS408" i="14" s="1"/>
  <c r="AU408" i="14"/>
  <c r="AV408" i="14" a="1"/>
  <c r="AV408" i="14" s="1"/>
  <c r="AX408" i="14" a="1"/>
  <c r="AX408" i="14" s="1"/>
  <c r="AR409" i="14"/>
  <c r="AS409" i="14" a="1"/>
  <c r="AS409" i="14" s="1"/>
  <c r="AU409" i="14"/>
  <c r="AV409" i="14" a="1"/>
  <c r="AV409" i="14" s="1"/>
  <c r="AX409" i="14" a="1"/>
  <c r="AX409" i="14" s="1"/>
  <c r="AR410" i="14"/>
  <c r="AS410" i="14" a="1"/>
  <c r="AS410" i="14" s="1"/>
  <c r="AU410" i="14"/>
  <c r="AV410" i="14" a="1"/>
  <c r="AV410" i="14" s="1"/>
  <c r="AX410" i="14" a="1"/>
  <c r="AX410" i="14" s="1"/>
  <c r="AR411" i="14"/>
  <c r="AS411" i="14" a="1"/>
  <c r="AS411" i="14" s="1"/>
  <c r="AU411" i="14"/>
  <c r="AV411" i="14" a="1"/>
  <c r="AV411" i="14" s="1"/>
  <c r="AX411" i="14" a="1"/>
  <c r="AX411" i="14" s="1"/>
  <c r="AR412" i="14"/>
  <c r="AS412" i="14" a="1"/>
  <c r="AS412" i="14" s="1"/>
  <c r="AU412" i="14"/>
  <c r="AV412" i="14" a="1"/>
  <c r="AV412" i="14" s="1"/>
  <c r="AX412" i="14" a="1"/>
  <c r="AX412" i="14" s="1"/>
  <c r="AR413" i="14"/>
  <c r="AS413" i="14" a="1"/>
  <c r="AS413" i="14" s="1"/>
  <c r="AU413" i="14"/>
  <c r="AV413" i="14" a="1"/>
  <c r="AV413" i="14" s="1"/>
  <c r="AX413" i="14" a="1"/>
  <c r="AX413" i="14" s="1"/>
  <c r="AR414" i="14"/>
  <c r="AS414" i="14" a="1"/>
  <c r="AS414" i="14" s="1"/>
  <c r="AU414" i="14"/>
  <c r="AV414" i="14" a="1"/>
  <c r="AV414" i="14" s="1"/>
  <c r="AX414" i="14" a="1"/>
  <c r="AX414" i="14" s="1"/>
  <c r="AR415" i="14"/>
  <c r="AS415" i="14" a="1"/>
  <c r="AS415" i="14" s="1"/>
  <c r="AU415" i="14"/>
  <c r="AV415" i="14" a="1"/>
  <c r="AV415" i="14" s="1"/>
  <c r="AX415" i="14" a="1"/>
  <c r="AX415" i="14" s="1"/>
  <c r="AR416" i="14"/>
  <c r="AS416" i="14" a="1"/>
  <c r="AS416" i="14" s="1"/>
  <c r="AU416" i="14"/>
  <c r="AV416" i="14" a="1"/>
  <c r="AV416" i="14" s="1"/>
  <c r="AX416" i="14" a="1"/>
  <c r="AX416" i="14" s="1"/>
  <c r="AR417" i="14"/>
  <c r="AS417" i="14" a="1"/>
  <c r="AS417" i="14" s="1"/>
  <c r="AU417" i="14"/>
  <c r="AV417" i="14" a="1"/>
  <c r="AV417" i="14" s="1"/>
  <c r="AX417" i="14" a="1"/>
  <c r="AX417" i="14" s="1"/>
  <c r="AR418" i="14"/>
  <c r="AS418" i="14" a="1"/>
  <c r="AS418" i="14" s="1"/>
  <c r="AU418" i="14"/>
  <c r="AV418" i="14" a="1"/>
  <c r="AV418" i="14" s="1"/>
  <c r="AX418" i="14" a="1"/>
  <c r="AX418" i="14" s="1"/>
  <c r="AR419" i="14"/>
  <c r="AS419" i="14" a="1"/>
  <c r="AS419" i="14" s="1"/>
  <c r="AU419" i="14"/>
  <c r="AV419" i="14" a="1"/>
  <c r="AV419" i="14" s="1"/>
  <c r="AX419" i="14" a="1"/>
  <c r="AX419" i="14" s="1"/>
  <c r="AR420" i="14"/>
  <c r="AS420" i="14" a="1"/>
  <c r="AS420" i="14" s="1"/>
  <c r="AU420" i="14"/>
  <c r="AV420" i="14" a="1"/>
  <c r="AV420" i="14" s="1"/>
  <c r="AX420" i="14" a="1"/>
  <c r="AX420" i="14" s="1"/>
  <c r="AR421" i="14"/>
  <c r="AS421" i="14" a="1"/>
  <c r="AS421" i="14" s="1"/>
  <c r="AU421" i="14"/>
  <c r="AV421" i="14" a="1"/>
  <c r="AV421" i="14" s="1"/>
  <c r="AX421" i="14" a="1"/>
  <c r="AX421" i="14" s="1"/>
  <c r="AR422" i="14"/>
  <c r="AS422" i="14" a="1"/>
  <c r="AS422" i="14" s="1"/>
  <c r="AU422" i="14"/>
  <c r="AV422" i="14" a="1"/>
  <c r="AV422" i="14" s="1"/>
  <c r="AX422" i="14" a="1"/>
  <c r="AX422" i="14" s="1"/>
  <c r="AR423" i="14"/>
  <c r="AS423" i="14" a="1"/>
  <c r="AS423" i="14" s="1"/>
  <c r="AU423" i="14"/>
  <c r="AV423" i="14" a="1"/>
  <c r="AV423" i="14" s="1"/>
  <c r="AX423" i="14" a="1"/>
  <c r="AX423" i="14" s="1"/>
  <c r="AR424" i="14"/>
  <c r="AS424" i="14" a="1"/>
  <c r="AS424" i="14" s="1"/>
  <c r="AU424" i="14"/>
  <c r="AV424" i="14" a="1"/>
  <c r="AV424" i="14" s="1"/>
  <c r="AX424" i="14" a="1"/>
  <c r="AX424" i="14" s="1"/>
  <c r="AR425" i="14"/>
  <c r="AS425" i="14" a="1"/>
  <c r="AS425" i="14" s="1"/>
  <c r="AU425" i="14"/>
  <c r="AV425" i="14" a="1"/>
  <c r="AV425" i="14" s="1"/>
  <c r="AX425" i="14" a="1"/>
  <c r="AX425" i="14" s="1"/>
  <c r="AR426" i="14"/>
  <c r="AS426" i="14" a="1"/>
  <c r="AS426" i="14" s="1"/>
  <c r="AU426" i="14"/>
  <c r="AV426" i="14" a="1"/>
  <c r="AV426" i="14" s="1"/>
  <c r="AX426" i="14" a="1"/>
  <c r="AX426" i="14" s="1"/>
  <c r="AR427" i="14"/>
  <c r="AS427" i="14" a="1"/>
  <c r="AS427" i="14" s="1"/>
  <c r="AU427" i="14"/>
  <c r="AV427" i="14" a="1"/>
  <c r="AV427" i="14" s="1"/>
  <c r="AX427" i="14" a="1"/>
  <c r="AX427" i="14" s="1"/>
  <c r="AR428" i="14"/>
  <c r="AS428" i="14" a="1"/>
  <c r="AS428" i="14" s="1"/>
  <c r="AU428" i="14"/>
  <c r="AV428" i="14" a="1"/>
  <c r="AV428" i="14" s="1"/>
  <c r="AX428" i="14" a="1"/>
  <c r="AX428" i="14" s="1"/>
  <c r="AR429" i="14"/>
  <c r="AS429" i="14" a="1"/>
  <c r="AS429" i="14" s="1"/>
  <c r="AU429" i="14"/>
  <c r="AV429" i="14" a="1"/>
  <c r="AV429" i="14" s="1"/>
  <c r="AX429" i="14" a="1"/>
  <c r="AX429" i="14" s="1"/>
  <c r="AR430" i="14"/>
  <c r="AS430" i="14" a="1"/>
  <c r="AS430" i="14" s="1"/>
  <c r="AU430" i="14"/>
  <c r="AV430" i="14" a="1"/>
  <c r="AV430" i="14" s="1"/>
  <c r="AX430" i="14" a="1"/>
  <c r="AX430" i="14" s="1"/>
  <c r="AR431" i="14"/>
  <c r="AS431" i="14" a="1"/>
  <c r="AS431" i="14" s="1"/>
  <c r="AU431" i="14"/>
  <c r="AV431" i="14" a="1"/>
  <c r="AV431" i="14" s="1"/>
  <c r="AX431" i="14" a="1"/>
  <c r="AX431" i="14" s="1"/>
  <c r="AR432" i="14"/>
  <c r="AS432" i="14" a="1"/>
  <c r="AS432" i="14" s="1"/>
  <c r="AU432" i="14"/>
  <c r="AV432" i="14" a="1"/>
  <c r="AV432" i="14" s="1"/>
  <c r="AX432" i="14" a="1"/>
  <c r="AX432" i="14" s="1"/>
  <c r="AR433" i="14"/>
  <c r="AS433" i="14" a="1"/>
  <c r="AS433" i="14" s="1"/>
  <c r="AU433" i="14"/>
  <c r="AV433" i="14" a="1"/>
  <c r="AV433" i="14" s="1"/>
  <c r="AX433" i="14" a="1"/>
  <c r="AX433" i="14" s="1"/>
  <c r="AR434" i="14"/>
  <c r="AS434" i="14" a="1"/>
  <c r="AS434" i="14" s="1"/>
  <c r="AU434" i="14"/>
  <c r="AV434" i="14" a="1"/>
  <c r="AV434" i="14" s="1"/>
  <c r="AX434" i="14" a="1"/>
  <c r="AX434" i="14" s="1"/>
  <c r="AR435" i="14"/>
  <c r="AS435" i="14" a="1"/>
  <c r="AS435" i="14" s="1"/>
  <c r="AU435" i="14"/>
  <c r="AV435" i="14" a="1"/>
  <c r="AV435" i="14" s="1"/>
  <c r="AX435" i="14" a="1"/>
  <c r="AX435" i="14" s="1"/>
  <c r="AR436" i="14"/>
  <c r="AS436" i="14" a="1"/>
  <c r="AS436" i="14" s="1"/>
  <c r="AU436" i="14"/>
  <c r="AV436" i="14" a="1"/>
  <c r="AV436" i="14" s="1"/>
  <c r="AX436" i="14" a="1"/>
  <c r="AX436" i="14" s="1"/>
  <c r="AR437" i="14"/>
  <c r="AS437" i="14" a="1"/>
  <c r="AS437" i="14" s="1"/>
  <c r="AU437" i="14"/>
  <c r="AV437" i="14" a="1"/>
  <c r="AV437" i="14" s="1"/>
  <c r="AX437" i="14" a="1"/>
  <c r="AX437" i="14" s="1"/>
  <c r="AR438" i="14"/>
  <c r="AS438" i="14" a="1"/>
  <c r="AS438" i="14" s="1"/>
  <c r="AU438" i="14"/>
  <c r="AV438" i="14" a="1"/>
  <c r="AV438" i="14" s="1"/>
  <c r="AX438" i="14" a="1"/>
  <c r="AX438" i="14" s="1"/>
  <c r="AR439" i="14"/>
  <c r="AS439" i="14" a="1"/>
  <c r="AS439" i="14" s="1"/>
  <c r="AU439" i="14"/>
  <c r="AV439" i="14" a="1"/>
  <c r="AV439" i="14" s="1"/>
  <c r="AX439" i="14" a="1"/>
  <c r="AX439" i="14" s="1"/>
  <c r="AR440" i="14"/>
  <c r="AS440" i="14" a="1"/>
  <c r="AS440" i="14" s="1"/>
  <c r="AU440" i="14"/>
  <c r="AV440" i="14" a="1"/>
  <c r="AV440" i="14" s="1"/>
  <c r="AX440" i="14" a="1"/>
  <c r="AX440" i="14" s="1"/>
  <c r="AR441" i="14"/>
  <c r="AS441" i="14" a="1"/>
  <c r="AS441" i="14" s="1"/>
  <c r="AU441" i="14"/>
  <c r="AV441" i="14" a="1"/>
  <c r="AV441" i="14" s="1"/>
  <c r="AX441" i="14" a="1"/>
  <c r="AX441" i="14" s="1"/>
  <c r="AR442" i="14"/>
  <c r="AS442" i="14" a="1"/>
  <c r="AS442" i="14" s="1"/>
  <c r="AU442" i="14"/>
  <c r="AV442" i="14" a="1"/>
  <c r="AV442" i="14" s="1"/>
  <c r="AX442" i="14" a="1"/>
  <c r="AX442" i="14" s="1"/>
  <c r="AR443" i="14"/>
  <c r="AS443" i="14" a="1"/>
  <c r="AS443" i="14" s="1"/>
  <c r="AU443" i="14"/>
  <c r="AV443" i="14" a="1"/>
  <c r="AV443" i="14" s="1"/>
  <c r="AX443" i="14" a="1"/>
  <c r="AX443" i="14" s="1"/>
  <c r="AR444" i="14"/>
  <c r="AS444" i="14" a="1"/>
  <c r="AS444" i="14" s="1"/>
  <c r="AU444" i="14"/>
  <c r="AV444" i="14" a="1"/>
  <c r="AV444" i="14" s="1"/>
  <c r="AX444" i="14" a="1"/>
  <c r="AX444" i="14" s="1"/>
  <c r="AR445" i="14"/>
  <c r="AS445" i="14" a="1"/>
  <c r="AS445" i="14" s="1"/>
  <c r="AU445" i="14"/>
  <c r="AV445" i="14" a="1"/>
  <c r="AV445" i="14" s="1"/>
  <c r="AX445" i="14" a="1"/>
  <c r="AX445" i="14" s="1"/>
  <c r="AR446" i="14"/>
  <c r="AS446" i="14" a="1"/>
  <c r="AS446" i="14" s="1"/>
  <c r="AU446" i="14"/>
  <c r="AV446" i="14" a="1"/>
  <c r="AV446" i="14" s="1"/>
  <c r="AX446" i="14" a="1"/>
  <c r="AX446" i="14" s="1"/>
  <c r="AR447" i="14"/>
  <c r="AS447" i="14" a="1"/>
  <c r="AS447" i="14" s="1"/>
  <c r="AU447" i="14"/>
  <c r="AV447" i="14" a="1"/>
  <c r="AV447" i="14" s="1"/>
  <c r="AX447" i="14" a="1"/>
  <c r="AX447" i="14" s="1"/>
  <c r="AR448" i="14"/>
  <c r="AS448" i="14" a="1"/>
  <c r="AS448" i="14" s="1"/>
  <c r="AU448" i="14"/>
  <c r="AV448" i="14" a="1"/>
  <c r="AV448" i="14" s="1"/>
  <c r="AX448" i="14" a="1"/>
  <c r="AX448" i="14" s="1"/>
  <c r="AR449" i="14"/>
  <c r="AS449" i="14" a="1"/>
  <c r="AS449" i="14" s="1"/>
  <c r="AU449" i="14"/>
  <c r="AV449" i="14" a="1"/>
  <c r="AV449" i="14" s="1"/>
  <c r="AX449" i="14" a="1"/>
  <c r="AX449" i="14" s="1"/>
  <c r="AR450" i="14"/>
  <c r="AS450" i="14" a="1"/>
  <c r="AS450" i="14" s="1"/>
  <c r="AU450" i="14"/>
  <c r="AV450" i="14" a="1"/>
  <c r="AV450" i="14" s="1"/>
  <c r="AX450" i="14" a="1"/>
  <c r="AX450" i="14" s="1"/>
  <c r="AR451" i="14"/>
  <c r="AS451" i="14" a="1"/>
  <c r="AS451" i="14" s="1"/>
  <c r="AU451" i="14"/>
  <c r="AV451" i="14" a="1"/>
  <c r="AV451" i="14" s="1"/>
  <c r="AX451" i="14" a="1"/>
  <c r="AX451" i="14" s="1"/>
  <c r="AR452" i="14"/>
  <c r="AS452" i="14" a="1"/>
  <c r="AS452" i="14" s="1"/>
  <c r="AU452" i="14"/>
  <c r="AV452" i="14" a="1"/>
  <c r="AV452" i="14" s="1"/>
  <c r="AX452" i="14" a="1"/>
  <c r="AX452" i="14" s="1"/>
  <c r="AR453" i="14"/>
  <c r="AS453" i="14" a="1"/>
  <c r="AS453" i="14" s="1"/>
  <c r="AU453" i="14"/>
  <c r="AV453" i="14" a="1"/>
  <c r="AV453" i="14" s="1"/>
  <c r="AX453" i="14" a="1"/>
  <c r="AX453" i="14" s="1"/>
  <c r="AR454" i="14"/>
  <c r="AS454" i="14" a="1"/>
  <c r="AS454" i="14" s="1"/>
  <c r="AU454" i="14"/>
  <c r="AV454" i="14" a="1"/>
  <c r="AV454" i="14" s="1"/>
  <c r="AX454" i="14" a="1"/>
  <c r="AX454" i="14" s="1"/>
  <c r="AR455" i="14"/>
  <c r="AS455" i="14" a="1"/>
  <c r="AS455" i="14" s="1"/>
  <c r="AU455" i="14"/>
  <c r="AV455" i="14" a="1"/>
  <c r="AV455" i="14" s="1"/>
  <c r="AX455" i="14" a="1"/>
  <c r="AX455" i="14" s="1"/>
  <c r="AR456" i="14"/>
  <c r="AS456" i="14" a="1"/>
  <c r="AS456" i="14" s="1"/>
  <c r="AU456" i="14"/>
  <c r="AV456" i="14" a="1"/>
  <c r="AV456" i="14" s="1"/>
  <c r="AX456" i="14" a="1"/>
  <c r="AX456" i="14" s="1"/>
  <c r="AR457" i="14"/>
  <c r="AS457" i="14" a="1"/>
  <c r="AS457" i="14" s="1"/>
  <c r="AU457" i="14"/>
  <c r="AV457" i="14" a="1"/>
  <c r="AV457" i="14" s="1"/>
  <c r="AX457" i="14" a="1"/>
  <c r="AX457" i="14" s="1"/>
  <c r="AR458" i="14"/>
  <c r="AS458" i="14" a="1"/>
  <c r="AS458" i="14" s="1"/>
  <c r="AU458" i="14"/>
  <c r="AV458" i="14" a="1"/>
  <c r="AV458" i="14" s="1"/>
  <c r="AX458" i="14" a="1"/>
  <c r="AX458" i="14" s="1"/>
  <c r="AR459" i="14"/>
  <c r="AS459" i="14" a="1"/>
  <c r="AS459" i="14" s="1"/>
  <c r="AU459" i="14"/>
  <c r="AV459" i="14" a="1"/>
  <c r="AV459" i="14" s="1"/>
  <c r="AX459" i="14" a="1"/>
  <c r="AX459" i="14" s="1"/>
  <c r="AR460" i="14"/>
  <c r="AS460" i="14" a="1"/>
  <c r="AS460" i="14" s="1"/>
  <c r="AU460" i="14"/>
  <c r="AV460" i="14" a="1"/>
  <c r="AV460" i="14" s="1"/>
  <c r="AX460" i="14" a="1"/>
  <c r="AX460" i="14" s="1"/>
  <c r="AR461" i="14"/>
  <c r="AS461" i="14" a="1"/>
  <c r="AS461" i="14" s="1"/>
  <c r="AU461" i="14"/>
  <c r="AV461" i="14" a="1"/>
  <c r="AV461" i="14" s="1"/>
  <c r="AX461" i="14" a="1"/>
  <c r="AX461" i="14" s="1"/>
  <c r="AR462" i="14"/>
  <c r="AS462" i="14" a="1"/>
  <c r="AS462" i="14" s="1"/>
  <c r="AU462" i="14"/>
  <c r="AV462" i="14" a="1"/>
  <c r="AV462" i="14" s="1"/>
  <c r="AX462" i="14" a="1"/>
  <c r="AX462" i="14" s="1"/>
  <c r="AR463" i="14"/>
  <c r="AS463" i="14" a="1"/>
  <c r="AS463" i="14" s="1"/>
  <c r="AU463" i="14"/>
  <c r="AV463" i="14" a="1"/>
  <c r="AV463" i="14" s="1"/>
  <c r="AX463" i="14" a="1"/>
  <c r="AX463" i="14" s="1"/>
  <c r="AR464" i="14"/>
  <c r="AS464" i="14" a="1"/>
  <c r="AS464" i="14" s="1"/>
  <c r="AU464" i="14"/>
  <c r="AV464" i="14" a="1"/>
  <c r="AV464" i="14" s="1"/>
  <c r="AX464" i="14" a="1"/>
  <c r="AX464" i="14" s="1"/>
  <c r="AR465" i="14"/>
  <c r="AS465" i="14" a="1"/>
  <c r="AS465" i="14" s="1"/>
  <c r="AU465" i="14"/>
  <c r="AV465" i="14" a="1"/>
  <c r="AV465" i="14" s="1"/>
  <c r="AX465" i="14" a="1"/>
  <c r="AX465" i="14" s="1"/>
  <c r="AR466" i="14"/>
  <c r="AS466" i="14" a="1"/>
  <c r="AS466" i="14" s="1"/>
  <c r="AU466" i="14"/>
  <c r="AV466" i="14" a="1"/>
  <c r="AV466" i="14" s="1"/>
  <c r="AX466" i="14" a="1"/>
  <c r="AX466" i="14" s="1"/>
  <c r="AR467" i="14"/>
  <c r="AS467" i="14" a="1"/>
  <c r="AS467" i="14" s="1"/>
  <c r="AU467" i="14"/>
  <c r="AV467" i="14" a="1"/>
  <c r="AV467" i="14" s="1"/>
  <c r="AX467" i="14" a="1"/>
  <c r="AX467" i="14" s="1"/>
  <c r="AR468" i="14"/>
  <c r="AS468" i="14" a="1"/>
  <c r="AS468" i="14" s="1"/>
  <c r="AU468" i="14"/>
  <c r="AV468" i="14" a="1"/>
  <c r="AV468" i="14" s="1"/>
  <c r="AX468" i="14" a="1"/>
  <c r="AX468" i="14" s="1"/>
  <c r="AR469" i="14"/>
  <c r="AS469" i="14" a="1"/>
  <c r="AS469" i="14" s="1"/>
  <c r="AU469" i="14"/>
  <c r="AV469" i="14" a="1"/>
  <c r="AV469" i="14" s="1"/>
  <c r="AX469" i="14" a="1"/>
  <c r="AX469" i="14" s="1"/>
  <c r="AR470" i="14"/>
  <c r="AS470" i="14" a="1"/>
  <c r="AS470" i="14" s="1"/>
  <c r="AU470" i="14"/>
  <c r="AV470" i="14" a="1"/>
  <c r="AV470" i="14" s="1"/>
  <c r="AX470" i="14" a="1"/>
  <c r="AX470" i="14" s="1"/>
  <c r="AR471" i="14"/>
  <c r="AS471" i="14" a="1"/>
  <c r="AS471" i="14" s="1"/>
  <c r="AU471" i="14"/>
  <c r="AV471" i="14" a="1"/>
  <c r="AV471" i="14" s="1"/>
  <c r="AX471" i="14" a="1"/>
  <c r="AX471" i="14" s="1"/>
  <c r="AR472" i="14"/>
  <c r="AS472" i="14" a="1"/>
  <c r="AS472" i="14" s="1"/>
  <c r="AU472" i="14"/>
  <c r="AV472" i="14" a="1"/>
  <c r="AV472" i="14" s="1"/>
  <c r="AX472" i="14" a="1"/>
  <c r="AX472" i="14" s="1"/>
  <c r="AR473" i="14"/>
  <c r="AS473" i="14" a="1"/>
  <c r="AS473" i="14" s="1"/>
  <c r="AU473" i="14"/>
  <c r="AV473" i="14" a="1"/>
  <c r="AV473" i="14" s="1"/>
  <c r="AX473" i="14" a="1"/>
  <c r="AX473" i="14" s="1"/>
  <c r="AR474" i="14"/>
  <c r="AS474" i="14" a="1"/>
  <c r="AS474" i="14" s="1"/>
  <c r="AU474" i="14"/>
  <c r="AV474" i="14" a="1"/>
  <c r="AV474" i="14" s="1"/>
  <c r="AX474" i="14" a="1"/>
  <c r="AX474" i="14" s="1"/>
  <c r="AR475" i="14"/>
  <c r="AS475" i="14" a="1"/>
  <c r="AS475" i="14" s="1"/>
  <c r="AU475" i="14"/>
  <c r="AV475" i="14" a="1"/>
  <c r="AV475" i="14" s="1"/>
  <c r="AX475" i="14" a="1"/>
  <c r="AX475" i="14" s="1"/>
  <c r="AR476" i="14"/>
  <c r="AS476" i="14" a="1"/>
  <c r="AS476" i="14" s="1"/>
  <c r="AU476" i="14"/>
  <c r="AV476" i="14" a="1"/>
  <c r="AV476" i="14" s="1"/>
  <c r="AX476" i="14" a="1"/>
  <c r="AX476" i="14" s="1"/>
  <c r="AR477" i="14"/>
  <c r="AS477" i="14" a="1"/>
  <c r="AS477" i="14" s="1"/>
  <c r="AU477" i="14"/>
  <c r="AV477" i="14" a="1"/>
  <c r="AV477" i="14" s="1"/>
  <c r="AX477" i="14" a="1"/>
  <c r="AX477" i="14" s="1"/>
  <c r="AR478" i="14"/>
  <c r="AS478" i="14" a="1"/>
  <c r="AS478" i="14" s="1"/>
  <c r="AU478" i="14"/>
  <c r="AV478" i="14" a="1"/>
  <c r="AV478" i="14" s="1"/>
  <c r="AX478" i="14" a="1"/>
  <c r="AX478" i="14" s="1"/>
  <c r="AR479" i="14"/>
  <c r="AS479" i="14" a="1"/>
  <c r="AS479" i="14" s="1"/>
  <c r="AU479" i="14"/>
  <c r="AV479" i="14" a="1"/>
  <c r="AV479" i="14" s="1"/>
  <c r="AX479" i="14" a="1"/>
  <c r="AX479" i="14" s="1"/>
  <c r="AR480" i="14"/>
  <c r="AS480" i="14" a="1"/>
  <c r="AS480" i="14" s="1"/>
  <c r="AU480" i="14"/>
  <c r="AV480" i="14" a="1"/>
  <c r="AV480" i="14" s="1"/>
  <c r="AX480" i="14" a="1"/>
  <c r="AX480" i="14" s="1"/>
  <c r="AR481" i="14"/>
  <c r="AS481" i="14" a="1"/>
  <c r="AS481" i="14" s="1"/>
  <c r="AU481" i="14"/>
  <c r="AV481" i="14" a="1"/>
  <c r="AV481" i="14" s="1"/>
  <c r="AX481" i="14" a="1"/>
  <c r="AX481" i="14" s="1"/>
  <c r="AR482" i="14"/>
  <c r="AS482" i="14" a="1"/>
  <c r="AS482" i="14" s="1"/>
  <c r="AU482" i="14"/>
  <c r="AV482" i="14" a="1"/>
  <c r="AV482" i="14" s="1"/>
  <c r="AX482" i="14" a="1"/>
  <c r="AX482" i="14" s="1"/>
  <c r="AR483" i="14"/>
  <c r="AS483" i="14" a="1"/>
  <c r="AS483" i="14" s="1"/>
  <c r="AU483" i="14"/>
  <c r="AV483" i="14" a="1"/>
  <c r="AV483" i="14" s="1"/>
  <c r="AX483" i="14" a="1"/>
  <c r="AX483" i="14" s="1"/>
  <c r="AR484" i="14"/>
  <c r="AS484" i="14" a="1"/>
  <c r="AS484" i="14" s="1"/>
  <c r="AU484" i="14"/>
  <c r="AV484" i="14" a="1"/>
  <c r="AV484" i="14" s="1"/>
  <c r="AX484" i="14" a="1"/>
  <c r="AX484" i="14" s="1"/>
  <c r="AR485" i="14"/>
  <c r="AS485" i="14" a="1"/>
  <c r="AS485" i="14" s="1"/>
  <c r="AU485" i="14"/>
  <c r="AV485" i="14" a="1"/>
  <c r="AV485" i="14" s="1"/>
  <c r="AX485" i="14" a="1"/>
  <c r="AX485" i="14" s="1"/>
  <c r="AR486" i="14"/>
  <c r="AS486" i="14" a="1"/>
  <c r="AS486" i="14" s="1"/>
  <c r="AU486" i="14"/>
  <c r="AV486" i="14" a="1"/>
  <c r="AV486" i="14" s="1"/>
  <c r="AX486" i="14" a="1"/>
  <c r="AX486" i="14" s="1"/>
  <c r="AR487" i="14"/>
  <c r="AS487" i="14" a="1"/>
  <c r="AS487" i="14" s="1"/>
  <c r="AU487" i="14"/>
  <c r="AV487" i="14" a="1"/>
  <c r="AV487" i="14" s="1"/>
  <c r="AX487" i="14" a="1"/>
  <c r="AX487" i="14" s="1"/>
  <c r="AR488" i="14"/>
  <c r="AS488" i="14" a="1"/>
  <c r="AS488" i="14" s="1"/>
  <c r="AU488" i="14"/>
  <c r="AV488" i="14" a="1"/>
  <c r="AV488" i="14" s="1"/>
  <c r="AX488" i="14" a="1"/>
  <c r="AX488" i="14" s="1"/>
  <c r="AR489" i="14"/>
  <c r="AS489" i="14" a="1"/>
  <c r="AS489" i="14" s="1"/>
  <c r="AU489" i="14"/>
  <c r="AV489" i="14" a="1"/>
  <c r="AV489" i="14" s="1"/>
  <c r="AX489" i="14" a="1"/>
  <c r="AX489" i="14" s="1"/>
  <c r="AR490" i="14"/>
  <c r="AS490" i="14" a="1"/>
  <c r="AS490" i="14" s="1"/>
  <c r="AU490" i="14"/>
  <c r="AV490" i="14" a="1"/>
  <c r="AV490" i="14" s="1"/>
  <c r="AX490" i="14" a="1"/>
  <c r="AX490" i="14" s="1"/>
  <c r="AR491" i="14"/>
  <c r="AS491" i="14" a="1"/>
  <c r="AS491" i="14" s="1"/>
  <c r="AU491" i="14"/>
  <c r="AV491" i="14" a="1"/>
  <c r="AV491" i="14" s="1"/>
  <c r="AX491" i="14" a="1"/>
  <c r="AX491" i="14" s="1"/>
  <c r="AR492" i="14"/>
  <c r="AS492" i="14" a="1"/>
  <c r="AS492" i="14" s="1"/>
  <c r="AU492" i="14"/>
  <c r="AV492" i="14" a="1"/>
  <c r="AV492" i="14" s="1"/>
  <c r="AX492" i="14" a="1"/>
  <c r="AX492" i="14" s="1"/>
  <c r="AR493" i="14"/>
  <c r="AS493" i="14" a="1"/>
  <c r="AS493" i="14" s="1"/>
  <c r="AU493" i="14"/>
  <c r="AV493" i="14" a="1"/>
  <c r="AV493" i="14" s="1"/>
  <c r="AX493" i="14" a="1"/>
  <c r="AX493" i="14" s="1"/>
  <c r="AR494" i="14"/>
  <c r="AS494" i="14" a="1"/>
  <c r="AS494" i="14" s="1"/>
  <c r="AU494" i="14"/>
  <c r="AV494" i="14" a="1"/>
  <c r="AV494" i="14" s="1"/>
  <c r="AX494" i="14" a="1"/>
  <c r="AX494" i="14" s="1"/>
  <c r="AR495" i="14"/>
  <c r="AS495" i="14" a="1"/>
  <c r="AS495" i="14" s="1"/>
  <c r="AU495" i="14"/>
  <c r="AV495" i="14" a="1"/>
  <c r="AV495" i="14" s="1"/>
  <c r="AX495" i="14" a="1"/>
  <c r="AX495" i="14" s="1"/>
  <c r="AR496" i="14"/>
  <c r="AS496" i="14" a="1"/>
  <c r="AS496" i="14" s="1"/>
  <c r="AU496" i="14"/>
  <c r="AV496" i="14" a="1"/>
  <c r="AV496" i="14" s="1"/>
  <c r="AX496" i="14" a="1"/>
  <c r="AX496" i="14" s="1"/>
  <c r="AR497" i="14"/>
  <c r="AS497" i="14" a="1"/>
  <c r="AS497" i="14" s="1"/>
  <c r="AU497" i="14"/>
  <c r="AV497" i="14" a="1"/>
  <c r="AV497" i="14" s="1"/>
  <c r="AX497" i="14" a="1"/>
  <c r="AX497" i="14" s="1"/>
  <c r="AR498" i="14"/>
  <c r="AS498" i="14" a="1"/>
  <c r="AS498" i="14" s="1"/>
  <c r="AU498" i="14"/>
  <c r="AV498" i="14" a="1"/>
  <c r="AV498" i="14" s="1"/>
  <c r="AX498" i="14" a="1"/>
  <c r="AX498" i="14" s="1"/>
  <c r="AR499" i="14"/>
  <c r="AS499" i="14" a="1"/>
  <c r="AS499" i="14" s="1"/>
  <c r="AU499" i="14"/>
  <c r="AV499" i="14" a="1"/>
  <c r="AV499" i="14" s="1"/>
  <c r="AX499" i="14" a="1"/>
  <c r="AX499" i="14" s="1"/>
  <c r="AR500" i="14"/>
  <c r="AS500" i="14" a="1"/>
  <c r="AS500" i="14" s="1"/>
  <c r="AU500" i="14"/>
  <c r="AV500" i="14" a="1"/>
  <c r="AV500" i="14" s="1"/>
  <c r="AX500" i="14" a="1"/>
  <c r="AX500" i="14" s="1"/>
  <c r="AR501" i="14"/>
  <c r="AS501" i="14" a="1"/>
  <c r="AS501" i="14" s="1"/>
  <c r="AU501" i="14"/>
  <c r="AV501" i="14" a="1"/>
  <c r="AV501" i="14" s="1"/>
  <c r="AX501" i="14" a="1"/>
  <c r="AX501" i="14" s="1"/>
  <c r="AR502" i="14"/>
  <c r="AS502" i="14" a="1"/>
  <c r="AS502" i="14" s="1"/>
  <c r="AU502" i="14"/>
  <c r="AV502" i="14" a="1"/>
  <c r="AV502" i="14" s="1"/>
  <c r="AX502" i="14" a="1"/>
  <c r="AX502" i="14" s="1"/>
  <c r="AR503" i="14"/>
  <c r="AS503" i="14" a="1"/>
  <c r="AS503" i="14" s="1"/>
  <c r="AU503" i="14"/>
  <c r="AV503" i="14" a="1"/>
  <c r="AV503" i="14" s="1"/>
  <c r="AX503" i="14" a="1"/>
  <c r="AX503" i="14" s="1"/>
  <c r="AR504" i="14"/>
  <c r="AS504" i="14" a="1"/>
  <c r="AS504" i="14" s="1"/>
  <c r="AU504" i="14"/>
  <c r="AV504" i="14" a="1"/>
  <c r="AV504" i="14" s="1"/>
  <c r="AX504" i="14" a="1"/>
  <c r="AX504" i="14" s="1"/>
  <c r="AR505" i="14"/>
  <c r="AS505" i="14" a="1"/>
  <c r="AS505" i="14" s="1"/>
  <c r="AU505" i="14"/>
  <c r="AV505" i="14" a="1"/>
  <c r="AV505" i="14" s="1"/>
  <c r="AX505" i="14" a="1"/>
  <c r="AX505" i="14" s="1"/>
  <c r="AR506" i="14"/>
  <c r="AS506" i="14" a="1"/>
  <c r="AS506" i="14" s="1"/>
  <c r="AU506" i="14"/>
  <c r="AV506" i="14" a="1"/>
  <c r="AV506" i="14" s="1"/>
  <c r="AX506" i="14" a="1"/>
  <c r="AX506" i="14" s="1"/>
  <c r="AR507" i="14"/>
  <c r="AS507" i="14" a="1"/>
  <c r="AS507" i="14" s="1"/>
  <c r="AU507" i="14"/>
  <c r="AV507" i="14" a="1"/>
  <c r="AV507" i="14" s="1"/>
  <c r="AX507" i="14" a="1"/>
  <c r="AX507" i="14" s="1"/>
  <c r="AR508" i="14"/>
  <c r="AS508" i="14" a="1"/>
  <c r="AS508" i="14" s="1"/>
  <c r="AU508" i="14"/>
  <c r="AV508" i="14" a="1"/>
  <c r="AV508" i="14" s="1"/>
  <c r="AX508" i="14" a="1"/>
  <c r="AX508" i="14" s="1"/>
  <c r="AR509" i="14"/>
  <c r="AS509" i="14" a="1"/>
  <c r="AS509" i="14" s="1"/>
  <c r="AU509" i="14"/>
  <c r="AV509" i="14" a="1"/>
  <c r="AV509" i="14" s="1"/>
  <c r="AX509" i="14" a="1"/>
  <c r="AX509" i="14" s="1"/>
  <c r="AR510" i="14"/>
  <c r="AS510" i="14" a="1"/>
  <c r="AS510" i="14" s="1"/>
  <c r="AU510" i="14"/>
  <c r="AV510" i="14" a="1"/>
  <c r="AV510" i="14" s="1"/>
  <c r="AX510" i="14" a="1"/>
  <c r="AX510" i="14" s="1"/>
  <c r="AR511" i="14"/>
  <c r="AS511" i="14" a="1"/>
  <c r="AS511" i="14" s="1"/>
  <c r="AU511" i="14"/>
  <c r="AV511" i="14" a="1"/>
  <c r="AV511" i="14" s="1"/>
  <c r="AX511" i="14" a="1"/>
  <c r="AX511" i="14" s="1"/>
  <c r="AX13" i="14" l="1" a="1"/>
  <c r="AX13" i="14" s="1"/>
  <c r="AX14" i="14" a="1"/>
  <c r="AX14" i="14" s="1"/>
  <c r="AX12" i="14" a="1"/>
  <c r="AX12" i="14" s="1"/>
  <c r="AV13" i="14" a="1"/>
  <c r="AV13" i="14" s="1"/>
  <c r="AV14" i="14" a="1"/>
  <c r="AV14" i="14" s="1"/>
  <c r="AV12" i="14" a="1"/>
  <c r="AV12" i="14" s="1"/>
  <c r="AU13" i="14"/>
  <c r="AU14" i="14"/>
  <c r="AU12" i="14"/>
  <c r="AS13" i="14" a="1"/>
  <c r="AS13" i="14" s="1"/>
  <c r="AS14" i="14" a="1"/>
  <c r="AS14" i="14" s="1"/>
  <c r="AR13" i="14"/>
  <c r="AR14" i="14"/>
  <c r="AR12" i="14"/>
  <c r="AT12" i="14" l="1"/>
  <c r="AY12" i="14"/>
  <c r="AW12" i="14"/>
  <c r="AB310" i="3" a="1"/>
  <c r="AB310" i="3" s="1"/>
  <c r="AB309" i="3" a="1"/>
  <c r="AB309" i="3" s="1"/>
  <c r="AB308" i="3" a="1"/>
  <c r="AB308" i="3" s="1"/>
  <c r="AB307" i="3" a="1"/>
  <c r="AB307" i="3" s="1"/>
  <c r="AB306" i="3" a="1"/>
  <c r="AB306" i="3" s="1"/>
  <c r="AB305" i="3" a="1"/>
  <c r="AB305" i="3" s="1"/>
  <c r="AB304" i="3" a="1"/>
  <c r="AB304" i="3" s="1"/>
  <c r="AB303" i="3" a="1"/>
  <c r="AB303" i="3" s="1"/>
  <c r="AB302" i="3" a="1"/>
  <c r="AB302" i="3" s="1"/>
  <c r="AB301" i="3" a="1"/>
  <c r="AB301" i="3" s="1"/>
  <c r="AB300" i="3" a="1"/>
  <c r="AB300" i="3" s="1"/>
  <c r="AB299" i="3" a="1"/>
  <c r="AB299" i="3" s="1"/>
  <c r="AB298" i="3" a="1"/>
  <c r="AB298" i="3" s="1"/>
  <c r="AB297" i="3" a="1"/>
  <c r="AB297" i="3" s="1"/>
  <c r="AB296" i="3" a="1"/>
  <c r="AB296" i="3" s="1"/>
  <c r="AB295" i="3" a="1"/>
  <c r="AB295" i="3" s="1"/>
  <c r="AB294" i="3" a="1"/>
  <c r="AB294" i="3" s="1"/>
  <c r="AB293" i="3" a="1"/>
  <c r="AB293" i="3" s="1"/>
  <c r="AB292" i="3" a="1"/>
  <c r="AB292" i="3" s="1"/>
  <c r="AB291" i="3" a="1"/>
  <c r="AB291" i="3" s="1"/>
  <c r="AB290" i="3" a="1"/>
  <c r="AB290" i="3" s="1"/>
  <c r="AB289" i="3" a="1"/>
  <c r="AB289" i="3" s="1"/>
  <c r="AB288" i="3" a="1"/>
  <c r="AB288" i="3" s="1"/>
  <c r="AB287" i="3" a="1"/>
  <c r="AB287" i="3" s="1"/>
  <c r="AB286" i="3" a="1"/>
  <c r="AB286" i="3" s="1"/>
  <c r="AB285" i="3" a="1"/>
  <c r="AB285" i="3" s="1"/>
  <c r="AB284" i="3" a="1"/>
  <c r="AB284" i="3" s="1"/>
  <c r="AB283" i="3" a="1"/>
  <c r="AB283" i="3" s="1"/>
  <c r="AB282" i="3" a="1"/>
  <c r="AB282" i="3" s="1"/>
  <c r="AB281" i="3" a="1"/>
  <c r="AB281" i="3" s="1"/>
  <c r="AB280" i="3" a="1"/>
  <c r="AB280" i="3" s="1"/>
  <c r="AB279" i="3" a="1"/>
  <c r="AB279" i="3" s="1"/>
  <c r="AB278" i="3" a="1"/>
  <c r="AB278" i="3" s="1"/>
  <c r="AB277" i="3" a="1"/>
  <c r="AB277" i="3" s="1"/>
  <c r="AB276" i="3" a="1"/>
  <c r="AB276" i="3" s="1"/>
  <c r="AB275" i="3" a="1"/>
  <c r="AB275" i="3" s="1"/>
  <c r="AB274" i="3" a="1"/>
  <c r="AB274" i="3" s="1"/>
  <c r="AB273" i="3" a="1"/>
  <c r="AB273" i="3" s="1"/>
  <c r="AB272" i="3" a="1"/>
  <c r="AB272" i="3" s="1"/>
  <c r="AB271" i="3" a="1"/>
  <c r="AB271" i="3" s="1"/>
  <c r="AB270" i="3" a="1"/>
  <c r="AB270" i="3" s="1"/>
  <c r="AB269" i="3" a="1"/>
  <c r="AB269" i="3" s="1"/>
  <c r="AB268" i="3" a="1"/>
  <c r="AB268" i="3" s="1"/>
  <c r="AB267" i="3" a="1"/>
  <c r="AB267" i="3" s="1"/>
  <c r="AB266" i="3" a="1"/>
  <c r="AB266" i="3" s="1"/>
  <c r="AB265" i="3" a="1"/>
  <c r="AB265" i="3" s="1"/>
  <c r="AB264" i="3" a="1"/>
  <c r="AB264" i="3" s="1"/>
  <c r="AB263" i="3" a="1"/>
  <c r="AB263" i="3" s="1"/>
  <c r="AB262" i="3" a="1"/>
  <c r="AB262" i="3" s="1"/>
  <c r="AB261" i="3" a="1"/>
  <c r="AB261" i="3" s="1"/>
  <c r="AB260" i="3" a="1"/>
  <c r="AB260" i="3" s="1"/>
  <c r="AB259" i="3" a="1"/>
  <c r="AB259" i="3" s="1"/>
  <c r="AB258" i="3" a="1"/>
  <c r="AB258" i="3" s="1"/>
  <c r="AB257" i="3" a="1"/>
  <c r="AB257" i="3" s="1"/>
  <c r="AB256" i="3" a="1"/>
  <c r="AB256" i="3" s="1"/>
  <c r="AB255" i="3" a="1"/>
  <c r="AB255" i="3" s="1"/>
  <c r="AB254" i="3" a="1"/>
  <c r="AB254" i="3" s="1"/>
  <c r="AB253" i="3" a="1"/>
  <c r="AB253" i="3" s="1"/>
  <c r="AB252" i="3" a="1"/>
  <c r="AB252" i="3" s="1"/>
  <c r="AB251" i="3" a="1"/>
  <c r="AB251" i="3" s="1"/>
  <c r="AB250" i="3" a="1"/>
  <c r="AB250" i="3" s="1"/>
  <c r="AB249" i="3" a="1"/>
  <c r="AB249" i="3" s="1"/>
  <c r="AB248" i="3" a="1"/>
  <c r="AB248" i="3" s="1"/>
  <c r="AB247" i="3" a="1"/>
  <c r="AB247" i="3" s="1"/>
  <c r="AB246" i="3" a="1"/>
  <c r="AB246" i="3" s="1"/>
  <c r="AB245" i="3" a="1"/>
  <c r="AB245" i="3" s="1"/>
  <c r="AB244" i="3" a="1"/>
  <c r="AB244" i="3" s="1"/>
  <c r="AB243" i="3" a="1"/>
  <c r="AB243" i="3" s="1"/>
  <c r="AB242" i="3" a="1"/>
  <c r="AB242" i="3" s="1"/>
  <c r="AB241" i="3" a="1"/>
  <c r="AB241" i="3" s="1"/>
  <c r="AB240" i="3" a="1"/>
  <c r="AB240" i="3" s="1"/>
  <c r="AB239" i="3" a="1"/>
  <c r="AB239" i="3" s="1"/>
  <c r="AB238" i="3" a="1"/>
  <c r="AB238" i="3" s="1"/>
  <c r="AB237" i="3" a="1"/>
  <c r="AB237" i="3" s="1"/>
  <c r="AB236" i="3" a="1"/>
  <c r="AB236" i="3" s="1"/>
  <c r="AB235" i="3" a="1"/>
  <c r="AB235" i="3" s="1"/>
  <c r="AB234" i="3" a="1"/>
  <c r="AB234" i="3" s="1"/>
  <c r="AB233" i="3" a="1"/>
  <c r="AB233" i="3" s="1"/>
  <c r="AB232" i="3" a="1"/>
  <c r="AB232" i="3" s="1"/>
  <c r="AB231" i="3" a="1"/>
  <c r="AB231" i="3" s="1"/>
  <c r="AB230" i="3" a="1"/>
  <c r="AB230" i="3" s="1"/>
  <c r="AB229" i="3" a="1"/>
  <c r="AB229" i="3" s="1"/>
  <c r="AB228" i="3" a="1"/>
  <c r="AB228" i="3" s="1"/>
  <c r="AB227" i="3" a="1"/>
  <c r="AB227" i="3" s="1"/>
  <c r="AB226" i="3" a="1"/>
  <c r="AB226" i="3" s="1"/>
  <c r="AB225" i="3" a="1"/>
  <c r="AB225" i="3" s="1"/>
  <c r="AB224" i="3" a="1"/>
  <c r="AB224" i="3" s="1"/>
  <c r="AB223" i="3" a="1"/>
  <c r="AB223" i="3" s="1"/>
  <c r="AB222" i="3" a="1"/>
  <c r="AB222" i="3" s="1"/>
  <c r="AB221" i="3" a="1"/>
  <c r="AB221" i="3" s="1"/>
  <c r="AB220" i="3" a="1"/>
  <c r="AB220" i="3" s="1"/>
  <c r="AB219" i="3" a="1"/>
  <c r="AB219" i="3" s="1"/>
  <c r="AB218" i="3" a="1"/>
  <c r="AB218" i="3" s="1"/>
  <c r="AB217" i="3" a="1"/>
  <c r="AB217" i="3" s="1"/>
  <c r="AB216" i="3" a="1"/>
  <c r="AB216" i="3" s="1"/>
  <c r="AB215" i="3" a="1"/>
  <c r="AB215" i="3" s="1"/>
  <c r="AB214" i="3" a="1"/>
  <c r="AB214" i="3" s="1"/>
  <c r="AB213" i="3" a="1"/>
  <c r="AB213" i="3" s="1"/>
  <c r="AB212" i="3" a="1"/>
  <c r="AB212" i="3" s="1"/>
  <c r="AB211" i="3" a="1"/>
  <c r="AB211" i="3" s="1"/>
  <c r="AB210" i="3" a="1"/>
  <c r="AB210" i="3" s="1"/>
  <c r="AB209" i="3" a="1"/>
  <c r="AB209" i="3" s="1"/>
  <c r="AB208" i="3" a="1"/>
  <c r="AB208" i="3" s="1"/>
  <c r="AB207" i="3" a="1"/>
  <c r="AB207" i="3" s="1"/>
  <c r="AB206" i="3" a="1"/>
  <c r="AB206" i="3" s="1"/>
  <c r="AB205" i="3" a="1"/>
  <c r="AB205" i="3" s="1"/>
  <c r="AB204" i="3" a="1"/>
  <c r="AB204" i="3" s="1"/>
  <c r="AB203" i="3" a="1"/>
  <c r="AB203" i="3" s="1"/>
  <c r="AB202" i="3" a="1"/>
  <c r="AB202" i="3" s="1"/>
  <c r="AB201" i="3" a="1"/>
  <c r="AB201" i="3" s="1"/>
  <c r="AB200" i="3" a="1"/>
  <c r="AB200" i="3" s="1"/>
  <c r="AB199" i="3" a="1"/>
  <c r="AB199" i="3" s="1"/>
  <c r="AB198" i="3" a="1"/>
  <c r="AB198" i="3" s="1"/>
  <c r="AB197" i="3" a="1"/>
  <c r="AB197" i="3" s="1"/>
  <c r="AB196" i="3" a="1"/>
  <c r="AB196" i="3" s="1"/>
  <c r="AB195" i="3" a="1"/>
  <c r="AB195" i="3" s="1"/>
  <c r="AB194" i="3" a="1"/>
  <c r="AB194" i="3" s="1"/>
  <c r="AB193" i="3" a="1"/>
  <c r="AB193" i="3" s="1"/>
  <c r="AB192" i="3" a="1"/>
  <c r="AB192" i="3" s="1"/>
  <c r="AB191" i="3" a="1"/>
  <c r="AB191" i="3" s="1"/>
  <c r="AB190" i="3" a="1"/>
  <c r="AB190" i="3" s="1"/>
  <c r="AB189" i="3" a="1"/>
  <c r="AB189" i="3" s="1"/>
  <c r="AB188" i="3" a="1"/>
  <c r="AB188" i="3" s="1"/>
  <c r="AB187" i="3" a="1"/>
  <c r="AB187" i="3" s="1"/>
  <c r="AB186" i="3" a="1"/>
  <c r="AB186" i="3" s="1"/>
  <c r="AB185" i="3" a="1"/>
  <c r="AB185" i="3" s="1"/>
  <c r="AB184" i="3" a="1"/>
  <c r="AB184" i="3" s="1"/>
  <c r="AB183" i="3" a="1"/>
  <c r="AB183" i="3" s="1"/>
  <c r="AB182" i="3" a="1"/>
  <c r="AB182" i="3" s="1"/>
  <c r="AB181" i="3" a="1"/>
  <c r="AB181" i="3" s="1"/>
  <c r="AB180" i="3" a="1"/>
  <c r="AB180" i="3" s="1"/>
  <c r="AB179" i="3" a="1"/>
  <c r="AB179" i="3" s="1"/>
  <c r="AB178" i="3" a="1"/>
  <c r="AB178" i="3" s="1"/>
  <c r="AB177" i="3" a="1"/>
  <c r="AB177" i="3" s="1"/>
  <c r="AB176" i="3" a="1"/>
  <c r="AB176" i="3" s="1"/>
  <c r="AB175" i="3" a="1"/>
  <c r="AB175" i="3" s="1"/>
  <c r="AB174" i="3" a="1"/>
  <c r="AB174" i="3" s="1"/>
  <c r="AB173" i="3" a="1"/>
  <c r="AB173" i="3" s="1"/>
  <c r="AB172" i="3" a="1"/>
  <c r="AB172" i="3" s="1"/>
  <c r="AB171" i="3" a="1"/>
  <c r="AB171" i="3" s="1"/>
  <c r="AB170" i="3" a="1"/>
  <c r="AB170" i="3" s="1"/>
  <c r="AB169" i="3" a="1"/>
  <c r="AB169" i="3" s="1"/>
  <c r="AB168" i="3" a="1"/>
  <c r="AB168" i="3" s="1"/>
  <c r="AB167" i="3" a="1"/>
  <c r="AB167" i="3" s="1"/>
  <c r="AB166" i="3" a="1"/>
  <c r="AB166" i="3" s="1"/>
  <c r="AB165" i="3" a="1"/>
  <c r="AB165" i="3" s="1"/>
  <c r="AB164" i="3" a="1"/>
  <c r="AB164" i="3" s="1"/>
  <c r="AB163" i="3" a="1"/>
  <c r="AB163" i="3" s="1"/>
  <c r="AB162" i="3" a="1"/>
  <c r="AB162" i="3" s="1"/>
  <c r="AB161" i="3" a="1"/>
  <c r="AB161" i="3" s="1"/>
  <c r="AB160" i="3" a="1"/>
  <c r="AB160" i="3" s="1"/>
  <c r="AB159" i="3" a="1"/>
  <c r="AB159" i="3" s="1"/>
  <c r="AB158" i="3" a="1"/>
  <c r="AB158" i="3" s="1"/>
  <c r="AB157" i="3" a="1"/>
  <c r="AB157" i="3" s="1"/>
  <c r="AB156" i="3" a="1"/>
  <c r="AB156" i="3" s="1"/>
  <c r="AB155" i="3" a="1"/>
  <c r="AB155" i="3" s="1"/>
  <c r="AB154" i="3" a="1"/>
  <c r="AB154" i="3" s="1"/>
  <c r="AB153" i="3" a="1"/>
  <c r="AB153" i="3" s="1"/>
  <c r="AB152" i="3" a="1"/>
  <c r="AB152" i="3" s="1"/>
  <c r="AB151" i="3" a="1"/>
  <c r="AB151" i="3" s="1"/>
  <c r="AB150" i="3" a="1"/>
  <c r="AB150" i="3" s="1"/>
  <c r="AB149" i="3" a="1"/>
  <c r="AB149" i="3" s="1"/>
  <c r="AB148" i="3" a="1"/>
  <c r="AB148" i="3" s="1"/>
  <c r="AB147" i="3" a="1"/>
  <c r="AB147" i="3" s="1"/>
  <c r="AB146" i="3" a="1"/>
  <c r="AB146" i="3" s="1"/>
  <c r="AB145" i="3" a="1"/>
  <c r="AB145" i="3" s="1"/>
  <c r="AB144" i="3" a="1"/>
  <c r="AB144" i="3" s="1"/>
  <c r="AB143" i="3" a="1"/>
  <c r="AB143" i="3" s="1"/>
  <c r="AB142" i="3" a="1"/>
  <c r="AB142" i="3" s="1"/>
  <c r="AB141" i="3" a="1"/>
  <c r="AB141" i="3" s="1"/>
  <c r="AB140" i="3" a="1"/>
  <c r="AB140" i="3" s="1"/>
  <c r="AB139" i="3" a="1"/>
  <c r="AB139" i="3" s="1"/>
  <c r="AB138" i="3" a="1"/>
  <c r="AB138" i="3" s="1"/>
  <c r="AB137" i="3" a="1"/>
  <c r="AB137" i="3" s="1"/>
  <c r="AB136" i="3" a="1"/>
  <c r="AB136" i="3" s="1"/>
  <c r="AB135" i="3" a="1"/>
  <c r="AB135" i="3" s="1"/>
  <c r="AB134" i="3" a="1"/>
  <c r="AB134" i="3" s="1"/>
  <c r="AB133" i="3" a="1"/>
  <c r="AB133" i="3" s="1"/>
  <c r="AB132" i="3" a="1"/>
  <c r="AB132" i="3" s="1"/>
  <c r="AB131" i="3" a="1"/>
  <c r="AB131" i="3" s="1"/>
  <c r="AB130" i="3" a="1"/>
  <c r="AB130" i="3" s="1"/>
  <c r="AB129" i="3" a="1"/>
  <c r="AB129" i="3" s="1"/>
  <c r="AB128" i="3" a="1"/>
  <c r="AB128" i="3" s="1"/>
  <c r="AB127" i="3" a="1"/>
  <c r="AB127" i="3" s="1"/>
  <c r="AB126" i="3" a="1"/>
  <c r="AB126" i="3" s="1"/>
  <c r="AB125" i="3" a="1"/>
  <c r="AB125" i="3" s="1"/>
  <c r="AB124" i="3" a="1"/>
  <c r="AB124" i="3" s="1"/>
  <c r="AB123" i="3" a="1"/>
  <c r="AB123" i="3" s="1"/>
  <c r="AB122" i="3" a="1"/>
  <c r="AB122" i="3" s="1"/>
  <c r="AB121" i="3" a="1"/>
  <c r="AB121" i="3" s="1"/>
  <c r="AB120" i="3" a="1"/>
  <c r="AB120" i="3" s="1"/>
  <c r="AB119" i="3" a="1"/>
  <c r="AB119" i="3" s="1"/>
  <c r="AB118" i="3" a="1"/>
  <c r="AB118" i="3" s="1"/>
  <c r="AB117" i="3" a="1"/>
  <c r="AB117" i="3" s="1"/>
  <c r="AB116" i="3" a="1"/>
  <c r="AB116" i="3" s="1"/>
  <c r="AB115" i="3" a="1"/>
  <c r="AB115" i="3" s="1"/>
  <c r="AB114" i="3" a="1"/>
  <c r="AB114" i="3" s="1"/>
  <c r="AB113" i="3" a="1"/>
  <c r="AB113" i="3" s="1"/>
  <c r="AB112" i="3" a="1"/>
  <c r="AB112" i="3" s="1"/>
  <c r="AB111" i="3" a="1"/>
  <c r="AB111" i="3" s="1"/>
  <c r="AB110" i="3" a="1"/>
  <c r="AB110" i="3" s="1"/>
  <c r="AB109" i="3" a="1"/>
  <c r="AB109" i="3" s="1"/>
  <c r="AB108" i="3" a="1"/>
  <c r="AB108" i="3" s="1"/>
  <c r="AB107" i="3" a="1"/>
  <c r="AB107" i="3" s="1"/>
  <c r="AB106" i="3" a="1"/>
  <c r="AB106" i="3" s="1"/>
  <c r="AB105" i="3" a="1"/>
  <c r="AB105" i="3" s="1"/>
  <c r="AB104" i="3" a="1"/>
  <c r="AB104" i="3" s="1"/>
  <c r="AB103" i="3" a="1"/>
  <c r="AB103" i="3" s="1"/>
  <c r="AB102" i="3" a="1"/>
  <c r="AB102" i="3" s="1"/>
  <c r="AB101" i="3" a="1"/>
  <c r="AB101" i="3" s="1"/>
  <c r="AB100" i="3" a="1"/>
  <c r="AB100" i="3" s="1"/>
  <c r="AB99" i="3" a="1"/>
  <c r="AB99" i="3" s="1"/>
  <c r="AB98" i="3" a="1"/>
  <c r="AB98" i="3" s="1"/>
  <c r="AB97" i="3" a="1"/>
  <c r="AB97" i="3" s="1"/>
  <c r="AB96" i="3" a="1"/>
  <c r="AB96" i="3" s="1"/>
  <c r="AB95" i="3" a="1"/>
  <c r="AB95" i="3" s="1"/>
  <c r="AB94" i="3" a="1"/>
  <c r="AB94" i="3" s="1"/>
  <c r="AB93" i="3" a="1"/>
  <c r="AB93" i="3" s="1"/>
  <c r="AB92" i="3" a="1"/>
  <c r="AB92" i="3" s="1"/>
  <c r="AB91" i="3" a="1"/>
  <c r="AB91" i="3" s="1"/>
  <c r="AB90" i="3" a="1"/>
  <c r="AB90" i="3" s="1"/>
  <c r="AB89" i="3" a="1"/>
  <c r="AB89" i="3" s="1"/>
  <c r="AB88" i="3" a="1"/>
  <c r="AB88" i="3" s="1"/>
  <c r="AB87" i="3" a="1"/>
  <c r="AB87" i="3" s="1"/>
  <c r="AB86" i="3" a="1"/>
  <c r="AB86" i="3" s="1"/>
  <c r="AB85" i="3" a="1"/>
  <c r="AB85" i="3" s="1"/>
  <c r="AB84" i="3" a="1"/>
  <c r="AB84" i="3" s="1"/>
  <c r="AB83" i="3" a="1"/>
  <c r="AB83" i="3" s="1"/>
  <c r="AB82" i="3" a="1"/>
  <c r="AB82" i="3" s="1"/>
  <c r="AB81" i="3" a="1"/>
  <c r="AB81" i="3" s="1"/>
  <c r="AB80" i="3" a="1"/>
  <c r="AB80" i="3" s="1"/>
  <c r="AB79" i="3" a="1"/>
  <c r="AB79" i="3" s="1"/>
  <c r="AB78" i="3" a="1"/>
  <c r="AB78" i="3" s="1"/>
  <c r="AB77" i="3" a="1"/>
  <c r="AB77" i="3" s="1"/>
  <c r="AB76" i="3" a="1"/>
  <c r="AB76" i="3" s="1"/>
  <c r="AB75" i="3" a="1"/>
  <c r="AB75" i="3" s="1"/>
  <c r="AB74" i="3" a="1"/>
  <c r="AB74" i="3" s="1"/>
  <c r="AB73" i="3" a="1"/>
  <c r="AB73" i="3" s="1"/>
  <c r="AB72" i="3" a="1"/>
  <c r="AB72" i="3" s="1"/>
  <c r="AB71" i="3" a="1"/>
  <c r="AB71" i="3" s="1"/>
  <c r="AB70" i="3" a="1"/>
  <c r="AB70" i="3" s="1"/>
  <c r="AB69" i="3" a="1"/>
  <c r="AB69" i="3" s="1"/>
  <c r="AB68" i="3" a="1"/>
  <c r="AB68" i="3" s="1"/>
  <c r="AB67" i="3" a="1"/>
  <c r="AB67" i="3" s="1"/>
  <c r="AB66" i="3" a="1"/>
  <c r="AB66" i="3" s="1"/>
  <c r="AB65" i="3" a="1"/>
  <c r="AB65" i="3" s="1"/>
  <c r="AB64" i="3" a="1"/>
  <c r="AB64" i="3" s="1"/>
  <c r="AB63" i="3" a="1"/>
  <c r="AB63" i="3" s="1"/>
  <c r="AB62" i="3" a="1"/>
  <c r="AB62" i="3" s="1"/>
  <c r="AB61" i="3" a="1"/>
  <c r="AB61" i="3" s="1"/>
  <c r="AB60" i="3" a="1"/>
  <c r="AB60" i="3" s="1"/>
  <c r="AB59" i="3" a="1"/>
  <c r="AB59" i="3" s="1"/>
  <c r="AB58" i="3" a="1"/>
  <c r="AB58" i="3" s="1"/>
  <c r="AB57" i="3" a="1"/>
  <c r="AB57" i="3" s="1"/>
  <c r="AB56" i="3" a="1"/>
  <c r="AB56" i="3" s="1"/>
  <c r="AB55" i="3" a="1"/>
  <c r="AB55" i="3" s="1"/>
  <c r="AB54" i="3" a="1"/>
  <c r="AB54" i="3" s="1"/>
  <c r="AB53" i="3" a="1"/>
  <c r="AB53" i="3" s="1"/>
  <c r="AB52" i="3" a="1"/>
  <c r="AB52" i="3" s="1"/>
  <c r="AB51" i="3" a="1"/>
  <c r="AB51" i="3" s="1"/>
  <c r="AB50" i="3" a="1"/>
  <c r="AB50" i="3" s="1"/>
  <c r="AB49" i="3" a="1"/>
  <c r="AB49" i="3" s="1"/>
  <c r="AB48" i="3" a="1"/>
  <c r="AB48" i="3" s="1"/>
  <c r="AB47" i="3" a="1"/>
  <c r="AB47" i="3" s="1"/>
  <c r="AB46" i="3" a="1"/>
  <c r="AB46" i="3" s="1"/>
  <c r="AB45" i="3" a="1"/>
  <c r="AB45" i="3" s="1"/>
  <c r="AB44" i="3" a="1"/>
  <c r="AB44" i="3" s="1"/>
  <c r="AB43" i="3" a="1"/>
  <c r="AB43" i="3" s="1"/>
  <c r="AB42" i="3" a="1"/>
  <c r="AB42" i="3" s="1"/>
  <c r="AB41" i="3" a="1"/>
  <c r="AB41" i="3" s="1"/>
  <c r="AB40" i="3" a="1"/>
  <c r="AB40" i="3" s="1"/>
  <c r="AB39" i="3" a="1"/>
  <c r="AB39" i="3" s="1"/>
  <c r="AB38" i="3" a="1"/>
  <c r="AB38" i="3" s="1"/>
  <c r="AB37" i="3" a="1"/>
  <c r="AB37" i="3" s="1"/>
  <c r="AB36" i="3" a="1"/>
  <c r="AB36" i="3" s="1"/>
  <c r="AB35" i="3" a="1"/>
  <c r="AB35" i="3" s="1"/>
  <c r="AB34" i="3" a="1"/>
  <c r="AB34" i="3" s="1"/>
  <c r="AB33" i="3" a="1"/>
  <c r="AB33" i="3" s="1"/>
  <c r="AB32" i="3" a="1"/>
  <c r="AB32" i="3" s="1"/>
  <c r="AB31" i="3" a="1"/>
  <c r="AB31" i="3" s="1"/>
  <c r="AB30" i="3" a="1"/>
  <c r="AB30" i="3" s="1"/>
  <c r="AB29" i="3" a="1"/>
  <c r="AB29" i="3" s="1"/>
  <c r="AB28" i="3" a="1"/>
  <c r="AB28" i="3" s="1"/>
  <c r="AB27" i="3" a="1"/>
  <c r="AB27" i="3" s="1"/>
  <c r="AB26" i="3" a="1"/>
  <c r="AB26" i="3" s="1"/>
  <c r="AB25" i="3" a="1"/>
  <c r="AB25" i="3" s="1"/>
  <c r="AB24" i="3" a="1"/>
  <c r="AB24" i="3" s="1"/>
  <c r="AB23" i="3" a="1"/>
  <c r="AB23" i="3" s="1"/>
  <c r="AB22" i="3" a="1"/>
  <c r="AB22" i="3" s="1"/>
  <c r="AB21" i="3" a="1"/>
  <c r="AB21" i="3" s="1"/>
  <c r="AB20" i="3" a="1"/>
  <c r="AB20" i="3" s="1"/>
  <c r="AB19" i="3" a="1"/>
  <c r="AB19" i="3" s="1"/>
  <c r="AB18" i="3" a="1"/>
  <c r="AB18" i="3" s="1"/>
  <c r="AB17" i="3" a="1"/>
  <c r="AB17" i="3" s="1"/>
  <c r="AB16" i="3" a="1"/>
  <c r="AB16" i="3" s="1"/>
  <c r="AB15" i="3" a="1"/>
  <c r="AB15" i="3" s="1"/>
  <c r="AB14" i="3" a="1"/>
  <c r="AB14" i="3" s="1"/>
  <c r="AB13" i="3" a="1"/>
  <c r="AB13" i="3" s="1"/>
  <c r="AB12" i="3" a="1"/>
  <c r="AB12" i="3" s="1"/>
  <c r="G4" i="4"/>
  <c r="H4" i="14"/>
  <c r="H4" i="16"/>
  <c r="G9" i="12" a="1"/>
  <c r="G9" i="12" s="1"/>
  <c r="F9" i="12" a="1"/>
  <c r="F9" i="12" s="1"/>
  <c r="H6" i="16"/>
  <c r="H5" i="16"/>
  <c r="BC13" i="14" l="1" a="1"/>
  <c r="BC13" i="14" s="1"/>
  <c r="BC14" i="14" a="1"/>
  <c r="BC14" i="14" s="1"/>
  <c r="BC15" i="14" a="1"/>
  <c r="BC15" i="14" s="1"/>
  <c r="BC12" i="14" a="1"/>
  <c r="BC12" i="14" s="1"/>
  <c r="BB13" i="14" a="1"/>
  <c r="BB13" i="14" s="1"/>
  <c r="BB14" i="14" a="1"/>
  <c r="BB14" i="14" s="1"/>
  <c r="BB15" i="14" a="1"/>
  <c r="BB15" i="14" s="1"/>
  <c r="BB12" i="14" a="1"/>
  <c r="BB12" i="14" s="1"/>
  <c r="BC23" i="14" a="1"/>
  <c r="BC23" i="14" s="1"/>
  <c r="BD23" i="14" s="1"/>
  <c r="BC131" i="14" a="1"/>
  <c r="BC131" i="14" s="1"/>
  <c r="BD131" i="14" s="1"/>
  <c r="BC239" i="14" a="1"/>
  <c r="BC239" i="14" s="1"/>
  <c r="BC347" i="14" a="1"/>
  <c r="BC347" i="14" s="1"/>
  <c r="BD347" i="14" s="1"/>
  <c r="BC455" i="14" a="1"/>
  <c r="BC455" i="14" s="1"/>
  <c r="BC69" i="14" a="1"/>
  <c r="BC69" i="14" s="1"/>
  <c r="BC177" i="14" a="1"/>
  <c r="BC177" i="14" s="1"/>
  <c r="BD177" i="14" s="1"/>
  <c r="BC285" i="14" a="1"/>
  <c r="BC285" i="14" s="1"/>
  <c r="BD285" i="14" s="1"/>
  <c r="BC393" i="14" a="1"/>
  <c r="BC393" i="14" s="1"/>
  <c r="BC501" i="14" a="1"/>
  <c r="BC501" i="14" s="1"/>
  <c r="BC196" i="14" a="1"/>
  <c r="BC196" i="14" s="1"/>
  <c r="BD196" i="14" s="1"/>
  <c r="BC412" i="14" a="1"/>
  <c r="BC412" i="14" s="1"/>
  <c r="BD412" i="14" s="1"/>
  <c r="BC63" i="14" a="1"/>
  <c r="BC63" i="14" s="1"/>
  <c r="BD63" i="14" s="1"/>
  <c r="BC171" i="14" a="1"/>
  <c r="BC171" i="14" s="1"/>
  <c r="BD171" i="14" s="1"/>
  <c r="BC279" i="14" a="1"/>
  <c r="BC279" i="14" s="1"/>
  <c r="BD279" i="14" s="1"/>
  <c r="BC387" i="14" a="1"/>
  <c r="BC387" i="14" s="1"/>
  <c r="BD387" i="14" s="1"/>
  <c r="BC495" i="14" a="1"/>
  <c r="BC495" i="14" s="1"/>
  <c r="BC148" i="14" a="1"/>
  <c r="BC148" i="14" s="1"/>
  <c r="BC364" i="14" a="1"/>
  <c r="BC364" i="14" s="1"/>
  <c r="BC98" i="14" a="1"/>
  <c r="BC98" i="14" s="1"/>
  <c r="BC377" i="14" a="1"/>
  <c r="BC377" i="14" s="1"/>
  <c r="BC145" i="14" a="1"/>
  <c r="BC145" i="14" s="1"/>
  <c r="BD145" i="14" s="1"/>
  <c r="BC424" i="14" a="1"/>
  <c r="BC424" i="14" s="1"/>
  <c r="BD424" i="14" s="1"/>
  <c r="BC192" i="14" a="1"/>
  <c r="BC192" i="14" s="1"/>
  <c r="BD192" i="14" s="1"/>
  <c r="BC440" i="14" a="1"/>
  <c r="BC440" i="14" s="1"/>
  <c r="BD440" i="14" s="1"/>
  <c r="BC226" i="14" a="1"/>
  <c r="BC226" i="14" s="1"/>
  <c r="BD226" i="14" s="1"/>
  <c r="BC471" i="14" a="1"/>
  <c r="BC471" i="14" s="1"/>
  <c r="BD471" i="14" s="1"/>
  <c r="BC242" i="14" a="1"/>
  <c r="BC242" i="14" s="1"/>
  <c r="BD242" i="14" s="1"/>
  <c r="BC28" i="14" a="1"/>
  <c r="BC28" i="14" s="1"/>
  <c r="BC273" i="14" a="1"/>
  <c r="BC273" i="14" s="1"/>
  <c r="BC29" i="14" a="1"/>
  <c r="BC29" i="14" s="1"/>
  <c r="BD29" i="14" s="1"/>
  <c r="BC290" i="14" a="1"/>
  <c r="BC290" i="14" s="1"/>
  <c r="BD290" i="14" s="1"/>
  <c r="BC61" i="14" a="1"/>
  <c r="BC61" i="14" s="1"/>
  <c r="BD61" i="14" s="1"/>
  <c r="BC307" i="14" a="1"/>
  <c r="BC307" i="14" s="1"/>
  <c r="BD307" i="14" s="1"/>
  <c r="BC62" i="14" a="1"/>
  <c r="BC62" i="14" s="1"/>
  <c r="BD62" i="14" s="1"/>
  <c r="BC341" i="14" a="1"/>
  <c r="BC341" i="14" s="1"/>
  <c r="BD341" i="14" s="1"/>
  <c r="BC93" i="14" a="1"/>
  <c r="BC93" i="14" s="1"/>
  <c r="BD93" i="14" s="1"/>
  <c r="BC356" i="14" a="1"/>
  <c r="BC356" i="14" s="1"/>
  <c r="BD356" i="14" s="1"/>
  <c r="BC110" i="14" a="1"/>
  <c r="BC110" i="14" s="1"/>
  <c r="BC372" i="14" a="1"/>
  <c r="BC372" i="14" s="1"/>
  <c r="BD372" i="14" s="1"/>
  <c r="BC158" i="14" a="1"/>
  <c r="BC158" i="14" s="1"/>
  <c r="BC421" i="14" a="1"/>
  <c r="BC421" i="14" s="1"/>
  <c r="BC31" i="14" a="1"/>
  <c r="BC31" i="14" s="1"/>
  <c r="BC139" i="14" a="1"/>
  <c r="BC139" i="14" s="1"/>
  <c r="BD139" i="14" s="1"/>
  <c r="BC247" i="14" a="1"/>
  <c r="BC247" i="14" s="1"/>
  <c r="BD247" i="14" s="1"/>
  <c r="BC355" i="14" a="1"/>
  <c r="BC355" i="14" s="1"/>
  <c r="BC463" i="14" a="1"/>
  <c r="BC463" i="14" s="1"/>
  <c r="BD463" i="14" s="1"/>
  <c r="BC78" i="14" a="1"/>
  <c r="BC78" i="14" s="1"/>
  <c r="BD78" i="14" s="1"/>
  <c r="BC186" i="14" a="1"/>
  <c r="BC186" i="14" s="1"/>
  <c r="BD186" i="14" s="1"/>
  <c r="BC294" i="14" a="1"/>
  <c r="BC294" i="14" s="1"/>
  <c r="BD294" i="14" s="1"/>
  <c r="BC402" i="14" a="1"/>
  <c r="BC402" i="14" s="1"/>
  <c r="BD402" i="14" s="1"/>
  <c r="BC510" i="14" a="1"/>
  <c r="BC510" i="14" s="1"/>
  <c r="BD510" i="14" s="1"/>
  <c r="BC214" i="14" a="1"/>
  <c r="BC214" i="14" s="1"/>
  <c r="BC430" i="14" a="1"/>
  <c r="BC430" i="14" s="1"/>
  <c r="BC72" i="14" a="1"/>
  <c r="BC72" i="14" s="1"/>
  <c r="BD72" i="14" s="1"/>
  <c r="BC180" i="14" a="1"/>
  <c r="BC180" i="14" s="1"/>
  <c r="BD180" i="14" s="1"/>
  <c r="BC288" i="14" a="1"/>
  <c r="BC288" i="14" s="1"/>
  <c r="BD288" i="14" s="1"/>
  <c r="BC396" i="14" a="1"/>
  <c r="BC396" i="14" s="1"/>
  <c r="BC504" i="14" a="1"/>
  <c r="BC504" i="14" s="1"/>
  <c r="BD504" i="14" s="1"/>
  <c r="BC166" i="14" a="1"/>
  <c r="BC166" i="14" s="1"/>
  <c r="BD166" i="14" s="1"/>
  <c r="BC382" i="14" a="1"/>
  <c r="BC382" i="14" s="1"/>
  <c r="BD382" i="14" s="1"/>
  <c r="BC128" i="14" a="1"/>
  <c r="BC128" i="14" s="1"/>
  <c r="BD128" i="14" s="1"/>
  <c r="BC390" i="14" a="1"/>
  <c r="BC390" i="14" s="1"/>
  <c r="BD390" i="14" s="1"/>
  <c r="BC176" i="14" a="1"/>
  <c r="BC176" i="14" s="1"/>
  <c r="BD176" i="14" s="1"/>
  <c r="BC439" i="14" a="1"/>
  <c r="BC439" i="14" s="1"/>
  <c r="BC209" i="14" a="1"/>
  <c r="BC209" i="14" s="1"/>
  <c r="BC470" i="14" a="1"/>
  <c r="BC470" i="14" s="1"/>
  <c r="BC241" i="14" a="1"/>
  <c r="BC241" i="14" s="1"/>
  <c r="BC487" i="14" a="1"/>
  <c r="BC487" i="14" s="1"/>
  <c r="BC272" i="14" a="1"/>
  <c r="BC272" i="14" s="1"/>
  <c r="BC43" i="14" a="1"/>
  <c r="BC43" i="14" s="1"/>
  <c r="BD43" i="14" s="1"/>
  <c r="BC289" i="14" a="1"/>
  <c r="BC289" i="14" s="1"/>
  <c r="BD289" i="14" s="1"/>
  <c r="BC44" i="14" a="1"/>
  <c r="BC44" i="14" s="1"/>
  <c r="BD44" i="14" s="1"/>
  <c r="BC323" i="14" a="1"/>
  <c r="BC323" i="14" s="1"/>
  <c r="BD323" i="14" s="1"/>
  <c r="BC75" i="14" a="1"/>
  <c r="BC75" i="14" s="1"/>
  <c r="BD75" i="14" s="1"/>
  <c r="BC338" i="14" a="1"/>
  <c r="BC338" i="14" s="1"/>
  <c r="BD338" i="14" s="1"/>
  <c r="BC92" i="14" a="1"/>
  <c r="BC92" i="14" s="1"/>
  <c r="BC354" i="14" a="1"/>
  <c r="BC354" i="14" s="1"/>
  <c r="BC109" i="14" a="1"/>
  <c r="BC109" i="14" s="1"/>
  <c r="BD109" i="14" s="1"/>
  <c r="BC388" i="14" a="1"/>
  <c r="BC388" i="14" s="1"/>
  <c r="BD388" i="14" s="1"/>
  <c r="BC143" i="14" a="1"/>
  <c r="BC143" i="14" s="1"/>
  <c r="BD143" i="14" s="1"/>
  <c r="BC389" i="14" a="1"/>
  <c r="BC389" i="14" s="1"/>
  <c r="BC190" i="14" a="1"/>
  <c r="BC190" i="14" s="1"/>
  <c r="BD190" i="14" s="1"/>
  <c r="BC435" i="14" a="1"/>
  <c r="BC435" i="14" s="1"/>
  <c r="BD435" i="14" s="1"/>
  <c r="BC41" i="14" a="1"/>
  <c r="BC41" i="14" s="1"/>
  <c r="BD41" i="14" s="1"/>
  <c r="BC149" i="14" a="1"/>
  <c r="BC149" i="14" s="1"/>
  <c r="BD149" i="14" s="1"/>
  <c r="BC257" i="14" a="1"/>
  <c r="BC257" i="14" s="1"/>
  <c r="BD257" i="14" s="1"/>
  <c r="BC365" i="14" a="1"/>
  <c r="BC365" i="14" s="1"/>
  <c r="BD365" i="14" s="1"/>
  <c r="BC473" i="14" a="1"/>
  <c r="BC473" i="14" s="1"/>
  <c r="BC87" i="14" a="1"/>
  <c r="BC87" i="14" s="1"/>
  <c r="BC195" i="14" a="1"/>
  <c r="BC195" i="14" s="1"/>
  <c r="BC303" i="14" a="1"/>
  <c r="BC303" i="14" s="1"/>
  <c r="BD303" i="14" s="1"/>
  <c r="BC411" i="14" a="1"/>
  <c r="BC411" i="14" s="1"/>
  <c r="BC16" i="14" a="1"/>
  <c r="BC16" i="14" s="1"/>
  <c r="BD16" i="14" s="1"/>
  <c r="BC232" i="14" a="1"/>
  <c r="BC232" i="14" s="1"/>
  <c r="BD232" i="14" s="1"/>
  <c r="BC448" i="14" a="1"/>
  <c r="BC448" i="14" s="1"/>
  <c r="BD448" i="14" s="1"/>
  <c r="BC81" i="14" a="1"/>
  <c r="BC81" i="14" s="1"/>
  <c r="BD81" i="14" s="1"/>
  <c r="BC189" i="14" a="1"/>
  <c r="BC189" i="14" s="1"/>
  <c r="BD189" i="14" s="1"/>
  <c r="BC297" i="14" a="1"/>
  <c r="BC297" i="14" s="1"/>
  <c r="BD297" i="14" s="1"/>
  <c r="BC405" i="14" a="1"/>
  <c r="BC405" i="14" s="1"/>
  <c r="BD405" i="14" s="1"/>
  <c r="BC19" i="14" a="1"/>
  <c r="BC19" i="14" s="1"/>
  <c r="BC184" i="14" a="1"/>
  <c r="BC184" i="14" s="1"/>
  <c r="BC400" i="14" a="1"/>
  <c r="BC400" i="14" s="1"/>
  <c r="BD400" i="14" s="1"/>
  <c r="BC161" i="14" a="1"/>
  <c r="BC161" i="14" s="1"/>
  <c r="BD161" i="14" s="1"/>
  <c r="BC407" i="14" a="1"/>
  <c r="BC407" i="14" s="1"/>
  <c r="BC208" i="14" a="1"/>
  <c r="BC208" i="14" s="1"/>
  <c r="BD208" i="14" s="1"/>
  <c r="BC453" i="14" a="1"/>
  <c r="BC453" i="14" s="1"/>
  <c r="BD453" i="14" s="1"/>
  <c r="BC224" i="14" a="1"/>
  <c r="BC224" i="14" s="1"/>
  <c r="BD224" i="14" s="1"/>
  <c r="BC503" i="14" a="1"/>
  <c r="BC503" i="14" s="1"/>
  <c r="BD503" i="14" s="1"/>
  <c r="BC255" i="14" a="1"/>
  <c r="BC255" i="14" s="1"/>
  <c r="BD255" i="14" s="1"/>
  <c r="BC26" i="14" a="1"/>
  <c r="BC26" i="14" s="1"/>
  <c r="BD26" i="14" s="1"/>
  <c r="BC305" i="14" a="1"/>
  <c r="BC305" i="14" s="1"/>
  <c r="BD305" i="14" s="1"/>
  <c r="BC57" i="14" a="1"/>
  <c r="BC57" i="14" s="1"/>
  <c r="BC320" i="14" a="1"/>
  <c r="BC320" i="14" s="1"/>
  <c r="BC74" i="14" a="1"/>
  <c r="BC74" i="14" s="1"/>
  <c r="BC336" i="14" a="1"/>
  <c r="BC336" i="14" s="1"/>
  <c r="BC91" i="14" a="1"/>
  <c r="BC91" i="14" s="1"/>
  <c r="BC370" i="14" a="1"/>
  <c r="BC370" i="14" s="1"/>
  <c r="BD370" i="14" s="1"/>
  <c r="BC125" i="14" a="1"/>
  <c r="BC125" i="14" s="1"/>
  <c r="BD125" i="14" s="1"/>
  <c r="BC371" i="14" a="1"/>
  <c r="BC371" i="14" s="1"/>
  <c r="BD371" i="14" s="1"/>
  <c r="BC140" i="14" a="1"/>
  <c r="BC140" i="14" s="1"/>
  <c r="BD140" i="14" s="1"/>
  <c r="BC403" i="14" a="1"/>
  <c r="BC403" i="14" s="1"/>
  <c r="BD403" i="14" s="1"/>
  <c r="BC156" i="14" a="1"/>
  <c r="BC156" i="14" s="1"/>
  <c r="BD156" i="14" s="1"/>
  <c r="BC404" i="14" a="1"/>
  <c r="BC404" i="14" s="1"/>
  <c r="BD404" i="14" s="1"/>
  <c r="BC205" i="14" a="1"/>
  <c r="BC205" i="14" s="1"/>
  <c r="BC49" i="14" a="1"/>
  <c r="BC49" i="14" s="1"/>
  <c r="BC185" i="14" a="1"/>
  <c r="BC185" i="14" s="1"/>
  <c r="BD185" i="14" s="1"/>
  <c r="BC319" i="14" a="1"/>
  <c r="BC319" i="14" s="1"/>
  <c r="BD319" i="14" s="1"/>
  <c r="BC481" i="14" a="1"/>
  <c r="BC481" i="14" s="1"/>
  <c r="BC123" i="14" a="1"/>
  <c r="BC123" i="14" s="1"/>
  <c r="BD123" i="14" s="1"/>
  <c r="BC258" i="14" a="1"/>
  <c r="BC258" i="14" s="1"/>
  <c r="BD258" i="14" s="1"/>
  <c r="BC420" i="14" a="1"/>
  <c r="BC420" i="14" s="1"/>
  <c r="BD420" i="14" s="1"/>
  <c r="BC88" i="14" a="1"/>
  <c r="BC88" i="14" s="1"/>
  <c r="BD88" i="14" s="1"/>
  <c r="BC358" i="14" a="1"/>
  <c r="BC358" i="14" s="1"/>
  <c r="BD358" i="14" s="1"/>
  <c r="BC90" i="14" a="1"/>
  <c r="BC90" i="14" s="1"/>
  <c r="BD90" i="14" s="1"/>
  <c r="BC225" i="14" a="1"/>
  <c r="BC225" i="14" s="1"/>
  <c r="BD225" i="14" s="1"/>
  <c r="BC360" i="14" a="1"/>
  <c r="BC360" i="14" s="1"/>
  <c r="BC20" i="14" a="1"/>
  <c r="BC20" i="14" s="1"/>
  <c r="BC256" i="14" a="1"/>
  <c r="BC256" i="14" s="1"/>
  <c r="BC53" i="14" a="1"/>
  <c r="BC53" i="14" s="1"/>
  <c r="BD53" i="14" s="1"/>
  <c r="BC422" i="14" a="1"/>
  <c r="BC422" i="14" s="1"/>
  <c r="BC284" i="14" a="1"/>
  <c r="BC284" i="14" s="1"/>
  <c r="BD284" i="14" s="1"/>
  <c r="BC116" i="14" a="1"/>
  <c r="BC116" i="14" s="1"/>
  <c r="BD116" i="14" s="1"/>
  <c r="BC25" i="14" a="1"/>
  <c r="BC25" i="14" s="1"/>
  <c r="BD25" i="14" s="1"/>
  <c r="BC349" i="14" a="1"/>
  <c r="BC349" i="14" s="1"/>
  <c r="BD349" i="14" s="1"/>
  <c r="BC197" i="14" a="1"/>
  <c r="BC197" i="14" s="1"/>
  <c r="BD197" i="14" s="1"/>
  <c r="BC73" i="14" a="1"/>
  <c r="BC73" i="14" s="1"/>
  <c r="BD73" i="14" s="1"/>
  <c r="BC397" i="14" a="1"/>
  <c r="BC397" i="14" s="1"/>
  <c r="BD397" i="14" s="1"/>
  <c r="BC228" i="14" a="1"/>
  <c r="BC228" i="14" s="1"/>
  <c r="BC122" i="14" a="1"/>
  <c r="BC122" i="14" s="1"/>
  <c r="BC446" i="14" a="1"/>
  <c r="BC446" i="14" s="1"/>
  <c r="BD446" i="14" s="1"/>
  <c r="BC263" i="14" a="1"/>
  <c r="BC263" i="14" s="1"/>
  <c r="BD263" i="14" s="1"/>
  <c r="BC172" i="14" a="1"/>
  <c r="BC172" i="14" s="1"/>
  <c r="BC496" i="14" a="1"/>
  <c r="BC496" i="14" s="1"/>
  <c r="BC296" i="14" a="1"/>
  <c r="BC296" i="14" s="1"/>
  <c r="BD296" i="14" s="1"/>
  <c r="BC219" i="14" a="1"/>
  <c r="BC219" i="14" s="1"/>
  <c r="BD219" i="14" s="1"/>
  <c r="BC67" i="14" a="1"/>
  <c r="BC67" i="14" s="1"/>
  <c r="BD67" i="14" s="1"/>
  <c r="BC203" i="14" a="1"/>
  <c r="BC203" i="14" s="1"/>
  <c r="BD203" i="14" s="1"/>
  <c r="BC337" i="14" a="1"/>
  <c r="BC337" i="14" s="1"/>
  <c r="BD337" i="14" s="1"/>
  <c r="BC499" i="14" a="1"/>
  <c r="BC499" i="14" s="1"/>
  <c r="BD499" i="14" s="1"/>
  <c r="BC141" i="14" a="1"/>
  <c r="BC141" i="14" s="1"/>
  <c r="BC276" i="14" a="1"/>
  <c r="BC276" i="14" s="1"/>
  <c r="BC438" i="14" a="1"/>
  <c r="BC438" i="14" s="1"/>
  <c r="BC124" i="14" a="1"/>
  <c r="BC124" i="14" s="1"/>
  <c r="BD124" i="14" s="1"/>
  <c r="BC394" i="14" a="1"/>
  <c r="BC394" i="14" s="1"/>
  <c r="BC108" i="14" a="1"/>
  <c r="BC108" i="14" s="1"/>
  <c r="BD108" i="14" s="1"/>
  <c r="BC243" i="14" a="1"/>
  <c r="BC243" i="14" s="1"/>
  <c r="BD243" i="14" s="1"/>
  <c r="BC378" i="14" a="1"/>
  <c r="BC378" i="14" s="1"/>
  <c r="BD378" i="14" s="1"/>
  <c r="BC22" i="14" a="1"/>
  <c r="BC22" i="14" s="1"/>
  <c r="BD22" i="14" s="1"/>
  <c r="BC292" i="14" a="1"/>
  <c r="BC292" i="14" s="1"/>
  <c r="BD292" i="14" s="1"/>
  <c r="BC83" i="14" a="1"/>
  <c r="BC83" i="14" s="1"/>
  <c r="BD83" i="14" s="1"/>
  <c r="BC485" i="14" a="1"/>
  <c r="BC485" i="14" s="1"/>
  <c r="BD485" i="14" s="1"/>
  <c r="BC331" i="14" a="1"/>
  <c r="BC331" i="14" s="1"/>
  <c r="BC179" i="14" a="1"/>
  <c r="BC179" i="14" s="1"/>
  <c r="BD179" i="14" s="1"/>
  <c r="BC55" i="14" a="1"/>
  <c r="BC55" i="14" s="1"/>
  <c r="BC379" i="14" a="1"/>
  <c r="BC379" i="14" s="1"/>
  <c r="BD379" i="14" s="1"/>
  <c r="BC227" i="14" a="1"/>
  <c r="BC227" i="14" s="1"/>
  <c r="BC136" i="14" a="1"/>
  <c r="BC136" i="14" s="1"/>
  <c r="BC460" i="14" a="1"/>
  <c r="BC460" i="14" s="1"/>
  <c r="BC260" i="14" a="1"/>
  <c r="BC260" i="14" s="1"/>
  <c r="BD260" i="14" s="1"/>
  <c r="BC169" i="14" a="1"/>
  <c r="BC169" i="14" s="1"/>
  <c r="BD169" i="14" s="1"/>
  <c r="BC493" i="14" a="1"/>
  <c r="BC493" i="14" s="1"/>
  <c r="BD493" i="14" s="1"/>
  <c r="BC308" i="14" a="1"/>
  <c r="BC308" i="14" s="1"/>
  <c r="BD308" i="14" s="1"/>
  <c r="BC201" i="14" a="1"/>
  <c r="BC201" i="14" s="1"/>
  <c r="BD201" i="14" s="1"/>
  <c r="BC35" i="14" a="1"/>
  <c r="BC35" i="14" s="1"/>
  <c r="BC359" i="14" a="1"/>
  <c r="BC359" i="14" s="1"/>
  <c r="BD359" i="14" s="1"/>
  <c r="BC266" i="14" a="1"/>
  <c r="BC266" i="14" s="1"/>
  <c r="BC77" i="14" a="1"/>
  <c r="BC77" i="14" s="1"/>
  <c r="BC211" i="14" a="1"/>
  <c r="BC211" i="14" s="1"/>
  <c r="BC373" i="14" a="1"/>
  <c r="BC373" i="14" s="1"/>
  <c r="BD373" i="14" s="1"/>
  <c r="BC509" i="14" a="1"/>
  <c r="BC509" i="14" s="1"/>
  <c r="BD509" i="14" s="1"/>
  <c r="BC150" i="14" a="1"/>
  <c r="BC150" i="14" s="1"/>
  <c r="BD150" i="14" s="1"/>
  <c r="BC312" i="14" a="1"/>
  <c r="BC312" i="14" s="1"/>
  <c r="BD312" i="14" s="1"/>
  <c r="BC447" i="14" a="1"/>
  <c r="BC447" i="14" s="1"/>
  <c r="BD447" i="14" s="1"/>
  <c r="BC142" i="14" a="1"/>
  <c r="BC142" i="14" s="1"/>
  <c r="BD142" i="14" s="1"/>
  <c r="BC466" i="14" a="1"/>
  <c r="BC466" i="14" s="1"/>
  <c r="BD466" i="14" s="1"/>
  <c r="BC117" i="14" a="1"/>
  <c r="BC117" i="14" s="1"/>
  <c r="BC252" i="14" a="1"/>
  <c r="BC252" i="14" s="1"/>
  <c r="BD252" i="14" s="1"/>
  <c r="BC414" i="14" a="1"/>
  <c r="BC414" i="14" s="1"/>
  <c r="BD414" i="14" s="1"/>
  <c r="BC40" i="14" a="1"/>
  <c r="BC40" i="14" s="1"/>
  <c r="BD40" i="14" s="1"/>
  <c r="BC310" i="14" a="1"/>
  <c r="BC310" i="14" s="1"/>
  <c r="BC174" i="14" a="1"/>
  <c r="BC174" i="14" s="1"/>
  <c r="BD174" i="14" s="1"/>
  <c r="BC498" i="14" a="1"/>
  <c r="BC498" i="14" s="1"/>
  <c r="BD498" i="14" s="1"/>
  <c r="BC345" i="14" a="1"/>
  <c r="BC345" i="14" s="1"/>
  <c r="BD345" i="14" s="1"/>
  <c r="BC254" i="14" a="1"/>
  <c r="BC254" i="14" s="1"/>
  <c r="BD254" i="14" s="1"/>
  <c r="BC86" i="14" a="1"/>
  <c r="BC86" i="14" s="1"/>
  <c r="BD86" i="14" s="1"/>
  <c r="BC410" i="14" a="1"/>
  <c r="BC410" i="14" s="1"/>
  <c r="BD410" i="14" s="1"/>
  <c r="BC318" i="14" a="1"/>
  <c r="BC318" i="14" s="1"/>
  <c r="BD318" i="14" s="1"/>
  <c r="BC151" i="14" a="1"/>
  <c r="BC151" i="14" s="1"/>
  <c r="BC59" i="14" a="1"/>
  <c r="BC59" i="14" s="1"/>
  <c r="BC193" i="14" a="1"/>
  <c r="BC193" i="14" s="1"/>
  <c r="BC329" i="14" a="1"/>
  <c r="BC329" i="14" s="1"/>
  <c r="BC491" i="14" a="1"/>
  <c r="BC491" i="14" s="1"/>
  <c r="BD491" i="14" s="1"/>
  <c r="BC132" i="14" a="1"/>
  <c r="BC132" i="14" s="1"/>
  <c r="BC267" i="14" a="1"/>
  <c r="BC267" i="14" s="1"/>
  <c r="BD267" i="14" s="1"/>
  <c r="BC429" i="14" a="1"/>
  <c r="BC429" i="14" s="1"/>
  <c r="BD429" i="14" s="1"/>
  <c r="BC106" i="14" a="1"/>
  <c r="BC106" i="14" s="1"/>
  <c r="BD106" i="14" s="1"/>
  <c r="BC376" i="14" a="1"/>
  <c r="BC376" i="14" s="1"/>
  <c r="BD376" i="14" s="1"/>
  <c r="BC99" i="14" a="1"/>
  <c r="BC99" i="14" s="1"/>
  <c r="BD99" i="14" s="1"/>
  <c r="BC234" i="14" a="1"/>
  <c r="BC234" i="14" s="1"/>
  <c r="BD234" i="14" s="1"/>
  <c r="BC369" i="14" a="1"/>
  <c r="BC369" i="14" s="1"/>
  <c r="BC21" i="14" a="1"/>
  <c r="BC21" i="14" s="1"/>
  <c r="BD21" i="14" s="1"/>
  <c r="BC274" i="14" a="1"/>
  <c r="BC274" i="14" s="1"/>
  <c r="BD274" i="14" s="1"/>
  <c r="BC66" i="14" a="1"/>
  <c r="BC66" i="14" s="1"/>
  <c r="BD66" i="14" s="1"/>
  <c r="BC452" i="14" a="1"/>
  <c r="BC452" i="14" s="1"/>
  <c r="BC316" i="14" a="1"/>
  <c r="BC316" i="14" s="1"/>
  <c r="BD316" i="14" s="1"/>
  <c r="BC146" i="14" a="1"/>
  <c r="BC146" i="14" s="1"/>
  <c r="BC39" i="14" a="1"/>
  <c r="BC39" i="14" s="1"/>
  <c r="BD39" i="14" s="1"/>
  <c r="BC363" i="14" a="1"/>
  <c r="BC363" i="14" s="1"/>
  <c r="BD363" i="14" s="1"/>
  <c r="BC210" i="14" a="1"/>
  <c r="BC210" i="14" s="1"/>
  <c r="BD210" i="14" s="1"/>
  <c r="BC104" i="14" a="1"/>
  <c r="BC104" i="14" s="1"/>
  <c r="BD104" i="14" s="1"/>
  <c r="BC428" i="14" a="1"/>
  <c r="BC428" i="14" s="1"/>
  <c r="BD428" i="14" s="1"/>
  <c r="BC245" i="14" a="1"/>
  <c r="BC245" i="14" s="1"/>
  <c r="BC154" i="14" a="1"/>
  <c r="BC154" i="14" s="1"/>
  <c r="BD154" i="14" s="1"/>
  <c r="BC478" i="14" a="1"/>
  <c r="BC478" i="14" s="1"/>
  <c r="BC278" i="14" a="1"/>
  <c r="BC278" i="14" s="1"/>
  <c r="BC187" i="14" a="1"/>
  <c r="BC187" i="14" s="1"/>
  <c r="BC511" i="14" a="1"/>
  <c r="BC511" i="14" s="1"/>
  <c r="BD511" i="14" s="1"/>
  <c r="BC326" i="14" a="1"/>
  <c r="BC326" i="14" s="1"/>
  <c r="BD326" i="14" s="1"/>
  <c r="BC235" i="14" a="1"/>
  <c r="BC235" i="14" s="1"/>
  <c r="BD235" i="14" s="1"/>
  <c r="BC85" i="14" a="1"/>
  <c r="BC85" i="14" s="1"/>
  <c r="BD85" i="14" s="1"/>
  <c r="BC283" i="14" a="1"/>
  <c r="BC283" i="14" s="1"/>
  <c r="BD283" i="14" s="1"/>
  <c r="BC24" i="14" a="1"/>
  <c r="BC24" i="14" s="1"/>
  <c r="BD24" i="14" s="1"/>
  <c r="BC222" i="14" a="1"/>
  <c r="BC222" i="14" s="1"/>
  <c r="BD222" i="14" s="1"/>
  <c r="BC456" i="14" a="1"/>
  <c r="BC456" i="14" s="1"/>
  <c r="BC286" i="14" a="1"/>
  <c r="BC286" i="14" s="1"/>
  <c r="BD286" i="14" s="1"/>
  <c r="BC126" i="14" a="1"/>
  <c r="BC126" i="14" s="1"/>
  <c r="BD126" i="14" s="1"/>
  <c r="BC324" i="14" a="1"/>
  <c r="BC324" i="14" s="1"/>
  <c r="BD324" i="14" s="1"/>
  <c r="BC58" i="14" a="1"/>
  <c r="BC58" i="14" s="1"/>
  <c r="BC454" i="14" a="1"/>
  <c r="BC454" i="14" s="1"/>
  <c r="BD454" i="14" s="1"/>
  <c r="BC37" i="14" a="1"/>
  <c r="BC37" i="14" s="1"/>
  <c r="BD37" i="14" s="1"/>
  <c r="BC38" i="14" a="1"/>
  <c r="BC38" i="14" s="1"/>
  <c r="BD38" i="14" s="1"/>
  <c r="BC118" i="14" a="1"/>
  <c r="BC118" i="14" s="1"/>
  <c r="BD118" i="14" s="1"/>
  <c r="BC102" i="14" a="1"/>
  <c r="BC102" i="14" s="1"/>
  <c r="BD102" i="14" s="1"/>
  <c r="BC165" i="14" a="1"/>
  <c r="BC165" i="14" s="1"/>
  <c r="BD165" i="14" s="1"/>
  <c r="BC120" i="14" a="1"/>
  <c r="BC120" i="14" s="1"/>
  <c r="BD120" i="14" s="1"/>
  <c r="BC506" i="14" a="1"/>
  <c r="BC506" i="14" s="1"/>
  <c r="BC30" i="14" a="1"/>
  <c r="BC30" i="14" s="1"/>
  <c r="BD30" i="14" s="1"/>
  <c r="BC479" i="14" a="1"/>
  <c r="BC479" i="14" s="1"/>
  <c r="BC433" i="14" a="1"/>
  <c r="BC433" i="14" s="1"/>
  <c r="BD433" i="14" s="1"/>
  <c r="BC467" i="14" a="1"/>
  <c r="BC467" i="14" s="1"/>
  <c r="BD467" i="14" s="1"/>
  <c r="BC374" i="14" a="1"/>
  <c r="BC374" i="14" s="1"/>
  <c r="BD374" i="14" s="1"/>
  <c r="BC113" i="14" a="1"/>
  <c r="BC113" i="14" s="1"/>
  <c r="BD113" i="14" s="1"/>
  <c r="BC311" i="14" a="1"/>
  <c r="BC311" i="14" s="1"/>
  <c r="BD311" i="14" s="1"/>
  <c r="BC51" i="14" a="1"/>
  <c r="BC51" i="14" s="1"/>
  <c r="BD51" i="14" s="1"/>
  <c r="BC249" i="14" a="1"/>
  <c r="BC249" i="14" s="1"/>
  <c r="BD249" i="14" s="1"/>
  <c r="BC483" i="14" a="1"/>
  <c r="BC483" i="14" s="1"/>
  <c r="BD483" i="14" s="1"/>
  <c r="BC340" i="14" a="1"/>
  <c r="BC340" i="14" s="1"/>
  <c r="BD340" i="14" s="1"/>
  <c r="BC153" i="14" a="1"/>
  <c r="BC153" i="14" s="1"/>
  <c r="BC351" i="14" a="1"/>
  <c r="BC351" i="14" s="1"/>
  <c r="BD351" i="14" s="1"/>
  <c r="BC112" i="14" a="1"/>
  <c r="BC112" i="14" s="1"/>
  <c r="BD112" i="14" s="1"/>
  <c r="BC508" i="14" a="1"/>
  <c r="BC508" i="14" s="1"/>
  <c r="BD508" i="14" s="1"/>
  <c r="BC115" i="14" a="1"/>
  <c r="BC115" i="14" s="1"/>
  <c r="BC101" i="14" a="1"/>
  <c r="BC101" i="14" s="1"/>
  <c r="BD101" i="14" s="1"/>
  <c r="BC163" i="14" a="1"/>
  <c r="BC163" i="14" s="1"/>
  <c r="BD163" i="14" s="1"/>
  <c r="BC164" i="14" a="1"/>
  <c r="BC164" i="14" s="1"/>
  <c r="BD164" i="14" s="1"/>
  <c r="BC244" i="14" a="1"/>
  <c r="BC244" i="14" s="1"/>
  <c r="BD244" i="14" s="1"/>
  <c r="BC182" i="14" a="1"/>
  <c r="BC182" i="14" s="1"/>
  <c r="BD182" i="14" s="1"/>
  <c r="BC199" i="14" a="1"/>
  <c r="BC199" i="14" s="1"/>
  <c r="BD199" i="14" s="1"/>
  <c r="BC155" i="14" a="1"/>
  <c r="BC155" i="14" s="1"/>
  <c r="BD155" i="14" s="1"/>
  <c r="BC64" i="14" a="1"/>
  <c r="BC64" i="14" s="1"/>
  <c r="BC65" i="14" a="1"/>
  <c r="BC65" i="14" s="1"/>
  <c r="BC50" i="14" a="1"/>
  <c r="BC50" i="14" s="1"/>
  <c r="BC482" i="14" a="1"/>
  <c r="BC482" i="14" s="1"/>
  <c r="BC121" i="14" a="1"/>
  <c r="BC121" i="14" s="1"/>
  <c r="BC383" i="14" a="1"/>
  <c r="BC383" i="14" s="1"/>
  <c r="BC60" i="14" a="1"/>
  <c r="BC60" i="14" s="1"/>
  <c r="BD60" i="14" s="1"/>
  <c r="BC321" i="14" a="1"/>
  <c r="BC321" i="14" s="1"/>
  <c r="BD321" i="14" s="1"/>
  <c r="BC492" i="14" a="1"/>
  <c r="BC492" i="14" s="1"/>
  <c r="BD492" i="14" s="1"/>
  <c r="BC484" i="14" a="1"/>
  <c r="BC484" i="14" s="1"/>
  <c r="BD484" i="14" s="1"/>
  <c r="BC162" i="14" a="1"/>
  <c r="BC162" i="14" s="1"/>
  <c r="BD162" i="14" s="1"/>
  <c r="BC423" i="14" a="1"/>
  <c r="BC423" i="14" s="1"/>
  <c r="BC130" i="14" a="1"/>
  <c r="BC130" i="14" s="1"/>
  <c r="BC191" i="14" a="1"/>
  <c r="BC191" i="14" s="1"/>
  <c r="BD191" i="14" s="1"/>
  <c r="BC129" i="14" a="1"/>
  <c r="BC129" i="14" s="1"/>
  <c r="BD129" i="14" s="1"/>
  <c r="BC287" i="14" a="1"/>
  <c r="BC287" i="14" s="1"/>
  <c r="BD287" i="14" s="1"/>
  <c r="BC194" i="14" a="1"/>
  <c r="BC194" i="14" s="1"/>
  <c r="BC335" i="14" a="1"/>
  <c r="BC335" i="14" s="1"/>
  <c r="BD335" i="14" s="1"/>
  <c r="BC259" i="14" a="1"/>
  <c r="BC259" i="14" s="1"/>
  <c r="BD259" i="14" s="1"/>
  <c r="BC215" i="14" a="1"/>
  <c r="BC215" i="14" s="1"/>
  <c r="BD215" i="14" s="1"/>
  <c r="BC230" i="14" a="1"/>
  <c r="BC230" i="14" s="1"/>
  <c r="BD230" i="14" s="1"/>
  <c r="BC170" i="14" a="1"/>
  <c r="BC170" i="14" s="1"/>
  <c r="BD170" i="14" s="1"/>
  <c r="BC79" i="14" a="1"/>
  <c r="BC79" i="14" s="1"/>
  <c r="BD79" i="14" s="1"/>
  <c r="BC80" i="14" a="1"/>
  <c r="BC80" i="14" s="1"/>
  <c r="BD80" i="14" s="1"/>
  <c r="BC82" i="14" a="1"/>
  <c r="BC82" i="14" s="1"/>
  <c r="BC157" i="14" a="1"/>
  <c r="BC157" i="14" s="1"/>
  <c r="BD157" i="14" s="1"/>
  <c r="BC391" i="14" a="1"/>
  <c r="BC391" i="14" s="1"/>
  <c r="BC96" i="14" a="1"/>
  <c r="BC96" i="14" s="1"/>
  <c r="BC330" i="14" a="1"/>
  <c r="BC330" i="14" s="1"/>
  <c r="BD330" i="14" s="1"/>
  <c r="BC34" i="14" a="1"/>
  <c r="BC34" i="14" s="1"/>
  <c r="BD34" i="14" s="1"/>
  <c r="BC502" i="14" a="1"/>
  <c r="BC502" i="14" s="1"/>
  <c r="BD502" i="14" s="1"/>
  <c r="BC198" i="14" a="1"/>
  <c r="BC198" i="14" s="1"/>
  <c r="BD198" i="14" s="1"/>
  <c r="BC432" i="14" a="1"/>
  <c r="BC432" i="14" s="1"/>
  <c r="BD432" i="14" s="1"/>
  <c r="BC202" i="14" a="1"/>
  <c r="BC202" i="14" s="1"/>
  <c r="BD202" i="14" s="1"/>
  <c r="BC206" i="14" a="1"/>
  <c r="BC206" i="14" s="1"/>
  <c r="BC223" i="14" a="1"/>
  <c r="BC223" i="14" s="1"/>
  <c r="BD223" i="14" s="1"/>
  <c r="BC300" i="14" a="1"/>
  <c r="BC300" i="14" s="1"/>
  <c r="BC271" i="14" a="1"/>
  <c r="BC271" i="14" s="1"/>
  <c r="BD271" i="14" s="1"/>
  <c r="BC350" i="14" a="1"/>
  <c r="BC350" i="14" s="1"/>
  <c r="BD350" i="14" s="1"/>
  <c r="BC352" i="14" a="1"/>
  <c r="BC352" i="14" s="1"/>
  <c r="BD352" i="14" s="1"/>
  <c r="BC353" i="14" a="1"/>
  <c r="BC353" i="14" s="1"/>
  <c r="BC262" i="14" a="1"/>
  <c r="BC262" i="14" s="1"/>
  <c r="BD262" i="14" s="1"/>
  <c r="BC200" i="14" a="1"/>
  <c r="BC200" i="14" s="1"/>
  <c r="BD200" i="14" s="1"/>
  <c r="BC217" i="14" a="1"/>
  <c r="BC217" i="14" s="1"/>
  <c r="BD217" i="14" s="1"/>
  <c r="BC173" i="14" a="1"/>
  <c r="BC173" i="14" s="1"/>
  <c r="BD173" i="14" s="1"/>
  <c r="BC97" i="14" a="1"/>
  <c r="BC97" i="14" s="1"/>
  <c r="BD97" i="14" s="1"/>
  <c r="BC167" i="14" a="1"/>
  <c r="BC167" i="14" s="1"/>
  <c r="BD167" i="14" s="1"/>
  <c r="BC401" i="14" a="1"/>
  <c r="BC401" i="14" s="1"/>
  <c r="BD401" i="14" s="1"/>
  <c r="BC105" i="14" a="1"/>
  <c r="BC105" i="14" s="1"/>
  <c r="BC339" i="14" a="1"/>
  <c r="BC339" i="14" s="1"/>
  <c r="BD339" i="14" s="1"/>
  <c r="BC52" i="14" a="1"/>
  <c r="BC52" i="14" s="1"/>
  <c r="BC17" i="14" a="1"/>
  <c r="BC17" i="14" s="1"/>
  <c r="BC207" i="14" a="1"/>
  <c r="BC207" i="14" s="1"/>
  <c r="BC441" i="14" a="1"/>
  <c r="BC441" i="14" s="1"/>
  <c r="BD441" i="14" s="1"/>
  <c r="BC220" i="14" a="1"/>
  <c r="BC220" i="14" s="1"/>
  <c r="BD220" i="14" s="1"/>
  <c r="BC236" i="14" a="1"/>
  <c r="BC236" i="14" s="1"/>
  <c r="BD236" i="14" s="1"/>
  <c r="BC237" i="14" a="1"/>
  <c r="BC237" i="14" s="1"/>
  <c r="BD237" i="14" s="1"/>
  <c r="BC317" i="14" a="1"/>
  <c r="BC317" i="14" s="1"/>
  <c r="BD317" i="14" s="1"/>
  <c r="BC302" i="14" a="1"/>
  <c r="BC302" i="14" s="1"/>
  <c r="BD302" i="14" s="1"/>
  <c r="BC380" i="14" a="1"/>
  <c r="BC380" i="14" s="1"/>
  <c r="BD380" i="14" s="1"/>
  <c r="BC367" i="14" a="1"/>
  <c r="BC367" i="14" s="1"/>
  <c r="BC368" i="14" a="1"/>
  <c r="BC368" i="14" s="1"/>
  <c r="BD368" i="14" s="1"/>
  <c r="BC277" i="14" a="1"/>
  <c r="BC277" i="14" s="1"/>
  <c r="BD277" i="14" s="1"/>
  <c r="BC233" i="14" a="1"/>
  <c r="BC233" i="14" s="1"/>
  <c r="BD233" i="14" s="1"/>
  <c r="BC248" i="14" a="1"/>
  <c r="BC248" i="14" s="1"/>
  <c r="BC188" i="14" a="1"/>
  <c r="BC188" i="14" s="1"/>
  <c r="BD188" i="14" s="1"/>
  <c r="BC111" i="14" a="1"/>
  <c r="BC111" i="14" s="1"/>
  <c r="BD111" i="14" s="1"/>
  <c r="BC175" i="14" a="1"/>
  <c r="BC175" i="14" s="1"/>
  <c r="BD175" i="14" s="1"/>
  <c r="BC409" i="14" a="1"/>
  <c r="BC409" i="14" s="1"/>
  <c r="BD409" i="14" s="1"/>
  <c r="BC114" i="14" a="1"/>
  <c r="BC114" i="14" s="1"/>
  <c r="BD114" i="14" s="1"/>
  <c r="BC348" i="14" a="1"/>
  <c r="BC348" i="14" s="1"/>
  <c r="BD348" i="14" s="1"/>
  <c r="BC70" i="14" a="1"/>
  <c r="BC70" i="14" s="1"/>
  <c r="BD70" i="14" s="1"/>
  <c r="BC18" i="14" a="1"/>
  <c r="BC18" i="14" s="1"/>
  <c r="BC216" i="14" a="1"/>
  <c r="BC216" i="14" s="1"/>
  <c r="BC450" i="14" a="1"/>
  <c r="BC450" i="14" s="1"/>
  <c r="BC238" i="14" a="1"/>
  <c r="BC238" i="14" s="1"/>
  <c r="BC269" i="14" a="1"/>
  <c r="BC269" i="14" s="1"/>
  <c r="BC253" i="14" a="1"/>
  <c r="BC253" i="14" s="1"/>
  <c r="BC332" i="14" a="1"/>
  <c r="BC332" i="14" s="1"/>
  <c r="BD332" i="14" s="1"/>
  <c r="BC334" i="14" a="1"/>
  <c r="BC334" i="14" s="1"/>
  <c r="BD334" i="14" s="1"/>
  <c r="BC413" i="14" a="1"/>
  <c r="BC413" i="14" s="1"/>
  <c r="BD413" i="14" s="1"/>
  <c r="BC381" i="14" a="1"/>
  <c r="BC381" i="14" s="1"/>
  <c r="BD381" i="14" s="1"/>
  <c r="BC398" i="14" a="1"/>
  <c r="BC398" i="14" s="1"/>
  <c r="BD398" i="14" s="1"/>
  <c r="BC291" i="14" a="1"/>
  <c r="BC291" i="14" s="1"/>
  <c r="BD291" i="14" s="1"/>
  <c r="BC246" i="14" a="1"/>
  <c r="BC246" i="14" s="1"/>
  <c r="BC280" i="14" a="1"/>
  <c r="BC280" i="14" s="1"/>
  <c r="BD280" i="14" s="1"/>
  <c r="BC218" i="14" a="1"/>
  <c r="BC218" i="14" s="1"/>
  <c r="BD218" i="14" s="1"/>
  <c r="BC127" i="14" a="1"/>
  <c r="BC127" i="14" s="1"/>
  <c r="BD127" i="14" s="1"/>
  <c r="BC221" i="14" a="1"/>
  <c r="BC221" i="14" s="1"/>
  <c r="BC419" i="14" a="1"/>
  <c r="BC419" i="14" s="1"/>
  <c r="BC159" i="14" a="1"/>
  <c r="BC159" i="14" s="1"/>
  <c r="BC357" i="14" a="1"/>
  <c r="BC357" i="14" s="1"/>
  <c r="BD357" i="14" s="1"/>
  <c r="BC160" i="14" a="1"/>
  <c r="BC160" i="14" s="1"/>
  <c r="BD160" i="14" s="1"/>
  <c r="BC27" i="14" a="1"/>
  <c r="BC27" i="14" s="1"/>
  <c r="BD27" i="14" s="1"/>
  <c r="BC261" i="14" a="1"/>
  <c r="BC261" i="14" s="1"/>
  <c r="BD261" i="14" s="1"/>
  <c r="BC459" i="14" a="1"/>
  <c r="BC459" i="14" s="1"/>
  <c r="BD459" i="14" s="1"/>
  <c r="BC328" i="14" a="1"/>
  <c r="BC328" i="14" s="1"/>
  <c r="BC282" i="14" a="1"/>
  <c r="BC282" i="14" s="1"/>
  <c r="BD282" i="14" s="1"/>
  <c r="BC361" i="14" a="1"/>
  <c r="BC361" i="14" s="1"/>
  <c r="BC362" i="14" a="1"/>
  <c r="BC362" i="14" s="1"/>
  <c r="BC442" i="14" a="1"/>
  <c r="BC442" i="14" s="1"/>
  <c r="BC426" i="14" a="1"/>
  <c r="BC426" i="14" s="1"/>
  <c r="BD426" i="14" s="1"/>
  <c r="BC475" i="14" a="1"/>
  <c r="BC475" i="14" s="1"/>
  <c r="BD475" i="14" s="1"/>
  <c r="BC431" i="14" a="1"/>
  <c r="BC431" i="14" s="1"/>
  <c r="BD431" i="14" s="1"/>
  <c r="BC385" i="14" a="1"/>
  <c r="BC385" i="14" s="1"/>
  <c r="BD385" i="14" s="1"/>
  <c r="BC386" i="14" a="1"/>
  <c r="BC386" i="14" s="1"/>
  <c r="BD386" i="14" s="1"/>
  <c r="BC295" i="14" a="1"/>
  <c r="BC295" i="14" s="1"/>
  <c r="BD295" i="14" s="1"/>
  <c r="BC251" i="14" a="1"/>
  <c r="BC251" i="14" s="1"/>
  <c r="BD251" i="14" s="1"/>
  <c r="BC298" i="14" a="1"/>
  <c r="BC298" i="14" s="1"/>
  <c r="BC229" i="14" a="1"/>
  <c r="BC229" i="14" s="1"/>
  <c r="BD229" i="14" s="1"/>
  <c r="BC427" i="14" a="1"/>
  <c r="BC427" i="14" s="1"/>
  <c r="BD427" i="14" s="1"/>
  <c r="BC168" i="14" a="1"/>
  <c r="BC168" i="14" s="1"/>
  <c r="BD168" i="14" s="1"/>
  <c r="BC366" i="14" a="1"/>
  <c r="BC366" i="14" s="1"/>
  <c r="BD366" i="14" s="1"/>
  <c r="BC178" i="14" a="1"/>
  <c r="BC178" i="14" s="1"/>
  <c r="BD178" i="14" s="1"/>
  <c r="BC36" i="14" a="1"/>
  <c r="BC36" i="14" s="1"/>
  <c r="BD36" i="14" s="1"/>
  <c r="BC270" i="14" a="1"/>
  <c r="BC270" i="14" s="1"/>
  <c r="BD270" i="14" s="1"/>
  <c r="BC468" i="14" a="1"/>
  <c r="BC468" i="14" s="1"/>
  <c r="BD468" i="14" s="1"/>
  <c r="BC346" i="14" a="1"/>
  <c r="BC346" i="14" s="1"/>
  <c r="BD346" i="14" s="1"/>
  <c r="BC299" i="14" a="1"/>
  <c r="BC299" i="14" s="1"/>
  <c r="BD299" i="14" s="1"/>
  <c r="BC392" i="14" a="1"/>
  <c r="BC392" i="14" s="1"/>
  <c r="BD392" i="14" s="1"/>
  <c r="BC395" i="14" a="1"/>
  <c r="BC395" i="14" s="1"/>
  <c r="BC457" i="14" a="1"/>
  <c r="BC457" i="14" s="1"/>
  <c r="BD457" i="14" s="1"/>
  <c r="BC443" i="14" a="1"/>
  <c r="BC443" i="14" s="1"/>
  <c r="BC489" i="14" a="1"/>
  <c r="BC489" i="14" s="1"/>
  <c r="BC444" i="14" a="1"/>
  <c r="BC444" i="14" s="1"/>
  <c r="BC399" i="14" a="1"/>
  <c r="BC399" i="14" s="1"/>
  <c r="BC416" i="14" a="1"/>
  <c r="BC416" i="14" s="1"/>
  <c r="BD416" i="14" s="1"/>
  <c r="BC309" i="14" a="1"/>
  <c r="BC309" i="14" s="1"/>
  <c r="BD309" i="14" s="1"/>
  <c r="BC264" i="14" a="1"/>
  <c r="BC264" i="14" s="1"/>
  <c r="BD264" i="14" s="1"/>
  <c r="BC313" i="14" a="1"/>
  <c r="BC313" i="14" s="1"/>
  <c r="BD313" i="14" s="1"/>
  <c r="BC95" i="14" a="1"/>
  <c r="BC95" i="14" s="1"/>
  <c r="BD95" i="14" s="1"/>
  <c r="BC293" i="14" a="1"/>
  <c r="BC293" i="14" s="1"/>
  <c r="BD293" i="14" s="1"/>
  <c r="BC33" i="14" a="1"/>
  <c r="BC33" i="14" s="1"/>
  <c r="BC231" i="14" a="1"/>
  <c r="BC231" i="14" s="1"/>
  <c r="BD231" i="14" s="1"/>
  <c r="BC465" i="14" a="1"/>
  <c r="BC465" i="14" s="1"/>
  <c r="BD465" i="14" s="1"/>
  <c r="BC304" i="14" a="1"/>
  <c r="BC304" i="14" s="1"/>
  <c r="BD304" i="14" s="1"/>
  <c r="BC135" i="14" a="1"/>
  <c r="BC135" i="14" s="1"/>
  <c r="BD135" i="14" s="1"/>
  <c r="BC333" i="14" a="1"/>
  <c r="BC333" i="14" s="1"/>
  <c r="BD333" i="14" s="1"/>
  <c r="BC76" i="14" a="1"/>
  <c r="BC76" i="14" s="1"/>
  <c r="BD76" i="14" s="1"/>
  <c r="BC472" i="14" a="1"/>
  <c r="BC472" i="14" s="1"/>
  <c r="BD472" i="14" s="1"/>
  <c r="BC68" i="14" a="1"/>
  <c r="BC68" i="14" s="1"/>
  <c r="BD68" i="14" s="1"/>
  <c r="BC71" i="14" a="1"/>
  <c r="BC71" i="14" s="1"/>
  <c r="BD71" i="14" s="1"/>
  <c r="BC133" i="14" a="1"/>
  <c r="BC133" i="14" s="1"/>
  <c r="BD133" i="14" s="1"/>
  <c r="BC119" i="14" a="1"/>
  <c r="BC119" i="14" s="1"/>
  <c r="BD119" i="14" s="1"/>
  <c r="BC181" i="14" a="1"/>
  <c r="BC181" i="14" s="1"/>
  <c r="BC137" i="14" a="1"/>
  <c r="BC137" i="14" s="1"/>
  <c r="BD137" i="14" s="1"/>
  <c r="BC46" i="14" a="1"/>
  <c r="BC46" i="14" s="1"/>
  <c r="BC47" i="14" a="1"/>
  <c r="BC47" i="14" s="1"/>
  <c r="BD47" i="14" s="1"/>
  <c r="BC494" i="14" a="1"/>
  <c r="BC494" i="14" s="1"/>
  <c r="BC464" i="14" a="1"/>
  <c r="BC464" i="14" s="1"/>
  <c r="BD464" i="14" s="1"/>
  <c r="BC480" i="14" a="1"/>
  <c r="BC480" i="14" s="1"/>
  <c r="BD480" i="14" s="1"/>
  <c r="BC406" i="14" a="1"/>
  <c r="BC406" i="14" s="1"/>
  <c r="BD406" i="14" s="1"/>
  <c r="BC103" i="14" a="1"/>
  <c r="BC103" i="14" s="1"/>
  <c r="BD103" i="14" s="1"/>
  <c r="BC301" i="14" a="1"/>
  <c r="BC301" i="14" s="1"/>
  <c r="BD301" i="14" s="1"/>
  <c r="BC42" i="14" a="1"/>
  <c r="BC42" i="14" s="1"/>
  <c r="BD42" i="14" s="1"/>
  <c r="BC240" i="14" a="1"/>
  <c r="BC240" i="14" s="1"/>
  <c r="BC474" i="14" a="1"/>
  <c r="BC474" i="14" s="1"/>
  <c r="BC322" i="14" a="1"/>
  <c r="BC322" i="14" s="1"/>
  <c r="BD322" i="14" s="1"/>
  <c r="BC144" i="14" a="1"/>
  <c r="BC144" i="14" s="1"/>
  <c r="BD144" i="14" s="1"/>
  <c r="BC342" i="14" a="1"/>
  <c r="BC342" i="14" s="1"/>
  <c r="BC94" i="14" a="1"/>
  <c r="BC94" i="14" s="1"/>
  <c r="BC490" i="14" a="1"/>
  <c r="BC490" i="14" s="1"/>
  <c r="BC100" i="14" a="1"/>
  <c r="BC100" i="14" s="1"/>
  <c r="BD100" i="14" s="1"/>
  <c r="BC84" i="14" a="1"/>
  <c r="BC84" i="14" s="1"/>
  <c r="BD84" i="14" s="1"/>
  <c r="BC147" i="14" a="1"/>
  <c r="BC147" i="14" s="1"/>
  <c r="BD147" i="14" s="1"/>
  <c r="BC134" i="14" a="1"/>
  <c r="BC134" i="14" s="1"/>
  <c r="BD134" i="14" s="1"/>
  <c r="BC212" i="14" a="1"/>
  <c r="BC212" i="14" s="1"/>
  <c r="BD212" i="14" s="1"/>
  <c r="BC152" i="14" a="1"/>
  <c r="BC152" i="14" s="1"/>
  <c r="BD152" i="14" s="1"/>
  <c r="BC183" i="14" a="1"/>
  <c r="BC183" i="14" s="1"/>
  <c r="BC138" i="14" a="1"/>
  <c r="BC138" i="14" s="1"/>
  <c r="BD138" i="14" s="1"/>
  <c r="BC32" i="14" a="1"/>
  <c r="BC32" i="14" s="1"/>
  <c r="BC48" i="14" a="1"/>
  <c r="BC48" i="14" s="1"/>
  <c r="BD48" i="14" s="1"/>
  <c r="BC497" i="14" a="1"/>
  <c r="BC497" i="14" s="1"/>
  <c r="BC451" i="14" a="1"/>
  <c r="BC451" i="14" s="1"/>
  <c r="BD451" i="14" s="1"/>
  <c r="BC265" i="14" a="1"/>
  <c r="BC265" i="14" s="1"/>
  <c r="BD265" i="14" s="1"/>
  <c r="BC306" i="14" a="1"/>
  <c r="BC306" i="14" s="1"/>
  <c r="BD306" i="14" s="1"/>
  <c r="BC56" i="14" a="1"/>
  <c r="BC56" i="14" s="1"/>
  <c r="BD56" i="14" s="1"/>
  <c r="BC325" i="14" a="1"/>
  <c r="BC325" i="14" s="1"/>
  <c r="BD325" i="14" s="1"/>
  <c r="BC437" i="14" a="1"/>
  <c r="BC437" i="14" s="1"/>
  <c r="BD437" i="14" s="1"/>
  <c r="BC477" i="14" a="1"/>
  <c r="BC477" i="14" s="1"/>
  <c r="BD477" i="14" s="1"/>
  <c r="BC458" i="14" a="1"/>
  <c r="BC458" i="14" s="1"/>
  <c r="BC281" i="14" a="1"/>
  <c r="BC281" i="14" s="1"/>
  <c r="BD281" i="14" s="1"/>
  <c r="BC445" i="14" a="1"/>
  <c r="BC445" i="14" s="1"/>
  <c r="BD445" i="14" s="1"/>
  <c r="BC486" i="14" a="1"/>
  <c r="BC486" i="14" s="1"/>
  <c r="BD486" i="14" s="1"/>
  <c r="BC488" i="14" a="1"/>
  <c r="BC488" i="14" s="1"/>
  <c r="BC434" i="14" a="1"/>
  <c r="BC434" i="14" s="1"/>
  <c r="BD434" i="14" s="1"/>
  <c r="BC204" i="14" a="1"/>
  <c r="BC204" i="14" s="1"/>
  <c r="BC418" i="14" a="1"/>
  <c r="BC418" i="14" s="1"/>
  <c r="BD418" i="14" s="1"/>
  <c r="BC505" i="14" a="1"/>
  <c r="BC505" i="14" s="1"/>
  <c r="BD505" i="14" s="1"/>
  <c r="BC327" i="14" a="1"/>
  <c r="BC327" i="14" s="1"/>
  <c r="BD327" i="14" s="1"/>
  <c r="BC213" i="14" a="1"/>
  <c r="BC213" i="14" s="1"/>
  <c r="BD213" i="14" s="1"/>
  <c r="BC436" i="14" a="1"/>
  <c r="BC436" i="14" s="1"/>
  <c r="BD436" i="14" s="1"/>
  <c r="BC107" i="14" a="1"/>
  <c r="BC107" i="14" s="1"/>
  <c r="BC343" i="14" a="1"/>
  <c r="BC343" i="14" s="1"/>
  <c r="BD343" i="14" s="1"/>
  <c r="BC375" i="14" a="1"/>
  <c r="BC375" i="14" s="1"/>
  <c r="BC314" i="14" a="1"/>
  <c r="BC314" i="14" s="1"/>
  <c r="BC461" i="14" a="1"/>
  <c r="BC461" i="14" s="1"/>
  <c r="BD461" i="14" s="1"/>
  <c r="BC384" i="14" a="1"/>
  <c r="BC384" i="14" s="1"/>
  <c r="BD384" i="14" s="1"/>
  <c r="BC344" i="14" a="1"/>
  <c r="BC344" i="14" s="1"/>
  <c r="BD344" i="14" s="1"/>
  <c r="BC476" i="14" a="1"/>
  <c r="BC476" i="14" s="1"/>
  <c r="BD476" i="14" s="1"/>
  <c r="BC250" i="14" a="1"/>
  <c r="BC250" i="14" s="1"/>
  <c r="BD250" i="14" s="1"/>
  <c r="BC469" i="14" a="1"/>
  <c r="BC469" i="14" s="1"/>
  <c r="BD469" i="14" s="1"/>
  <c r="BC415" i="14" a="1"/>
  <c r="BC415" i="14" s="1"/>
  <c r="BC268" i="14" a="1"/>
  <c r="BC268" i="14" s="1"/>
  <c r="BC500" i="14" a="1"/>
  <c r="BC500" i="14" s="1"/>
  <c r="BC507" i="14" a="1"/>
  <c r="BC507" i="14" s="1"/>
  <c r="BD507" i="14" s="1"/>
  <c r="BC45" i="14" a="1"/>
  <c r="BC45" i="14" s="1"/>
  <c r="BC408" i="14" a="1"/>
  <c r="BC408" i="14" s="1"/>
  <c r="BD408" i="14" s="1"/>
  <c r="BC449" i="14" a="1"/>
  <c r="BC449" i="14" s="1"/>
  <c r="BD449" i="14" s="1"/>
  <c r="BC54" i="14" a="1"/>
  <c r="BC54" i="14" s="1"/>
  <c r="BD54" i="14" s="1"/>
  <c r="BC425" i="14" a="1"/>
  <c r="BC425" i="14" s="1"/>
  <c r="BD425" i="14" s="1"/>
  <c r="BC462" i="14" a="1"/>
  <c r="BC462" i="14" s="1"/>
  <c r="BD462" i="14" s="1"/>
  <c r="BC275" i="14" a="1"/>
  <c r="BC275" i="14" s="1"/>
  <c r="BD275" i="14" s="1"/>
  <c r="BC315" i="14" a="1"/>
  <c r="BC315" i="14" s="1"/>
  <c r="BD315" i="14" s="1"/>
  <c r="BC89" i="14" a="1"/>
  <c r="BC89" i="14" s="1"/>
  <c r="BD89" i="14" s="1"/>
  <c r="BC417" i="14" a="1"/>
  <c r="BC417" i="14" s="1"/>
  <c r="BD417" i="14" s="1"/>
  <c r="BB17" i="14" a="1"/>
  <c r="BB17" i="14" s="1"/>
  <c r="BB25" i="14" a="1"/>
  <c r="BB25" i="14" s="1"/>
  <c r="BB36" i="14" a="1"/>
  <c r="BB36" i="14" s="1"/>
  <c r="BB46" i="14" a="1"/>
  <c r="BB46" i="14" s="1"/>
  <c r="BB56" i="14" a="1"/>
  <c r="BB56" i="14" s="1"/>
  <c r="BB77" i="14" a="1"/>
  <c r="BB77" i="14" s="1"/>
  <c r="BB87" i="14" a="1"/>
  <c r="BB87" i="14" s="1"/>
  <c r="BB97" i="14" a="1"/>
  <c r="BB97" i="14" s="1"/>
  <c r="BB108" i="14" a="1"/>
  <c r="BB108" i="14" s="1"/>
  <c r="BB118" i="14" a="1"/>
  <c r="BB118" i="14" s="1"/>
  <c r="BB128" i="14" a="1"/>
  <c r="BB128" i="14" s="1"/>
  <c r="BB149" i="14" a="1"/>
  <c r="BB149" i="14" s="1"/>
  <c r="BB159" i="14" a="1"/>
  <c r="BB159" i="14" s="1"/>
  <c r="BB27" i="14" a="1"/>
  <c r="BB27" i="14" s="1"/>
  <c r="BB37" i="14" a="1"/>
  <c r="BB37" i="14" s="1"/>
  <c r="BB48" i="14" a="1"/>
  <c r="BB48" i="14" s="1"/>
  <c r="BB58" i="14" a="1"/>
  <c r="BB58" i="14" s="1"/>
  <c r="BB68" i="14" a="1"/>
  <c r="BB68" i="14" s="1"/>
  <c r="BB89" i="14" a="1"/>
  <c r="BB89" i="14" s="1"/>
  <c r="BB99" i="14" a="1"/>
  <c r="BB99" i="14" s="1"/>
  <c r="BB109" i="14" a="1"/>
  <c r="BB109" i="14" s="1"/>
  <c r="BB120" i="14" a="1"/>
  <c r="BB120" i="14" s="1"/>
  <c r="BB130" i="14" a="1"/>
  <c r="BB130" i="14" s="1"/>
  <c r="BB140" i="14" a="1"/>
  <c r="BB140" i="14" s="1"/>
  <c r="BB161" i="14" a="1"/>
  <c r="BB161" i="14" s="1"/>
  <c r="BB171" i="14" a="1"/>
  <c r="BB171" i="14" s="1"/>
  <c r="BB181" i="14" a="1"/>
  <c r="BB181" i="14" s="1"/>
  <c r="BB192" i="14" a="1"/>
  <c r="BB192" i="14" s="1"/>
  <c r="BB202" i="14" a="1"/>
  <c r="BB202" i="14" s="1"/>
  <c r="BB212" i="14" a="1"/>
  <c r="BB212" i="14" s="1"/>
  <c r="BB233" i="14" a="1"/>
  <c r="BB233" i="14" s="1"/>
  <c r="BB19" i="14" a="1"/>
  <c r="BB19" i="14" s="1"/>
  <c r="BB28" i="14" a="1"/>
  <c r="BB28" i="14" s="1"/>
  <c r="BB38" i="14" a="1"/>
  <c r="BB38" i="14" s="1"/>
  <c r="BB59" i="14" a="1"/>
  <c r="BB59" i="14" s="1"/>
  <c r="BB69" i="14" a="1"/>
  <c r="BB69" i="14" s="1"/>
  <c r="BB79" i="14" a="1"/>
  <c r="BB79" i="14" s="1"/>
  <c r="BB90" i="14" a="1"/>
  <c r="BB90" i="14" s="1"/>
  <c r="BB100" i="14" a="1"/>
  <c r="BB100" i="14" s="1"/>
  <c r="BB110" i="14" a="1"/>
  <c r="BB110" i="14" s="1"/>
  <c r="BB131" i="14" a="1"/>
  <c r="BB131" i="14" s="1"/>
  <c r="BB141" i="14" a="1"/>
  <c r="BB141" i="14" s="1"/>
  <c r="BB151" i="14" a="1"/>
  <c r="BB151" i="14" s="1"/>
  <c r="BB162" i="14" a="1"/>
  <c r="BB162" i="14" s="1"/>
  <c r="BB172" i="14" a="1"/>
  <c r="BB172" i="14" s="1"/>
  <c r="BB182" i="14" a="1"/>
  <c r="BB182" i="14" s="1"/>
  <c r="BB203" i="14" a="1"/>
  <c r="BB203" i="14" s="1"/>
  <c r="BB213" i="14" a="1"/>
  <c r="BB213" i="14" s="1"/>
  <c r="BB223" i="14" a="1"/>
  <c r="BB223" i="14" s="1"/>
  <c r="BB234" i="14" a="1"/>
  <c r="BB234" i="14" s="1"/>
  <c r="BB244" i="14" a="1"/>
  <c r="BB244" i="14" s="1"/>
  <c r="BB254" i="14" a="1"/>
  <c r="BB254" i="14" s="1"/>
  <c r="BB275" i="14" a="1"/>
  <c r="BB275" i="14" s="1"/>
  <c r="BB285" i="14" a="1"/>
  <c r="BB285" i="14" s="1"/>
  <c r="BB295" i="14" a="1"/>
  <c r="BB295" i="14" s="1"/>
  <c r="BB306" i="14" a="1"/>
  <c r="BB306" i="14" s="1"/>
  <c r="BB41" i="14" a="1"/>
  <c r="BB41" i="14" s="1"/>
  <c r="BB51" i="14" a="1"/>
  <c r="BB51" i="14" s="1"/>
  <c r="BB61" i="14" a="1"/>
  <c r="BB61" i="14" s="1"/>
  <c r="BB72" i="14" a="1"/>
  <c r="BB72" i="14" s="1"/>
  <c r="BB82" i="14" a="1"/>
  <c r="BB82" i="14" s="1"/>
  <c r="BB92" i="14" a="1"/>
  <c r="BB92" i="14" s="1"/>
  <c r="BB113" i="14" a="1"/>
  <c r="BB113" i="14" s="1"/>
  <c r="BB123" i="14" a="1"/>
  <c r="BB123" i="14" s="1"/>
  <c r="BB133" i="14" a="1"/>
  <c r="BB133" i="14" s="1"/>
  <c r="BB144" i="14" a="1"/>
  <c r="BB144" i="14" s="1"/>
  <c r="BB154" i="14" a="1"/>
  <c r="BB154" i="14" s="1"/>
  <c r="BB35" i="14" a="1"/>
  <c r="BB35" i="14" s="1"/>
  <c r="BB45" i="14" a="1"/>
  <c r="BB45" i="14" s="1"/>
  <c r="BB55" i="14" a="1"/>
  <c r="BB55" i="14" s="1"/>
  <c r="BB66" i="14" a="1"/>
  <c r="BB66" i="14" s="1"/>
  <c r="BB76" i="14" a="1"/>
  <c r="BB76" i="14" s="1"/>
  <c r="BB86" i="14" a="1"/>
  <c r="BB86" i="14" s="1"/>
  <c r="BB107" i="14" a="1"/>
  <c r="BB107" i="14" s="1"/>
  <c r="BB117" i="14" a="1"/>
  <c r="BB117" i="14" s="1"/>
  <c r="BB127" i="14" a="1"/>
  <c r="BB127" i="14" s="1"/>
  <c r="BB138" i="14" a="1"/>
  <c r="BB138" i="14" s="1"/>
  <c r="BB148" i="14" a="1"/>
  <c r="BB148" i="14" s="1"/>
  <c r="BB158" i="14" a="1"/>
  <c r="BB158" i="14" s="1"/>
  <c r="BB179" i="14" a="1"/>
  <c r="BB179" i="14" s="1"/>
  <c r="BB189" i="14" a="1"/>
  <c r="BB189" i="14" s="1"/>
  <c r="BB199" i="14" a="1"/>
  <c r="BB199" i="14" s="1"/>
  <c r="BB210" i="14" a="1"/>
  <c r="BB210" i="14" s="1"/>
  <c r="BB220" i="14" a="1"/>
  <c r="BB220" i="14" s="1"/>
  <c r="BB230" i="14" a="1"/>
  <c r="BB230" i="14" s="1"/>
  <c r="BB251" i="14" a="1"/>
  <c r="BB251" i="14" s="1"/>
  <c r="BB261" i="14" a="1"/>
  <c r="BB261" i="14" s="1"/>
  <c r="BB271" i="14" a="1"/>
  <c r="BB271" i="14" s="1"/>
  <c r="BB282" i="14" a="1"/>
  <c r="BB282" i="14" s="1"/>
  <c r="BB292" i="14" a="1"/>
  <c r="BB292" i="14" s="1"/>
  <c r="BB29" i="14" a="1"/>
  <c r="BB29" i="14" s="1"/>
  <c r="BB44" i="14" a="1"/>
  <c r="BB44" i="14" s="1"/>
  <c r="BB63" i="14" a="1"/>
  <c r="BB63" i="14" s="1"/>
  <c r="BB81" i="14" a="1"/>
  <c r="BB81" i="14" s="1"/>
  <c r="BB98" i="14" a="1"/>
  <c r="BB98" i="14" s="1"/>
  <c r="BB115" i="14" a="1"/>
  <c r="BB115" i="14" s="1"/>
  <c r="BB134" i="14" a="1"/>
  <c r="BB134" i="14" s="1"/>
  <c r="BB152" i="14" a="1"/>
  <c r="BB152" i="14" s="1"/>
  <c r="BB167" i="14" a="1"/>
  <c r="BB167" i="14" s="1"/>
  <c r="BB195" i="14" a="1"/>
  <c r="BB195" i="14" s="1"/>
  <c r="BB208" i="14" a="1"/>
  <c r="BB208" i="14" s="1"/>
  <c r="BB222" i="14" a="1"/>
  <c r="BB222" i="14" s="1"/>
  <c r="BB236" i="14" a="1"/>
  <c r="BB236" i="14" s="1"/>
  <c r="BB248" i="14" a="1"/>
  <c r="BB248" i="14" s="1"/>
  <c r="BB260" i="14" a="1"/>
  <c r="BB260" i="14" s="1"/>
  <c r="BB273" i="14" a="1"/>
  <c r="BB273" i="14" s="1"/>
  <c r="BB286" i="14" a="1"/>
  <c r="BB286" i="14" s="1"/>
  <c r="BB298" i="14" a="1"/>
  <c r="BB298" i="14" s="1"/>
  <c r="BB309" i="14" a="1"/>
  <c r="BB309" i="14" s="1"/>
  <c r="BB319" i="14" a="1"/>
  <c r="BB319" i="14" s="1"/>
  <c r="BB330" i="14" a="1"/>
  <c r="BB330" i="14" s="1"/>
  <c r="BB340" i="14" a="1"/>
  <c r="BB340" i="14" s="1"/>
  <c r="BB350" i="14" a="1"/>
  <c r="BB350" i="14" s="1"/>
  <c r="BB371" i="14" a="1"/>
  <c r="BB371" i="14" s="1"/>
  <c r="BB381" i="14" a="1"/>
  <c r="BB381" i="14" s="1"/>
  <c r="BB391" i="14" a="1"/>
  <c r="BB391" i="14" s="1"/>
  <c r="BB402" i="14" a="1"/>
  <c r="BB402" i="14" s="1"/>
  <c r="BB412" i="14" a="1"/>
  <c r="BB412" i="14" s="1"/>
  <c r="BB422" i="14" a="1"/>
  <c r="BB422" i="14" s="1"/>
  <c r="BB443" i="14" a="1"/>
  <c r="BB443" i="14" s="1"/>
  <c r="BB453" i="14" a="1"/>
  <c r="BB453" i="14" s="1"/>
  <c r="BB463" i="14" a="1"/>
  <c r="BB463" i="14" s="1"/>
  <c r="BB474" i="14" a="1"/>
  <c r="BB474" i="14" s="1"/>
  <c r="BB484" i="14" a="1"/>
  <c r="BB484" i="14" s="1"/>
  <c r="BB494" i="14" a="1"/>
  <c r="BB494" i="14" s="1"/>
  <c r="BB30" i="14" a="1"/>
  <c r="BB30" i="14" s="1"/>
  <c r="BB47" i="14" a="1"/>
  <c r="BB47" i="14" s="1"/>
  <c r="BB64" i="14" a="1"/>
  <c r="BB64" i="14" s="1"/>
  <c r="BB83" i="14" a="1"/>
  <c r="BB83" i="14" s="1"/>
  <c r="BB101" i="14" a="1"/>
  <c r="BB101" i="14" s="1"/>
  <c r="BB116" i="14" a="1"/>
  <c r="BB116" i="14" s="1"/>
  <c r="BB135" i="14" a="1"/>
  <c r="BB135" i="14" s="1"/>
  <c r="BB153" i="14" a="1"/>
  <c r="BB153" i="14" s="1"/>
  <c r="BB168" i="14" a="1"/>
  <c r="BB168" i="14" s="1"/>
  <c r="BB183" i="14" a="1"/>
  <c r="BB183" i="14" s="1"/>
  <c r="BB196" i="14" a="1"/>
  <c r="BB196" i="14" s="1"/>
  <c r="BB209" i="14" a="1"/>
  <c r="BB209" i="14" s="1"/>
  <c r="BB224" i="14" a="1"/>
  <c r="BB224" i="14" s="1"/>
  <c r="BB237" i="14" a="1"/>
  <c r="BB237" i="14" s="1"/>
  <c r="BB249" i="14" a="1"/>
  <c r="BB249" i="14" s="1"/>
  <c r="BB262" i="14" a="1"/>
  <c r="BB262" i="14" s="1"/>
  <c r="BB274" i="14" a="1"/>
  <c r="BB274" i="14" s="1"/>
  <c r="BB287" i="14" a="1"/>
  <c r="BB287" i="14" s="1"/>
  <c r="BB299" i="14" a="1"/>
  <c r="BB299" i="14" s="1"/>
  <c r="BB310" i="14" a="1"/>
  <c r="BB310" i="14" s="1"/>
  <c r="BB320" i="14" a="1"/>
  <c r="BB320" i="14" s="1"/>
  <c r="BB341" i="14" a="1"/>
  <c r="BB341" i="14" s="1"/>
  <c r="BB351" i="14" a="1"/>
  <c r="BB351" i="14" s="1"/>
  <c r="BB361" i="14" a="1"/>
  <c r="BB361" i="14" s="1"/>
  <c r="BB372" i="14" a="1"/>
  <c r="BB372" i="14" s="1"/>
  <c r="BB382" i="14" a="1"/>
  <c r="BB382" i="14" s="1"/>
  <c r="BB392" i="14" a="1"/>
  <c r="BB392" i="14" s="1"/>
  <c r="BB413" i="14" a="1"/>
  <c r="BB413" i="14" s="1"/>
  <c r="BB423" i="14" a="1"/>
  <c r="BB423" i="14" s="1"/>
  <c r="BB433" i="14" a="1"/>
  <c r="BB433" i="14" s="1"/>
  <c r="BB444" i="14" a="1"/>
  <c r="BB444" i="14" s="1"/>
  <c r="BB454" i="14" a="1"/>
  <c r="BB454" i="14" s="1"/>
  <c r="BB464" i="14" a="1"/>
  <c r="BB464" i="14" s="1"/>
  <c r="BB485" i="14" a="1"/>
  <c r="BB485" i="14" s="1"/>
  <c r="BB495" i="14" a="1"/>
  <c r="BB495" i="14" s="1"/>
  <c r="BB505" i="14" a="1"/>
  <c r="BB505" i="14" s="1"/>
  <c r="BB31" i="14" a="1"/>
  <c r="BB31" i="14" s="1"/>
  <c r="BB49" i="14" a="1"/>
  <c r="BB49" i="14" s="1"/>
  <c r="BB65" i="14" a="1"/>
  <c r="BB65" i="14" s="1"/>
  <c r="BB84" i="14" a="1"/>
  <c r="BB84" i="14" s="1"/>
  <c r="BB102" i="14" a="1"/>
  <c r="BB102" i="14" s="1"/>
  <c r="BB119" i="14" a="1"/>
  <c r="BB119" i="14" s="1"/>
  <c r="BB136" i="14" a="1"/>
  <c r="BB136" i="14" s="1"/>
  <c r="BB155" i="14" a="1"/>
  <c r="BB155" i="14" s="1"/>
  <c r="BB169" i="14" a="1"/>
  <c r="BB169" i="14" s="1"/>
  <c r="BB184" i="14" a="1"/>
  <c r="BB184" i="14" s="1"/>
  <c r="BB197" i="14" a="1"/>
  <c r="BB197" i="14" s="1"/>
  <c r="BB225" i="14" a="1"/>
  <c r="BB225" i="14" s="1"/>
  <c r="BB238" i="14" a="1"/>
  <c r="BB238" i="14" s="1"/>
  <c r="BB250" i="14" a="1"/>
  <c r="BB250" i="14" s="1"/>
  <c r="BB263" i="14" a="1"/>
  <c r="BB263" i="14" s="1"/>
  <c r="BB276" i="14" a="1"/>
  <c r="BB276" i="14" s="1"/>
  <c r="BB288" i="14" a="1"/>
  <c r="BB288" i="14" s="1"/>
  <c r="BB300" i="14" a="1"/>
  <c r="BB300" i="14" s="1"/>
  <c r="BB311" i="14" a="1"/>
  <c r="BB311" i="14" s="1"/>
  <c r="BB321" i="14" a="1"/>
  <c r="BB321" i="14" s="1"/>
  <c r="BB331" i="14" a="1"/>
  <c r="BB331" i="14" s="1"/>
  <c r="BB342" i="14" a="1"/>
  <c r="BB342" i="14" s="1"/>
  <c r="BB352" i="14" a="1"/>
  <c r="BB352" i="14" s="1"/>
  <c r="BB362" i="14" a="1"/>
  <c r="BB362" i="14" s="1"/>
  <c r="BB383" i="14" a="1"/>
  <c r="BB383" i="14" s="1"/>
  <c r="BB393" i="14" a="1"/>
  <c r="BB393" i="14" s="1"/>
  <c r="BB403" i="14" a="1"/>
  <c r="BB403" i="14" s="1"/>
  <c r="BB414" i="14" a="1"/>
  <c r="BB414" i="14" s="1"/>
  <c r="BB424" i="14" a="1"/>
  <c r="BB424" i="14" s="1"/>
  <c r="BB434" i="14" a="1"/>
  <c r="BB434" i="14" s="1"/>
  <c r="BB455" i="14" a="1"/>
  <c r="BB455" i="14" s="1"/>
  <c r="BB465" i="14" a="1"/>
  <c r="BB465" i="14" s="1"/>
  <c r="BB475" i="14" a="1"/>
  <c r="BB475" i="14" s="1"/>
  <c r="BB486" i="14" a="1"/>
  <c r="BB486" i="14" s="1"/>
  <c r="BB496" i="14" a="1"/>
  <c r="BB496" i="14" s="1"/>
  <c r="BB506" i="14" a="1"/>
  <c r="BB506" i="14" s="1"/>
  <c r="BB16" i="14" a="1"/>
  <c r="BB16" i="14" s="1"/>
  <c r="BB32" i="14" a="1"/>
  <c r="BB32" i="14" s="1"/>
  <c r="BB50" i="14" a="1"/>
  <c r="BB50" i="14" s="1"/>
  <c r="BB67" i="14" a="1"/>
  <c r="BB67" i="14" s="1"/>
  <c r="BB103" i="14" a="1"/>
  <c r="BB103" i="14" s="1"/>
  <c r="BB121" i="14" a="1"/>
  <c r="BB121" i="14" s="1"/>
  <c r="BB137" i="14" a="1"/>
  <c r="BB137" i="14" s="1"/>
  <c r="BB156" i="14" a="1"/>
  <c r="BB156" i="14" s="1"/>
  <c r="BB170" i="14" a="1"/>
  <c r="BB170" i="14" s="1"/>
  <c r="BB185" i="14" a="1"/>
  <c r="BB185" i="14" s="1"/>
  <c r="BB198" i="14" a="1"/>
  <c r="BB198" i="14" s="1"/>
  <c r="BB211" i="14" a="1"/>
  <c r="BB211" i="14" s="1"/>
  <c r="BB226" i="14" a="1"/>
  <c r="BB226" i="14" s="1"/>
  <c r="BB239" i="14" a="1"/>
  <c r="BB239" i="14" s="1"/>
  <c r="BB252" i="14" a="1"/>
  <c r="BB252" i="14" s="1"/>
  <c r="BB264" i="14" a="1"/>
  <c r="BB264" i="14" s="1"/>
  <c r="BB312" i="14" a="1"/>
  <c r="BB312" i="14" s="1"/>
  <c r="BB322" i="14" a="1"/>
  <c r="BB322" i="14" s="1"/>
  <c r="BB332" i="14" a="1"/>
  <c r="BB332" i="14" s="1"/>
  <c r="BB353" i="14" a="1"/>
  <c r="BB353" i="14" s="1"/>
  <c r="BB363" i="14" a="1"/>
  <c r="BB363" i="14" s="1"/>
  <c r="BB373" i="14" a="1"/>
  <c r="BB373" i="14" s="1"/>
  <c r="BB384" i="14" a="1"/>
  <c r="BB384" i="14" s="1"/>
  <c r="BB394" i="14" a="1"/>
  <c r="BB394" i="14" s="1"/>
  <c r="BB404" i="14" a="1"/>
  <c r="BB404" i="14" s="1"/>
  <c r="BB425" i="14" a="1"/>
  <c r="BB425" i="14" s="1"/>
  <c r="BB435" i="14" a="1"/>
  <c r="BB435" i="14" s="1"/>
  <c r="BB445" i="14" a="1"/>
  <c r="BB445" i="14" s="1"/>
  <c r="BB456" i="14" a="1"/>
  <c r="BB456" i="14" s="1"/>
  <c r="BB466" i="14" a="1"/>
  <c r="BB466" i="14" s="1"/>
  <c r="BB476" i="14" a="1"/>
  <c r="BB476" i="14" s="1"/>
  <c r="BB497" i="14" a="1"/>
  <c r="BB497" i="14" s="1"/>
  <c r="BB507" i="14" a="1"/>
  <c r="BB507" i="14" s="1"/>
  <c r="BB18" i="14" a="1"/>
  <c r="BB18" i="14" s="1"/>
  <c r="BB33" i="14" a="1"/>
  <c r="BB33" i="14" s="1"/>
  <c r="BB52" i="14" a="1"/>
  <c r="BB52" i="14" s="1"/>
  <c r="BB70" i="14" a="1"/>
  <c r="BB70" i="14" s="1"/>
  <c r="BB85" i="14" a="1"/>
  <c r="BB85" i="14" s="1"/>
  <c r="BB104" i="14" a="1"/>
  <c r="BB104" i="14" s="1"/>
  <c r="BB122" i="14" a="1"/>
  <c r="BB122" i="14" s="1"/>
  <c r="BB139" i="14" a="1"/>
  <c r="BB139" i="14" s="1"/>
  <c r="BB173" i="14" a="1"/>
  <c r="BB173" i="14" s="1"/>
  <c r="BB186" i="14" a="1"/>
  <c r="BB186" i="14" s="1"/>
  <c r="BB214" i="14" a="1"/>
  <c r="BB214" i="14" s="1"/>
  <c r="BB227" i="14" a="1"/>
  <c r="BB227" i="14" s="1"/>
  <c r="BB240" i="14" a="1"/>
  <c r="BB240" i="14" s="1"/>
  <c r="BB265" i="14" a="1"/>
  <c r="BB265" i="14" s="1"/>
  <c r="BB277" i="14" a="1"/>
  <c r="BB277" i="14" s="1"/>
  <c r="BB289" i="14" a="1"/>
  <c r="BB289" i="14" s="1"/>
  <c r="BB301" i="14" a="1"/>
  <c r="BB301" i="14" s="1"/>
  <c r="BB323" i="14" a="1"/>
  <c r="BB323" i="14" s="1"/>
  <c r="BB333" i="14" a="1"/>
  <c r="BB333" i="14" s="1"/>
  <c r="BB343" i="14" a="1"/>
  <c r="BB343" i="14" s="1"/>
  <c r="BB354" i="14" a="1"/>
  <c r="BB354" i="14" s="1"/>
  <c r="BB364" i="14" a="1"/>
  <c r="BB364" i="14" s="1"/>
  <c r="BB374" i="14" a="1"/>
  <c r="BB374" i="14" s="1"/>
  <c r="BB395" i="14" a="1"/>
  <c r="BB395" i="14" s="1"/>
  <c r="BB405" i="14" a="1"/>
  <c r="BB405" i="14" s="1"/>
  <c r="BB415" i="14" a="1"/>
  <c r="BB415" i="14" s="1"/>
  <c r="BB426" i="14" a="1"/>
  <c r="BB426" i="14" s="1"/>
  <c r="BB436" i="14" a="1"/>
  <c r="BB436" i="14" s="1"/>
  <c r="BB446" i="14" a="1"/>
  <c r="BB446" i="14" s="1"/>
  <c r="BB467" i="14" a="1"/>
  <c r="BB467" i="14" s="1"/>
  <c r="BB477" i="14" a="1"/>
  <c r="BB477" i="14" s="1"/>
  <c r="BB487" i="14" a="1"/>
  <c r="BB487" i="14" s="1"/>
  <c r="BB498" i="14" a="1"/>
  <c r="BB498" i="14" s="1"/>
  <c r="BB508" i="14" a="1"/>
  <c r="BB508" i="14" s="1"/>
  <c r="BB20" i="14" a="1"/>
  <c r="BB20" i="14" s="1"/>
  <c r="BB34" i="14" a="1"/>
  <c r="BB34" i="14" s="1"/>
  <c r="BB53" i="14" a="1"/>
  <c r="BB53" i="14" s="1"/>
  <c r="BB71" i="14" a="1"/>
  <c r="BB71" i="14" s="1"/>
  <c r="BB88" i="14" a="1"/>
  <c r="BB88" i="14" s="1"/>
  <c r="BB105" i="14" a="1"/>
  <c r="BB105" i="14" s="1"/>
  <c r="BB124" i="14" a="1"/>
  <c r="BB124" i="14" s="1"/>
  <c r="BB142" i="14" a="1"/>
  <c r="BB142" i="14" s="1"/>
  <c r="BB157" i="14" a="1"/>
  <c r="BB157" i="14" s="1"/>
  <c r="BB174" i="14" a="1"/>
  <c r="BB174" i="14" s="1"/>
  <c r="BB200" i="14" a="1"/>
  <c r="BB200" i="14" s="1"/>
  <c r="BB215" i="14" a="1"/>
  <c r="BB215" i="14" s="1"/>
  <c r="BB228" i="14" a="1"/>
  <c r="BB228" i="14" s="1"/>
  <c r="BB241" i="14" a="1"/>
  <c r="BB241" i="14" s="1"/>
  <c r="BB253" i="14" a="1"/>
  <c r="BB253" i="14" s="1"/>
  <c r="BB266" i="14" a="1"/>
  <c r="BB266" i="14" s="1"/>
  <c r="BB278" i="14" a="1"/>
  <c r="BB278" i="14" s="1"/>
  <c r="BB290" i="14" a="1"/>
  <c r="BB290" i="14" s="1"/>
  <c r="BB302" i="14" a="1"/>
  <c r="BB302" i="14" s="1"/>
  <c r="BB313" i="14" a="1"/>
  <c r="BB313" i="14" s="1"/>
  <c r="BB324" i="14" a="1"/>
  <c r="BB324" i="14" s="1"/>
  <c r="BB334" i="14" a="1"/>
  <c r="BB334" i="14" s="1"/>
  <c r="BB344" i="14" a="1"/>
  <c r="BB344" i="14" s="1"/>
  <c r="BB365" i="14" a="1"/>
  <c r="BB365" i="14" s="1"/>
  <c r="BB375" i="14" a="1"/>
  <c r="BB375" i="14" s="1"/>
  <c r="BB385" i="14" a="1"/>
  <c r="BB385" i="14" s="1"/>
  <c r="BB396" i="14" a="1"/>
  <c r="BB396" i="14" s="1"/>
  <c r="BB406" i="14" a="1"/>
  <c r="BB406" i="14" s="1"/>
  <c r="BB416" i="14" a="1"/>
  <c r="BB416" i="14" s="1"/>
  <c r="BB437" i="14" a="1"/>
  <c r="BB437" i="14" s="1"/>
  <c r="BB447" i="14" a="1"/>
  <c r="BB447" i="14" s="1"/>
  <c r="BB457" i="14" a="1"/>
  <c r="BB457" i="14" s="1"/>
  <c r="BB468" i="14" a="1"/>
  <c r="BB468" i="14" s="1"/>
  <c r="BB478" i="14" a="1"/>
  <c r="BB478" i="14" s="1"/>
  <c r="BB488" i="14" a="1"/>
  <c r="BB488" i="14" s="1"/>
  <c r="BB509" i="14" a="1"/>
  <c r="BB509" i="14" s="1"/>
  <c r="BB21" i="14" a="1"/>
  <c r="BB21" i="14" s="1"/>
  <c r="BB54" i="14" a="1"/>
  <c r="BB54" i="14" s="1"/>
  <c r="BB106" i="14" a="1"/>
  <c r="BB106" i="14" s="1"/>
  <c r="BB125" i="14" a="1"/>
  <c r="BB125" i="14" s="1"/>
  <c r="BB143" i="14" a="1"/>
  <c r="BB143" i="14" s="1"/>
  <c r="BB160" i="14" a="1"/>
  <c r="BB160" i="14" s="1"/>
  <c r="BB187" i="14" a="1"/>
  <c r="BB187" i="14" s="1"/>
  <c r="BB201" i="14" a="1"/>
  <c r="BB201" i="14" s="1"/>
  <c r="BB216" i="14" a="1"/>
  <c r="BB216" i="14" s="1"/>
  <c r="BB242" i="14" a="1"/>
  <c r="BB242" i="14" s="1"/>
  <c r="BB255" i="14" a="1"/>
  <c r="BB255" i="14" s="1"/>
  <c r="BB267" i="14" a="1"/>
  <c r="BB267" i="14" s="1"/>
  <c r="BB279" i="14" a="1"/>
  <c r="BB279" i="14" s="1"/>
  <c r="BB291" i="14" a="1"/>
  <c r="BB291" i="14" s="1"/>
  <c r="BB303" i="14" a="1"/>
  <c r="BB303" i="14" s="1"/>
  <c r="BB314" i="14" a="1"/>
  <c r="BB314" i="14" s="1"/>
  <c r="BB335" i="14" a="1"/>
  <c r="BB335" i="14" s="1"/>
  <c r="BB345" i="14" a="1"/>
  <c r="BB345" i="14" s="1"/>
  <c r="BB355" i="14" a="1"/>
  <c r="BB355" i="14" s="1"/>
  <c r="BB366" i="14" a="1"/>
  <c r="BB366" i="14" s="1"/>
  <c r="BB376" i="14" a="1"/>
  <c r="BB376" i="14" s="1"/>
  <c r="BB386" i="14" a="1"/>
  <c r="BB386" i="14" s="1"/>
  <c r="BB407" i="14" a="1"/>
  <c r="BB407" i="14" s="1"/>
  <c r="BB417" i="14" a="1"/>
  <c r="BB417" i="14" s="1"/>
  <c r="BB427" i="14" a="1"/>
  <c r="BB427" i="14" s="1"/>
  <c r="BB438" i="14" a="1"/>
  <c r="BB438" i="14" s="1"/>
  <c r="BB448" i="14" a="1"/>
  <c r="BB448" i="14" s="1"/>
  <c r="BB458" i="14" a="1"/>
  <c r="BB458" i="14" s="1"/>
  <c r="BB479" i="14" a="1"/>
  <c r="BB479" i="14" s="1"/>
  <c r="BB489" i="14" a="1"/>
  <c r="BB489" i="14" s="1"/>
  <c r="BB499" i="14" a="1"/>
  <c r="BB499" i="14" s="1"/>
  <c r="BB510" i="14" a="1"/>
  <c r="BB510" i="14" s="1"/>
  <c r="BB22" i="14" a="1"/>
  <c r="BB22" i="14" s="1"/>
  <c r="BB39" i="14" a="1"/>
  <c r="BB39" i="14" s="1"/>
  <c r="BB73" i="14" a="1"/>
  <c r="BB73" i="14" s="1"/>
  <c r="BB91" i="14" a="1"/>
  <c r="BB91" i="14" s="1"/>
  <c r="BB126" i="14" a="1"/>
  <c r="BB126" i="14" s="1"/>
  <c r="BB175" i="14" a="1"/>
  <c r="BB175" i="14" s="1"/>
  <c r="BB188" i="14" a="1"/>
  <c r="BB188" i="14" s="1"/>
  <c r="BB204" i="14" a="1"/>
  <c r="BB204" i="14" s="1"/>
  <c r="BB229" i="14" a="1"/>
  <c r="BB229" i="14" s="1"/>
  <c r="BB243" i="14" a="1"/>
  <c r="BB243" i="14" s="1"/>
  <c r="BB256" i="14" a="1"/>
  <c r="BB256" i="14" s="1"/>
  <c r="BB268" i="14" a="1"/>
  <c r="BB268" i="14" s="1"/>
  <c r="BB280" i="14" a="1"/>
  <c r="BB280" i="14" s="1"/>
  <c r="BB293" i="14" a="1"/>
  <c r="BB293" i="14" s="1"/>
  <c r="BB304" i="14" a="1"/>
  <c r="BB304" i="14" s="1"/>
  <c r="BB315" i="14" a="1"/>
  <c r="BB315" i="14" s="1"/>
  <c r="BB325" i="14" a="1"/>
  <c r="BB325" i="14" s="1"/>
  <c r="BB336" i="14" a="1"/>
  <c r="BB336" i="14" s="1"/>
  <c r="BB346" i="14" a="1"/>
  <c r="BB346" i="14" s="1"/>
  <c r="BB356" i="14" a="1"/>
  <c r="BB356" i="14" s="1"/>
  <c r="BB377" i="14" a="1"/>
  <c r="BB377" i="14" s="1"/>
  <c r="BB387" i="14" a="1"/>
  <c r="BB387" i="14" s="1"/>
  <c r="BB397" i="14" a="1"/>
  <c r="BB397" i="14" s="1"/>
  <c r="BB408" i="14" a="1"/>
  <c r="BB408" i="14" s="1"/>
  <c r="BB418" i="14" a="1"/>
  <c r="BB418" i="14" s="1"/>
  <c r="BB428" i="14" a="1"/>
  <c r="BB428" i="14" s="1"/>
  <c r="BB449" i="14" a="1"/>
  <c r="BB449" i="14" s="1"/>
  <c r="BB459" i="14" a="1"/>
  <c r="BB459" i="14" s="1"/>
  <c r="BB469" i="14" a="1"/>
  <c r="BB469" i="14" s="1"/>
  <c r="BB480" i="14" a="1"/>
  <c r="BB480" i="14" s="1"/>
  <c r="BB490" i="14" a="1"/>
  <c r="BB490" i="14" s="1"/>
  <c r="BB500" i="14" a="1"/>
  <c r="BB500" i="14" s="1"/>
  <c r="BB40" i="14" a="1"/>
  <c r="BB40" i="14" s="1"/>
  <c r="BB57" i="14" a="1"/>
  <c r="BB57" i="14" s="1"/>
  <c r="BB74" i="14" a="1"/>
  <c r="BB74" i="14" s="1"/>
  <c r="BB93" i="14" a="1"/>
  <c r="BB93" i="14" s="1"/>
  <c r="BB111" i="14" a="1"/>
  <c r="BB111" i="14" s="1"/>
  <c r="BB145" i="14" a="1"/>
  <c r="BB145" i="14" s="1"/>
  <c r="BB163" i="14" a="1"/>
  <c r="BB163" i="14" s="1"/>
  <c r="BB176" i="14" a="1"/>
  <c r="BB176" i="14" s="1"/>
  <c r="BB190" i="14" a="1"/>
  <c r="BB190" i="14" s="1"/>
  <c r="BB217" i="14" a="1"/>
  <c r="BB217" i="14" s="1"/>
  <c r="BB231" i="14" a="1"/>
  <c r="BB231" i="14" s="1"/>
  <c r="BB245" i="14" a="1"/>
  <c r="BB245" i="14" s="1"/>
  <c r="BB257" i="14" a="1"/>
  <c r="BB257" i="14" s="1"/>
  <c r="BB269" i="14" a="1"/>
  <c r="BB269" i="14" s="1"/>
  <c r="BB281" i="14" a="1"/>
  <c r="BB281" i="14" s="1"/>
  <c r="BB294" i="14" a="1"/>
  <c r="BB294" i="14" s="1"/>
  <c r="BB305" i="14" a="1"/>
  <c r="BB305" i="14" s="1"/>
  <c r="BB316" i="14" a="1"/>
  <c r="BB316" i="14" s="1"/>
  <c r="BB326" i="14" a="1"/>
  <c r="BB326" i="14" s="1"/>
  <c r="BB347" i="14" a="1"/>
  <c r="BB347" i="14" s="1"/>
  <c r="BB357" i="14" a="1"/>
  <c r="BB357" i="14" s="1"/>
  <c r="BB367" i="14" a="1"/>
  <c r="BB367" i="14" s="1"/>
  <c r="BB378" i="14" a="1"/>
  <c r="BB378" i="14" s="1"/>
  <c r="BB388" i="14" a="1"/>
  <c r="BB388" i="14" s="1"/>
  <c r="BB398" i="14" a="1"/>
  <c r="BB398" i="14" s="1"/>
  <c r="BB419" i="14" a="1"/>
  <c r="BB419" i="14" s="1"/>
  <c r="BB429" i="14" a="1"/>
  <c r="BB429" i="14" s="1"/>
  <c r="BB439" i="14" a="1"/>
  <c r="BB439" i="14" s="1"/>
  <c r="BB450" i="14" a="1"/>
  <c r="BB450" i="14" s="1"/>
  <c r="BB460" i="14" a="1"/>
  <c r="BB460" i="14" s="1"/>
  <c r="BB470" i="14" a="1"/>
  <c r="BB470" i="14" s="1"/>
  <c r="BB491" i="14" a="1"/>
  <c r="BB491" i="14" s="1"/>
  <c r="BB501" i="14" a="1"/>
  <c r="BB501" i="14" s="1"/>
  <c r="BB511" i="14" a="1"/>
  <c r="BB511" i="14" s="1"/>
  <c r="BB23" i="14" a="1"/>
  <c r="BB23" i="14" s="1"/>
  <c r="BB42" i="14" a="1"/>
  <c r="BB42" i="14" s="1"/>
  <c r="BB60" i="14" a="1"/>
  <c r="BB60" i="14" s="1"/>
  <c r="BB75" i="14" a="1"/>
  <c r="BB75" i="14" s="1"/>
  <c r="BB94" i="14" a="1"/>
  <c r="BB94" i="14" s="1"/>
  <c r="BB112" i="14" a="1"/>
  <c r="BB112" i="14" s="1"/>
  <c r="BB129" i="14" a="1"/>
  <c r="BB129" i="14" s="1"/>
  <c r="BB146" i="14" a="1"/>
  <c r="BB146" i="14" s="1"/>
  <c r="BB164" i="14" a="1"/>
  <c r="BB164" i="14" s="1"/>
  <c r="BB177" i="14" a="1"/>
  <c r="BB177" i="14" s="1"/>
  <c r="BB191" i="14" a="1"/>
  <c r="BB191" i="14" s="1"/>
  <c r="BB205" i="14" a="1"/>
  <c r="BB205" i="14" s="1"/>
  <c r="BB218" i="14" a="1"/>
  <c r="BB218" i="14" s="1"/>
  <c r="BB232" i="14" a="1"/>
  <c r="BB232" i="14" s="1"/>
  <c r="BB246" i="14" a="1"/>
  <c r="BB246" i="14" s="1"/>
  <c r="BB258" i="14" a="1"/>
  <c r="BB258" i="14" s="1"/>
  <c r="BB270" i="14" a="1"/>
  <c r="BB270" i="14" s="1"/>
  <c r="BB317" i="14" a="1"/>
  <c r="BB317" i="14" s="1"/>
  <c r="BB327" i="14" a="1"/>
  <c r="BB327" i="14" s="1"/>
  <c r="BB337" i="14" a="1"/>
  <c r="BB337" i="14" s="1"/>
  <c r="BB348" i="14" a="1"/>
  <c r="BB348" i="14" s="1"/>
  <c r="BB358" i="14" a="1"/>
  <c r="BB358" i="14" s="1"/>
  <c r="BB368" i="14" a="1"/>
  <c r="BB368" i="14" s="1"/>
  <c r="BB389" i="14" a="1"/>
  <c r="BB389" i="14" s="1"/>
  <c r="BB399" i="14" a="1"/>
  <c r="BB399" i="14" s="1"/>
  <c r="BB409" i="14" a="1"/>
  <c r="BB409" i="14" s="1"/>
  <c r="BB420" i="14" a="1"/>
  <c r="BB420" i="14" s="1"/>
  <c r="BB430" i="14" a="1"/>
  <c r="BB430" i="14" s="1"/>
  <c r="BB440" i="14" a="1"/>
  <c r="BB440" i="14" s="1"/>
  <c r="BB461" i="14" a="1"/>
  <c r="BB461" i="14" s="1"/>
  <c r="BB471" i="14" a="1"/>
  <c r="BB471" i="14" s="1"/>
  <c r="BB481" i="14" a="1"/>
  <c r="BB481" i="14" s="1"/>
  <c r="BB492" i="14" a="1"/>
  <c r="BB492" i="14" s="1"/>
  <c r="BB502" i="14" a="1"/>
  <c r="BB502" i="14" s="1"/>
  <c r="BB24" i="14" a="1"/>
  <c r="BB24" i="14" s="1"/>
  <c r="BB78" i="14" a="1"/>
  <c r="BB78" i="14" s="1"/>
  <c r="BB95" i="14" a="1"/>
  <c r="BB95" i="14" s="1"/>
  <c r="BB114" i="14" a="1"/>
  <c r="BB114" i="14" s="1"/>
  <c r="BB132" i="14" a="1"/>
  <c r="BB132" i="14" s="1"/>
  <c r="BB147" i="14" a="1"/>
  <c r="BB147" i="14" s="1"/>
  <c r="BB165" i="14" a="1"/>
  <c r="BB165" i="14" s="1"/>
  <c r="BB178" i="14" a="1"/>
  <c r="BB178" i="14" s="1"/>
  <c r="BB193" i="14" a="1"/>
  <c r="BB193" i="14" s="1"/>
  <c r="BB206" i="14" a="1"/>
  <c r="BB206" i="14" s="1"/>
  <c r="BB219" i="14" a="1"/>
  <c r="BB219" i="14" s="1"/>
  <c r="BB283" i="14" a="1"/>
  <c r="BB283" i="14" s="1"/>
  <c r="BB296" i="14" a="1"/>
  <c r="BB296" i="14" s="1"/>
  <c r="BB307" i="14" a="1"/>
  <c r="BB307" i="14" s="1"/>
  <c r="BB318" i="14" a="1"/>
  <c r="BB318" i="14" s="1"/>
  <c r="BB328" i="14" a="1"/>
  <c r="BB328" i="14" s="1"/>
  <c r="BB338" i="14" a="1"/>
  <c r="BB338" i="14" s="1"/>
  <c r="BB359" i="14" a="1"/>
  <c r="BB359" i="14" s="1"/>
  <c r="BB369" i="14" a="1"/>
  <c r="BB369" i="14" s="1"/>
  <c r="BB379" i="14" a="1"/>
  <c r="BB379" i="14" s="1"/>
  <c r="BB390" i="14" a="1"/>
  <c r="BB390" i="14" s="1"/>
  <c r="BB400" i="14" a="1"/>
  <c r="BB400" i="14" s="1"/>
  <c r="BB410" i="14" a="1"/>
  <c r="BB410" i="14" s="1"/>
  <c r="BB431" i="14" a="1"/>
  <c r="BB431" i="14" s="1"/>
  <c r="BB441" i="14" a="1"/>
  <c r="BB441" i="14" s="1"/>
  <c r="BB451" i="14" a="1"/>
  <c r="BB451" i="14" s="1"/>
  <c r="BB462" i="14" a="1"/>
  <c r="BB462" i="14" s="1"/>
  <c r="BB472" i="14" a="1"/>
  <c r="BB472" i="14" s="1"/>
  <c r="BB482" i="14" a="1"/>
  <c r="BB482" i="14" s="1"/>
  <c r="BB503" i="14" a="1"/>
  <c r="BB503" i="14" s="1"/>
  <c r="BB26" i="14" a="1"/>
  <c r="BB26" i="14" s="1"/>
  <c r="BB43" i="14" a="1"/>
  <c r="BB43" i="14" s="1"/>
  <c r="BB62" i="14" a="1"/>
  <c r="BB62" i="14" s="1"/>
  <c r="BB80" i="14" a="1"/>
  <c r="BB80" i="14" s="1"/>
  <c r="BB96" i="14" a="1"/>
  <c r="BB96" i="14" s="1"/>
  <c r="BB150" i="14" a="1"/>
  <c r="BB150" i="14" s="1"/>
  <c r="BB166" i="14" a="1"/>
  <c r="BB166" i="14" s="1"/>
  <c r="BB180" i="14" a="1"/>
  <c r="BB180" i="14" s="1"/>
  <c r="BB194" i="14" a="1"/>
  <c r="BB194" i="14" s="1"/>
  <c r="BB207" i="14" a="1"/>
  <c r="BB207" i="14" s="1"/>
  <c r="BB221" i="14" a="1"/>
  <c r="BB221" i="14" s="1"/>
  <c r="BB235" i="14" a="1"/>
  <c r="BB235" i="14" s="1"/>
  <c r="BB247" i="14" a="1"/>
  <c r="BB247" i="14" s="1"/>
  <c r="BB259" i="14" a="1"/>
  <c r="BB259" i="14" s="1"/>
  <c r="BB272" i="14" a="1"/>
  <c r="BB272" i="14" s="1"/>
  <c r="BB284" i="14" a="1"/>
  <c r="BB284" i="14" s="1"/>
  <c r="BB297" i="14" a="1"/>
  <c r="BB297" i="14" s="1"/>
  <c r="BB308" i="14" a="1"/>
  <c r="BB308" i="14" s="1"/>
  <c r="BB329" i="14" a="1"/>
  <c r="BB329" i="14" s="1"/>
  <c r="BB339" i="14" a="1"/>
  <c r="BB339" i="14" s="1"/>
  <c r="BB349" i="14" a="1"/>
  <c r="BB349" i="14" s="1"/>
  <c r="BB360" i="14" a="1"/>
  <c r="BB360" i="14" s="1"/>
  <c r="BB370" i="14" a="1"/>
  <c r="BB370" i="14" s="1"/>
  <c r="BB380" i="14" a="1"/>
  <c r="BB380" i="14" s="1"/>
  <c r="BB401" i="14" a="1"/>
  <c r="BB401" i="14" s="1"/>
  <c r="BB411" i="14" a="1"/>
  <c r="BB411" i="14" s="1"/>
  <c r="BB421" i="14" a="1"/>
  <c r="BB421" i="14" s="1"/>
  <c r="BB432" i="14" a="1"/>
  <c r="BB432" i="14" s="1"/>
  <c r="BB442" i="14" a="1"/>
  <c r="BB442" i="14" s="1"/>
  <c r="BB452" i="14" a="1"/>
  <c r="BB452" i="14" s="1"/>
  <c r="BB473" i="14" a="1"/>
  <c r="BB473" i="14" s="1"/>
  <c r="BB483" i="14" a="1"/>
  <c r="BB483" i="14" s="1"/>
  <c r="BB493" i="14" a="1"/>
  <c r="BB493" i="14" s="1"/>
  <c r="BB504" i="14" a="1"/>
  <c r="BB504" i="14" s="1"/>
  <c r="BD15" i="14"/>
  <c r="BD14" i="14"/>
  <c r="BD13" i="14"/>
  <c r="BD12" i="14"/>
  <c r="BD364" i="14"/>
  <c r="BD396" i="14"/>
  <c r="BD31" i="14"/>
  <c r="BD65" i="14"/>
  <c r="BD92" i="14"/>
  <c r="BD132" i="14"/>
  <c r="BD146" i="14"/>
  <c r="BD158" i="14"/>
  <c r="BD183" i="14"/>
  <c r="BD214" i="14"/>
  <c r="BD238" i="14"/>
  <c r="BD256" i="14"/>
  <c r="BD268" i="14"/>
  <c r="BD331" i="14"/>
  <c r="BD355" i="14"/>
  <c r="BD395" i="14"/>
  <c r="BD411" i="14"/>
  <c r="BD419" i="14"/>
  <c r="BD443" i="14"/>
  <c r="BD32" i="14"/>
  <c r="BD45" i="14"/>
  <c r="BD52" i="14"/>
  <c r="BD59" i="14"/>
  <c r="BD153" i="14"/>
  <c r="BD159" i="14"/>
  <c r="BD184" i="14"/>
  <c r="BD209" i="14"/>
  <c r="BD227" i="14"/>
  <c r="BD239" i="14"/>
  <c r="BD300" i="14"/>
  <c r="BD444" i="14"/>
  <c r="BD452" i="14"/>
  <c r="BD460" i="14"/>
  <c r="BD500" i="14"/>
  <c r="BD17" i="14"/>
  <c r="BD33" i="14"/>
  <c r="BD46" i="14"/>
  <c r="BD74" i="14"/>
  <c r="BD87" i="14"/>
  <c r="BD107" i="14"/>
  <c r="BD121" i="14"/>
  <c r="BD172" i="14"/>
  <c r="BD216" i="14"/>
  <c r="BD221" i="14"/>
  <c r="BD245" i="14"/>
  <c r="BD269" i="14"/>
  <c r="BD276" i="14"/>
  <c r="BD314" i="14"/>
  <c r="BD320" i="14"/>
  <c r="BD389" i="14"/>
  <c r="BD421" i="14"/>
  <c r="BD501" i="14"/>
  <c r="BD18" i="14"/>
  <c r="BD94" i="14"/>
  <c r="BD115" i="14"/>
  <c r="BD122" i="14"/>
  <c r="BD141" i="14"/>
  <c r="BD148" i="14"/>
  <c r="BD204" i="14"/>
  <c r="BD211" i="14"/>
  <c r="BD228" i="14"/>
  <c r="BD240" i="14"/>
  <c r="BD246" i="14"/>
  <c r="BD422" i="14"/>
  <c r="BD430" i="14"/>
  <c r="BD438" i="14"/>
  <c r="BD470" i="14"/>
  <c r="BD478" i="14"/>
  <c r="BD494" i="14"/>
  <c r="BD28" i="14"/>
  <c r="BD35" i="14"/>
  <c r="BD55" i="14"/>
  <c r="BD82" i="14"/>
  <c r="BD136" i="14"/>
  <c r="BD193" i="14"/>
  <c r="BD241" i="14"/>
  <c r="BD266" i="14"/>
  <c r="BD328" i="14"/>
  <c r="BD367" i="14"/>
  <c r="BD375" i="14"/>
  <c r="BD383" i="14"/>
  <c r="BD391" i="14"/>
  <c r="BD399" i="14"/>
  <c r="BD407" i="14"/>
  <c r="BD415" i="14"/>
  <c r="BD423" i="14"/>
  <c r="BD439" i="14"/>
  <c r="BD455" i="14"/>
  <c r="BD479" i="14"/>
  <c r="BD487" i="14"/>
  <c r="BD495" i="14"/>
  <c r="BD19" i="14"/>
  <c r="BD49" i="14"/>
  <c r="BD69" i="14"/>
  <c r="BD96" i="14"/>
  <c r="BD130" i="14"/>
  <c r="BD187" i="14"/>
  <c r="BD194" i="14"/>
  <c r="BD205" i="14"/>
  <c r="BD248" i="14"/>
  <c r="BD253" i="14"/>
  <c r="BD272" i="14"/>
  <c r="BD278" i="14"/>
  <c r="BD298" i="14"/>
  <c r="BD329" i="14"/>
  <c r="BD353" i="14"/>
  <c r="BD360" i="14"/>
  <c r="BD456" i="14"/>
  <c r="BD488" i="14"/>
  <c r="BD496" i="14"/>
  <c r="BD50" i="14"/>
  <c r="BD57" i="14"/>
  <c r="BD110" i="14"/>
  <c r="BD117" i="14"/>
  <c r="BD181" i="14"/>
  <c r="BD206" i="14"/>
  <c r="BD273" i="14"/>
  <c r="BD310" i="14"/>
  <c r="BD361" i="14"/>
  <c r="BD369" i="14"/>
  <c r="BD377" i="14"/>
  <c r="BD393" i="14"/>
  <c r="BD473" i="14"/>
  <c r="BD481" i="14"/>
  <c r="BD489" i="14"/>
  <c r="BD497" i="14"/>
  <c r="BD20" i="14"/>
  <c r="BD58" i="14"/>
  <c r="BD64" i="14"/>
  <c r="BD77" i="14"/>
  <c r="BD91" i="14"/>
  <c r="BD98" i="14"/>
  <c r="BD105" i="14"/>
  <c r="BD151" i="14"/>
  <c r="BD195" i="14"/>
  <c r="BD207" i="14"/>
  <c r="BD336" i="14"/>
  <c r="BD342" i="14"/>
  <c r="BD354" i="14"/>
  <c r="BD362" i="14"/>
  <c r="BD394" i="14"/>
  <c r="BD442" i="14"/>
  <c r="BD450" i="14"/>
  <c r="BD458" i="14"/>
  <c r="BD474" i="14"/>
  <c r="BD482" i="14"/>
  <c r="BD490" i="14"/>
  <c r="BD506" i="14"/>
  <c r="N18" i="16"/>
  <c r="N19" i="16"/>
  <c r="N20" i="16"/>
  <c r="N21" i="16"/>
  <c r="N22" i="16"/>
  <c r="N23" i="16"/>
  <c r="N24" i="16"/>
  <c r="N25" i="16"/>
  <c r="N26" i="16"/>
  <c r="N27" i="16"/>
  <c r="N28" i="16"/>
  <c r="N29" i="16"/>
  <c r="N30" i="16"/>
  <c r="N31" i="16"/>
  <c r="N32" i="16"/>
  <c r="N33" i="16"/>
  <c r="N34" i="16"/>
  <c r="N35" i="16"/>
  <c r="N36" i="16"/>
  <c r="N37" i="16"/>
  <c r="N38" i="16"/>
  <c r="N39" i="16"/>
  <c r="N40" i="16"/>
  <c r="N41" i="16"/>
  <c r="N42" i="16"/>
  <c r="N43" i="16"/>
  <c r="N44" i="16"/>
  <c r="N45" i="16"/>
  <c r="N46" i="16"/>
  <c r="N47" i="16"/>
  <c r="N48" i="16"/>
  <c r="N49" i="16"/>
  <c r="N50" i="16"/>
  <c r="N51" i="16"/>
  <c r="N52" i="16"/>
  <c r="N53" i="16"/>
  <c r="N54" i="16"/>
  <c r="N55" i="16"/>
  <c r="N56" i="16"/>
  <c r="N57" i="16"/>
  <c r="N58" i="16"/>
  <c r="N59" i="16"/>
  <c r="N60" i="16"/>
  <c r="N61" i="16"/>
  <c r="N62" i="16"/>
  <c r="N63" i="16"/>
  <c r="N64" i="16"/>
  <c r="N65" i="16"/>
  <c r="N66" i="16"/>
  <c r="N67" i="16"/>
  <c r="N68" i="16"/>
  <c r="N69" i="16"/>
  <c r="N70" i="16"/>
  <c r="N71" i="16"/>
  <c r="N72" i="16"/>
  <c r="N73" i="16"/>
  <c r="N74" i="16"/>
  <c r="N75" i="16"/>
  <c r="N76" i="16"/>
  <c r="N77" i="16"/>
  <c r="N78" i="16"/>
  <c r="N79" i="16"/>
  <c r="N80" i="16"/>
  <c r="N81" i="16"/>
  <c r="N82" i="16"/>
  <c r="N83" i="16"/>
  <c r="N84" i="16"/>
  <c r="N85" i="16"/>
  <c r="N86" i="16"/>
  <c r="N87" i="16"/>
  <c r="N88" i="16"/>
  <c r="N89" i="16"/>
  <c r="N90" i="16"/>
  <c r="N91" i="16"/>
  <c r="N92" i="16"/>
  <c r="N93" i="16"/>
  <c r="N94" i="16"/>
  <c r="N95" i="16"/>
  <c r="N96" i="16"/>
  <c r="N97" i="16"/>
  <c r="N98" i="16"/>
  <c r="N99" i="16"/>
  <c r="N100" i="16"/>
  <c r="N101" i="16"/>
  <c r="N102" i="16"/>
  <c r="N103" i="16"/>
  <c r="N104" i="16"/>
  <c r="N105" i="16"/>
  <c r="N106" i="16"/>
  <c r="N107" i="16"/>
  <c r="N108" i="16"/>
  <c r="N109" i="16"/>
  <c r="N110" i="16"/>
  <c r="N111" i="16"/>
  <c r="N112" i="16"/>
  <c r="N113" i="16"/>
  <c r="N114" i="16"/>
  <c r="N115" i="16"/>
  <c r="N116" i="16"/>
  <c r="N117" i="16"/>
  <c r="N118" i="16"/>
  <c r="N119" i="16"/>
  <c r="N120" i="16"/>
  <c r="N121" i="16"/>
  <c r="N122" i="16"/>
  <c r="N123" i="16"/>
  <c r="N124" i="16"/>
  <c r="N125" i="16"/>
  <c r="N126" i="16"/>
  <c r="N127" i="16"/>
  <c r="N128" i="16"/>
  <c r="N129" i="16"/>
  <c r="N130" i="16"/>
  <c r="N131" i="16"/>
  <c r="N132" i="16"/>
  <c r="N133" i="16"/>
  <c r="N134" i="16"/>
  <c r="N135" i="16"/>
  <c r="N136" i="16"/>
  <c r="N137" i="16"/>
  <c r="N138" i="16"/>
  <c r="N139" i="16"/>
  <c r="N140" i="16"/>
  <c r="N141" i="16"/>
  <c r="N142" i="16"/>
  <c r="N143" i="16"/>
  <c r="N144" i="16"/>
  <c r="N145" i="16"/>
  <c r="N146" i="16"/>
  <c r="N147" i="16"/>
  <c r="N148" i="16"/>
  <c r="N149" i="16"/>
  <c r="N150" i="16"/>
  <c r="N151" i="16"/>
  <c r="N152" i="16"/>
  <c r="N153" i="16"/>
  <c r="N154" i="16"/>
  <c r="N155" i="16"/>
  <c r="N156" i="16"/>
  <c r="N157" i="16"/>
  <c r="N158" i="16"/>
  <c r="N159" i="16"/>
  <c r="N160" i="16"/>
  <c r="N161" i="16"/>
  <c r="N162" i="16"/>
  <c r="N163" i="16"/>
  <c r="N164" i="16"/>
  <c r="N165" i="16"/>
  <c r="N166" i="16"/>
  <c r="N167" i="16"/>
  <c r="N168" i="16"/>
  <c r="N169" i="16"/>
  <c r="N170" i="16"/>
  <c r="N171" i="16"/>
  <c r="N172" i="16"/>
  <c r="N173" i="16"/>
  <c r="N174" i="16"/>
  <c r="N175" i="16"/>
  <c r="N176" i="16"/>
  <c r="N177" i="16"/>
  <c r="N178" i="16"/>
  <c r="N179" i="16"/>
  <c r="N180" i="16"/>
  <c r="N181" i="16"/>
  <c r="N182" i="16"/>
  <c r="N183" i="16"/>
  <c r="N184" i="16"/>
  <c r="N185" i="16"/>
  <c r="N186" i="16"/>
  <c r="N187" i="16"/>
  <c r="N188" i="16"/>
  <c r="N189" i="16"/>
  <c r="N190" i="16"/>
  <c r="N191" i="16"/>
  <c r="N192" i="16"/>
  <c r="N193" i="16"/>
  <c r="N194" i="16"/>
  <c r="N195" i="16"/>
  <c r="N196" i="16"/>
  <c r="N197" i="16"/>
  <c r="N198" i="16"/>
  <c r="N199" i="16"/>
  <c r="N200" i="16"/>
  <c r="N201" i="16"/>
  <c r="N202" i="16"/>
  <c r="N203" i="16"/>
  <c r="N204" i="16"/>
  <c r="N205" i="16"/>
  <c r="N206" i="16"/>
  <c r="N207" i="16"/>
  <c r="N208" i="16"/>
  <c r="N209" i="16"/>
  <c r="N210" i="16"/>
  <c r="N211" i="16"/>
  <c r="N212" i="16"/>
  <c r="N213" i="16"/>
  <c r="N214" i="16"/>
  <c r="N215" i="16"/>
  <c r="N216" i="16"/>
  <c r="N217" i="16"/>
  <c r="N218" i="16"/>
  <c r="N219" i="16"/>
  <c r="N220" i="16"/>
  <c r="N221" i="16"/>
  <c r="N222" i="16"/>
  <c r="N223" i="16"/>
  <c r="N224" i="16"/>
  <c r="N225" i="16"/>
  <c r="N226" i="16"/>
  <c r="N227" i="16"/>
  <c r="N228" i="16"/>
  <c r="N229" i="16"/>
  <c r="N230" i="16"/>
  <c r="N231" i="16"/>
  <c r="N232" i="16"/>
  <c r="N233" i="16"/>
  <c r="N234" i="16"/>
  <c r="N235" i="16"/>
  <c r="N236" i="16"/>
  <c r="N237" i="16"/>
  <c r="N238" i="16"/>
  <c r="N239" i="16"/>
  <c r="N240" i="16"/>
  <c r="N241" i="16"/>
  <c r="N242" i="16"/>
  <c r="N243" i="16"/>
  <c r="N244" i="16"/>
  <c r="N245" i="16"/>
  <c r="N246" i="16"/>
  <c r="N247" i="16"/>
  <c r="N248" i="16"/>
  <c r="N249" i="16"/>
  <c r="N250" i="16"/>
  <c r="N251" i="16"/>
  <c r="N252" i="16"/>
  <c r="N253" i="16"/>
  <c r="N254" i="16"/>
  <c r="N255" i="16"/>
  <c r="N256" i="16"/>
  <c r="N257" i="16"/>
  <c r="N258" i="16"/>
  <c r="N259" i="16"/>
  <c r="N260" i="16"/>
  <c r="N261" i="16"/>
  <c r="N262" i="16"/>
  <c r="N263" i="16"/>
  <c r="N264" i="16"/>
  <c r="N265" i="16"/>
  <c r="N266" i="16"/>
  <c r="N267" i="16"/>
  <c r="N268" i="16"/>
  <c r="N269" i="16"/>
  <c r="N270" i="16"/>
  <c r="N271" i="16"/>
  <c r="N272" i="16"/>
  <c r="N273" i="16"/>
  <c r="N274" i="16"/>
  <c r="N275" i="16"/>
  <c r="N276" i="16"/>
  <c r="N277" i="16"/>
  <c r="N278" i="16"/>
  <c r="N279" i="16"/>
  <c r="N280" i="16"/>
  <c r="N281" i="16"/>
  <c r="N282" i="16"/>
  <c r="N283" i="16"/>
  <c r="N284" i="16"/>
  <c r="N285" i="16"/>
  <c r="N286" i="16"/>
  <c r="N287" i="16"/>
  <c r="N288" i="16"/>
  <c r="N289" i="16"/>
  <c r="N290" i="16"/>
  <c r="N291" i="16"/>
  <c r="N292" i="16"/>
  <c r="N293" i="16"/>
  <c r="N294" i="16"/>
  <c r="N295" i="16"/>
  <c r="N296" i="16"/>
  <c r="N297" i="16"/>
  <c r="N298" i="16"/>
  <c r="N299" i="16"/>
  <c r="N300" i="16"/>
  <c r="N301" i="16"/>
  <c r="N302" i="16"/>
  <c r="N303" i="16"/>
  <c r="N304" i="16"/>
  <c r="N305" i="16"/>
  <c r="N306" i="16"/>
  <c r="N307" i="16"/>
  <c r="N308" i="16"/>
  <c r="N309" i="16"/>
  <c r="N310" i="16"/>
  <c r="N311" i="16"/>
  <c r="N312" i="16"/>
  <c r="N313" i="16"/>
  <c r="AA16" i="7"/>
  <c r="AA15" i="7"/>
  <c r="AA14" i="7"/>
  <c r="AA11" i="7"/>
  <c r="AA12" i="7"/>
  <c r="AA13" i="7"/>
  <c r="AA10" i="7"/>
  <c r="Z18" i="7"/>
  <c r="Z11" i="7"/>
  <c r="Z12" i="7"/>
  <c r="Z13" i="7"/>
  <c r="Z14" i="7"/>
  <c r="Z15" i="7"/>
  <c r="Z16" i="7"/>
  <c r="Z17" i="7"/>
  <c r="Z10" i="7"/>
  <c r="N14" i="16"/>
  <c r="AM14" i="16" a="1"/>
  <c r="AM14" i="16" s="1"/>
  <c r="AE14" i="16" s="1"/>
  <c r="AN14" i="16" a="1"/>
  <c r="AN14" i="16" s="1"/>
  <c r="AF14" i="16" s="1"/>
  <c r="AO14" i="16" a="1"/>
  <c r="AO14" i="16" s="1"/>
  <c r="AG14" i="16" s="1"/>
  <c r="AP14" i="16" a="1"/>
  <c r="AP14" i="16" s="1"/>
  <c r="AH14" i="16" s="1"/>
  <c r="AQ14" i="16" a="1"/>
  <c r="AQ14" i="16" s="1"/>
  <c r="AI14" i="16" s="1"/>
  <c r="AR14" i="16" a="1"/>
  <c r="AR14" i="16" s="1"/>
  <c r="AJ14" i="16" s="1"/>
  <c r="AS14" i="16" a="1"/>
  <c r="AS14" i="16" s="1"/>
  <c r="AK14" i="16" s="1"/>
  <c r="AT14" i="16" a="1"/>
  <c r="AT14" i="16" s="1"/>
  <c r="AL14" i="16" s="1"/>
  <c r="N15" i="16"/>
  <c r="AM15" i="16" a="1"/>
  <c r="AM15" i="16" s="1"/>
  <c r="AE15" i="16" s="1"/>
  <c r="AN15" i="16" a="1"/>
  <c r="AN15" i="16" s="1"/>
  <c r="AF15" i="16" s="1"/>
  <c r="AO15" i="16" a="1"/>
  <c r="AO15" i="16" s="1"/>
  <c r="AG15" i="16" s="1"/>
  <c r="AP15" i="16" a="1"/>
  <c r="AP15" i="16" s="1"/>
  <c r="AH15" i="16" s="1"/>
  <c r="AQ15" i="16" a="1"/>
  <c r="AQ15" i="16" s="1"/>
  <c r="AI15" i="16" s="1"/>
  <c r="AR15" i="16" a="1"/>
  <c r="AR15" i="16" s="1"/>
  <c r="AJ15" i="16" s="1"/>
  <c r="AS15" i="16" a="1"/>
  <c r="AS15" i="16" s="1"/>
  <c r="AK15" i="16" s="1"/>
  <c r="AT15" i="16" a="1"/>
  <c r="AT15" i="16" s="1"/>
  <c r="AL15" i="16" s="1"/>
  <c r="N16" i="16"/>
  <c r="AM16" i="16" a="1"/>
  <c r="AM16" i="16" s="1"/>
  <c r="AE16" i="16" s="1"/>
  <c r="AN16" i="16" a="1"/>
  <c r="AN16" i="16" s="1"/>
  <c r="AF16" i="16" s="1"/>
  <c r="AO16" i="16" a="1"/>
  <c r="AO16" i="16" s="1"/>
  <c r="AG16" i="16" s="1"/>
  <c r="AP16" i="16" a="1"/>
  <c r="AP16" i="16" s="1"/>
  <c r="AH16" i="16" s="1"/>
  <c r="AQ16" i="16" a="1"/>
  <c r="AQ16" i="16" s="1"/>
  <c r="AI16" i="16" s="1"/>
  <c r="AR16" i="16" a="1"/>
  <c r="AR16" i="16" s="1"/>
  <c r="AJ16" i="16" s="1"/>
  <c r="AS16" i="16" a="1"/>
  <c r="AS16" i="16" s="1"/>
  <c r="AK16" i="16" s="1"/>
  <c r="AT16" i="16" a="1"/>
  <c r="AT16" i="16" s="1"/>
  <c r="AL16" i="16" s="1"/>
  <c r="N17" i="16"/>
  <c r="AM17" i="16" a="1"/>
  <c r="AM17" i="16" s="1"/>
  <c r="AE17" i="16" s="1"/>
  <c r="AN17" i="16" a="1"/>
  <c r="AN17" i="16" s="1"/>
  <c r="AF17" i="16" s="1"/>
  <c r="AO17" i="16" a="1"/>
  <c r="AO17" i="16" s="1"/>
  <c r="AG17" i="16" s="1"/>
  <c r="AP17" i="16" a="1"/>
  <c r="AP17" i="16" s="1"/>
  <c r="AH17" i="16" s="1"/>
  <c r="AQ17" i="16" a="1"/>
  <c r="AQ17" i="16" s="1"/>
  <c r="AI17" i="16" s="1"/>
  <c r="AR17" i="16" a="1"/>
  <c r="AR17" i="16" s="1"/>
  <c r="AJ17" i="16" s="1"/>
  <c r="AS17" i="16" a="1"/>
  <c r="AS17" i="16" s="1"/>
  <c r="AK17" i="16" s="1"/>
  <c r="AT17" i="16" a="1"/>
  <c r="AT17" i="16" s="1"/>
  <c r="AL17" i="16" s="1"/>
  <c r="AM18" i="16" a="1"/>
  <c r="AM18" i="16" s="1"/>
  <c r="AE18" i="16" s="1"/>
  <c r="AN18" i="16" a="1"/>
  <c r="AN18" i="16" s="1"/>
  <c r="AF18" i="16" s="1"/>
  <c r="AO18" i="16" a="1"/>
  <c r="AO18" i="16" s="1"/>
  <c r="AG18" i="16" s="1"/>
  <c r="AP18" i="16" a="1"/>
  <c r="AP18" i="16" s="1"/>
  <c r="AH18" i="16" s="1"/>
  <c r="AQ18" i="16" a="1"/>
  <c r="AQ18" i="16" s="1"/>
  <c r="AI18" i="16" s="1"/>
  <c r="AR18" i="16" a="1"/>
  <c r="AR18" i="16" s="1"/>
  <c r="AJ18" i="16" s="1"/>
  <c r="AS18" i="16" a="1"/>
  <c r="AS18" i="16" s="1"/>
  <c r="AK18" i="16" s="1"/>
  <c r="AT18" i="16" a="1"/>
  <c r="AT18" i="16" s="1"/>
  <c r="AL18" i="16" s="1"/>
  <c r="AM19" i="16" a="1"/>
  <c r="AM19" i="16" s="1"/>
  <c r="AE19" i="16" s="1"/>
  <c r="AN19" i="16" a="1"/>
  <c r="AN19" i="16" s="1"/>
  <c r="AF19" i="16" s="1"/>
  <c r="AO19" i="16" a="1"/>
  <c r="AO19" i="16" s="1"/>
  <c r="AG19" i="16" s="1"/>
  <c r="AP19" i="16" a="1"/>
  <c r="AP19" i="16" s="1"/>
  <c r="AH19" i="16" s="1"/>
  <c r="AQ19" i="16" a="1"/>
  <c r="AQ19" i="16" s="1"/>
  <c r="AI19" i="16" s="1"/>
  <c r="AR19" i="16" a="1"/>
  <c r="AR19" i="16" s="1"/>
  <c r="AJ19" i="16" s="1"/>
  <c r="AS19" i="16" a="1"/>
  <c r="AS19" i="16" s="1"/>
  <c r="AK19" i="16" s="1"/>
  <c r="AT19" i="16" a="1"/>
  <c r="AT19" i="16" s="1"/>
  <c r="AL19" i="16" s="1"/>
  <c r="AM20" i="16" a="1"/>
  <c r="AM20" i="16" s="1"/>
  <c r="AE20" i="16" s="1"/>
  <c r="AN20" i="16" a="1"/>
  <c r="AN20" i="16" s="1"/>
  <c r="AF20" i="16" s="1"/>
  <c r="AO20" i="16" a="1"/>
  <c r="AO20" i="16" s="1"/>
  <c r="AG20" i="16" s="1"/>
  <c r="AP20" i="16" a="1"/>
  <c r="AP20" i="16" s="1"/>
  <c r="AH20" i="16" s="1"/>
  <c r="AQ20" i="16" a="1"/>
  <c r="AQ20" i="16" s="1"/>
  <c r="AI20" i="16" s="1"/>
  <c r="AR20" i="16" a="1"/>
  <c r="AR20" i="16" s="1"/>
  <c r="AJ20" i="16" s="1"/>
  <c r="AS20" i="16" a="1"/>
  <c r="AS20" i="16" s="1"/>
  <c r="AK20" i="16" s="1"/>
  <c r="AT20" i="16" a="1"/>
  <c r="AT20" i="16" s="1"/>
  <c r="AL20" i="16" s="1"/>
  <c r="AM21" i="16" a="1"/>
  <c r="AM21" i="16" s="1"/>
  <c r="AE21" i="16" s="1"/>
  <c r="AN21" i="16" a="1"/>
  <c r="AN21" i="16" s="1"/>
  <c r="AF21" i="16" s="1"/>
  <c r="AO21" i="16" a="1"/>
  <c r="AO21" i="16" s="1"/>
  <c r="AG21" i="16" s="1"/>
  <c r="AP21" i="16" a="1"/>
  <c r="AP21" i="16" s="1"/>
  <c r="AH21" i="16" s="1"/>
  <c r="AQ21" i="16" a="1"/>
  <c r="AQ21" i="16" s="1"/>
  <c r="AI21" i="16" s="1"/>
  <c r="AR21" i="16" a="1"/>
  <c r="AR21" i="16" s="1"/>
  <c r="AJ21" i="16" s="1"/>
  <c r="AS21" i="16" a="1"/>
  <c r="AS21" i="16" s="1"/>
  <c r="AK21" i="16" s="1"/>
  <c r="AT21" i="16" a="1"/>
  <c r="AT21" i="16" s="1"/>
  <c r="AL21" i="16" s="1"/>
  <c r="AM22" i="16" a="1"/>
  <c r="AM22" i="16" s="1"/>
  <c r="AE22" i="16" s="1"/>
  <c r="AN22" i="16" a="1"/>
  <c r="AN22" i="16" s="1"/>
  <c r="AF22" i="16" s="1"/>
  <c r="AO22" i="16" a="1"/>
  <c r="AO22" i="16" s="1"/>
  <c r="AG22" i="16" s="1"/>
  <c r="AP22" i="16" a="1"/>
  <c r="AP22" i="16" s="1"/>
  <c r="AH22" i="16" s="1"/>
  <c r="AQ22" i="16" a="1"/>
  <c r="AQ22" i="16" s="1"/>
  <c r="AI22" i="16" s="1"/>
  <c r="AR22" i="16" a="1"/>
  <c r="AR22" i="16" s="1"/>
  <c r="AJ22" i="16" s="1"/>
  <c r="AS22" i="16" a="1"/>
  <c r="AS22" i="16" s="1"/>
  <c r="AK22" i="16" s="1"/>
  <c r="AT22" i="16" a="1"/>
  <c r="AT22" i="16" s="1"/>
  <c r="AL22" i="16" s="1"/>
  <c r="AM23" i="16" a="1"/>
  <c r="AM23" i="16" s="1"/>
  <c r="AE23" i="16" s="1"/>
  <c r="AN23" i="16" a="1"/>
  <c r="AN23" i="16" s="1"/>
  <c r="AF23" i="16" s="1"/>
  <c r="AO23" i="16" a="1"/>
  <c r="AO23" i="16" s="1"/>
  <c r="AG23" i="16" s="1"/>
  <c r="AP23" i="16" a="1"/>
  <c r="AP23" i="16" s="1"/>
  <c r="AH23" i="16" s="1"/>
  <c r="AQ23" i="16" a="1"/>
  <c r="AQ23" i="16" s="1"/>
  <c r="AI23" i="16" s="1"/>
  <c r="AR23" i="16" a="1"/>
  <c r="AR23" i="16" s="1"/>
  <c r="AJ23" i="16" s="1"/>
  <c r="AS23" i="16" a="1"/>
  <c r="AS23" i="16" s="1"/>
  <c r="AK23" i="16" s="1"/>
  <c r="AT23" i="16" a="1"/>
  <c r="AT23" i="16" s="1"/>
  <c r="AL23" i="16" s="1"/>
  <c r="AM24" i="16" a="1"/>
  <c r="AM24" i="16" s="1"/>
  <c r="AE24" i="16" s="1"/>
  <c r="AN24" i="16" a="1"/>
  <c r="AN24" i="16" s="1"/>
  <c r="AF24" i="16" s="1"/>
  <c r="AO24" i="16" a="1"/>
  <c r="AO24" i="16" s="1"/>
  <c r="AG24" i="16" s="1"/>
  <c r="AP24" i="16" a="1"/>
  <c r="AP24" i="16" s="1"/>
  <c r="AH24" i="16" s="1"/>
  <c r="AQ24" i="16" a="1"/>
  <c r="AQ24" i="16" s="1"/>
  <c r="AI24" i="16" s="1"/>
  <c r="AR24" i="16" a="1"/>
  <c r="AR24" i="16" s="1"/>
  <c r="AJ24" i="16" s="1"/>
  <c r="AS24" i="16" a="1"/>
  <c r="AS24" i="16" s="1"/>
  <c r="AK24" i="16" s="1"/>
  <c r="AT24" i="16" a="1"/>
  <c r="AT24" i="16" s="1"/>
  <c r="AL24" i="16" s="1"/>
  <c r="AM25" i="16" a="1"/>
  <c r="AM25" i="16" s="1"/>
  <c r="AE25" i="16" s="1"/>
  <c r="AN25" i="16" a="1"/>
  <c r="AN25" i="16" s="1"/>
  <c r="AF25" i="16" s="1"/>
  <c r="AO25" i="16" a="1"/>
  <c r="AO25" i="16" s="1"/>
  <c r="AG25" i="16" s="1"/>
  <c r="AP25" i="16" a="1"/>
  <c r="AP25" i="16" s="1"/>
  <c r="AH25" i="16" s="1"/>
  <c r="AQ25" i="16" a="1"/>
  <c r="AQ25" i="16" s="1"/>
  <c r="AI25" i="16" s="1"/>
  <c r="AR25" i="16" a="1"/>
  <c r="AR25" i="16" s="1"/>
  <c r="AJ25" i="16" s="1"/>
  <c r="AS25" i="16" a="1"/>
  <c r="AS25" i="16" s="1"/>
  <c r="AK25" i="16" s="1"/>
  <c r="AT25" i="16" a="1"/>
  <c r="AT25" i="16" s="1"/>
  <c r="AL25" i="16" s="1"/>
  <c r="AM26" i="16" a="1"/>
  <c r="AM26" i="16" s="1"/>
  <c r="AE26" i="16" s="1"/>
  <c r="AN26" i="16" a="1"/>
  <c r="AN26" i="16" s="1"/>
  <c r="AF26" i="16" s="1"/>
  <c r="AO26" i="16" a="1"/>
  <c r="AO26" i="16" s="1"/>
  <c r="AG26" i="16" s="1"/>
  <c r="AP26" i="16" a="1"/>
  <c r="AP26" i="16" s="1"/>
  <c r="AH26" i="16" s="1"/>
  <c r="AQ26" i="16" a="1"/>
  <c r="AQ26" i="16" s="1"/>
  <c r="AI26" i="16" s="1"/>
  <c r="AR26" i="16" a="1"/>
  <c r="AR26" i="16" s="1"/>
  <c r="AJ26" i="16" s="1"/>
  <c r="AS26" i="16" a="1"/>
  <c r="AS26" i="16" s="1"/>
  <c r="AK26" i="16" s="1"/>
  <c r="AT26" i="16" a="1"/>
  <c r="AT26" i="16" s="1"/>
  <c r="AL26" i="16" s="1"/>
  <c r="AM27" i="16" a="1"/>
  <c r="AM27" i="16" s="1"/>
  <c r="AE27" i="16" s="1"/>
  <c r="AN27" i="16" a="1"/>
  <c r="AN27" i="16" s="1"/>
  <c r="AF27" i="16" s="1"/>
  <c r="AO27" i="16" a="1"/>
  <c r="AO27" i="16" s="1"/>
  <c r="AG27" i="16" s="1"/>
  <c r="AP27" i="16" a="1"/>
  <c r="AP27" i="16" s="1"/>
  <c r="AH27" i="16" s="1"/>
  <c r="AQ27" i="16" a="1"/>
  <c r="AQ27" i="16" s="1"/>
  <c r="AI27" i="16" s="1"/>
  <c r="AR27" i="16" a="1"/>
  <c r="AR27" i="16" s="1"/>
  <c r="AJ27" i="16" s="1"/>
  <c r="AS27" i="16" a="1"/>
  <c r="AS27" i="16" s="1"/>
  <c r="AK27" i="16" s="1"/>
  <c r="AT27" i="16" a="1"/>
  <c r="AT27" i="16" s="1"/>
  <c r="AL27" i="16" s="1"/>
  <c r="AM28" i="16" a="1"/>
  <c r="AM28" i="16" s="1"/>
  <c r="AE28" i="16" s="1"/>
  <c r="AN28" i="16" a="1"/>
  <c r="AN28" i="16" s="1"/>
  <c r="AF28" i="16" s="1"/>
  <c r="AO28" i="16" a="1"/>
  <c r="AO28" i="16" s="1"/>
  <c r="AG28" i="16" s="1"/>
  <c r="AP28" i="16" a="1"/>
  <c r="AP28" i="16" s="1"/>
  <c r="AH28" i="16" s="1"/>
  <c r="AQ28" i="16" a="1"/>
  <c r="AQ28" i="16" s="1"/>
  <c r="AI28" i="16" s="1"/>
  <c r="AR28" i="16" a="1"/>
  <c r="AR28" i="16" s="1"/>
  <c r="AJ28" i="16" s="1"/>
  <c r="AS28" i="16" a="1"/>
  <c r="AS28" i="16" s="1"/>
  <c r="AK28" i="16" s="1"/>
  <c r="AT28" i="16" a="1"/>
  <c r="AT28" i="16" s="1"/>
  <c r="AL28" i="16" s="1"/>
  <c r="AM29" i="16" a="1"/>
  <c r="AM29" i="16" s="1"/>
  <c r="AE29" i="16" s="1"/>
  <c r="AN29" i="16" a="1"/>
  <c r="AN29" i="16" s="1"/>
  <c r="AF29" i="16" s="1"/>
  <c r="AO29" i="16" a="1"/>
  <c r="AO29" i="16" s="1"/>
  <c r="AG29" i="16" s="1"/>
  <c r="AP29" i="16" a="1"/>
  <c r="AP29" i="16" s="1"/>
  <c r="AH29" i="16" s="1"/>
  <c r="AQ29" i="16" a="1"/>
  <c r="AQ29" i="16" s="1"/>
  <c r="AI29" i="16" s="1"/>
  <c r="AR29" i="16" a="1"/>
  <c r="AR29" i="16" s="1"/>
  <c r="AJ29" i="16" s="1"/>
  <c r="AS29" i="16" a="1"/>
  <c r="AS29" i="16" s="1"/>
  <c r="AK29" i="16" s="1"/>
  <c r="AT29" i="16" a="1"/>
  <c r="AT29" i="16" s="1"/>
  <c r="AL29" i="16" s="1"/>
  <c r="AM30" i="16" a="1"/>
  <c r="AM30" i="16" s="1"/>
  <c r="AE30" i="16" s="1"/>
  <c r="AN30" i="16" a="1"/>
  <c r="AN30" i="16" s="1"/>
  <c r="AF30" i="16" s="1"/>
  <c r="AO30" i="16" a="1"/>
  <c r="AO30" i="16" s="1"/>
  <c r="AG30" i="16" s="1"/>
  <c r="AP30" i="16" a="1"/>
  <c r="AP30" i="16" s="1"/>
  <c r="AH30" i="16" s="1"/>
  <c r="AQ30" i="16" a="1"/>
  <c r="AQ30" i="16" s="1"/>
  <c r="AI30" i="16" s="1"/>
  <c r="AR30" i="16" a="1"/>
  <c r="AR30" i="16" s="1"/>
  <c r="AJ30" i="16" s="1"/>
  <c r="AS30" i="16" a="1"/>
  <c r="AS30" i="16" s="1"/>
  <c r="AK30" i="16" s="1"/>
  <c r="AT30" i="16" a="1"/>
  <c r="AT30" i="16" s="1"/>
  <c r="AL30" i="16" s="1"/>
  <c r="AM31" i="16" a="1"/>
  <c r="AM31" i="16" s="1"/>
  <c r="AE31" i="16" s="1"/>
  <c r="AN31" i="16" a="1"/>
  <c r="AN31" i="16" s="1"/>
  <c r="AF31" i="16" s="1"/>
  <c r="AO31" i="16" a="1"/>
  <c r="AO31" i="16" s="1"/>
  <c r="AG31" i="16" s="1"/>
  <c r="AP31" i="16" a="1"/>
  <c r="AP31" i="16" s="1"/>
  <c r="AH31" i="16" s="1"/>
  <c r="AQ31" i="16" a="1"/>
  <c r="AQ31" i="16" s="1"/>
  <c r="AI31" i="16" s="1"/>
  <c r="AR31" i="16" a="1"/>
  <c r="AR31" i="16" s="1"/>
  <c r="AJ31" i="16" s="1"/>
  <c r="AS31" i="16" a="1"/>
  <c r="AS31" i="16" s="1"/>
  <c r="AK31" i="16" s="1"/>
  <c r="AT31" i="16" a="1"/>
  <c r="AT31" i="16" s="1"/>
  <c r="AL31" i="16" s="1"/>
  <c r="AM32" i="16" a="1"/>
  <c r="AM32" i="16" s="1"/>
  <c r="AE32" i="16" s="1"/>
  <c r="AN32" i="16" a="1"/>
  <c r="AN32" i="16" s="1"/>
  <c r="AF32" i="16" s="1"/>
  <c r="AO32" i="16" a="1"/>
  <c r="AO32" i="16" s="1"/>
  <c r="AG32" i="16" s="1"/>
  <c r="AP32" i="16" a="1"/>
  <c r="AP32" i="16" s="1"/>
  <c r="AH32" i="16" s="1"/>
  <c r="AQ32" i="16" a="1"/>
  <c r="AQ32" i="16" s="1"/>
  <c r="AI32" i="16" s="1"/>
  <c r="AR32" i="16" a="1"/>
  <c r="AR32" i="16" s="1"/>
  <c r="AJ32" i="16" s="1"/>
  <c r="AS32" i="16" a="1"/>
  <c r="AS32" i="16" s="1"/>
  <c r="AK32" i="16" s="1"/>
  <c r="AT32" i="16" a="1"/>
  <c r="AT32" i="16" s="1"/>
  <c r="AL32" i="16" s="1"/>
  <c r="AM33" i="16" a="1"/>
  <c r="AM33" i="16" s="1"/>
  <c r="AE33" i="16" s="1"/>
  <c r="AN33" i="16" a="1"/>
  <c r="AN33" i="16" s="1"/>
  <c r="AF33" i="16" s="1"/>
  <c r="AO33" i="16" a="1"/>
  <c r="AO33" i="16" s="1"/>
  <c r="AG33" i="16" s="1"/>
  <c r="AP33" i="16" a="1"/>
  <c r="AP33" i="16" s="1"/>
  <c r="AH33" i="16" s="1"/>
  <c r="AQ33" i="16" a="1"/>
  <c r="AQ33" i="16" s="1"/>
  <c r="AI33" i="16" s="1"/>
  <c r="AR33" i="16" a="1"/>
  <c r="AR33" i="16" s="1"/>
  <c r="AJ33" i="16" s="1"/>
  <c r="AS33" i="16" a="1"/>
  <c r="AS33" i="16" s="1"/>
  <c r="AK33" i="16" s="1"/>
  <c r="AT33" i="16" a="1"/>
  <c r="AT33" i="16" s="1"/>
  <c r="AL33" i="16" s="1"/>
  <c r="AM34" i="16" a="1"/>
  <c r="AM34" i="16" s="1"/>
  <c r="AE34" i="16" s="1"/>
  <c r="AN34" i="16" a="1"/>
  <c r="AN34" i="16" s="1"/>
  <c r="AF34" i="16" s="1"/>
  <c r="AO34" i="16" a="1"/>
  <c r="AO34" i="16" s="1"/>
  <c r="AG34" i="16" s="1"/>
  <c r="AP34" i="16" a="1"/>
  <c r="AP34" i="16" s="1"/>
  <c r="AH34" i="16" s="1"/>
  <c r="AQ34" i="16" a="1"/>
  <c r="AQ34" i="16" s="1"/>
  <c r="AI34" i="16" s="1"/>
  <c r="AR34" i="16" a="1"/>
  <c r="AR34" i="16" s="1"/>
  <c r="AJ34" i="16" s="1"/>
  <c r="AS34" i="16" a="1"/>
  <c r="AS34" i="16" s="1"/>
  <c r="AK34" i="16" s="1"/>
  <c r="AT34" i="16" a="1"/>
  <c r="AT34" i="16" s="1"/>
  <c r="AL34" i="16" s="1"/>
  <c r="AM35" i="16" a="1"/>
  <c r="AM35" i="16" s="1"/>
  <c r="AE35" i="16" s="1"/>
  <c r="AN35" i="16" a="1"/>
  <c r="AN35" i="16" s="1"/>
  <c r="AF35" i="16" s="1"/>
  <c r="AO35" i="16" a="1"/>
  <c r="AO35" i="16" s="1"/>
  <c r="AG35" i="16" s="1"/>
  <c r="AP35" i="16" a="1"/>
  <c r="AP35" i="16" s="1"/>
  <c r="AH35" i="16" s="1"/>
  <c r="AQ35" i="16" a="1"/>
  <c r="AQ35" i="16" s="1"/>
  <c r="AI35" i="16" s="1"/>
  <c r="AR35" i="16" a="1"/>
  <c r="AR35" i="16" s="1"/>
  <c r="AJ35" i="16" s="1"/>
  <c r="AS35" i="16" a="1"/>
  <c r="AS35" i="16" s="1"/>
  <c r="AK35" i="16" s="1"/>
  <c r="AT35" i="16" a="1"/>
  <c r="AT35" i="16" s="1"/>
  <c r="AL35" i="16" s="1"/>
  <c r="AM36" i="16" a="1"/>
  <c r="AM36" i="16" s="1"/>
  <c r="AE36" i="16" s="1"/>
  <c r="AN36" i="16" a="1"/>
  <c r="AN36" i="16" s="1"/>
  <c r="AF36" i="16" s="1"/>
  <c r="AO36" i="16" a="1"/>
  <c r="AO36" i="16" s="1"/>
  <c r="AG36" i="16" s="1"/>
  <c r="AP36" i="16" a="1"/>
  <c r="AP36" i="16" s="1"/>
  <c r="AH36" i="16" s="1"/>
  <c r="AQ36" i="16" a="1"/>
  <c r="AQ36" i="16" s="1"/>
  <c r="AI36" i="16" s="1"/>
  <c r="AR36" i="16" a="1"/>
  <c r="AR36" i="16" s="1"/>
  <c r="AJ36" i="16" s="1"/>
  <c r="AS36" i="16" a="1"/>
  <c r="AS36" i="16" s="1"/>
  <c r="AK36" i="16" s="1"/>
  <c r="AT36" i="16" a="1"/>
  <c r="AT36" i="16" s="1"/>
  <c r="AL36" i="16" s="1"/>
  <c r="AM37" i="16" a="1"/>
  <c r="AM37" i="16" s="1"/>
  <c r="AE37" i="16" s="1"/>
  <c r="AN37" i="16" a="1"/>
  <c r="AN37" i="16" s="1"/>
  <c r="AF37" i="16" s="1"/>
  <c r="AO37" i="16" a="1"/>
  <c r="AO37" i="16" s="1"/>
  <c r="AG37" i="16" s="1"/>
  <c r="AP37" i="16" a="1"/>
  <c r="AP37" i="16" s="1"/>
  <c r="AH37" i="16" s="1"/>
  <c r="AQ37" i="16" a="1"/>
  <c r="AQ37" i="16" s="1"/>
  <c r="AI37" i="16" s="1"/>
  <c r="AR37" i="16" a="1"/>
  <c r="AR37" i="16" s="1"/>
  <c r="AJ37" i="16" s="1"/>
  <c r="AS37" i="16" a="1"/>
  <c r="AS37" i="16" s="1"/>
  <c r="AK37" i="16" s="1"/>
  <c r="AT37" i="16" a="1"/>
  <c r="AT37" i="16" s="1"/>
  <c r="AL37" i="16" s="1"/>
  <c r="AM38" i="16" a="1"/>
  <c r="AM38" i="16" s="1"/>
  <c r="AE38" i="16" s="1"/>
  <c r="AN38" i="16" a="1"/>
  <c r="AN38" i="16" s="1"/>
  <c r="AF38" i="16" s="1"/>
  <c r="AO38" i="16" a="1"/>
  <c r="AO38" i="16" s="1"/>
  <c r="AG38" i="16" s="1"/>
  <c r="AP38" i="16" a="1"/>
  <c r="AP38" i="16" s="1"/>
  <c r="AH38" i="16" s="1"/>
  <c r="AQ38" i="16" a="1"/>
  <c r="AQ38" i="16" s="1"/>
  <c r="AI38" i="16" s="1"/>
  <c r="AR38" i="16" a="1"/>
  <c r="AR38" i="16" s="1"/>
  <c r="AJ38" i="16" s="1"/>
  <c r="AS38" i="16" a="1"/>
  <c r="AS38" i="16" s="1"/>
  <c r="AK38" i="16" s="1"/>
  <c r="AT38" i="16" a="1"/>
  <c r="AT38" i="16" s="1"/>
  <c r="AL38" i="16" s="1"/>
  <c r="AM39" i="16" a="1"/>
  <c r="AM39" i="16" s="1"/>
  <c r="AE39" i="16" s="1"/>
  <c r="AN39" i="16" a="1"/>
  <c r="AN39" i="16" s="1"/>
  <c r="AF39" i="16" s="1"/>
  <c r="AO39" i="16" a="1"/>
  <c r="AO39" i="16" s="1"/>
  <c r="AG39" i="16" s="1"/>
  <c r="AP39" i="16" a="1"/>
  <c r="AP39" i="16" s="1"/>
  <c r="AH39" i="16" s="1"/>
  <c r="AQ39" i="16" a="1"/>
  <c r="AQ39" i="16" s="1"/>
  <c r="AI39" i="16" s="1"/>
  <c r="AR39" i="16" a="1"/>
  <c r="AR39" i="16" s="1"/>
  <c r="AJ39" i="16" s="1"/>
  <c r="AS39" i="16" a="1"/>
  <c r="AS39" i="16" s="1"/>
  <c r="AK39" i="16" s="1"/>
  <c r="AT39" i="16" a="1"/>
  <c r="AT39" i="16" s="1"/>
  <c r="AL39" i="16" s="1"/>
  <c r="AM40" i="16" a="1"/>
  <c r="AM40" i="16" s="1"/>
  <c r="AE40" i="16" s="1"/>
  <c r="AN40" i="16" a="1"/>
  <c r="AN40" i="16" s="1"/>
  <c r="AF40" i="16" s="1"/>
  <c r="AO40" i="16" a="1"/>
  <c r="AO40" i="16" s="1"/>
  <c r="AG40" i="16" s="1"/>
  <c r="AP40" i="16" a="1"/>
  <c r="AP40" i="16" s="1"/>
  <c r="AH40" i="16" s="1"/>
  <c r="AQ40" i="16" a="1"/>
  <c r="AQ40" i="16" s="1"/>
  <c r="AI40" i="16" s="1"/>
  <c r="AR40" i="16" a="1"/>
  <c r="AR40" i="16" s="1"/>
  <c r="AJ40" i="16" s="1"/>
  <c r="AS40" i="16" a="1"/>
  <c r="AS40" i="16" s="1"/>
  <c r="AK40" i="16" s="1"/>
  <c r="AT40" i="16" a="1"/>
  <c r="AT40" i="16" s="1"/>
  <c r="AL40" i="16" s="1"/>
  <c r="AM41" i="16" a="1"/>
  <c r="AM41" i="16" s="1"/>
  <c r="AE41" i="16" s="1"/>
  <c r="AN41" i="16" a="1"/>
  <c r="AN41" i="16" s="1"/>
  <c r="AF41" i="16" s="1"/>
  <c r="AO41" i="16" a="1"/>
  <c r="AO41" i="16" s="1"/>
  <c r="AG41" i="16" s="1"/>
  <c r="AP41" i="16" a="1"/>
  <c r="AP41" i="16" s="1"/>
  <c r="AH41" i="16" s="1"/>
  <c r="AQ41" i="16" a="1"/>
  <c r="AQ41" i="16" s="1"/>
  <c r="AI41" i="16" s="1"/>
  <c r="AR41" i="16" a="1"/>
  <c r="AR41" i="16" s="1"/>
  <c r="AJ41" i="16" s="1"/>
  <c r="AS41" i="16" a="1"/>
  <c r="AS41" i="16" s="1"/>
  <c r="AK41" i="16" s="1"/>
  <c r="AT41" i="16" a="1"/>
  <c r="AT41" i="16" s="1"/>
  <c r="AL41" i="16" s="1"/>
  <c r="AM42" i="16" a="1"/>
  <c r="AM42" i="16" s="1"/>
  <c r="AE42" i="16" s="1"/>
  <c r="AN42" i="16" a="1"/>
  <c r="AN42" i="16" s="1"/>
  <c r="AF42" i="16" s="1"/>
  <c r="AO42" i="16" a="1"/>
  <c r="AO42" i="16" s="1"/>
  <c r="AG42" i="16" s="1"/>
  <c r="AP42" i="16" a="1"/>
  <c r="AP42" i="16" s="1"/>
  <c r="AH42" i="16" s="1"/>
  <c r="AQ42" i="16" a="1"/>
  <c r="AQ42" i="16" s="1"/>
  <c r="AI42" i="16" s="1"/>
  <c r="AR42" i="16" a="1"/>
  <c r="AR42" i="16" s="1"/>
  <c r="AJ42" i="16" s="1"/>
  <c r="AS42" i="16" a="1"/>
  <c r="AS42" i="16" s="1"/>
  <c r="AK42" i="16" s="1"/>
  <c r="AT42" i="16" a="1"/>
  <c r="AT42" i="16" s="1"/>
  <c r="AL42" i="16" s="1"/>
  <c r="AM43" i="16" a="1"/>
  <c r="AM43" i="16" s="1"/>
  <c r="AE43" i="16" s="1"/>
  <c r="AN43" i="16" a="1"/>
  <c r="AN43" i="16" s="1"/>
  <c r="AF43" i="16" s="1"/>
  <c r="AO43" i="16" a="1"/>
  <c r="AO43" i="16" s="1"/>
  <c r="AG43" i="16" s="1"/>
  <c r="AP43" i="16" a="1"/>
  <c r="AP43" i="16" s="1"/>
  <c r="AH43" i="16" s="1"/>
  <c r="AQ43" i="16" a="1"/>
  <c r="AQ43" i="16" s="1"/>
  <c r="AI43" i="16" s="1"/>
  <c r="AR43" i="16" a="1"/>
  <c r="AR43" i="16" s="1"/>
  <c r="AJ43" i="16" s="1"/>
  <c r="AS43" i="16" a="1"/>
  <c r="AS43" i="16" s="1"/>
  <c r="AK43" i="16" s="1"/>
  <c r="AT43" i="16" a="1"/>
  <c r="AT43" i="16" s="1"/>
  <c r="AL43" i="16" s="1"/>
  <c r="AM44" i="16" a="1"/>
  <c r="AM44" i="16" s="1"/>
  <c r="AE44" i="16" s="1"/>
  <c r="AN44" i="16" a="1"/>
  <c r="AN44" i="16" s="1"/>
  <c r="AF44" i="16" s="1"/>
  <c r="AO44" i="16" a="1"/>
  <c r="AO44" i="16" s="1"/>
  <c r="AG44" i="16" s="1"/>
  <c r="AP44" i="16" a="1"/>
  <c r="AP44" i="16" s="1"/>
  <c r="AH44" i="16" s="1"/>
  <c r="AQ44" i="16" a="1"/>
  <c r="AQ44" i="16" s="1"/>
  <c r="AI44" i="16" s="1"/>
  <c r="AR44" i="16" a="1"/>
  <c r="AR44" i="16" s="1"/>
  <c r="AJ44" i="16" s="1"/>
  <c r="AS44" i="16" a="1"/>
  <c r="AS44" i="16" s="1"/>
  <c r="AK44" i="16" s="1"/>
  <c r="AT44" i="16" a="1"/>
  <c r="AT44" i="16" s="1"/>
  <c r="AL44" i="16" s="1"/>
  <c r="AM45" i="16" a="1"/>
  <c r="AM45" i="16" s="1"/>
  <c r="AE45" i="16" s="1"/>
  <c r="AN45" i="16" a="1"/>
  <c r="AN45" i="16" s="1"/>
  <c r="AF45" i="16" s="1"/>
  <c r="AO45" i="16" a="1"/>
  <c r="AO45" i="16" s="1"/>
  <c r="AG45" i="16" s="1"/>
  <c r="AP45" i="16" a="1"/>
  <c r="AP45" i="16" s="1"/>
  <c r="AH45" i="16" s="1"/>
  <c r="AQ45" i="16" a="1"/>
  <c r="AQ45" i="16" s="1"/>
  <c r="AI45" i="16" s="1"/>
  <c r="AR45" i="16" a="1"/>
  <c r="AR45" i="16" s="1"/>
  <c r="AJ45" i="16" s="1"/>
  <c r="AS45" i="16" a="1"/>
  <c r="AS45" i="16" s="1"/>
  <c r="AK45" i="16" s="1"/>
  <c r="AT45" i="16" a="1"/>
  <c r="AT45" i="16" s="1"/>
  <c r="AL45" i="16" s="1"/>
  <c r="AM46" i="16" a="1"/>
  <c r="AM46" i="16" s="1"/>
  <c r="AE46" i="16" s="1"/>
  <c r="AN46" i="16" a="1"/>
  <c r="AN46" i="16" s="1"/>
  <c r="AF46" i="16" s="1"/>
  <c r="AO46" i="16" a="1"/>
  <c r="AO46" i="16" s="1"/>
  <c r="AG46" i="16" s="1"/>
  <c r="AP46" i="16" a="1"/>
  <c r="AP46" i="16" s="1"/>
  <c r="AH46" i="16" s="1"/>
  <c r="AQ46" i="16" a="1"/>
  <c r="AQ46" i="16" s="1"/>
  <c r="AI46" i="16" s="1"/>
  <c r="AR46" i="16" a="1"/>
  <c r="AR46" i="16" s="1"/>
  <c r="AJ46" i="16" s="1"/>
  <c r="AS46" i="16" a="1"/>
  <c r="AS46" i="16" s="1"/>
  <c r="AK46" i="16" s="1"/>
  <c r="AT46" i="16" a="1"/>
  <c r="AT46" i="16" s="1"/>
  <c r="AL46" i="16" s="1"/>
  <c r="AM47" i="16" a="1"/>
  <c r="AM47" i="16" s="1"/>
  <c r="AE47" i="16" s="1"/>
  <c r="AN47" i="16" a="1"/>
  <c r="AN47" i="16" s="1"/>
  <c r="AF47" i="16" s="1"/>
  <c r="AO47" i="16" a="1"/>
  <c r="AO47" i="16" s="1"/>
  <c r="AG47" i="16" s="1"/>
  <c r="AP47" i="16" a="1"/>
  <c r="AP47" i="16" s="1"/>
  <c r="AH47" i="16" s="1"/>
  <c r="AQ47" i="16" a="1"/>
  <c r="AQ47" i="16" s="1"/>
  <c r="AI47" i="16" s="1"/>
  <c r="AR47" i="16" a="1"/>
  <c r="AR47" i="16" s="1"/>
  <c r="AJ47" i="16" s="1"/>
  <c r="AS47" i="16" a="1"/>
  <c r="AS47" i="16" s="1"/>
  <c r="AK47" i="16" s="1"/>
  <c r="AT47" i="16" a="1"/>
  <c r="AT47" i="16" s="1"/>
  <c r="AL47" i="16" s="1"/>
  <c r="AM48" i="16" a="1"/>
  <c r="AM48" i="16" s="1"/>
  <c r="AE48" i="16" s="1"/>
  <c r="AN48" i="16" a="1"/>
  <c r="AN48" i="16" s="1"/>
  <c r="AF48" i="16" s="1"/>
  <c r="AO48" i="16" a="1"/>
  <c r="AO48" i="16" s="1"/>
  <c r="AG48" i="16" s="1"/>
  <c r="AP48" i="16" a="1"/>
  <c r="AP48" i="16" s="1"/>
  <c r="AH48" i="16" s="1"/>
  <c r="AQ48" i="16" a="1"/>
  <c r="AQ48" i="16" s="1"/>
  <c r="AI48" i="16" s="1"/>
  <c r="AR48" i="16" a="1"/>
  <c r="AR48" i="16" s="1"/>
  <c r="AJ48" i="16" s="1"/>
  <c r="AS48" i="16" a="1"/>
  <c r="AS48" i="16" s="1"/>
  <c r="AK48" i="16" s="1"/>
  <c r="AT48" i="16" a="1"/>
  <c r="AT48" i="16" s="1"/>
  <c r="AL48" i="16" s="1"/>
  <c r="AM49" i="16" a="1"/>
  <c r="AM49" i="16" s="1"/>
  <c r="AE49" i="16" s="1"/>
  <c r="AN49" i="16" a="1"/>
  <c r="AN49" i="16" s="1"/>
  <c r="AF49" i="16" s="1"/>
  <c r="AO49" i="16" a="1"/>
  <c r="AO49" i="16" s="1"/>
  <c r="AG49" i="16" s="1"/>
  <c r="AP49" i="16" a="1"/>
  <c r="AP49" i="16" s="1"/>
  <c r="AH49" i="16" s="1"/>
  <c r="AQ49" i="16" a="1"/>
  <c r="AQ49" i="16" s="1"/>
  <c r="AI49" i="16" s="1"/>
  <c r="AR49" i="16" a="1"/>
  <c r="AR49" i="16" s="1"/>
  <c r="AJ49" i="16" s="1"/>
  <c r="AS49" i="16" a="1"/>
  <c r="AS49" i="16" s="1"/>
  <c r="AK49" i="16" s="1"/>
  <c r="AT49" i="16" a="1"/>
  <c r="AT49" i="16" s="1"/>
  <c r="AL49" i="16" s="1"/>
  <c r="AM50" i="16" a="1"/>
  <c r="AM50" i="16" s="1"/>
  <c r="AE50" i="16" s="1"/>
  <c r="AN50" i="16" a="1"/>
  <c r="AN50" i="16" s="1"/>
  <c r="AF50" i="16" s="1"/>
  <c r="AO50" i="16" a="1"/>
  <c r="AO50" i="16" s="1"/>
  <c r="AG50" i="16" s="1"/>
  <c r="AP50" i="16" a="1"/>
  <c r="AP50" i="16" s="1"/>
  <c r="AH50" i="16" s="1"/>
  <c r="AQ50" i="16" a="1"/>
  <c r="AQ50" i="16" s="1"/>
  <c r="AI50" i="16" s="1"/>
  <c r="AR50" i="16" a="1"/>
  <c r="AR50" i="16" s="1"/>
  <c r="AJ50" i="16" s="1"/>
  <c r="AS50" i="16" a="1"/>
  <c r="AS50" i="16" s="1"/>
  <c r="AK50" i="16" s="1"/>
  <c r="AT50" i="16" a="1"/>
  <c r="AT50" i="16" s="1"/>
  <c r="AL50" i="16" s="1"/>
  <c r="AM51" i="16" a="1"/>
  <c r="AM51" i="16" s="1"/>
  <c r="AE51" i="16" s="1"/>
  <c r="AN51" i="16" a="1"/>
  <c r="AN51" i="16" s="1"/>
  <c r="AF51" i="16" s="1"/>
  <c r="AO51" i="16" a="1"/>
  <c r="AO51" i="16" s="1"/>
  <c r="AG51" i="16" s="1"/>
  <c r="AP51" i="16" a="1"/>
  <c r="AP51" i="16" s="1"/>
  <c r="AH51" i="16" s="1"/>
  <c r="AQ51" i="16" a="1"/>
  <c r="AQ51" i="16" s="1"/>
  <c r="AI51" i="16" s="1"/>
  <c r="AR51" i="16" a="1"/>
  <c r="AR51" i="16" s="1"/>
  <c r="AJ51" i="16" s="1"/>
  <c r="AS51" i="16" a="1"/>
  <c r="AS51" i="16" s="1"/>
  <c r="AK51" i="16" s="1"/>
  <c r="AT51" i="16" a="1"/>
  <c r="AT51" i="16" s="1"/>
  <c r="AL51" i="16" s="1"/>
  <c r="AM52" i="16" a="1"/>
  <c r="AM52" i="16" s="1"/>
  <c r="AE52" i="16" s="1"/>
  <c r="AN52" i="16" a="1"/>
  <c r="AN52" i="16" s="1"/>
  <c r="AF52" i="16" s="1"/>
  <c r="AO52" i="16" a="1"/>
  <c r="AO52" i="16" s="1"/>
  <c r="AG52" i="16" s="1"/>
  <c r="AP52" i="16" a="1"/>
  <c r="AP52" i="16" s="1"/>
  <c r="AH52" i="16" s="1"/>
  <c r="AQ52" i="16" a="1"/>
  <c r="AQ52" i="16" s="1"/>
  <c r="AI52" i="16" s="1"/>
  <c r="AR52" i="16" a="1"/>
  <c r="AR52" i="16" s="1"/>
  <c r="AJ52" i="16" s="1"/>
  <c r="AS52" i="16" a="1"/>
  <c r="AS52" i="16" s="1"/>
  <c r="AK52" i="16" s="1"/>
  <c r="AT52" i="16" a="1"/>
  <c r="AT52" i="16" s="1"/>
  <c r="AL52" i="16" s="1"/>
  <c r="AM53" i="16" a="1"/>
  <c r="AM53" i="16" s="1"/>
  <c r="AE53" i="16" s="1"/>
  <c r="AN53" i="16" a="1"/>
  <c r="AN53" i="16" s="1"/>
  <c r="AF53" i="16" s="1"/>
  <c r="AO53" i="16" a="1"/>
  <c r="AO53" i="16" s="1"/>
  <c r="AG53" i="16" s="1"/>
  <c r="AP53" i="16" a="1"/>
  <c r="AP53" i="16" s="1"/>
  <c r="AH53" i="16" s="1"/>
  <c r="AQ53" i="16" a="1"/>
  <c r="AQ53" i="16" s="1"/>
  <c r="AI53" i="16" s="1"/>
  <c r="AR53" i="16" a="1"/>
  <c r="AR53" i="16" s="1"/>
  <c r="AJ53" i="16" s="1"/>
  <c r="AS53" i="16" a="1"/>
  <c r="AS53" i="16" s="1"/>
  <c r="AK53" i="16" s="1"/>
  <c r="AT53" i="16" a="1"/>
  <c r="AT53" i="16" s="1"/>
  <c r="AL53" i="16" s="1"/>
  <c r="AM54" i="16" a="1"/>
  <c r="AM54" i="16" s="1"/>
  <c r="AE54" i="16" s="1"/>
  <c r="AN54" i="16" a="1"/>
  <c r="AN54" i="16" s="1"/>
  <c r="AF54" i="16" s="1"/>
  <c r="AO54" i="16" a="1"/>
  <c r="AO54" i="16" s="1"/>
  <c r="AG54" i="16" s="1"/>
  <c r="AP54" i="16" a="1"/>
  <c r="AP54" i="16" s="1"/>
  <c r="AH54" i="16" s="1"/>
  <c r="AQ54" i="16" a="1"/>
  <c r="AQ54" i="16" s="1"/>
  <c r="AI54" i="16" s="1"/>
  <c r="AR54" i="16" a="1"/>
  <c r="AR54" i="16" s="1"/>
  <c r="AJ54" i="16" s="1"/>
  <c r="AS54" i="16" a="1"/>
  <c r="AS54" i="16" s="1"/>
  <c r="AK54" i="16" s="1"/>
  <c r="AT54" i="16" a="1"/>
  <c r="AT54" i="16" s="1"/>
  <c r="AL54" i="16" s="1"/>
  <c r="AM55" i="16" a="1"/>
  <c r="AM55" i="16" s="1"/>
  <c r="AE55" i="16" s="1"/>
  <c r="AN55" i="16" a="1"/>
  <c r="AN55" i="16" s="1"/>
  <c r="AF55" i="16" s="1"/>
  <c r="AO55" i="16" a="1"/>
  <c r="AO55" i="16" s="1"/>
  <c r="AG55" i="16" s="1"/>
  <c r="AP55" i="16" a="1"/>
  <c r="AP55" i="16" s="1"/>
  <c r="AH55" i="16" s="1"/>
  <c r="AQ55" i="16" a="1"/>
  <c r="AQ55" i="16" s="1"/>
  <c r="AI55" i="16" s="1"/>
  <c r="AR55" i="16" a="1"/>
  <c r="AR55" i="16" s="1"/>
  <c r="AJ55" i="16" s="1"/>
  <c r="AS55" i="16" a="1"/>
  <c r="AS55" i="16" s="1"/>
  <c r="AK55" i="16" s="1"/>
  <c r="AT55" i="16" a="1"/>
  <c r="AT55" i="16" s="1"/>
  <c r="AL55" i="16" s="1"/>
  <c r="AM56" i="16" a="1"/>
  <c r="AM56" i="16" s="1"/>
  <c r="AE56" i="16" s="1"/>
  <c r="AN56" i="16" a="1"/>
  <c r="AN56" i="16" s="1"/>
  <c r="AF56" i="16" s="1"/>
  <c r="AO56" i="16" a="1"/>
  <c r="AO56" i="16" s="1"/>
  <c r="AG56" i="16" s="1"/>
  <c r="AP56" i="16" a="1"/>
  <c r="AP56" i="16" s="1"/>
  <c r="AH56" i="16" s="1"/>
  <c r="AQ56" i="16" a="1"/>
  <c r="AQ56" i="16" s="1"/>
  <c r="AI56" i="16" s="1"/>
  <c r="AR56" i="16" a="1"/>
  <c r="AR56" i="16" s="1"/>
  <c r="AJ56" i="16" s="1"/>
  <c r="AS56" i="16" a="1"/>
  <c r="AS56" i="16" s="1"/>
  <c r="AK56" i="16" s="1"/>
  <c r="AT56" i="16" a="1"/>
  <c r="AT56" i="16" s="1"/>
  <c r="AL56" i="16" s="1"/>
  <c r="AM57" i="16" a="1"/>
  <c r="AM57" i="16" s="1"/>
  <c r="AE57" i="16" s="1"/>
  <c r="AN57" i="16" a="1"/>
  <c r="AN57" i="16" s="1"/>
  <c r="AF57" i="16" s="1"/>
  <c r="AO57" i="16" a="1"/>
  <c r="AO57" i="16" s="1"/>
  <c r="AG57" i="16" s="1"/>
  <c r="AP57" i="16" a="1"/>
  <c r="AP57" i="16" s="1"/>
  <c r="AH57" i="16" s="1"/>
  <c r="AQ57" i="16" a="1"/>
  <c r="AQ57" i="16" s="1"/>
  <c r="AI57" i="16" s="1"/>
  <c r="AR57" i="16" a="1"/>
  <c r="AR57" i="16" s="1"/>
  <c r="AJ57" i="16" s="1"/>
  <c r="AS57" i="16" a="1"/>
  <c r="AS57" i="16" s="1"/>
  <c r="AK57" i="16" s="1"/>
  <c r="AT57" i="16" a="1"/>
  <c r="AT57" i="16" s="1"/>
  <c r="AL57" i="16" s="1"/>
  <c r="AM58" i="16" a="1"/>
  <c r="AM58" i="16" s="1"/>
  <c r="AE58" i="16" s="1"/>
  <c r="AN58" i="16" a="1"/>
  <c r="AN58" i="16" s="1"/>
  <c r="AF58" i="16" s="1"/>
  <c r="AO58" i="16" a="1"/>
  <c r="AO58" i="16" s="1"/>
  <c r="AG58" i="16" s="1"/>
  <c r="AP58" i="16" a="1"/>
  <c r="AP58" i="16" s="1"/>
  <c r="AH58" i="16" s="1"/>
  <c r="AQ58" i="16" a="1"/>
  <c r="AQ58" i="16" s="1"/>
  <c r="AI58" i="16" s="1"/>
  <c r="AR58" i="16" a="1"/>
  <c r="AR58" i="16" s="1"/>
  <c r="AJ58" i="16" s="1"/>
  <c r="AS58" i="16" a="1"/>
  <c r="AS58" i="16" s="1"/>
  <c r="AK58" i="16" s="1"/>
  <c r="AT58" i="16" a="1"/>
  <c r="AT58" i="16" s="1"/>
  <c r="AL58" i="16" s="1"/>
  <c r="AM59" i="16" a="1"/>
  <c r="AM59" i="16" s="1"/>
  <c r="AE59" i="16" s="1"/>
  <c r="AN59" i="16" a="1"/>
  <c r="AN59" i="16" s="1"/>
  <c r="AF59" i="16" s="1"/>
  <c r="AO59" i="16" a="1"/>
  <c r="AO59" i="16" s="1"/>
  <c r="AG59" i="16" s="1"/>
  <c r="AP59" i="16" a="1"/>
  <c r="AP59" i="16" s="1"/>
  <c r="AH59" i="16" s="1"/>
  <c r="AQ59" i="16" a="1"/>
  <c r="AQ59" i="16" s="1"/>
  <c r="AI59" i="16" s="1"/>
  <c r="AR59" i="16" a="1"/>
  <c r="AR59" i="16" s="1"/>
  <c r="AJ59" i="16" s="1"/>
  <c r="AS59" i="16" a="1"/>
  <c r="AS59" i="16" s="1"/>
  <c r="AK59" i="16" s="1"/>
  <c r="AT59" i="16" a="1"/>
  <c r="AT59" i="16" s="1"/>
  <c r="AL59" i="16" s="1"/>
  <c r="AM60" i="16" a="1"/>
  <c r="AM60" i="16" s="1"/>
  <c r="AE60" i="16" s="1"/>
  <c r="AN60" i="16" a="1"/>
  <c r="AN60" i="16" s="1"/>
  <c r="AF60" i="16" s="1"/>
  <c r="AO60" i="16" a="1"/>
  <c r="AO60" i="16" s="1"/>
  <c r="AG60" i="16" s="1"/>
  <c r="AP60" i="16" a="1"/>
  <c r="AP60" i="16" s="1"/>
  <c r="AH60" i="16" s="1"/>
  <c r="AQ60" i="16" a="1"/>
  <c r="AQ60" i="16" s="1"/>
  <c r="AI60" i="16" s="1"/>
  <c r="AR60" i="16" a="1"/>
  <c r="AR60" i="16" s="1"/>
  <c r="AJ60" i="16" s="1"/>
  <c r="AS60" i="16" a="1"/>
  <c r="AS60" i="16" s="1"/>
  <c r="AK60" i="16" s="1"/>
  <c r="AT60" i="16" a="1"/>
  <c r="AT60" i="16" s="1"/>
  <c r="AL60" i="16" s="1"/>
  <c r="AM61" i="16" a="1"/>
  <c r="AM61" i="16" s="1"/>
  <c r="AE61" i="16" s="1"/>
  <c r="AN61" i="16" a="1"/>
  <c r="AN61" i="16" s="1"/>
  <c r="AF61" i="16" s="1"/>
  <c r="AO61" i="16" a="1"/>
  <c r="AO61" i="16" s="1"/>
  <c r="AG61" i="16" s="1"/>
  <c r="AP61" i="16" a="1"/>
  <c r="AP61" i="16" s="1"/>
  <c r="AH61" i="16" s="1"/>
  <c r="AQ61" i="16" a="1"/>
  <c r="AQ61" i="16" s="1"/>
  <c r="AI61" i="16" s="1"/>
  <c r="AR61" i="16" a="1"/>
  <c r="AR61" i="16" s="1"/>
  <c r="AJ61" i="16" s="1"/>
  <c r="AS61" i="16" a="1"/>
  <c r="AS61" i="16" s="1"/>
  <c r="AK61" i="16" s="1"/>
  <c r="AT61" i="16" a="1"/>
  <c r="AT61" i="16" s="1"/>
  <c r="AL61" i="16" s="1"/>
  <c r="AM62" i="16" a="1"/>
  <c r="AM62" i="16" s="1"/>
  <c r="AE62" i="16" s="1"/>
  <c r="AN62" i="16" a="1"/>
  <c r="AN62" i="16" s="1"/>
  <c r="AF62" i="16" s="1"/>
  <c r="AO62" i="16" a="1"/>
  <c r="AO62" i="16" s="1"/>
  <c r="AG62" i="16" s="1"/>
  <c r="AP62" i="16" a="1"/>
  <c r="AP62" i="16" s="1"/>
  <c r="AH62" i="16" s="1"/>
  <c r="AQ62" i="16" a="1"/>
  <c r="AQ62" i="16" s="1"/>
  <c r="AI62" i="16" s="1"/>
  <c r="AR62" i="16" a="1"/>
  <c r="AR62" i="16" s="1"/>
  <c r="AJ62" i="16" s="1"/>
  <c r="AS62" i="16" a="1"/>
  <c r="AS62" i="16" s="1"/>
  <c r="AK62" i="16" s="1"/>
  <c r="AT62" i="16" a="1"/>
  <c r="AT62" i="16" s="1"/>
  <c r="AL62" i="16" s="1"/>
  <c r="AM63" i="16" a="1"/>
  <c r="AM63" i="16" s="1"/>
  <c r="AE63" i="16" s="1"/>
  <c r="AN63" i="16" a="1"/>
  <c r="AN63" i="16" s="1"/>
  <c r="AF63" i="16" s="1"/>
  <c r="AO63" i="16" a="1"/>
  <c r="AO63" i="16" s="1"/>
  <c r="AG63" i="16" s="1"/>
  <c r="AP63" i="16" a="1"/>
  <c r="AP63" i="16" s="1"/>
  <c r="AH63" i="16" s="1"/>
  <c r="AQ63" i="16" a="1"/>
  <c r="AQ63" i="16" s="1"/>
  <c r="AI63" i="16" s="1"/>
  <c r="AR63" i="16" a="1"/>
  <c r="AR63" i="16" s="1"/>
  <c r="AJ63" i="16" s="1"/>
  <c r="AS63" i="16" a="1"/>
  <c r="AS63" i="16" s="1"/>
  <c r="AK63" i="16" s="1"/>
  <c r="AT63" i="16" a="1"/>
  <c r="AT63" i="16" s="1"/>
  <c r="AL63" i="16" s="1"/>
  <c r="AM64" i="16" a="1"/>
  <c r="AM64" i="16" s="1"/>
  <c r="AE64" i="16" s="1"/>
  <c r="AN64" i="16" a="1"/>
  <c r="AN64" i="16" s="1"/>
  <c r="AF64" i="16" s="1"/>
  <c r="AO64" i="16" a="1"/>
  <c r="AO64" i="16" s="1"/>
  <c r="AG64" i="16" s="1"/>
  <c r="AP64" i="16" a="1"/>
  <c r="AP64" i="16" s="1"/>
  <c r="AH64" i="16" s="1"/>
  <c r="AQ64" i="16" a="1"/>
  <c r="AQ64" i="16" s="1"/>
  <c r="AI64" i="16" s="1"/>
  <c r="AR64" i="16" a="1"/>
  <c r="AR64" i="16" s="1"/>
  <c r="AJ64" i="16" s="1"/>
  <c r="AS64" i="16" a="1"/>
  <c r="AS64" i="16" s="1"/>
  <c r="AK64" i="16" s="1"/>
  <c r="AT64" i="16" a="1"/>
  <c r="AT64" i="16" s="1"/>
  <c r="AL64" i="16" s="1"/>
  <c r="AM65" i="16" a="1"/>
  <c r="AM65" i="16" s="1"/>
  <c r="AE65" i="16" s="1"/>
  <c r="AN65" i="16" a="1"/>
  <c r="AN65" i="16" s="1"/>
  <c r="AF65" i="16" s="1"/>
  <c r="AO65" i="16" a="1"/>
  <c r="AO65" i="16" s="1"/>
  <c r="AG65" i="16" s="1"/>
  <c r="AP65" i="16" a="1"/>
  <c r="AP65" i="16" s="1"/>
  <c r="AH65" i="16" s="1"/>
  <c r="AQ65" i="16" a="1"/>
  <c r="AQ65" i="16" s="1"/>
  <c r="AI65" i="16" s="1"/>
  <c r="AR65" i="16" a="1"/>
  <c r="AR65" i="16" s="1"/>
  <c r="AJ65" i="16" s="1"/>
  <c r="AS65" i="16" a="1"/>
  <c r="AS65" i="16" s="1"/>
  <c r="AK65" i="16" s="1"/>
  <c r="AT65" i="16" a="1"/>
  <c r="AT65" i="16" s="1"/>
  <c r="AL65" i="16" s="1"/>
  <c r="AM66" i="16" a="1"/>
  <c r="AM66" i="16" s="1"/>
  <c r="AE66" i="16" s="1"/>
  <c r="AN66" i="16" a="1"/>
  <c r="AN66" i="16" s="1"/>
  <c r="AF66" i="16" s="1"/>
  <c r="AO66" i="16" a="1"/>
  <c r="AO66" i="16" s="1"/>
  <c r="AG66" i="16" s="1"/>
  <c r="AP66" i="16" a="1"/>
  <c r="AP66" i="16" s="1"/>
  <c r="AH66" i="16" s="1"/>
  <c r="AQ66" i="16" a="1"/>
  <c r="AQ66" i="16" s="1"/>
  <c r="AI66" i="16" s="1"/>
  <c r="AR66" i="16" a="1"/>
  <c r="AR66" i="16" s="1"/>
  <c r="AJ66" i="16" s="1"/>
  <c r="AS66" i="16" a="1"/>
  <c r="AS66" i="16" s="1"/>
  <c r="AK66" i="16" s="1"/>
  <c r="AT66" i="16" a="1"/>
  <c r="AT66" i="16" s="1"/>
  <c r="AL66" i="16" s="1"/>
  <c r="AM67" i="16" a="1"/>
  <c r="AM67" i="16" s="1"/>
  <c r="AE67" i="16" s="1"/>
  <c r="AN67" i="16" a="1"/>
  <c r="AN67" i="16" s="1"/>
  <c r="AF67" i="16" s="1"/>
  <c r="AO67" i="16" a="1"/>
  <c r="AO67" i="16" s="1"/>
  <c r="AG67" i="16" s="1"/>
  <c r="AP67" i="16" a="1"/>
  <c r="AP67" i="16" s="1"/>
  <c r="AH67" i="16" s="1"/>
  <c r="AQ67" i="16" a="1"/>
  <c r="AQ67" i="16" s="1"/>
  <c r="AI67" i="16" s="1"/>
  <c r="AR67" i="16" a="1"/>
  <c r="AR67" i="16" s="1"/>
  <c r="AJ67" i="16" s="1"/>
  <c r="AS67" i="16" a="1"/>
  <c r="AS67" i="16" s="1"/>
  <c r="AK67" i="16" s="1"/>
  <c r="AT67" i="16" a="1"/>
  <c r="AT67" i="16" s="1"/>
  <c r="AL67" i="16" s="1"/>
  <c r="AM68" i="16" a="1"/>
  <c r="AM68" i="16" s="1"/>
  <c r="AE68" i="16" s="1"/>
  <c r="AN68" i="16" a="1"/>
  <c r="AN68" i="16" s="1"/>
  <c r="AF68" i="16" s="1"/>
  <c r="AO68" i="16" a="1"/>
  <c r="AO68" i="16" s="1"/>
  <c r="AG68" i="16" s="1"/>
  <c r="AP68" i="16" a="1"/>
  <c r="AP68" i="16" s="1"/>
  <c r="AH68" i="16" s="1"/>
  <c r="AQ68" i="16" a="1"/>
  <c r="AQ68" i="16" s="1"/>
  <c r="AI68" i="16" s="1"/>
  <c r="AR68" i="16" a="1"/>
  <c r="AR68" i="16" s="1"/>
  <c r="AJ68" i="16" s="1"/>
  <c r="AS68" i="16" a="1"/>
  <c r="AS68" i="16" s="1"/>
  <c r="AK68" i="16" s="1"/>
  <c r="AT68" i="16" a="1"/>
  <c r="AT68" i="16" s="1"/>
  <c r="AL68" i="16" s="1"/>
  <c r="AM69" i="16" a="1"/>
  <c r="AM69" i="16" s="1"/>
  <c r="AE69" i="16" s="1"/>
  <c r="AN69" i="16" a="1"/>
  <c r="AN69" i="16" s="1"/>
  <c r="AF69" i="16" s="1"/>
  <c r="AO69" i="16" a="1"/>
  <c r="AO69" i="16" s="1"/>
  <c r="AG69" i="16" s="1"/>
  <c r="AP69" i="16" a="1"/>
  <c r="AP69" i="16" s="1"/>
  <c r="AH69" i="16" s="1"/>
  <c r="AQ69" i="16" a="1"/>
  <c r="AQ69" i="16" s="1"/>
  <c r="AI69" i="16" s="1"/>
  <c r="AR69" i="16" a="1"/>
  <c r="AR69" i="16" s="1"/>
  <c r="AJ69" i="16" s="1"/>
  <c r="AS69" i="16" a="1"/>
  <c r="AS69" i="16" s="1"/>
  <c r="AK69" i="16" s="1"/>
  <c r="AT69" i="16" a="1"/>
  <c r="AT69" i="16" s="1"/>
  <c r="AL69" i="16" s="1"/>
  <c r="AM70" i="16" a="1"/>
  <c r="AM70" i="16" s="1"/>
  <c r="AE70" i="16" s="1"/>
  <c r="AN70" i="16" a="1"/>
  <c r="AN70" i="16" s="1"/>
  <c r="AF70" i="16" s="1"/>
  <c r="AO70" i="16" a="1"/>
  <c r="AO70" i="16" s="1"/>
  <c r="AG70" i="16" s="1"/>
  <c r="AP70" i="16" a="1"/>
  <c r="AP70" i="16" s="1"/>
  <c r="AH70" i="16" s="1"/>
  <c r="AQ70" i="16" a="1"/>
  <c r="AQ70" i="16" s="1"/>
  <c r="AI70" i="16" s="1"/>
  <c r="AR70" i="16" a="1"/>
  <c r="AR70" i="16" s="1"/>
  <c r="AJ70" i="16" s="1"/>
  <c r="AS70" i="16" a="1"/>
  <c r="AS70" i="16" s="1"/>
  <c r="AK70" i="16" s="1"/>
  <c r="AT70" i="16" a="1"/>
  <c r="AT70" i="16" s="1"/>
  <c r="AL70" i="16" s="1"/>
  <c r="AM71" i="16" a="1"/>
  <c r="AM71" i="16" s="1"/>
  <c r="AE71" i="16" s="1"/>
  <c r="AN71" i="16" a="1"/>
  <c r="AN71" i="16" s="1"/>
  <c r="AF71" i="16" s="1"/>
  <c r="AO71" i="16" a="1"/>
  <c r="AO71" i="16" s="1"/>
  <c r="AG71" i="16" s="1"/>
  <c r="AP71" i="16" a="1"/>
  <c r="AP71" i="16" s="1"/>
  <c r="AH71" i="16" s="1"/>
  <c r="AQ71" i="16" a="1"/>
  <c r="AQ71" i="16" s="1"/>
  <c r="AI71" i="16" s="1"/>
  <c r="AR71" i="16" a="1"/>
  <c r="AR71" i="16" s="1"/>
  <c r="AJ71" i="16" s="1"/>
  <c r="AS71" i="16" a="1"/>
  <c r="AS71" i="16" s="1"/>
  <c r="AK71" i="16" s="1"/>
  <c r="AT71" i="16" a="1"/>
  <c r="AT71" i="16" s="1"/>
  <c r="AL71" i="16" s="1"/>
  <c r="AM72" i="16" a="1"/>
  <c r="AM72" i="16" s="1"/>
  <c r="AE72" i="16" s="1"/>
  <c r="AN72" i="16" a="1"/>
  <c r="AN72" i="16" s="1"/>
  <c r="AF72" i="16" s="1"/>
  <c r="AO72" i="16" a="1"/>
  <c r="AO72" i="16" s="1"/>
  <c r="AG72" i="16" s="1"/>
  <c r="AP72" i="16" a="1"/>
  <c r="AP72" i="16" s="1"/>
  <c r="AH72" i="16" s="1"/>
  <c r="AQ72" i="16" a="1"/>
  <c r="AQ72" i="16" s="1"/>
  <c r="AI72" i="16" s="1"/>
  <c r="AR72" i="16" a="1"/>
  <c r="AR72" i="16" s="1"/>
  <c r="AJ72" i="16" s="1"/>
  <c r="AS72" i="16" a="1"/>
  <c r="AS72" i="16" s="1"/>
  <c r="AK72" i="16" s="1"/>
  <c r="AT72" i="16" a="1"/>
  <c r="AT72" i="16" s="1"/>
  <c r="AL72" i="16" s="1"/>
  <c r="AM73" i="16" a="1"/>
  <c r="AM73" i="16" s="1"/>
  <c r="AE73" i="16" s="1"/>
  <c r="AN73" i="16" a="1"/>
  <c r="AN73" i="16" s="1"/>
  <c r="AF73" i="16" s="1"/>
  <c r="AO73" i="16" a="1"/>
  <c r="AO73" i="16" s="1"/>
  <c r="AG73" i="16" s="1"/>
  <c r="AP73" i="16" a="1"/>
  <c r="AP73" i="16" s="1"/>
  <c r="AH73" i="16" s="1"/>
  <c r="AQ73" i="16" a="1"/>
  <c r="AQ73" i="16" s="1"/>
  <c r="AI73" i="16" s="1"/>
  <c r="AR73" i="16" a="1"/>
  <c r="AR73" i="16" s="1"/>
  <c r="AJ73" i="16" s="1"/>
  <c r="AS73" i="16" a="1"/>
  <c r="AS73" i="16" s="1"/>
  <c r="AK73" i="16" s="1"/>
  <c r="AT73" i="16" a="1"/>
  <c r="AT73" i="16" s="1"/>
  <c r="AL73" i="16" s="1"/>
  <c r="AM74" i="16" a="1"/>
  <c r="AM74" i="16" s="1"/>
  <c r="AE74" i="16" s="1"/>
  <c r="AN74" i="16" a="1"/>
  <c r="AN74" i="16" s="1"/>
  <c r="AF74" i="16" s="1"/>
  <c r="AO74" i="16" a="1"/>
  <c r="AO74" i="16" s="1"/>
  <c r="AG74" i="16" s="1"/>
  <c r="AP74" i="16" a="1"/>
  <c r="AP74" i="16" s="1"/>
  <c r="AH74" i="16" s="1"/>
  <c r="AQ74" i="16" a="1"/>
  <c r="AQ74" i="16" s="1"/>
  <c r="AI74" i="16" s="1"/>
  <c r="AR74" i="16" a="1"/>
  <c r="AR74" i="16" s="1"/>
  <c r="AJ74" i="16" s="1"/>
  <c r="AS74" i="16" a="1"/>
  <c r="AS74" i="16" s="1"/>
  <c r="AK74" i="16" s="1"/>
  <c r="AT74" i="16" a="1"/>
  <c r="AT74" i="16" s="1"/>
  <c r="AL74" i="16" s="1"/>
  <c r="AM75" i="16" a="1"/>
  <c r="AM75" i="16" s="1"/>
  <c r="AE75" i="16" s="1"/>
  <c r="AN75" i="16" a="1"/>
  <c r="AN75" i="16" s="1"/>
  <c r="AF75" i="16" s="1"/>
  <c r="AO75" i="16" a="1"/>
  <c r="AO75" i="16" s="1"/>
  <c r="AG75" i="16" s="1"/>
  <c r="AP75" i="16" a="1"/>
  <c r="AP75" i="16" s="1"/>
  <c r="AH75" i="16" s="1"/>
  <c r="AQ75" i="16" a="1"/>
  <c r="AQ75" i="16" s="1"/>
  <c r="AI75" i="16" s="1"/>
  <c r="AR75" i="16" a="1"/>
  <c r="AR75" i="16" s="1"/>
  <c r="AJ75" i="16" s="1"/>
  <c r="AS75" i="16" a="1"/>
  <c r="AS75" i="16" s="1"/>
  <c r="AK75" i="16" s="1"/>
  <c r="AT75" i="16" a="1"/>
  <c r="AT75" i="16" s="1"/>
  <c r="AL75" i="16" s="1"/>
  <c r="AM76" i="16" a="1"/>
  <c r="AM76" i="16" s="1"/>
  <c r="AE76" i="16" s="1"/>
  <c r="AN76" i="16" a="1"/>
  <c r="AN76" i="16" s="1"/>
  <c r="AF76" i="16" s="1"/>
  <c r="AO76" i="16" a="1"/>
  <c r="AO76" i="16" s="1"/>
  <c r="AG76" i="16" s="1"/>
  <c r="AP76" i="16" a="1"/>
  <c r="AP76" i="16" s="1"/>
  <c r="AH76" i="16" s="1"/>
  <c r="AQ76" i="16" a="1"/>
  <c r="AQ76" i="16" s="1"/>
  <c r="AI76" i="16" s="1"/>
  <c r="AR76" i="16" a="1"/>
  <c r="AR76" i="16" s="1"/>
  <c r="AJ76" i="16" s="1"/>
  <c r="AS76" i="16" a="1"/>
  <c r="AS76" i="16" s="1"/>
  <c r="AK76" i="16" s="1"/>
  <c r="AT76" i="16" a="1"/>
  <c r="AT76" i="16" s="1"/>
  <c r="AL76" i="16" s="1"/>
  <c r="AM77" i="16" a="1"/>
  <c r="AM77" i="16" s="1"/>
  <c r="AE77" i="16" s="1"/>
  <c r="AN77" i="16" a="1"/>
  <c r="AN77" i="16" s="1"/>
  <c r="AF77" i="16" s="1"/>
  <c r="AO77" i="16" a="1"/>
  <c r="AO77" i="16" s="1"/>
  <c r="AG77" i="16" s="1"/>
  <c r="AP77" i="16" a="1"/>
  <c r="AP77" i="16" s="1"/>
  <c r="AH77" i="16" s="1"/>
  <c r="AQ77" i="16" a="1"/>
  <c r="AQ77" i="16" s="1"/>
  <c r="AI77" i="16" s="1"/>
  <c r="AR77" i="16" a="1"/>
  <c r="AR77" i="16" s="1"/>
  <c r="AJ77" i="16" s="1"/>
  <c r="AS77" i="16" a="1"/>
  <c r="AS77" i="16" s="1"/>
  <c r="AK77" i="16" s="1"/>
  <c r="AT77" i="16" a="1"/>
  <c r="AT77" i="16" s="1"/>
  <c r="AL77" i="16" s="1"/>
  <c r="AM78" i="16" a="1"/>
  <c r="AM78" i="16" s="1"/>
  <c r="AE78" i="16" s="1"/>
  <c r="AN78" i="16" a="1"/>
  <c r="AN78" i="16" s="1"/>
  <c r="AF78" i="16" s="1"/>
  <c r="AO78" i="16" a="1"/>
  <c r="AO78" i="16" s="1"/>
  <c r="AG78" i="16" s="1"/>
  <c r="AP78" i="16" a="1"/>
  <c r="AP78" i="16" s="1"/>
  <c r="AH78" i="16" s="1"/>
  <c r="AQ78" i="16" a="1"/>
  <c r="AQ78" i="16" s="1"/>
  <c r="AI78" i="16" s="1"/>
  <c r="AR78" i="16" a="1"/>
  <c r="AR78" i="16" s="1"/>
  <c r="AJ78" i="16" s="1"/>
  <c r="AS78" i="16" a="1"/>
  <c r="AS78" i="16" s="1"/>
  <c r="AK78" i="16" s="1"/>
  <c r="AT78" i="16" a="1"/>
  <c r="AT78" i="16" s="1"/>
  <c r="AL78" i="16" s="1"/>
  <c r="AM79" i="16" a="1"/>
  <c r="AM79" i="16" s="1"/>
  <c r="AE79" i="16" s="1"/>
  <c r="AN79" i="16" a="1"/>
  <c r="AN79" i="16" s="1"/>
  <c r="AF79" i="16" s="1"/>
  <c r="AO79" i="16" a="1"/>
  <c r="AO79" i="16" s="1"/>
  <c r="AG79" i="16" s="1"/>
  <c r="AP79" i="16" a="1"/>
  <c r="AP79" i="16" s="1"/>
  <c r="AH79" i="16" s="1"/>
  <c r="AQ79" i="16" a="1"/>
  <c r="AQ79" i="16" s="1"/>
  <c r="AI79" i="16" s="1"/>
  <c r="AR79" i="16" a="1"/>
  <c r="AR79" i="16" s="1"/>
  <c r="AJ79" i="16" s="1"/>
  <c r="AS79" i="16" a="1"/>
  <c r="AS79" i="16" s="1"/>
  <c r="AK79" i="16" s="1"/>
  <c r="AT79" i="16" a="1"/>
  <c r="AT79" i="16" s="1"/>
  <c r="AL79" i="16" s="1"/>
  <c r="AM80" i="16" a="1"/>
  <c r="AM80" i="16" s="1"/>
  <c r="AE80" i="16" s="1"/>
  <c r="AN80" i="16" a="1"/>
  <c r="AN80" i="16" s="1"/>
  <c r="AF80" i="16" s="1"/>
  <c r="AO80" i="16" a="1"/>
  <c r="AO80" i="16" s="1"/>
  <c r="AG80" i="16" s="1"/>
  <c r="AP80" i="16" a="1"/>
  <c r="AP80" i="16" s="1"/>
  <c r="AH80" i="16" s="1"/>
  <c r="AQ80" i="16" a="1"/>
  <c r="AQ80" i="16" s="1"/>
  <c r="AI80" i="16" s="1"/>
  <c r="AR80" i="16" a="1"/>
  <c r="AR80" i="16" s="1"/>
  <c r="AJ80" i="16" s="1"/>
  <c r="AS80" i="16" a="1"/>
  <c r="AS80" i="16" s="1"/>
  <c r="AK80" i="16" s="1"/>
  <c r="AT80" i="16" a="1"/>
  <c r="AT80" i="16" s="1"/>
  <c r="AL80" i="16" s="1"/>
  <c r="AM81" i="16" a="1"/>
  <c r="AM81" i="16" s="1"/>
  <c r="AE81" i="16" s="1"/>
  <c r="AN81" i="16" a="1"/>
  <c r="AN81" i="16" s="1"/>
  <c r="AF81" i="16" s="1"/>
  <c r="AO81" i="16" a="1"/>
  <c r="AO81" i="16" s="1"/>
  <c r="AG81" i="16" s="1"/>
  <c r="AP81" i="16" a="1"/>
  <c r="AP81" i="16" s="1"/>
  <c r="AH81" i="16" s="1"/>
  <c r="AQ81" i="16" a="1"/>
  <c r="AQ81" i="16" s="1"/>
  <c r="AI81" i="16" s="1"/>
  <c r="AR81" i="16" a="1"/>
  <c r="AR81" i="16" s="1"/>
  <c r="AJ81" i="16" s="1"/>
  <c r="AS81" i="16" a="1"/>
  <c r="AS81" i="16" s="1"/>
  <c r="AK81" i="16" s="1"/>
  <c r="AT81" i="16" a="1"/>
  <c r="AT81" i="16" s="1"/>
  <c r="AL81" i="16" s="1"/>
  <c r="AM82" i="16" a="1"/>
  <c r="AM82" i="16" s="1"/>
  <c r="AE82" i="16" s="1"/>
  <c r="AN82" i="16" a="1"/>
  <c r="AN82" i="16" s="1"/>
  <c r="AF82" i="16" s="1"/>
  <c r="AO82" i="16" a="1"/>
  <c r="AO82" i="16" s="1"/>
  <c r="AG82" i="16" s="1"/>
  <c r="AP82" i="16" a="1"/>
  <c r="AP82" i="16" s="1"/>
  <c r="AH82" i="16" s="1"/>
  <c r="AQ82" i="16" a="1"/>
  <c r="AQ82" i="16" s="1"/>
  <c r="AI82" i="16" s="1"/>
  <c r="AR82" i="16" a="1"/>
  <c r="AR82" i="16" s="1"/>
  <c r="AJ82" i="16" s="1"/>
  <c r="AS82" i="16" a="1"/>
  <c r="AS82" i="16" s="1"/>
  <c r="AK82" i="16" s="1"/>
  <c r="AT82" i="16" a="1"/>
  <c r="AT82" i="16" s="1"/>
  <c r="AL82" i="16" s="1"/>
  <c r="AM83" i="16" a="1"/>
  <c r="AM83" i="16" s="1"/>
  <c r="AE83" i="16" s="1"/>
  <c r="AN83" i="16" a="1"/>
  <c r="AN83" i="16" s="1"/>
  <c r="AF83" i="16" s="1"/>
  <c r="AO83" i="16" a="1"/>
  <c r="AO83" i="16" s="1"/>
  <c r="AG83" i="16" s="1"/>
  <c r="AP83" i="16" a="1"/>
  <c r="AP83" i="16" s="1"/>
  <c r="AH83" i="16" s="1"/>
  <c r="AQ83" i="16" a="1"/>
  <c r="AQ83" i="16" s="1"/>
  <c r="AI83" i="16" s="1"/>
  <c r="AR83" i="16" a="1"/>
  <c r="AR83" i="16" s="1"/>
  <c r="AJ83" i="16" s="1"/>
  <c r="AS83" i="16" a="1"/>
  <c r="AS83" i="16" s="1"/>
  <c r="AK83" i="16" s="1"/>
  <c r="AT83" i="16" a="1"/>
  <c r="AT83" i="16" s="1"/>
  <c r="AL83" i="16" s="1"/>
  <c r="AM84" i="16" a="1"/>
  <c r="AM84" i="16" s="1"/>
  <c r="AE84" i="16" s="1"/>
  <c r="AN84" i="16" a="1"/>
  <c r="AN84" i="16" s="1"/>
  <c r="AF84" i="16" s="1"/>
  <c r="AO84" i="16" a="1"/>
  <c r="AO84" i="16" s="1"/>
  <c r="AG84" i="16" s="1"/>
  <c r="AP84" i="16" a="1"/>
  <c r="AP84" i="16" s="1"/>
  <c r="AH84" i="16" s="1"/>
  <c r="AQ84" i="16" a="1"/>
  <c r="AQ84" i="16" s="1"/>
  <c r="AI84" i="16" s="1"/>
  <c r="AR84" i="16" a="1"/>
  <c r="AR84" i="16" s="1"/>
  <c r="AJ84" i="16" s="1"/>
  <c r="AS84" i="16" a="1"/>
  <c r="AS84" i="16" s="1"/>
  <c r="AK84" i="16" s="1"/>
  <c r="AT84" i="16" a="1"/>
  <c r="AT84" i="16" s="1"/>
  <c r="AL84" i="16" s="1"/>
  <c r="AM85" i="16" a="1"/>
  <c r="AM85" i="16" s="1"/>
  <c r="AE85" i="16" s="1"/>
  <c r="AN85" i="16" a="1"/>
  <c r="AN85" i="16" s="1"/>
  <c r="AF85" i="16" s="1"/>
  <c r="AO85" i="16" a="1"/>
  <c r="AO85" i="16" s="1"/>
  <c r="AG85" i="16" s="1"/>
  <c r="AP85" i="16" a="1"/>
  <c r="AP85" i="16" s="1"/>
  <c r="AH85" i="16" s="1"/>
  <c r="AQ85" i="16" a="1"/>
  <c r="AQ85" i="16" s="1"/>
  <c r="AI85" i="16" s="1"/>
  <c r="AR85" i="16" a="1"/>
  <c r="AR85" i="16" s="1"/>
  <c r="AJ85" i="16" s="1"/>
  <c r="AS85" i="16" a="1"/>
  <c r="AS85" i="16" s="1"/>
  <c r="AK85" i="16" s="1"/>
  <c r="AT85" i="16" a="1"/>
  <c r="AT85" i="16" s="1"/>
  <c r="AL85" i="16" s="1"/>
  <c r="AM86" i="16" a="1"/>
  <c r="AM86" i="16" s="1"/>
  <c r="AE86" i="16" s="1"/>
  <c r="AN86" i="16" a="1"/>
  <c r="AN86" i="16" s="1"/>
  <c r="AF86" i="16" s="1"/>
  <c r="AO86" i="16" a="1"/>
  <c r="AO86" i="16" s="1"/>
  <c r="AG86" i="16" s="1"/>
  <c r="AP86" i="16" a="1"/>
  <c r="AP86" i="16" s="1"/>
  <c r="AH86" i="16" s="1"/>
  <c r="AQ86" i="16" a="1"/>
  <c r="AQ86" i="16" s="1"/>
  <c r="AI86" i="16" s="1"/>
  <c r="AR86" i="16" a="1"/>
  <c r="AR86" i="16" s="1"/>
  <c r="AJ86" i="16" s="1"/>
  <c r="AS86" i="16" a="1"/>
  <c r="AS86" i="16" s="1"/>
  <c r="AK86" i="16" s="1"/>
  <c r="AT86" i="16" a="1"/>
  <c r="AT86" i="16" s="1"/>
  <c r="AL86" i="16" s="1"/>
  <c r="AM87" i="16" a="1"/>
  <c r="AM87" i="16" s="1"/>
  <c r="AE87" i="16" s="1"/>
  <c r="AN87" i="16" a="1"/>
  <c r="AN87" i="16" s="1"/>
  <c r="AF87" i="16" s="1"/>
  <c r="AO87" i="16" a="1"/>
  <c r="AO87" i="16" s="1"/>
  <c r="AG87" i="16" s="1"/>
  <c r="AP87" i="16" a="1"/>
  <c r="AP87" i="16" s="1"/>
  <c r="AH87" i="16" s="1"/>
  <c r="AQ87" i="16" a="1"/>
  <c r="AQ87" i="16" s="1"/>
  <c r="AI87" i="16" s="1"/>
  <c r="AR87" i="16" a="1"/>
  <c r="AR87" i="16" s="1"/>
  <c r="AJ87" i="16" s="1"/>
  <c r="AS87" i="16" a="1"/>
  <c r="AS87" i="16" s="1"/>
  <c r="AK87" i="16" s="1"/>
  <c r="AT87" i="16" a="1"/>
  <c r="AT87" i="16" s="1"/>
  <c r="AL87" i="16" s="1"/>
  <c r="AM88" i="16" a="1"/>
  <c r="AM88" i="16" s="1"/>
  <c r="AE88" i="16" s="1"/>
  <c r="AN88" i="16" a="1"/>
  <c r="AN88" i="16" s="1"/>
  <c r="AF88" i="16" s="1"/>
  <c r="AO88" i="16" a="1"/>
  <c r="AO88" i="16" s="1"/>
  <c r="AG88" i="16" s="1"/>
  <c r="AP88" i="16" a="1"/>
  <c r="AP88" i="16" s="1"/>
  <c r="AH88" i="16" s="1"/>
  <c r="AQ88" i="16" a="1"/>
  <c r="AQ88" i="16" s="1"/>
  <c r="AI88" i="16" s="1"/>
  <c r="AR88" i="16" a="1"/>
  <c r="AR88" i="16" s="1"/>
  <c r="AJ88" i="16" s="1"/>
  <c r="AS88" i="16" a="1"/>
  <c r="AS88" i="16" s="1"/>
  <c r="AK88" i="16" s="1"/>
  <c r="AT88" i="16" a="1"/>
  <c r="AT88" i="16" s="1"/>
  <c r="AL88" i="16" s="1"/>
  <c r="AM89" i="16" a="1"/>
  <c r="AM89" i="16" s="1"/>
  <c r="AE89" i="16" s="1"/>
  <c r="AN89" i="16" a="1"/>
  <c r="AN89" i="16" s="1"/>
  <c r="AF89" i="16" s="1"/>
  <c r="AO89" i="16" a="1"/>
  <c r="AO89" i="16" s="1"/>
  <c r="AG89" i="16" s="1"/>
  <c r="AP89" i="16" a="1"/>
  <c r="AP89" i="16" s="1"/>
  <c r="AH89" i="16" s="1"/>
  <c r="AQ89" i="16" a="1"/>
  <c r="AQ89" i="16" s="1"/>
  <c r="AI89" i="16" s="1"/>
  <c r="AR89" i="16" a="1"/>
  <c r="AR89" i="16" s="1"/>
  <c r="AJ89" i="16" s="1"/>
  <c r="AS89" i="16" a="1"/>
  <c r="AS89" i="16" s="1"/>
  <c r="AK89" i="16" s="1"/>
  <c r="AT89" i="16" a="1"/>
  <c r="AT89" i="16" s="1"/>
  <c r="AL89" i="16" s="1"/>
  <c r="AM90" i="16" a="1"/>
  <c r="AM90" i="16" s="1"/>
  <c r="AE90" i="16" s="1"/>
  <c r="AN90" i="16" a="1"/>
  <c r="AN90" i="16" s="1"/>
  <c r="AF90" i="16" s="1"/>
  <c r="AO90" i="16" a="1"/>
  <c r="AO90" i="16" s="1"/>
  <c r="AG90" i="16" s="1"/>
  <c r="AP90" i="16" a="1"/>
  <c r="AP90" i="16" s="1"/>
  <c r="AH90" i="16" s="1"/>
  <c r="AQ90" i="16" a="1"/>
  <c r="AQ90" i="16" s="1"/>
  <c r="AI90" i="16" s="1"/>
  <c r="AR90" i="16" a="1"/>
  <c r="AR90" i="16" s="1"/>
  <c r="AJ90" i="16" s="1"/>
  <c r="AS90" i="16" a="1"/>
  <c r="AS90" i="16" s="1"/>
  <c r="AK90" i="16" s="1"/>
  <c r="AT90" i="16" a="1"/>
  <c r="AT90" i="16" s="1"/>
  <c r="AL90" i="16" s="1"/>
  <c r="AM91" i="16" a="1"/>
  <c r="AM91" i="16" s="1"/>
  <c r="AE91" i="16" s="1"/>
  <c r="AN91" i="16" a="1"/>
  <c r="AN91" i="16" s="1"/>
  <c r="AF91" i="16" s="1"/>
  <c r="AO91" i="16" a="1"/>
  <c r="AO91" i="16" s="1"/>
  <c r="AG91" i="16" s="1"/>
  <c r="AP91" i="16" a="1"/>
  <c r="AP91" i="16" s="1"/>
  <c r="AH91" i="16" s="1"/>
  <c r="AQ91" i="16" a="1"/>
  <c r="AQ91" i="16" s="1"/>
  <c r="AI91" i="16" s="1"/>
  <c r="AR91" i="16" a="1"/>
  <c r="AR91" i="16" s="1"/>
  <c r="AJ91" i="16" s="1"/>
  <c r="AS91" i="16" a="1"/>
  <c r="AS91" i="16" s="1"/>
  <c r="AK91" i="16" s="1"/>
  <c r="AT91" i="16" a="1"/>
  <c r="AT91" i="16" s="1"/>
  <c r="AL91" i="16" s="1"/>
  <c r="AM92" i="16" a="1"/>
  <c r="AM92" i="16" s="1"/>
  <c r="AE92" i="16" s="1"/>
  <c r="AN92" i="16" a="1"/>
  <c r="AN92" i="16" s="1"/>
  <c r="AF92" i="16" s="1"/>
  <c r="AO92" i="16" a="1"/>
  <c r="AO92" i="16" s="1"/>
  <c r="AG92" i="16" s="1"/>
  <c r="AP92" i="16" a="1"/>
  <c r="AP92" i="16" s="1"/>
  <c r="AH92" i="16" s="1"/>
  <c r="AQ92" i="16" a="1"/>
  <c r="AQ92" i="16" s="1"/>
  <c r="AI92" i="16" s="1"/>
  <c r="AR92" i="16" a="1"/>
  <c r="AR92" i="16" s="1"/>
  <c r="AJ92" i="16" s="1"/>
  <c r="AS92" i="16" a="1"/>
  <c r="AS92" i="16" s="1"/>
  <c r="AK92" i="16" s="1"/>
  <c r="AT92" i="16" a="1"/>
  <c r="AT92" i="16" s="1"/>
  <c r="AL92" i="16" s="1"/>
  <c r="AM93" i="16" a="1"/>
  <c r="AM93" i="16" s="1"/>
  <c r="AE93" i="16" s="1"/>
  <c r="AN93" i="16" a="1"/>
  <c r="AN93" i="16" s="1"/>
  <c r="AF93" i="16" s="1"/>
  <c r="AO93" i="16" a="1"/>
  <c r="AO93" i="16" s="1"/>
  <c r="AG93" i="16" s="1"/>
  <c r="AP93" i="16" a="1"/>
  <c r="AP93" i="16" s="1"/>
  <c r="AH93" i="16" s="1"/>
  <c r="AQ93" i="16" a="1"/>
  <c r="AQ93" i="16" s="1"/>
  <c r="AI93" i="16" s="1"/>
  <c r="AR93" i="16" a="1"/>
  <c r="AR93" i="16" s="1"/>
  <c r="AJ93" i="16" s="1"/>
  <c r="AS93" i="16" a="1"/>
  <c r="AS93" i="16" s="1"/>
  <c r="AK93" i="16" s="1"/>
  <c r="AT93" i="16" a="1"/>
  <c r="AT93" i="16" s="1"/>
  <c r="AL93" i="16" s="1"/>
  <c r="AM94" i="16" a="1"/>
  <c r="AM94" i="16" s="1"/>
  <c r="AE94" i="16" s="1"/>
  <c r="AN94" i="16" a="1"/>
  <c r="AN94" i="16" s="1"/>
  <c r="AF94" i="16" s="1"/>
  <c r="AO94" i="16" a="1"/>
  <c r="AO94" i="16" s="1"/>
  <c r="AG94" i="16" s="1"/>
  <c r="AP94" i="16" a="1"/>
  <c r="AP94" i="16" s="1"/>
  <c r="AH94" i="16" s="1"/>
  <c r="AQ94" i="16" a="1"/>
  <c r="AQ94" i="16" s="1"/>
  <c r="AI94" i="16" s="1"/>
  <c r="AR94" i="16" a="1"/>
  <c r="AR94" i="16" s="1"/>
  <c r="AJ94" i="16" s="1"/>
  <c r="AS94" i="16" a="1"/>
  <c r="AS94" i="16" s="1"/>
  <c r="AK94" i="16" s="1"/>
  <c r="AT94" i="16" a="1"/>
  <c r="AT94" i="16" s="1"/>
  <c r="AL94" i="16" s="1"/>
  <c r="AM95" i="16" a="1"/>
  <c r="AM95" i="16" s="1"/>
  <c r="AE95" i="16" s="1"/>
  <c r="AN95" i="16" a="1"/>
  <c r="AN95" i="16" s="1"/>
  <c r="AF95" i="16" s="1"/>
  <c r="AO95" i="16" a="1"/>
  <c r="AO95" i="16" s="1"/>
  <c r="AG95" i="16" s="1"/>
  <c r="AP95" i="16" a="1"/>
  <c r="AP95" i="16" s="1"/>
  <c r="AH95" i="16" s="1"/>
  <c r="AQ95" i="16" a="1"/>
  <c r="AQ95" i="16" s="1"/>
  <c r="AI95" i="16" s="1"/>
  <c r="AR95" i="16" a="1"/>
  <c r="AR95" i="16" s="1"/>
  <c r="AJ95" i="16" s="1"/>
  <c r="AS95" i="16" a="1"/>
  <c r="AS95" i="16" s="1"/>
  <c r="AK95" i="16" s="1"/>
  <c r="AT95" i="16" a="1"/>
  <c r="AT95" i="16" s="1"/>
  <c r="AL95" i="16" s="1"/>
  <c r="AM96" i="16" a="1"/>
  <c r="AM96" i="16" s="1"/>
  <c r="AE96" i="16" s="1"/>
  <c r="AN96" i="16" a="1"/>
  <c r="AN96" i="16" s="1"/>
  <c r="AF96" i="16" s="1"/>
  <c r="AO96" i="16" a="1"/>
  <c r="AO96" i="16" s="1"/>
  <c r="AG96" i="16" s="1"/>
  <c r="AP96" i="16" a="1"/>
  <c r="AP96" i="16" s="1"/>
  <c r="AH96" i="16" s="1"/>
  <c r="AQ96" i="16" a="1"/>
  <c r="AQ96" i="16" s="1"/>
  <c r="AI96" i="16" s="1"/>
  <c r="AR96" i="16" a="1"/>
  <c r="AR96" i="16" s="1"/>
  <c r="AJ96" i="16" s="1"/>
  <c r="AS96" i="16" a="1"/>
  <c r="AS96" i="16" s="1"/>
  <c r="AK96" i="16" s="1"/>
  <c r="AT96" i="16" a="1"/>
  <c r="AT96" i="16" s="1"/>
  <c r="AL96" i="16" s="1"/>
  <c r="AM97" i="16" a="1"/>
  <c r="AM97" i="16" s="1"/>
  <c r="AE97" i="16" s="1"/>
  <c r="AN97" i="16" a="1"/>
  <c r="AN97" i="16" s="1"/>
  <c r="AF97" i="16" s="1"/>
  <c r="AO97" i="16" a="1"/>
  <c r="AO97" i="16" s="1"/>
  <c r="AG97" i="16" s="1"/>
  <c r="AP97" i="16" a="1"/>
  <c r="AP97" i="16" s="1"/>
  <c r="AH97" i="16" s="1"/>
  <c r="AQ97" i="16" a="1"/>
  <c r="AQ97" i="16" s="1"/>
  <c r="AI97" i="16" s="1"/>
  <c r="AR97" i="16" a="1"/>
  <c r="AR97" i="16" s="1"/>
  <c r="AJ97" i="16" s="1"/>
  <c r="AS97" i="16" a="1"/>
  <c r="AS97" i="16" s="1"/>
  <c r="AK97" i="16" s="1"/>
  <c r="AT97" i="16" a="1"/>
  <c r="AT97" i="16" s="1"/>
  <c r="AL97" i="16" s="1"/>
  <c r="AM98" i="16" a="1"/>
  <c r="AM98" i="16" s="1"/>
  <c r="AE98" i="16" s="1"/>
  <c r="AN98" i="16" a="1"/>
  <c r="AN98" i="16" s="1"/>
  <c r="AF98" i="16" s="1"/>
  <c r="AO98" i="16" a="1"/>
  <c r="AO98" i="16" s="1"/>
  <c r="AG98" i="16" s="1"/>
  <c r="AP98" i="16" a="1"/>
  <c r="AP98" i="16" s="1"/>
  <c r="AH98" i="16" s="1"/>
  <c r="AQ98" i="16" a="1"/>
  <c r="AQ98" i="16" s="1"/>
  <c r="AI98" i="16" s="1"/>
  <c r="AR98" i="16" a="1"/>
  <c r="AR98" i="16" s="1"/>
  <c r="AJ98" i="16" s="1"/>
  <c r="AS98" i="16" a="1"/>
  <c r="AS98" i="16" s="1"/>
  <c r="AK98" i="16" s="1"/>
  <c r="AT98" i="16" a="1"/>
  <c r="AT98" i="16" s="1"/>
  <c r="AL98" i="16" s="1"/>
  <c r="AM99" i="16" a="1"/>
  <c r="AM99" i="16" s="1"/>
  <c r="AE99" i="16" s="1"/>
  <c r="AN99" i="16" a="1"/>
  <c r="AN99" i="16" s="1"/>
  <c r="AF99" i="16" s="1"/>
  <c r="AO99" i="16" a="1"/>
  <c r="AO99" i="16" s="1"/>
  <c r="AG99" i="16" s="1"/>
  <c r="AP99" i="16" a="1"/>
  <c r="AP99" i="16" s="1"/>
  <c r="AH99" i="16" s="1"/>
  <c r="AQ99" i="16" a="1"/>
  <c r="AQ99" i="16" s="1"/>
  <c r="AI99" i="16" s="1"/>
  <c r="AR99" i="16" a="1"/>
  <c r="AR99" i="16" s="1"/>
  <c r="AJ99" i="16" s="1"/>
  <c r="AS99" i="16" a="1"/>
  <c r="AS99" i="16" s="1"/>
  <c r="AK99" i="16" s="1"/>
  <c r="AT99" i="16" a="1"/>
  <c r="AT99" i="16" s="1"/>
  <c r="AL99" i="16" s="1"/>
  <c r="AM100" i="16" a="1"/>
  <c r="AM100" i="16" s="1"/>
  <c r="AE100" i="16" s="1"/>
  <c r="AN100" i="16" a="1"/>
  <c r="AN100" i="16" s="1"/>
  <c r="AF100" i="16" s="1"/>
  <c r="AO100" i="16" a="1"/>
  <c r="AO100" i="16" s="1"/>
  <c r="AG100" i="16" s="1"/>
  <c r="AP100" i="16" a="1"/>
  <c r="AP100" i="16" s="1"/>
  <c r="AH100" i="16" s="1"/>
  <c r="AQ100" i="16" a="1"/>
  <c r="AQ100" i="16" s="1"/>
  <c r="AI100" i="16" s="1"/>
  <c r="AR100" i="16" a="1"/>
  <c r="AR100" i="16"/>
  <c r="AJ100" i="16" s="1"/>
  <c r="AS100" i="16" a="1"/>
  <c r="AS100" i="16" s="1"/>
  <c r="AK100" i="16" s="1"/>
  <c r="AT100" i="16" a="1"/>
  <c r="AT100" i="16" s="1"/>
  <c r="AL100" i="16" s="1"/>
  <c r="AM101" i="16" a="1"/>
  <c r="AM101" i="16" s="1"/>
  <c r="AE101" i="16" s="1"/>
  <c r="AN101" i="16" a="1"/>
  <c r="AN101" i="16" s="1"/>
  <c r="AF101" i="16" s="1"/>
  <c r="AO101" i="16" a="1"/>
  <c r="AO101" i="16" s="1"/>
  <c r="AG101" i="16" s="1"/>
  <c r="AP101" i="16" a="1"/>
  <c r="AP101" i="16" s="1"/>
  <c r="AH101" i="16" s="1"/>
  <c r="AQ101" i="16" a="1"/>
  <c r="AQ101" i="16" s="1"/>
  <c r="AI101" i="16" s="1"/>
  <c r="AR101" i="16" a="1"/>
  <c r="AR101" i="16" s="1"/>
  <c r="AJ101" i="16" s="1"/>
  <c r="AS101" i="16" a="1"/>
  <c r="AS101" i="16" s="1"/>
  <c r="AK101" i="16" s="1"/>
  <c r="AT101" i="16" a="1"/>
  <c r="AT101" i="16" s="1"/>
  <c r="AL101" i="16" s="1"/>
  <c r="AM102" i="16" a="1"/>
  <c r="AM102" i="16" s="1"/>
  <c r="AE102" i="16" s="1"/>
  <c r="AN102" i="16" a="1"/>
  <c r="AN102" i="16" s="1"/>
  <c r="AF102" i="16" s="1"/>
  <c r="AO102" i="16" a="1"/>
  <c r="AO102" i="16" s="1"/>
  <c r="AG102" i="16" s="1"/>
  <c r="AP102" i="16" a="1"/>
  <c r="AP102" i="16" s="1"/>
  <c r="AH102" i="16" s="1"/>
  <c r="AQ102" i="16" a="1"/>
  <c r="AQ102" i="16" s="1"/>
  <c r="AI102" i="16" s="1"/>
  <c r="AR102" i="16" a="1"/>
  <c r="AR102" i="16" s="1"/>
  <c r="AJ102" i="16" s="1"/>
  <c r="AS102" i="16" a="1"/>
  <c r="AS102" i="16" s="1"/>
  <c r="AK102" i="16" s="1"/>
  <c r="AT102" i="16" a="1"/>
  <c r="AT102" i="16" s="1"/>
  <c r="AL102" i="16" s="1"/>
  <c r="AM103" i="16" a="1"/>
  <c r="AM103" i="16" s="1"/>
  <c r="AE103" i="16" s="1"/>
  <c r="AN103" i="16" a="1"/>
  <c r="AN103" i="16" s="1"/>
  <c r="AF103" i="16" s="1"/>
  <c r="AO103" i="16" a="1"/>
  <c r="AO103" i="16" s="1"/>
  <c r="AG103" i="16" s="1"/>
  <c r="AP103" i="16" a="1"/>
  <c r="AP103" i="16" s="1"/>
  <c r="AH103" i="16" s="1"/>
  <c r="AQ103" i="16" a="1"/>
  <c r="AQ103" i="16" s="1"/>
  <c r="AI103" i="16" s="1"/>
  <c r="AR103" i="16" a="1"/>
  <c r="AR103" i="16" s="1"/>
  <c r="AJ103" i="16" s="1"/>
  <c r="AS103" i="16" a="1"/>
  <c r="AS103" i="16" s="1"/>
  <c r="AK103" i="16" s="1"/>
  <c r="AT103" i="16" a="1"/>
  <c r="AT103" i="16" s="1"/>
  <c r="AL103" i="16" s="1"/>
  <c r="AM104" i="16" a="1"/>
  <c r="AM104" i="16" s="1"/>
  <c r="AE104" i="16" s="1"/>
  <c r="AN104" i="16" a="1"/>
  <c r="AN104" i="16" s="1"/>
  <c r="AF104" i="16" s="1"/>
  <c r="AO104" i="16" a="1"/>
  <c r="AO104" i="16" s="1"/>
  <c r="AG104" i="16" s="1"/>
  <c r="AP104" i="16" a="1"/>
  <c r="AP104" i="16" s="1"/>
  <c r="AH104" i="16" s="1"/>
  <c r="AQ104" i="16" a="1"/>
  <c r="AQ104" i="16" s="1"/>
  <c r="AI104" i="16" s="1"/>
  <c r="AR104" i="16" a="1"/>
  <c r="AR104" i="16" s="1"/>
  <c r="AJ104" i="16" s="1"/>
  <c r="AS104" i="16" a="1"/>
  <c r="AS104" i="16" s="1"/>
  <c r="AK104" i="16" s="1"/>
  <c r="AT104" i="16" a="1"/>
  <c r="AT104" i="16" s="1"/>
  <c r="AL104" i="16" s="1"/>
  <c r="AM105" i="16" a="1"/>
  <c r="AM105" i="16" s="1"/>
  <c r="AE105" i="16" s="1"/>
  <c r="AN105" i="16" a="1"/>
  <c r="AN105" i="16" s="1"/>
  <c r="AF105" i="16" s="1"/>
  <c r="AO105" i="16" a="1"/>
  <c r="AO105" i="16" s="1"/>
  <c r="AG105" i="16" s="1"/>
  <c r="AP105" i="16" a="1"/>
  <c r="AP105" i="16" s="1"/>
  <c r="AH105" i="16" s="1"/>
  <c r="AQ105" i="16" a="1"/>
  <c r="AQ105" i="16" s="1"/>
  <c r="AI105" i="16" s="1"/>
  <c r="AR105" i="16" a="1"/>
  <c r="AR105" i="16" s="1"/>
  <c r="AJ105" i="16" s="1"/>
  <c r="AS105" i="16" a="1"/>
  <c r="AS105" i="16" s="1"/>
  <c r="AK105" i="16" s="1"/>
  <c r="AT105" i="16" a="1"/>
  <c r="AT105" i="16" s="1"/>
  <c r="AL105" i="16" s="1"/>
  <c r="AM106" i="16" a="1"/>
  <c r="AM106" i="16" s="1"/>
  <c r="AE106" i="16" s="1"/>
  <c r="AN106" i="16" a="1"/>
  <c r="AN106" i="16" s="1"/>
  <c r="AF106" i="16" s="1"/>
  <c r="AO106" i="16" a="1"/>
  <c r="AO106" i="16" s="1"/>
  <c r="AG106" i="16" s="1"/>
  <c r="AP106" i="16" a="1"/>
  <c r="AP106" i="16" s="1"/>
  <c r="AH106" i="16" s="1"/>
  <c r="AQ106" i="16" a="1"/>
  <c r="AQ106" i="16" s="1"/>
  <c r="AI106" i="16" s="1"/>
  <c r="AR106" i="16" a="1"/>
  <c r="AR106" i="16" s="1"/>
  <c r="AJ106" i="16" s="1"/>
  <c r="AS106" i="16" a="1"/>
  <c r="AS106" i="16" s="1"/>
  <c r="AK106" i="16" s="1"/>
  <c r="AT106" i="16" a="1"/>
  <c r="AT106" i="16" s="1"/>
  <c r="AL106" i="16" s="1"/>
  <c r="AM107" i="16" a="1"/>
  <c r="AM107" i="16" s="1"/>
  <c r="AE107" i="16" s="1"/>
  <c r="AN107" i="16" a="1"/>
  <c r="AN107" i="16" s="1"/>
  <c r="AF107" i="16" s="1"/>
  <c r="AO107" i="16" a="1"/>
  <c r="AO107" i="16" s="1"/>
  <c r="AG107" i="16" s="1"/>
  <c r="AP107" i="16" a="1"/>
  <c r="AP107" i="16" s="1"/>
  <c r="AH107" i="16" s="1"/>
  <c r="AQ107" i="16" a="1"/>
  <c r="AQ107" i="16" s="1"/>
  <c r="AI107" i="16" s="1"/>
  <c r="AR107" i="16" a="1"/>
  <c r="AR107" i="16" s="1"/>
  <c r="AJ107" i="16" s="1"/>
  <c r="AS107" i="16" a="1"/>
  <c r="AS107" i="16" s="1"/>
  <c r="AK107" i="16" s="1"/>
  <c r="AT107" i="16" a="1"/>
  <c r="AT107" i="16" s="1"/>
  <c r="AL107" i="16" s="1"/>
  <c r="AM108" i="16" a="1"/>
  <c r="AM108" i="16" s="1"/>
  <c r="AE108" i="16" s="1"/>
  <c r="AN108" i="16" a="1"/>
  <c r="AN108" i="16" s="1"/>
  <c r="AF108" i="16" s="1"/>
  <c r="AO108" i="16" a="1"/>
  <c r="AO108" i="16" s="1"/>
  <c r="AG108" i="16" s="1"/>
  <c r="AP108" i="16" a="1"/>
  <c r="AP108" i="16" s="1"/>
  <c r="AH108" i="16" s="1"/>
  <c r="AQ108" i="16" a="1"/>
  <c r="AQ108" i="16" s="1"/>
  <c r="AI108" i="16" s="1"/>
  <c r="AR108" i="16" a="1"/>
  <c r="AR108" i="16" s="1"/>
  <c r="AJ108" i="16" s="1"/>
  <c r="AS108" i="16" a="1"/>
  <c r="AS108" i="16" s="1"/>
  <c r="AK108" i="16" s="1"/>
  <c r="AT108" i="16" a="1"/>
  <c r="AT108" i="16" s="1"/>
  <c r="AL108" i="16" s="1"/>
  <c r="AM109" i="16" a="1"/>
  <c r="AM109" i="16" s="1"/>
  <c r="AE109" i="16" s="1"/>
  <c r="AN109" i="16" a="1"/>
  <c r="AN109" i="16" s="1"/>
  <c r="AF109" i="16" s="1"/>
  <c r="AO109" i="16" a="1"/>
  <c r="AO109" i="16" s="1"/>
  <c r="AG109" i="16" s="1"/>
  <c r="AP109" i="16" a="1"/>
  <c r="AP109" i="16" s="1"/>
  <c r="AH109" i="16" s="1"/>
  <c r="AQ109" i="16" a="1"/>
  <c r="AQ109" i="16" s="1"/>
  <c r="AI109" i="16" s="1"/>
  <c r="AR109" i="16" a="1"/>
  <c r="AR109" i="16" s="1"/>
  <c r="AJ109" i="16" s="1"/>
  <c r="AS109" i="16" a="1"/>
  <c r="AS109" i="16" s="1"/>
  <c r="AK109" i="16" s="1"/>
  <c r="AT109" i="16" a="1"/>
  <c r="AT109" i="16" s="1"/>
  <c r="AL109" i="16" s="1"/>
  <c r="AM110" i="16" a="1"/>
  <c r="AM110" i="16" s="1"/>
  <c r="AE110" i="16" s="1"/>
  <c r="AN110" i="16" a="1"/>
  <c r="AN110" i="16" s="1"/>
  <c r="AF110" i="16" s="1"/>
  <c r="AO110" i="16" a="1"/>
  <c r="AO110" i="16" s="1"/>
  <c r="AG110" i="16" s="1"/>
  <c r="AP110" i="16" a="1"/>
  <c r="AP110" i="16" s="1"/>
  <c r="AH110" i="16" s="1"/>
  <c r="AQ110" i="16" a="1"/>
  <c r="AQ110" i="16" s="1"/>
  <c r="AI110" i="16" s="1"/>
  <c r="AR110" i="16" a="1"/>
  <c r="AR110" i="16" s="1"/>
  <c r="AJ110" i="16" s="1"/>
  <c r="AS110" i="16" a="1"/>
  <c r="AS110" i="16" s="1"/>
  <c r="AK110" i="16" s="1"/>
  <c r="AT110" i="16" a="1"/>
  <c r="AT110" i="16" s="1"/>
  <c r="AL110" i="16" s="1"/>
  <c r="AM111" i="16" a="1"/>
  <c r="AM111" i="16" s="1"/>
  <c r="AE111" i="16" s="1"/>
  <c r="AN111" i="16" a="1"/>
  <c r="AN111" i="16" s="1"/>
  <c r="AF111" i="16" s="1"/>
  <c r="AO111" i="16" a="1"/>
  <c r="AO111" i="16" s="1"/>
  <c r="AG111" i="16" s="1"/>
  <c r="AP111" i="16" a="1"/>
  <c r="AP111" i="16" s="1"/>
  <c r="AH111" i="16" s="1"/>
  <c r="AQ111" i="16" a="1"/>
  <c r="AQ111" i="16" s="1"/>
  <c r="AI111" i="16" s="1"/>
  <c r="AR111" i="16" a="1"/>
  <c r="AR111" i="16" s="1"/>
  <c r="AJ111" i="16" s="1"/>
  <c r="AS111" i="16" a="1"/>
  <c r="AS111" i="16" s="1"/>
  <c r="AK111" i="16" s="1"/>
  <c r="AT111" i="16" a="1"/>
  <c r="AT111" i="16" s="1"/>
  <c r="AL111" i="16" s="1"/>
  <c r="AM112" i="16" a="1"/>
  <c r="AM112" i="16" s="1"/>
  <c r="AE112" i="16" s="1"/>
  <c r="AN112" i="16" a="1"/>
  <c r="AN112" i="16" s="1"/>
  <c r="AF112" i="16" s="1"/>
  <c r="AO112" i="16" a="1"/>
  <c r="AO112" i="16" s="1"/>
  <c r="AG112" i="16" s="1"/>
  <c r="AP112" i="16" a="1"/>
  <c r="AP112" i="16" s="1"/>
  <c r="AH112" i="16" s="1"/>
  <c r="AQ112" i="16" a="1"/>
  <c r="AQ112" i="16" s="1"/>
  <c r="AI112" i="16" s="1"/>
  <c r="AR112" i="16" a="1"/>
  <c r="AR112" i="16" s="1"/>
  <c r="AJ112" i="16" s="1"/>
  <c r="AS112" i="16" a="1"/>
  <c r="AS112" i="16" s="1"/>
  <c r="AK112" i="16" s="1"/>
  <c r="AT112" i="16" a="1"/>
  <c r="AT112" i="16" s="1"/>
  <c r="AL112" i="16" s="1"/>
  <c r="AM113" i="16" a="1"/>
  <c r="AM113" i="16" s="1"/>
  <c r="AE113" i="16" s="1"/>
  <c r="AN113" i="16" a="1"/>
  <c r="AN113" i="16" s="1"/>
  <c r="AF113" i="16" s="1"/>
  <c r="AO113" i="16" a="1"/>
  <c r="AO113" i="16" s="1"/>
  <c r="AG113" i="16" s="1"/>
  <c r="AP113" i="16" a="1"/>
  <c r="AP113" i="16" s="1"/>
  <c r="AH113" i="16" s="1"/>
  <c r="AQ113" i="16" a="1"/>
  <c r="AQ113" i="16" s="1"/>
  <c r="AI113" i="16" s="1"/>
  <c r="AR113" i="16" a="1"/>
  <c r="AR113" i="16" s="1"/>
  <c r="AJ113" i="16" s="1"/>
  <c r="AS113" i="16" a="1"/>
  <c r="AS113" i="16" s="1"/>
  <c r="AK113" i="16" s="1"/>
  <c r="AT113" i="16" a="1"/>
  <c r="AT113" i="16" s="1"/>
  <c r="AL113" i="16" s="1"/>
  <c r="AM114" i="16" a="1"/>
  <c r="AM114" i="16" s="1"/>
  <c r="AE114" i="16" s="1"/>
  <c r="AN114" i="16" a="1"/>
  <c r="AN114" i="16" s="1"/>
  <c r="AF114" i="16" s="1"/>
  <c r="AO114" i="16" a="1"/>
  <c r="AO114" i="16" s="1"/>
  <c r="AG114" i="16" s="1"/>
  <c r="AP114" i="16" a="1"/>
  <c r="AP114" i="16" s="1"/>
  <c r="AH114" i="16" s="1"/>
  <c r="AQ114" i="16" a="1"/>
  <c r="AQ114" i="16" s="1"/>
  <c r="AI114" i="16" s="1"/>
  <c r="AR114" i="16" a="1"/>
  <c r="AR114" i="16" s="1"/>
  <c r="AJ114" i="16" s="1"/>
  <c r="AS114" i="16" a="1"/>
  <c r="AS114" i="16" s="1"/>
  <c r="AK114" i="16" s="1"/>
  <c r="AT114" i="16" a="1"/>
  <c r="AT114" i="16" s="1"/>
  <c r="AL114" i="16" s="1"/>
  <c r="AM115" i="16" a="1"/>
  <c r="AM115" i="16" s="1"/>
  <c r="AE115" i="16" s="1"/>
  <c r="AN115" i="16" a="1"/>
  <c r="AN115" i="16" s="1"/>
  <c r="AF115" i="16" s="1"/>
  <c r="AO115" i="16" a="1"/>
  <c r="AO115" i="16" s="1"/>
  <c r="AG115" i="16" s="1"/>
  <c r="AP115" i="16" a="1"/>
  <c r="AP115" i="16" s="1"/>
  <c r="AH115" i="16" s="1"/>
  <c r="AQ115" i="16" a="1"/>
  <c r="AQ115" i="16" s="1"/>
  <c r="AI115" i="16" s="1"/>
  <c r="AR115" i="16" a="1"/>
  <c r="AR115" i="16" s="1"/>
  <c r="AJ115" i="16" s="1"/>
  <c r="AS115" i="16" a="1"/>
  <c r="AS115" i="16" s="1"/>
  <c r="AK115" i="16" s="1"/>
  <c r="AT115" i="16" a="1"/>
  <c r="AT115" i="16" s="1"/>
  <c r="AL115" i="16" s="1"/>
  <c r="AM116" i="16" a="1"/>
  <c r="AM116" i="16" s="1"/>
  <c r="AE116" i="16" s="1"/>
  <c r="AN116" i="16" a="1"/>
  <c r="AN116" i="16" s="1"/>
  <c r="AF116" i="16" s="1"/>
  <c r="AO116" i="16" a="1"/>
  <c r="AO116" i="16" s="1"/>
  <c r="AG116" i="16" s="1"/>
  <c r="AP116" i="16" a="1"/>
  <c r="AP116" i="16" s="1"/>
  <c r="AH116" i="16" s="1"/>
  <c r="AQ116" i="16" a="1"/>
  <c r="AQ116" i="16" s="1"/>
  <c r="AI116" i="16" s="1"/>
  <c r="AR116" i="16" a="1"/>
  <c r="AR116" i="16" s="1"/>
  <c r="AJ116" i="16" s="1"/>
  <c r="AS116" i="16" a="1"/>
  <c r="AS116" i="16" s="1"/>
  <c r="AK116" i="16" s="1"/>
  <c r="AT116" i="16" a="1"/>
  <c r="AT116" i="16" s="1"/>
  <c r="AL116" i="16" s="1"/>
  <c r="AM117" i="16" a="1"/>
  <c r="AM117" i="16" s="1"/>
  <c r="AE117" i="16" s="1"/>
  <c r="AN117" i="16" a="1"/>
  <c r="AN117" i="16" s="1"/>
  <c r="AF117" i="16" s="1"/>
  <c r="AO117" i="16" a="1"/>
  <c r="AO117" i="16" s="1"/>
  <c r="AG117" i="16" s="1"/>
  <c r="AP117" i="16" a="1"/>
  <c r="AP117" i="16" s="1"/>
  <c r="AH117" i="16" s="1"/>
  <c r="AQ117" i="16" a="1"/>
  <c r="AQ117" i="16" s="1"/>
  <c r="AI117" i="16" s="1"/>
  <c r="AR117" i="16" a="1"/>
  <c r="AR117" i="16" s="1"/>
  <c r="AJ117" i="16" s="1"/>
  <c r="AS117" i="16" a="1"/>
  <c r="AS117" i="16" s="1"/>
  <c r="AK117" i="16" s="1"/>
  <c r="AT117" i="16" a="1"/>
  <c r="AT117" i="16" s="1"/>
  <c r="AL117" i="16" s="1"/>
  <c r="AM118" i="16" a="1"/>
  <c r="AM118" i="16" s="1"/>
  <c r="AE118" i="16" s="1"/>
  <c r="AN118" i="16" a="1"/>
  <c r="AN118" i="16" s="1"/>
  <c r="AF118" i="16" s="1"/>
  <c r="AO118" i="16" a="1"/>
  <c r="AO118" i="16" s="1"/>
  <c r="AG118" i="16" s="1"/>
  <c r="AP118" i="16" a="1"/>
  <c r="AP118" i="16" s="1"/>
  <c r="AH118" i="16" s="1"/>
  <c r="AQ118" i="16" a="1"/>
  <c r="AQ118" i="16" s="1"/>
  <c r="AI118" i="16" s="1"/>
  <c r="AR118" i="16" a="1"/>
  <c r="AR118" i="16" s="1"/>
  <c r="AJ118" i="16" s="1"/>
  <c r="AS118" i="16" a="1"/>
  <c r="AS118" i="16" s="1"/>
  <c r="AK118" i="16" s="1"/>
  <c r="AT118" i="16" a="1"/>
  <c r="AT118" i="16" s="1"/>
  <c r="AL118" i="16" s="1"/>
  <c r="AM119" i="16" a="1"/>
  <c r="AM119" i="16" s="1"/>
  <c r="AE119" i="16" s="1"/>
  <c r="AN119" i="16" a="1"/>
  <c r="AN119" i="16" s="1"/>
  <c r="AF119" i="16" s="1"/>
  <c r="AO119" i="16" a="1"/>
  <c r="AO119" i="16" s="1"/>
  <c r="AG119" i="16" s="1"/>
  <c r="AP119" i="16" a="1"/>
  <c r="AP119" i="16" s="1"/>
  <c r="AH119" i="16" s="1"/>
  <c r="AQ119" i="16" a="1"/>
  <c r="AQ119" i="16" s="1"/>
  <c r="AI119" i="16" s="1"/>
  <c r="AR119" i="16" a="1"/>
  <c r="AR119" i="16" s="1"/>
  <c r="AJ119" i="16" s="1"/>
  <c r="AS119" i="16" a="1"/>
  <c r="AS119" i="16" s="1"/>
  <c r="AK119" i="16" s="1"/>
  <c r="AT119" i="16" a="1"/>
  <c r="AT119" i="16" s="1"/>
  <c r="AL119" i="16" s="1"/>
  <c r="AM120" i="16" a="1"/>
  <c r="AM120" i="16" s="1"/>
  <c r="AE120" i="16" s="1"/>
  <c r="AN120" i="16" a="1"/>
  <c r="AN120" i="16" s="1"/>
  <c r="AF120" i="16" s="1"/>
  <c r="AO120" i="16" a="1"/>
  <c r="AO120" i="16" s="1"/>
  <c r="AG120" i="16" s="1"/>
  <c r="AP120" i="16" a="1"/>
  <c r="AP120" i="16" s="1"/>
  <c r="AH120" i="16" s="1"/>
  <c r="AQ120" i="16" a="1"/>
  <c r="AQ120" i="16" s="1"/>
  <c r="AI120" i="16" s="1"/>
  <c r="AR120" i="16" a="1"/>
  <c r="AR120" i="16" s="1"/>
  <c r="AJ120" i="16" s="1"/>
  <c r="AS120" i="16" a="1"/>
  <c r="AS120" i="16" s="1"/>
  <c r="AK120" i="16" s="1"/>
  <c r="AT120" i="16" a="1"/>
  <c r="AT120" i="16" s="1"/>
  <c r="AL120" i="16" s="1"/>
  <c r="AM121" i="16" a="1"/>
  <c r="AM121" i="16" s="1"/>
  <c r="AE121" i="16" s="1"/>
  <c r="AN121" i="16" a="1"/>
  <c r="AN121" i="16" s="1"/>
  <c r="AF121" i="16" s="1"/>
  <c r="AO121" i="16" a="1"/>
  <c r="AO121" i="16" s="1"/>
  <c r="AG121" i="16" s="1"/>
  <c r="AP121" i="16" a="1"/>
  <c r="AP121" i="16" s="1"/>
  <c r="AH121" i="16" s="1"/>
  <c r="AQ121" i="16" a="1"/>
  <c r="AQ121" i="16" s="1"/>
  <c r="AI121" i="16" s="1"/>
  <c r="AR121" i="16" a="1"/>
  <c r="AR121" i="16" s="1"/>
  <c r="AJ121" i="16" s="1"/>
  <c r="AS121" i="16" a="1"/>
  <c r="AS121" i="16" s="1"/>
  <c r="AK121" i="16" s="1"/>
  <c r="AT121" i="16" a="1"/>
  <c r="AT121" i="16" s="1"/>
  <c r="AL121" i="16" s="1"/>
  <c r="AM122" i="16" a="1"/>
  <c r="AM122" i="16" s="1"/>
  <c r="AE122" i="16" s="1"/>
  <c r="AN122" i="16" a="1"/>
  <c r="AN122" i="16" s="1"/>
  <c r="AF122" i="16" s="1"/>
  <c r="AO122" i="16" a="1"/>
  <c r="AO122" i="16" s="1"/>
  <c r="AG122" i="16" s="1"/>
  <c r="AP122" i="16" a="1"/>
  <c r="AP122" i="16" s="1"/>
  <c r="AH122" i="16" s="1"/>
  <c r="AQ122" i="16" a="1"/>
  <c r="AQ122" i="16" s="1"/>
  <c r="AI122" i="16" s="1"/>
  <c r="AR122" i="16" a="1"/>
  <c r="AR122" i="16" s="1"/>
  <c r="AJ122" i="16" s="1"/>
  <c r="AS122" i="16" a="1"/>
  <c r="AS122" i="16" s="1"/>
  <c r="AK122" i="16" s="1"/>
  <c r="AT122" i="16" a="1"/>
  <c r="AT122" i="16" s="1"/>
  <c r="AL122" i="16" s="1"/>
  <c r="AM123" i="16" a="1"/>
  <c r="AM123" i="16" s="1"/>
  <c r="AE123" i="16" s="1"/>
  <c r="AN123" i="16" a="1"/>
  <c r="AN123" i="16" s="1"/>
  <c r="AF123" i="16" s="1"/>
  <c r="AO123" i="16" a="1"/>
  <c r="AO123" i="16" s="1"/>
  <c r="AG123" i="16" s="1"/>
  <c r="AP123" i="16" a="1"/>
  <c r="AP123" i="16" s="1"/>
  <c r="AH123" i="16" s="1"/>
  <c r="AQ123" i="16" a="1"/>
  <c r="AQ123" i="16" s="1"/>
  <c r="AI123" i="16" s="1"/>
  <c r="AR123" i="16" a="1"/>
  <c r="AR123" i="16" s="1"/>
  <c r="AJ123" i="16" s="1"/>
  <c r="AS123" i="16" a="1"/>
  <c r="AS123" i="16" s="1"/>
  <c r="AK123" i="16" s="1"/>
  <c r="AT123" i="16" a="1"/>
  <c r="AT123" i="16" s="1"/>
  <c r="AL123" i="16" s="1"/>
  <c r="AM124" i="16" a="1"/>
  <c r="AM124" i="16" s="1"/>
  <c r="AE124" i="16" s="1"/>
  <c r="AN124" i="16" a="1"/>
  <c r="AN124" i="16" s="1"/>
  <c r="AF124" i="16" s="1"/>
  <c r="AO124" i="16" a="1"/>
  <c r="AO124" i="16" s="1"/>
  <c r="AG124" i="16" s="1"/>
  <c r="AP124" i="16" a="1"/>
  <c r="AP124" i="16" s="1"/>
  <c r="AH124" i="16" s="1"/>
  <c r="AQ124" i="16" a="1"/>
  <c r="AQ124" i="16" s="1"/>
  <c r="AI124" i="16" s="1"/>
  <c r="AR124" i="16" a="1"/>
  <c r="AR124" i="16" s="1"/>
  <c r="AJ124" i="16" s="1"/>
  <c r="AS124" i="16" a="1"/>
  <c r="AS124" i="16" s="1"/>
  <c r="AK124" i="16" s="1"/>
  <c r="AT124" i="16" a="1"/>
  <c r="AT124" i="16" s="1"/>
  <c r="AL124" i="16" s="1"/>
  <c r="AM125" i="16" a="1"/>
  <c r="AM125" i="16" s="1"/>
  <c r="AE125" i="16" s="1"/>
  <c r="AN125" i="16" a="1"/>
  <c r="AN125" i="16" s="1"/>
  <c r="AF125" i="16" s="1"/>
  <c r="AO125" i="16" a="1"/>
  <c r="AO125" i="16" s="1"/>
  <c r="AG125" i="16" s="1"/>
  <c r="AP125" i="16" a="1"/>
  <c r="AP125" i="16" s="1"/>
  <c r="AH125" i="16" s="1"/>
  <c r="AQ125" i="16" a="1"/>
  <c r="AQ125" i="16" s="1"/>
  <c r="AI125" i="16" s="1"/>
  <c r="AR125" i="16" a="1"/>
  <c r="AR125" i="16" s="1"/>
  <c r="AJ125" i="16" s="1"/>
  <c r="AS125" i="16" a="1"/>
  <c r="AS125" i="16" s="1"/>
  <c r="AK125" i="16" s="1"/>
  <c r="AT125" i="16" a="1"/>
  <c r="AT125" i="16" s="1"/>
  <c r="AL125" i="16" s="1"/>
  <c r="AM126" i="16" a="1"/>
  <c r="AM126" i="16" s="1"/>
  <c r="AE126" i="16" s="1"/>
  <c r="AN126" i="16" a="1"/>
  <c r="AN126" i="16" s="1"/>
  <c r="AF126" i="16" s="1"/>
  <c r="AO126" i="16" a="1"/>
  <c r="AO126" i="16" s="1"/>
  <c r="AG126" i="16" s="1"/>
  <c r="AP126" i="16" a="1"/>
  <c r="AP126" i="16" s="1"/>
  <c r="AH126" i="16" s="1"/>
  <c r="AQ126" i="16" a="1"/>
  <c r="AQ126" i="16" s="1"/>
  <c r="AI126" i="16" s="1"/>
  <c r="AR126" i="16" a="1"/>
  <c r="AR126" i="16" s="1"/>
  <c r="AJ126" i="16" s="1"/>
  <c r="AS126" i="16" a="1"/>
  <c r="AS126" i="16" s="1"/>
  <c r="AK126" i="16" s="1"/>
  <c r="AT126" i="16" a="1"/>
  <c r="AT126" i="16" s="1"/>
  <c r="AL126" i="16" s="1"/>
  <c r="AM127" i="16" a="1"/>
  <c r="AM127" i="16" s="1"/>
  <c r="AE127" i="16" s="1"/>
  <c r="AN127" i="16" a="1"/>
  <c r="AN127" i="16" s="1"/>
  <c r="AF127" i="16" s="1"/>
  <c r="AO127" i="16" a="1"/>
  <c r="AO127" i="16" s="1"/>
  <c r="AG127" i="16" s="1"/>
  <c r="AP127" i="16" a="1"/>
  <c r="AP127" i="16" s="1"/>
  <c r="AH127" i="16" s="1"/>
  <c r="AQ127" i="16" a="1"/>
  <c r="AQ127" i="16" s="1"/>
  <c r="AI127" i="16" s="1"/>
  <c r="AR127" i="16" a="1"/>
  <c r="AR127" i="16" s="1"/>
  <c r="AJ127" i="16" s="1"/>
  <c r="AS127" i="16" a="1"/>
  <c r="AS127" i="16" s="1"/>
  <c r="AK127" i="16" s="1"/>
  <c r="AT127" i="16" a="1"/>
  <c r="AT127" i="16" s="1"/>
  <c r="AL127" i="16" s="1"/>
  <c r="AM128" i="16" a="1"/>
  <c r="AM128" i="16" s="1"/>
  <c r="AE128" i="16" s="1"/>
  <c r="AN128" i="16" a="1"/>
  <c r="AN128" i="16" s="1"/>
  <c r="AF128" i="16" s="1"/>
  <c r="AO128" i="16" a="1"/>
  <c r="AO128" i="16" s="1"/>
  <c r="AG128" i="16" s="1"/>
  <c r="AP128" i="16" a="1"/>
  <c r="AP128" i="16" s="1"/>
  <c r="AH128" i="16" s="1"/>
  <c r="AQ128" i="16" a="1"/>
  <c r="AQ128" i="16" s="1"/>
  <c r="AI128" i="16" s="1"/>
  <c r="AR128" i="16" a="1"/>
  <c r="AR128" i="16" s="1"/>
  <c r="AJ128" i="16" s="1"/>
  <c r="AS128" i="16" a="1"/>
  <c r="AS128" i="16" s="1"/>
  <c r="AK128" i="16" s="1"/>
  <c r="AT128" i="16" a="1"/>
  <c r="AT128" i="16" s="1"/>
  <c r="AL128" i="16" s="1"/>
  <c r="AM129" i="16" a="1"/>
  <c r="AM129" i="16" s="1"/>
  <c r="AE129" i="16" s="1"/>
  <c r="AN129" i="16" a="1"/>
  <c r="AN129" i="16" s="1"/>
  <c r="AF129" i="16" s="1"/>
  <c r="AO129" i="16" a="1"/>
  <c r="AO129" i="16" s="1"/>
  <c r="AG129" i="16" s="1"/>
  <c r="AP129" i="16" a="1"/>
  <c r="AP129" i="16" s="1"/>
  <c r="AH129" i="16" s="1"/>
  <c r="AQ129" i="16" a="1"/>
  <c r="AQ129" i="16" s="1"/>
  <c r="AI129" i="16" s="1"/>
  <c r="AR129" i="16" a="1"/>
  <c r="AR129" i="16" s="1"/>
  <c r="AJ129" i="16" s="1"/>
  <c r="AS129" i="16" a="1"/>
  <c r="AS129" i="16" s="1"/>
  <c r="AK129" i="16" s="1"/>
  <c r="AT129" i="16" a="1"/>
  <c r="AT129" i="16" s="1"/>
  <c r="AL129" i="16" s="1"/>
  <c r="AM130" i="16" a="1"/>
  <c r="AM130" i="16" s="1"/>
  <c r="AE130" i="16" s="1"/>
  <c r="AN130" i="16" a="1"/>
  <c r="AN130" i="16" s="1"/>
  <c r="AF130" i="16" s="1"/>
  <c r="AO130" i="16" a="1"/>
  <c r="AO130" i="16" s="1"/>
  <c r="AG130" i="16" s="1"/>
  <c r="AP130" i="16" a="1"/>
  <c r="AP130" i="16" s="1"/>
  <c r="AH130" i="16" s="1"/>
  <c r="AQ130" i="16" a="1"/>
  <c r="AQ130" i="16" s="1"/>
  <c r="AI130" i="16" s="1"/>
  <c r="AR130" i="16" a="1"/>
  <c r="AR130" i="16" s="1"/>
  <c r="AJ130" i="16" s="1"/>
  <c r="AS130" i="16" a="1"/>
  <c r="AS130" i="16" s="1"/>
  <c r="AK130" i="16" s="1"/>
  <c r="AT130" i="16" a="1"/>
  <c r="AT130" i="16" s="1"/>
  <c r="AL130" i="16" s="1"/>
  <c r="AM131" i="16" a="1"/>
  <c r="AM131" i="16" s="1"/>
  <c r="AE131" i="16" s="1"/>
  <c r="AN131" i="16" a="1"/>
  <c r="AN131" i="16" s="1"/>
  <c r="AF131" i="16" s="1"/>
  <c r="AO131" i="16" a="1"/>
  <c r="AO131" i="16" s="1"/>
  <c r="AG131" i="16" s="1"/>
  <c r="AP131" i="16" a="1"/>
  <c r="AP131" i="16" s="1"/>
  <c r="AH131" i="16" s="1"/>
  <c r="AQ131" i="16" a="1"/>
  <c r="AQ131" i="16" s="1"/>
  <c r="AI131" i="16" s="1"/>
  <c r="AR131" i="16" a="1"/>
  <c r="AR131" i="16" s="1"/>
  <c r="AJ131" i="16" s="1"/>
  <c r="AS131" i="16" a="1"/>
  <c r="AS131" i="16" s="1"/>
  <c r="AK131" i="16" s="1"/>
  <c r="AT131" i="16" a="1"/>
  <c r="AT131" i="16" s="1"/>
  <c r="AL131" i="16" s="1"/>
  <c r="AM132" i="16" a="1"/>
  <c r="AM132" i="16" s="1"/>
  <c r="AE132" i="16" s="1"/>
  <c r="AN132" i="16" a="1"/>
  <c r="AN132" i="16" s="1"/>
  <c r="AF132" i="16" s="1"/>
  <c r="AO132" i="16" a="1"/>
  <c r="AO132" i="16" s="1"/>
  <c r="AG132" i="16" s="1"/>
  <c r="AP132" i="16" a="1"/>
  <c r="AP132" i="16" s="1"/>
  <c r="AH132" i="16" s="1"/>
  <c r="AQ132" i="16" a="1"/>
  <c r="AQ132" i="16" s="1"/>
  <c r="AI132" i="16" s="1"/>
  <c r="AR132" i="16" a="1"/>
  <c r="AR132" i="16" s="1"/>
  <c r="AJ132" i="16" s="1"/>
  <c r="AS132" i="16" a="1"/>
  <c r="AS132" i="16" s="1"/>
  <c r="AK132" i="16" s="1"/>
  <c r="AT132" i="16" a="1"/>
  <c r="AT132" i="16" s="1"/>
  <c r="AL132" i="16" s="1"/>
  <c r="AM133" i="16" a="1"/>
  <c r="AM133" i="16" s="1"/>
  <c r="AE133" i="16" s="1"/>
  <c r="AN133" i="16" a="1"/>
  <c r="AN133" i="16" s="1"/>
  <c r="AF133" i="16" s="1"/>
  <c r="AO133" i="16" a="1"/>
  <c r="AO133" i="16" s="1"/>
  <c r="AG133" i="16" s="1"/>
  <c r="AP133" i="16" a="1"/>
  <c r="AP133" i="16" s="1"/>
  <c r="AH133" i="16" s="1"/>
  <c r="AQ133" i="16" a="1"/>
  <c r="AQ133" i="16" s="1"/>
  <c r="AI133" i="16" s="1"/>
  <c r="AR133" i="16" a="1"/>
  <c r="AR133" i="16" s="1"/>
  <c r="AJ133" i="16" s="1"/>
  <c r="AS133" i="16" a="1"/>
  <c r="AS133" i="16" s="1"/>
  <c r="AK133" i="16" s="1"/>
  <c r="AT133" i="16" a="1"/>
  <c r="AT133" i="16" s="1"/>
  <c r="AL133" i="16" s="1"/>
  <c r="AM134" i="16" a="1"/>
  <c r="AM134" i="16" s="1"/>
  <c r="AE134" i="16" s="1"/>
  <c r="AN134" i="16" a="1"/>
  <c r="AN134" i="16" s="1"/>
  <c r="AF134" i="16" s="1"/>
  <c r="AO134" i="16" a="1"/>
  <c r="AO134" i="16" s="1"/>
  <c r="AG134" i="16" s="1"/>
  <c r="AP134" i="16" a="1"/>
  <c r="AP134" i="16" s="1"/>
  <c r="AH134" i="16" s="1"/>
  <c r="AQ134" i="16" a="1"/>
  <c r="AQ134" i="16" s="1"/>
  <c r="AI134" i="16" s="1"/>
  <c r="AR134" i="16" a="1"/>
  <c r="AR134" i="16" s="1"/>
  <c r="AJ134" i="16" s="1"/>
  <c r="AS134" i="16" a="1"/>
  <c r="AS134" i="16" s="1"/>
  <c r="AK134" i="16" s="1"/>
  <c r="AT134" i="16" a="1"/>
  <c r="AT134" i="16" s="1"/>
  <c r="AL134" i="16" s="1"/>
  <c r="AM135" i="16" a="1"/>
  <c r="AM135" i="16" s="1"/>
  <c r="AE135" i="16" s="1"/>
  <c r="AN135" i="16" a="1"/>
  <c r="AN135" i="16" s="1"/>
  <c r="AF135" i="16" s="1"/>
  <c r="AO135" i="16" a="1"/>
  <c r="AO135" i="16" s="1"/>
  <c r="AG135" i="16" s="1"/>
  <c r="AP135" i="16" a="1"/>
  <c r="AP135" i="16" s="1"/>
  <c r="AH135" i="16" s="1"/>
  <c r="AQ135" i="16" a="1"/>
  <c r="AQ135" i="16" s="1"/>
  <c r="AI135" i="16" s="1"/>
  <c r="AR135" i="16" a="1"/>
  <c r="AR135" i="16" s="1"/>
  <c r="AJ135" i="16" s="1"/>
  <c r="AS135" i="16" a="1"/>
  <c r="AS135" i="16" s="1"/>
  <c r="AK135" i="16" s="1"/>
  <c r="AT135" i="16" a="1"/>
  <c r="AT135" i="16" s="1"/>
  <c r="AL135" i="16" s="1"/>
  <c r="AM136" i="16" a="1"/>
  <c r="AM136" i="16" s="1"/>
  <c r="AE136" i="16" s="1"/>
  <c r="AN136" i="16" a="1"/>
  <c r="AN136" i="16" s="1"/>
  <c r="AF136" i="16" s="1"/>
  <c r="AO136" i="16" a="1"/>
  <c r="AO136" i="16" s="1"/>
  <c r="AG136" i="16" s="1"/>
  <c r="AP136" i="16" a="1"/>
  <c r="AP136" i="16" s="1"/>
  <c r="AH136" i="16" s="1"/>
  <c r="AQ136" i="16" a="1"/>
  <c r="AQ136" i="16" s="1"/>
  <c r="AI136" i="16" s="1"/>
  <c r="AR136" i="16" a="1"/>
  <c r="AR136" i="16" s="1"/>
  <c r="AJ136" i="16" s="1"/>
  <c r="AS136" i="16" a="1"/>
  <c r="AS136" i="16" s="1"/>
  <c r="AK136" i="16" s="1"/>
  <c r="AT136" i="16" a="1"/>
  <c r="AT136" i="16" s="1"/>
  <c r="AL136" i="16" s="1"/>
  <c r="AM137" i="16" a="1"/>
  <c r="AM137" i="16" s="1"/>
  <c r="AE137" i="16" s="1"/>
  <c r="AN137" i="16" a="1"/>
  <c r="AN137" i="16" s="1"/>
  <c r="AF137" i="16" s="1"/>
  <c r="AO137" i="16" a="1"/>
  <c r="AO137" i="16" s="1"/>
  <c r="AG137" i="16" s="1"/>
  <c r="AP137" i="16" a="1"/>
  <c r="AP137" i="16" s="1"/>
  <c r="AH137" i="16" s="1"/>
  <c r="AQ137" i="16" a="1"/>
  <c r="AQ137" i="16" s="1"/>
  <c r="AI137" i="16" s="1"/>
  <c r="AR137" i="16" a="1"/>
  <c r="AR137" i="16" s="1"/>
  <c r="AJ137" i="16" s="1"/>
  <c r="AS137" i="16" a="1"/>
  <c r="AS137" i="16" s="1"/>
  <c r="AK137" i="16" s="1"/>
  <c r="AT137" i="16" a="1"/>
  <c r="AT137" i="16" s="1"/>
  <c r="AL137" i="16" s="1"/>
  <c r="AM138" i="16" a="1"/>
  <c r="AM138" i="16" s="1"/>
  <c r="AE138" i="16" s="1"/>
  <c r="AN138" i="16" a="1"/>
  <c r="AN138" i="16" s="1"/>
  <c r="AF138" i="16" s="1"/>
  <c r="AO138" i="16" a="1"/>
  <c r="AO138" i="16" s="1"/>
  <c r="AG138" i="16" s="1"/>
  <c r="AP138" i="16" a="1"/>
  <c r="AP138" i="16" s="1"/>
  <c r="AH138" i="16" s="1"/>
  <c r="AQ138" i="16" a="1"/>
  <c r="AQ138" i="16" s="1"/>
  <c r="AI138" i="16" s="1"/>
  <c r="AR138" i="16" a="1"/>
  <c r="AR138" i="16" s="1"/>
  <c r="AJ138" i="16" s="1"/>
  <c r="AS138" i="16" a="1"/>
  <c r="AS138" i="16" s="1"/>
  <c r="AK138" i="16" s="1"/>
  <c r="AT138" i="16" a="1"/>
  <c r="AT138" i="16" s="1"/>
  <c r="AL138" i="16" s="1"/>
  <c r="AM139" i="16" a="1"/>
  <c r="AM139" i="16" s="1"/>
  <c r="AE139" i="16" s="1"/>
  <c r="AN139" i="16" a="1"/>
  <c r="AN139" i="16" s="1"/>
  <c r="AF139" i="16" s="1"/>
  <c r="AO139" i="16" a="1"/>
  <c r="AO139" i="16" s="1"/>
  <c r="AG139" i="16" s="1"/>
  <c r="AP139" i="16" a="1"/>
  <c r="AP139" i="16" s="1"/>
  <c r="AH139" i="16" s="1"/>
  <c r="AQ139" i="16" a="1"/>
  <c r="AQ139" i="16" s="1"/>
  <c r="AI139" i="16" s="1"/>
  <c r="AR139" i="16" a="1"/>
  <c r="AR139" i="16" s="1"/>
  <c r="AJ139" i="16" s="1"/>
  <c r="AS139" i="16" a="1"/>
  <c r="AS139" i="16" s="1"/>
  <c r="AK139" i="16" s="1"/>
  <c r="AT139" i="16" a="1"/>
  <c r="AT139" i="16" s="1"/>
  <c r="AL139" i="16" s="1"/>
  <c r="AM140" i="16" a="1"/>
  <c r="AM140" i="16" s="1"/>
  <c r="AE140" i="16" s="1"/>
  <c r="AN140" i="16" a="1"/>
  <c r="AN140" i="16" s="1"/>
  <c r="AF140" i="16" s="1"/>
  <c r="AO140" i="16" a="1"/>
  <c r="AO140" i="16" s="1"/>
  <c r="AG140" i="16" s="1"/>
  <c r="AP140" i="16" a="1"/>
  <c r="AP140" i="16" s="1"/>
  <c r="AH140" i="16" s="1"/>
  <c r="AQ140" i="16" a="1"/>
  <c r="AQ140" i="16" s="1"/>
  <c r="AI140" i="16" s="1"/>
  <c r="AR140" i="16" a="1"/>
  <c r="AR140" i="16" s="1"/>
  <c r="AJ140" i="16" s="1"/>
  <c r="AS140" i="16" a="1"/>
  <c r="AS140" i="16" s="1"/>
  <c r="AK140" i="16" s="1"/>
  <c r="AT140" i="16" a="1"/>
  <c r="AT140" i="16" s="1"/>
  <c r="AL140" i="16" s="1"/>
  <c r="AM141" i="16" a="1"/>
  <c r="AM141" i="16" s="1"/>
  <c r="AE141" i="16" s="1"/>
  <c r="AN141" i="16" a="1"/>
  <c r="AN141" i="16" s="1"/>
  <c r="AF141" i="16" s="1"/>
  <c r="AO141" i="16" a="1"/>
  <c r="AO141" i="16" s="1"/>
  <c r="AG141" i="16" s="1"/>
  <c r="AP141" i="16" a="1"/>
  <c r="AP141" i="16" s="1"/>
  <c r="AH141" i="16" s="1"/>
  <c r="AQ141" i="16" a="1"/>
  <c r="AQ141" i="16" s="1"/>
  <c r="AI141" i="16" s="1"/>
  <c r="AR141" i="16" a="1"/>
  <c r="AR141" i="16" s="1"/>
  <c r="AJ141" i="16" s="1"/>
  <c r="AS141" i="16" a="1"/>
  <c r="AS141" i="16" s="1"/>
  <c r="AK141" i="16" s="1"/>
  <c r="AT141" i="16" a="1"/>
  <c r="AT141" i="16" s="1"/>
  <c r="AL141" i="16" s="1"/>
  <c r="AM142" i="16" a="1"/>
  <c r="AM142" i="16" s="1"/>
  <c r="AE142" i="16" s="1"/>
  <c r="AN142" i="16" a="1"/>
  <c r="AN142" i="16" s="1"/>
  <c r="AF142" i="16" s="1"/>
  <c r="AO142" i="16" a="1"/>
  <c r="AO142" i="16" s="1"/>
  <c r="AG142" i="16" s="1"/>
  <c r="AP142" i="16" a="1"/>
  <c r="AP142" i="16" s="1"/>
  <c r="AH142" i="16" s="1"/>
  <c r="AQ142" i="16" a="1"/>
  <c r="AQ142" i="16" s="1"/>
  <c r="AI142" i="16" s="1"/>
  <c r="AR142" i="16" a="1"/>
  <c r="AR142" i="16" s="1"/>
  <c r="AJ142" i="16" s="1"/>
  <c r="AS142" i="16" a="1"/>
  <c r="AS142" i="16" s="1"/>
  <c r="AK142" i="16" s="1"/>
  <c r="AT142" i="16" a="1"/>
  <c r="AT142" i="16" s="1"/>
  <c r="AL142" i="16" s="1"/>
  <c r="AM143" i="16" a="1"/>
  <c r="AM143" i="16" s="1"/>
  <c r="AE143" i="16" s="1"/>
  <c r="AN143" i="16" a="1"/>
  <c r="AN143" i="16" s="1"/>
  <c r="AF143" i="16" s="1"/>
  <c r="AO143" i="16" a="1"/>
  <c r="AO143" i="16" s="1"/>
  <c r="AG143" i="16" s="1"/>
  <c r="AP143" i="16" a="1"/>
  <c r="AP143" i="16" s="1"/>
  <c r="AH143" i="16" s="1"/>
  <c r="AQ143" i="16" a="1"/>
  <c r="AQ143" i="16" s="1"/>
  <c r="AI143" i="16" s="1"/>
  <c r="AR143" i="16" a="1"/>
  <c r="AR143" i="16" s="1"/>
  <c r="AJ143" i="16" s="1"/>
  <c r="AS143" i="16" a="1"/>
  <c r="AS143" i="16" s="1"/>
  <c r="AK143" i="16" s="1"/>
  <c r="AT143" i="16" a="1"/>
  <c r="AT143" i="16" s="1"/>
  <c r="AL143" i="16" s="1"/>
  <c r="AM144" i="16" a="1"/>
  <c r="AM144" i="16" s="1"/>
  <c r="AE144" i="16" s="1"/>
  <c r="AN144" i="16" a="1"/>
  <c r="AN144" i="16" s="1"/>
  <c r="AF144" i="16" s="1"/>
  <c r="AO144" i="16" a="1"/>
  <c r="AO144" i="16" s="1"/>
  <c r="AG144" i="16" s="1"/>
  <c r="AP144" i="16" a="1"/>
  <c r="AP144" i="16" s="1"/>
  <c r="AH144" i="16" s="1"/>
  <c r="AQ144" i="16" a="1"/>
  <c r="AQ144" i="16" s="1"/>
  <c r="AI144" i="16" s="1"/>
  <c r="AR144" i="16" a="1"/>
  <c r="AR144" i="16" s="1"/>
  <c r="AJ144" i="16" s="1"/>
  <c r="AS144" i="16" a="1"/>
  <c r="AS144" i="16" s="1"/>
  <c r="AK144" i="16" s="1"/>
  <c r="AT144" i="16" a="1"/>
  <c r="AT144" i="16" s="1"/>
  <c r="AL144" i="16" s="1"/>
  <c r="AM145" i="16" a="1"/>
  <c r="AM145" i="16" s="1"/>
  <c r="AE145" i="16" s="1"/>
  <c r="AN145" i="16" a="1"/>
  <c r="AN145" i="16" s="1"/>
  <c r="AF145" i="16" s="1"/>
  <c r="AO145" i="16" a="1"/>
  <c r="AO145" i="16" s="1"/>
  <c r="AG145" i="16" s="1"/>
  <c r="AP145" i="16" a="1"/>
  <c r="AP145" i="16" s="1"/>
  <c r="AH145" i="16" s="1"/>
  <c r="AQ145" i="16" a="1"/>
  <c r="AQ145" i="16" s="1"/>
  <c r="AI145" i="16" s="1"/>
  <c r="AR145" i="16" a="1"/>
  <c r="AR145" i="16" s="1"/>
  <c r="AJ145" i="16" s="1"/>
  <c r="AS145" i="16" a="1"/>
  <c r="AS145" i="16" s="1"/>
  <c r="AK145" i="16" s="1"/>
  <c r="AT145" i="16" a="1"/>
  <c r="AT145" i="16" s="1"/>
  <c r="AL145" i="16" s="1"/>
  <c r="AM146" i="16" a="1"/>
  <c r="AM146" i="16" s="1"/>
  <c r="AE146" i="16" s="1"/>
  <c r="AN146" i="16" a="1"/>
  <c r="AN146" i="16" s="1"/>
  <c r="AF146" i="16" s="1"/>
  <c r="AO146" i="16" a="1"/>
  <c r="AO146" i="16" s="1"/>
  <c r="AG146" i="16" s="1"/>
  <c r="AP146" i="16" a="1"/>
  <c r="AP146" i="16" s="1"/>
  <c r="AH146" i="16" s="1"/>
  <c r="AQ146" i="16" a="1"/>
  <c r="AQ146" i="16" s="1"/>
  <c r="AI146" i="16" s="1"/>
  <c r="AR146" i="16" a="1"/>
  <c r="AR146" i="16" s="1"/>
  <c r="AJ146" i="16" s="1"/>
  <c r="AS146" i="16" a="1"/>
  <c r="AS146" i="16" s="1"/>
  <c r="AK146" i="16" s="1"/>
  <c r="AT146" i="16" a="1"/>
  <c r="AT146" i="16" s="1"/>
  <c r="AL146" i="16" s="1"/>
  <c r="AM147" i="16" a="1"/>
  <c r="AM147" i="16" s="1"/>
  <c r="AE147" i="16" s="1"/>
  <c r="AN147" i="16" a="1"/>
  <c r="AN147" i="16" s="1"/>
  <c r="AF147" i="16" s="1"/>
  <c r="AO147" i="16" a="1"/>
  <c r="AO147" i="16" s="1"/>
  <c r="AG147" i="16" s="1"/>
  <c r="AP147" i="16" a="1"/>
  <c r="AP147" i="16" s="1"/>
  <c r="AH147" i="16" s="1"/>
  <c r="AQ147" i="16" a="1"/>
  <c r="AQ147" i="16" s="1"/>
  <c r="AI147" i="16" s="1"/>
  <c r="AR147" i="16" a="1"/>
  <c r="AR147" i="16" s="1"/>
  <c r="AJ147" i="16" s="1"/>
  <c r="AS147" i="16" a="1"/>
  <c r="AS147" i="16" s="1"/>
  <c r="AK147" i="16" s="1"/>
  <c r="AT147" i="16" a="1"/>
  <c r="AT147" i="16" s="1"/>
  <c r="AL147" i="16" s="1"/>
  <c r="AM148" i="16" a="1"/>
  <c r="AM148" i="16" s="1"/>
  <c r="AE148" i="16" s="1"/>
  <c r="AN148" i="16" a="1"/>
  <c r="AN148" i="16" s="1"/>
  <c r="AF148" i="16" s="1"/>
  <c r="AO148" i="16" a="1"/>
  <c r="AO148" i="16" s="1"/>
  <c r="AG148" i="16" s="1"/>
  <c r="AP148" i="16" a="1"/>
  <c r="AP148" i="16" s="1"/>
  <c r="AH148" i="16" s="1"/>
  <c r="AQ148" i="16" a="1"/>
  <c r="AQ148" i="16" s="1"/>
  <c r="AI148" i="16" s="1"/>
  <c r="AR148" i="16" a="1"/>
  <c r="AR148" i="16" s="1"/>
  <c r="AJ148" i="16" s="1"/>
  <c r="AS148" i="16" a="1"/>
  <c r="AS148" i="16" s="1"/>
  <c r="AK148" i="16" s="1"/>
  <c r="AT148" i="16" a="1"/>
  <c r="AT148" i="16" s="1"/>
  <c r="AL148" i="16" s="1"/>
  <c r="AM149" i="16" a="1"/>
  <c r="AM149" i="16" s="1"/>
  <c r="AE149" i="16" s="1"/>
  <c r="AN149" i="16" a="1"/>
  <c r="AN149" i="16" s="1"/>
  <c r="AF149" i="16" s="1"/>
  <c r="AO149" i="16" a="1"/>
  <c r="AO149" i="16" s="1"/>
  <c r="AG149" i="16" s="1"/>
  <c r="AP149" i="16" a="1"/>
  <c r="AP149" i="16" s="1"/>
  <c r="AH149" i="16" s="1"/>
  <c r="AQ149" i="16" a="1"/>
  <c r="AQ149" i="16" s="1"/>
  <c r="AI149" i="16" s="1"/>
  <c r="AR149" i="16" a="1"/>
  <c r="AR149" i="16" s="1"/>
  <c r="AJ149" i="16" s="1"/>
  <c r="AS149" i="16" a="1"/>
  <c r="AS149" i="16" s="1"/>
  <c r="AK149" i="16" s="1"/>
  <c r="AT149" i="16" a="1"/>
  <c r="AT149" i="16" s="1"/>
  <c r="AL149" i="16" s="1"/>
  <c r="AM150" i="16" a="1"/>
  <c r="AM150" i="16" s="1"/>
  <c r="AE150" i="16" s="1"/>
  <c r="AN150" i="16" a="1"/>
  <c r="AN150" i="16" s="1"/>
  <c r="AF150" i="16" s="1"/>
  <c r="AO150" i="16" a="1"/>
  <c r="AO150" i="16" s="1"/>
  <c r="AG150" i="16" s="1"/>
  <c r="AP150" i="16" a="1"/>
  <c r="AP150" i="16" s="1"/>
  <c r="AH150" i="16" s="1"/>
  <c r="AQ150" i="16" a="1"/>
  <c r="AQ150" i="16" s="1"/>
  <c r="AI150" i="16" s="1"/>
  <c r="AR150" i="16" a="1"/>
  <c r="AR150" i="16" s="1"/>
  <c r="AJ150" i="16" s="1"/>
  <c r="AS150" i="16" a="1"/>
  <c r="AS150" i="16" s="1"/>
  <c r="AK150" i="16" s="1"/>
  <c r="AT150" i="16" a="1"/>
  <c r="AT150" i="16" s="1"/>
  <c r="AL150" i="16" s="1"/>
  <c r="AM151" i="16" a="1"/>
  <c r="AM151" i="16" s="1"/>
  <c r="AE151" i="16" s="1"/>
  <c r="AN151" i="16" a="1"/>
  <c r="AN151" i="16" s="1"/>
  <c r="AF151" i="16" s="1"/>
  <c r="AO151" i="16" a="1"/>
  <c r="AO151" i="16" s="1"/>
  <c r="AG151" i="16" s="1"/>
  <c r="AP151" i="16" a="1"/>
  <c r="AP151" i="16" s="1"/>
  <c r="AH151" i="16" s="1"/>
  <c r="AQ151" i="16" a="1"/>
  <c r="AQ151" i="16" s="1"/>
  <c r="AI151" i="16" s="1"/>
  <c r="AR151" i="16" a="1"/>
  <c r="AR151" i="16" s="1"/>
  <c r="AJ151" i="16" s="1"/>
  <c r="AS151" i="16" a="1"/>
  <c r="AS151" i="16" s="1"/>
  <c r="AK151" i="16" s="1"/>
  <c r="AT151" i="16" a="1"/>
  <c r="AT151" i="16" s="1"/>
  <c r="AL151" i="16" s="1"/>
  <c r="AM152" i="16" a="1"/>
  <c r="AM152" i="16" s="1"/>
  <c r="AE152" i="16" s="1"/>
  <c r="AN152" i="16" a="1"/>
  <c r="AN152" i="16" s="1"/>
  <c r="AF152" i="16" s="1"/>
  <c r="AO152" i="16" a="1"/>
  <c r="AO152" i="16" s="1"/>
  <c r="AG152" i="16" s="1"/>
  <c r="AP152" i="16" a="1"/>
  <c r="AP152" i="16" s="1"/>
  <c r="AH152" i="16" s="1"/>
  <c r="AQ152" i="16" a="1"/>
  <c r="AQ152" i="16" s="1"/>
  <c r="AI152" i="16" s="1"/>
  <c r="AR152" i="16" a="1"/>
  <c r="AR152" i="16" s="1"/>
  <c r="AJ152" i="16" s="1"/>
  <c r="AS152" i="16" a="1"/>
  <c r="AS152" i="16" s="1"/>
  <c r="AK152" i="16" s="1"/>
  <c r="AT152" i="16" a="1"/>
  <c r="AT152" i="16"/>
  <c r="AL152" i="16" s="1"/>
  <c r="AM153" i="16" a="1"/>
  <c r="AM153" i="16" s="1"/>
  <c r="AE153" i="16" s="1"/>
  <c r="AN153" i="16" a="1"/>
  <c r="AN153" i="16" s="1"/>
  <c r="AF153" i="16" s="1"/>
  <c r="AO153" i="16" a="1"/>
  <c r="AO153" i="16" s="1"/>
  <c r="AG153" i="16" s="1"/>
  <c r="AP153" i="16" a="1"/>
  <c r="AP153" i="16" s="1"/>
  <c r="AH153" i="16" s="1"/>
  <c r="AQ153" i="16" a="1"/>
  <c r="AQ153" i="16" s="1"/>
  <c r="AI153" i="16" s="1"/>
  <c r="AR153" i="16" a="1"/>
  <c r="AR153" i="16" s="1"/>
  <c r="AJ153" i="16" s="1"/>
  <c r="AS153" i="16" a="1"/>
  <c r="AS153" i="16" s="1"/>
  <c r="AK153" i="16" s="1"/>
  <c r="AT153" i="16" a="1"/>
  <c r="AT153" i="16" s="1"/>
  <c r="AL153" i="16" s="1"/>
  <c r="AM154" i="16" a="1"/>
  <c r="AM154" i="16" s="1"/>
  <c r="AE154" i="16" s="1"/>
  <c r="AN154" i="16" a="1"/>
  <c r="AN154" i="16" s="1"/>
  <c r="AF154" i="16" s="1"/>
  <c r="AO154" i="16" a="1"/>
  <c r="AO154" i="16" s="1"/>
  <c r="AG154" i="16" s="1"/>
  <c r="AP154" i="16" a="1"/>
  <c r="AP154" i="16" s="1"/>
  <c r="AH154" i="16" s="1"/>
  <c r="AQ154" i="16" a="1"/>
  <c r="AQ154" i="16" s="1"/>
  <c r="AI154" i="16" s="1"/>
  <c r="AR154" i="16" a="1"/>
  <c r="AR154" i="16" s="1"/>
  <c r="AJ154" i="16" s="1"/>
  <c r="AS154" i="16" a="1"/>
  <c r="AS154" i="16" s="1"/>
  <c r="AK154" i="16" s="1"/>
  <c r="AT154" i="16" a="1"/>
  <c r="AT154" i="16" s="1"/>
  <c r="AL154" i="16" s="1"/>
  <c r="AM155" i="16" a="1"/>
  <c r="AM155" i="16" s="1"/>
  <c r="AE155" i="16" s="1"/>
  <c r="AN155" i="16" a="1"/>
  <c r="AN155" i="16" s="1"/>
  <c r="AF155" i="16" s="1"/>
  <c r="AO155" i="16" a="1"/>
  <c r="AO155" i="16" s="1"/>
  <c r="AG155" i="16" s="1"/>
  <c r="AP155" i="16" a="1"/>
  <c r="AP155" i="16" s="1"/>
  <c r="AH155" i="16" s="1"/>
  <c r="AQ155" i="16" a="1"/>
  <c r="AQ155" i="16" s="1"/>
  <c r="AI155" i="16" s="1"/>
  <c r="AR155" i="16" a="1"/>
  <c r="AR155" i="16" s="1"/>
  <c r="AJ155" i="16" s="1"/>
  <c r="AS155" i="16" a="1"/>
  <c r="AS155" i="16" s="1"/>
  <c r="AK155" i="16" s="1"/>
  <c r="AT155" i="16" a="1"/>
  <c r="AT155" i="16" s="1"/>
  <c r="AL155" i="16" s="1"/>
  <c r="AM156" i="16" a="1"/>
  <c r="AM156" i="16" s="1"/>
  <c r="AE156" i="16" s="1"/>
  <c r="AN156" i="16" a="1"/>
  <c r="AN156" i="16" s="1"/>
  <c r="AF156" i="16" s="1"/>
  <c r="AO156" i="16" a="1"/>
  <c r="AO156" i="16" s="1"/>
  <c r="AG156" i="16" s="1"/>
  <c r="AP156" i="16" a="1"/>
  <c r="AP156" i="16" s="1"/>
  <c r="AH156" i="16" s="1"/>
  <c r="AQ156" i="16" a="1"/>
  <c r="AQ156" i="16" s="1"/>
  <c r="AI156" i="16" s="1"/>
  <c r="AR156" i="16" a="1"/>
  <c r="AR156" i="16" s="1"/>
  <c r="AJ156" i="16" s="1"/>
  <c r="AS156" i="16" a="1"/>
  <c r="AS156" i="16" s="1"/>
  <c r="AK156" i="16" s="1"/>
  <c r="AT156" i="16" a="1"/>
  <c r="AT156" i="16" s="1"/>
  <c r="AL156" i="16" s="1"/>
  <c r="AM157" i="16" a="1"/>
  <c r="AM157" i="16" s="1"/>
  <c r="AE157" i="16" s="1"/>
  <c r="AN157" i="16" a="1"/>
  <c r="AN157" i="16" s="1"/>
  <c r="AF157" i="16" s="1"/>
  <c r="AO157" i="16" a="1"/>
  <c r="AO157" i="16" s="1"/>
  <c r="AG157" i="16" s="1"/>
  <c r="AP157" i="16" a="1"/>
  <c r="AP157" i="16" s="1"/>
  <c r="AH157" i="16" s="1"/>
  <c r="AQ157" i="16" a="1"/>
  <c r="AQ157" i="16" s="1"/>
  <c r="AI157" i="16" s="1"/>
  <c r="AR157" i="16" a="1"/>
  <c r="AR157" i="16" s="1"/>
  <c r="AJ157" i="16" s="1"/>
  <c r="AS157" i="16" a="1"/>
  <c r="AS157" i="16" s="1"/>
  <c r="AK157" i="16" s="1"/>
  <c r="AT157" i="16" a="1"/>
  <c r="AT157" i="16" s="1"/>
  <c r="AL157" i="16" s="1"/>
  <c r="AM158" i="16" a="1"/>
  <c r="AM158" i="16" s="1"/>
  <c r="AE158" i="16" s="1"/>
  <c r="AN158" i="16" a="1"/>
  <c r="AN158" i="16" s="1"/>
  <c r="AF158" i="16" s="1"/>
  <c r="AO158" i="16" a="1"/>
  <c r="AO158" i="16" s="1"/>
  <c r="AG158" i="16" s="1"/>
  <c r="AP158" i="16" a="1"/>
  <c r="AP158" i="16" s="1"/>
  <c r="AH158" i="16" s="1"/>
  <c r="AQ158" i="16" a="1"/>
  <c r="AQ158" i="16" s="1"/>
  <c r="AI158" i="16" s="1"/>
  <c r="AR158" i="16" a="1"/>
  <c r="AR158" i="16" s="1"/>
  <c r="AJ158" i="16" s="1"/>
  <c r="AS158" i="16" a="1"/>
  <c r="AS158" i="16" s="1"/>
  <c r="AK158" i="16" s="1"/>
  <c r="AT158" i="16" a="1"/>
  <c r="AT158" i="16" s="1"/>
  <c r="AL158" i="16" s="1"/>
  <c r="AM159" i="16" a="1"/>
  <c r="AM159" i="16" s="1"/>
  <c r="AE159" i="16" s="1"/>
  <c r="AN159" i="16" a="1"/>
  <c r="AN159" i="16" s="1"/>
  <c r="AF159" i="16" s="1"/>
  <c r="AO159" i="16" a="1"/>
  <c r="AO159" i="16" s="1"/>
  <c r="AG159" i="16" s="1"/>
  <c r="AP159" i="16" a="1"/>
  <c r="AP159" i="16" s="1"/>
  <c r="AH159" i="16" s="1"/>
  <c r="AQ159" i="16" a="1"/>
  <c r="AQ159" i="16" s="1"/>
  <c r="AI159" i="16" s="1"/>
  <c r="AR159" i="16" a="1"/>
  <c r="AR159" i="16" s="1"/>
  <c r="AJ159" i="16" s="1"/>
  <c r="AS159" i="16" a="1"/>
  <c r="AS159" i="16" s="1"/>
  <c r="AK159" i="16" s="1"/>
  <c r="AT159" i="16" a="1"/>
  <c r="AT159" i="16" s="1"/>
  <c r="AL159" i="16" s="1"/>
  <c r="AM160" i="16" a="1"/>
  <c r="AM160" i="16" s="1"/>
  <c r="AE160" i="16" s="1"/>
  <c r="AN160" i="16" a="1"/>
  <c r="AN160" i="16" s="1"/>
  <c r="AF160" i="16" s="1"/>
  <c r="AO160" i="16" a="1"/>
  <c r="AO160" i="16" s="1"/>
  <c r="AG160" i="16" s="1"/>
  <c r="AP160" i="16" a="1"/>
  <c r="AP160" i="16" s="1"/>
  <c r="AH160" i="16" s="1"/>
  <c r="AQ160" i="16" a="1"/>
  <c r="AQ160" i="16" s="1"/>
  <c r="AI160" i="16" s="1"/>
  <c r="AR160" i="16" a="1"/>
  <c r="AR160" i="16" s="1"/>
  <c r="AJ160" i="16" s="1"/>
  <c r="AS160" i="16" a="1"/>
  <c r="AS160" i="16" s="1"/>
  <c r="AK160" i="16" s="1"/>
  <c r="AT160" i="16" a="1"/>
  <c r="AT160" i="16" s="1"/>
  <c r="AL160" i="16" s="1"/>
  <c r="AM161" i="16" a="1"/>
  <c r="AM161" i="16" s="1"/>
  <c r="AE161" i="16" s="1"/>
  <c r="AN161" i="16" a="1"/>
  <c r="AN161" i="16" s="1"/>
  <c r="AF161" i="16" s="1"/>
  <c r="AO161" i="16" a="1"/>
  <c r="AO161" i="16" s="1"/>
  <c r="AG161" i="16" s="1"/>
  <c r="AP161" i="16" a="1"/>
  <c r="AP161" i="16" s="1"/>
  <c r="AH161" i="16" s="1"/>
  <c r="AQ161" i="16" a="1"/>
  <c r="AQ161" i="16" s="1"/>
  <c r="AI161" i="16" s="1"/>
  <c r="AR161" i="16" a="1"/>
  <c r="AR161" i="16" s="1"/>
  <c r="AJ161" i="16" s="1"/>
  <c r="AS161" i="16" a="1"/>
  <c r="AS161" i="16" s="1"/>
  <c r="AK161" i="16" s="1"/>
  <c r="AT161" i="16" a="1"/>
  <c r="AT161" i="16" s="1"/>
  <c r="AL161" i="16" s="1"/>
  <c r="AM162" i="16" a="1"/>
  <c r="AM162" i="16" s="1"/>
  <c r="AE162" i="16" s="1"/>
  <c r="AN162" i="16" a="1"/>
  <c r="AN162" i="16" s="1"/>
  <c r="AF162" i="16" s="1"/>
  <c r="AO162" i="16" a="1"/>
  <c r="AO162" i="16" s="1"/>
  <c r="AG162" i="16" s="1"/>
  <c r="AP162" i="16" a="1"/>
  <c r="AP162" i="16" s="1"/>
  <c r="AH162" i="16" s="1"/>
  <c r="AQ162" i="16" a="1"/>
  <c r="AQ162" i="16" s="1"/>
  <c r="AI162" i="16" s="1"/>
  <c r="AR162" i="16" a="1"/>
  <c r="AR162" i="16" s="1"/>
  <c r="AJ162" i="16" s="1"/>
  <c r="AS162" i="16" a="1"/>
  <c r="AS162" i="16" s="1"/>
  <c r="AK162" i="16" s="1"/>
  <c r="AT162" i="16" a="1"/>
  <c r="AT162" i="16" s="1"/>
  <c r="AL162" i="16" s="1"/>
  <c r="AM163" i="16" a="1"/>
  <c r="AM163" i="16" s="1"/>
  <c r="AE163" i="16" s="1"/>
  <c r="AN163" i="16" a="1"/>
  <c r="AN163" i="16" s="1"/>
  <c r="AF163" i="16" s="1"/>
  <c r="AO163" i="16" a="1"/>
  <c r="AO163" i="16" s="1"/>
  <c r="AG163" i="16" s="1"/>
  <c r="AP163" i="16" a="1"/>
  <c r="AP163" i="16" s="1"/>
  <c r="AH163" i="16" s="1"/>
  <c r="AQ163" i="16" a="1"/>
  <c r="AQ163" i="16" s="1"/>
  <c r="AI163" i="16" s="1"/>
  <c r="AR163" i="16" a="1"/>
  <c r="AR163" i="16" s="1"/>
  <c r="AJ163" i="16" s="1"/>
  <c r="AS163" i="16" a="1"/>
  <c r="AS163" i="16" s="1"/>
  <c r="AK163" i="16" s="1"/>
  <c r="AT163" i="16" a="1"/>
  <c r="AT163" i="16" s="1"/>
  <c r="AL163" i="16" s="1"/>
  <c r="AM164" i="16" a="1"/>
  <c r="AM164" i="16" s="1"/>
  <c r="AE164" i="16" s="1"/>
  <c r="AN164" i="16" a="1"/>
  <c r="AN164" i="16" s="1"/>
  <c r="AF164" i="16" s="1"/>
  <c r="AO164" i="16" a="1"/>
  <c r="AO164" i="16" s="1"/>
  <c r="AG164" i="16" s="1"/>
  <c r="AP164" i="16" a="1"/>
  <c r="AP164" i="16" s="1"/>
  <c r="AH164" i="16" s="1"/>
  <c r="AQ164" i="16" a="1"/>
  <c r="AQ164" i="16" s="1"/>
  <c r="AI164" i="16" s="1"/>
  <c r="AR164" i="16" a="1"/>
  <c r="AR164" i="16" s="1"/>
  <c r="AJ164" i="16" s="1"/>
  <c r="AS164" i="16" a="1"/>
  <c r="AS164" i="16" s="1"/>
  <c r="AK164" i="16" s="1"/>
  <c r="AT164" i="16" a="1"/>
  <c r="AT164" i="16" s="1"/>
  <c r="AL164" i="16" s="1"/>
  <c r="AM165" i="16" a="1"/>
  <c r="AM165" i="16" s="1"/>
  <c r="AE165" i="16" s="1"/>
  <c r="AN165" i="16" a="1"/>
  <c r="AN165" i="16" s="1"/>
  <c r="AF165" i="16" s="1"/>
  <c r="AO165" i="16" a="1"/>
  <c r="AO165" i="16" s="1"/>
  <c r="AG165" i="16" s="1"/>
  <c r="AP165" i="16" a="1"/>
  <c r="AP165" i="16" s="1"/>
  <c r="AH165" i="16" s="1"/>
  <c r="AQ165" i="16" a="1"/>
  <c r="AQ165" i="16" s="1"/>
  <c r="AI165" i="16" s="1"/>
  <c r="AR165" i="16" a="1"/>
  <c r="AR165" i="16" s="1"/>
  <c r="AJ165" i="16" s="1"/>
  <c r="AS165" i="16" a="1"/>
  <c r="AS165" i="16" s="1"/>
  <c r="AK165" i="16" s="1"/>
  <c r="AT165" i="16" a="1"/>
  <c r="AT165" i="16" s="1"/>
  <c r="AL165" i="16" s="1"/>
  <c r="AM166" i="16" a="1"/>
  <c r="AM166" i="16" s="1"/>
  <c r="AE166" i="16" s="1"/>
  <c r="AN166" i="16" a="1"/>
  <c r="AN166" i="16" s="1"/>
  <c r="AF166" i="16" s="1"/>
  <c r="AO166" i="16" a="1"/>
  <c r="AO166" i="16" s="1"/>
  <c r="AG166" i="16" s="1"/>
  <c r="AP166" i="16" a="1"/>
  <c r="AP166" i="16" s="1"/>
  <c r="AH166" i="16" s="1"/>
  <c r="AQ166" i="16" a="1"/>
  <c r="AQ166" i="16" s="1"/>
  <c r="AI166" i="16" s="1"/>
  <c r="AR166" i="16" a="1"/>
  <c r="AR166" i="16" s="1"/>
  <c r="AJ166" i="16" s="1"/>
  <c r="AS166" i="16" a="1"/>
  <c r="AS166" i="16" s="1"/>
  <c r="AK166" i="16" s="1"/>
  <c r="AT166" i="16" a="1"/>
  <c r="AT166" i="16" s="1"/>
  <c r="AL166" i="16" s="1"/>
  <c r="AM167" i="16" a="1"/>
  <c r="AM167" i="16" s="1"/>
  <c r="AE167" i="16" s="1"/>
  <c r="AN167" i="16" a="1"/>
  <c r="AN167" i="16" s="1"/>
  <c r="AF167" i="16" s="1"/>
  <c r="AO167" i="16" a="1"/>
  <c r="AO167" i="16" s="1"/>
  <c r="AG167" i="16" s="1"/>
  <c r="AP167" i="16" a="1"/>
  <c r="AP167" i="16" s="1"/>
  <c r="AH167" i="16" s="1"/>
  <c r="AQ167" i="16" a="1"/>
  <c r="AQ167" i="16" s="1"/>
  <c r="AI167" i="16" s="1"/>
  <c r="AR167" i="16" a="1"/>
  <c r="AR167" i="16" s="1"/>
  <c r="AJ167" i="16" s="1"/>
  <c r="AS167" i="16" a="1"/>
  <c r="AS167" i="16" s="1"/>
  <c r="AK167" i="16" s="1"/>
  <c r="AT167" i="16" a="1"/>
  <c r="AT167" i="16" s="1"/>
  <c r="AL167" i="16" s="1"/>
  <c r="AM168" i="16" a="1"/>
  <c r="AM168" i="16" s="1"/>
  <c r="AE168" i="16" s="1"/>
  <c r="AN168" i="16" a="1"/>
  <c r="AN168" i="16" s="1"/>
  <c r="AF168" i="16" s="1"/>
  <c r="AO168" i="16" a="1"/>
  <c r="AO168" i="16" s="1"/>
  <c r="AG168" i="16" s="1"/>
  <c r="AP168" i="16" a="1"/>
  <c r="AP168" i="16" s="1"/>
  <c r="AH168" i="16" s="1"/>
  <c r="AQ168" i="16" a="1"/>
  <c r="AQ168" i="16" s="1"/>
  <c r="AI168" i="16" s="1"/>
  <c r="AR168" i="16" a="1"/>
  <c r="AR168" i="16" s="1"/>
  <c r="AJ168" i="16" s="1"/>
  <c r="AS168" i="16" a="1"/>
  <c r="AS168" i="16" s="1"/>
  <c r="AK168" i="16" s="1"/>
  <c r="AT168" i="16" a="1"/>
  <c r="AT168" i="16" s="1"/>
  <c r="AL168" i="16" s="1"/>
  <c r="AM169" i="16" a="1"/>
  <c r="AM169" i="16" s="1"/>
  <c r="AE169" i="16" s="1"/>
  <c r="AN169" i="16" a="1"/>
  <c r="AN169" i="16" s="1"/>
  <c r="AF169" i="16" s="1"/>
  <c r="AO169" i="16" a="1"/>
  <c r="AO169" i="16" s="1"/>
  <c r="AG169" i="16" s="1"/>
  <c r="AP169" i="16" a="1"/>
  <c r="AP169" i="16" s="1"/>
  <c r="AH169" i="16" s="1"/>
  <c r="AQ169" i="16" a="1"/>
  <c r="AQ169" i="16" s="1"/>
  <c r="AI169" i="16" s="1"/>
  <c r="AR169" i="16" a="1"/>
  <c r="AR169" i="16" s="1"/>
  <c r="AJ169" i="16" s="1"/>
  <c r="AS169" i="16" a="1"/>
  <c r="AS169" i="16" s="1"/>
  <c r="AK169" i="16" s="1"/>
  <c r="AT169" i="16" a="1"/>
  <c r="AT169" i="16" s="1"/>
  <c r="AL169" i="16" s="1"/>
  <c r="AM170" i="16" a="1"/>
  <c r="AM170" i="16" s="1"/>
  <c r="AE170" i="16" s="1"/>
  <c r="AN170" i="16" a="1"/>
  <c r="AN170" i="16" s="1"/>
  <c r="AF170" i="16" s="1"/>
  <c r="AO170" i="16" a="1"/>
  <c r="AO170" i="16" s="1"/>
  <c r="AG170" i="16" s="1"/>
  <c r="AP170" i="16" a="1"/>
  <c r="AP170" i="16" s="1"/>
  <c r="AH170" i="16" s="1"/>
  <c r="AQ170" i="16" a="1"/>
  <c r="AQ170" i="16" s="1"/>
  <c r="AI170" i="16" s="1"/>
  <c r="AR170" i="16" a="1"/>
  <c r="AR170" i="16" s="1"/>
  <c r="AJ170" i="16" s="1"/>
  <c r="AS170" i="16" a="1"/>
  <c r="AS170" i="16" s="1"/>
  <c r="AK170" i="16" s="1"/>
  <c r="AT170" i="16" a="1"/>
  <c r="AT170" i="16" s="1"/>
  <c r="AL170" i="16" s="1"/>
  <c r="AM171" i="16" a="1"/>
  <c r="AM171" i="16" s="1"/>
  <c r="AE171" i="16" s="1"/>
  <c r="AN171" i="16" a="1"/>
  <c r="AN171" i="16" s="1"/>
  <c r="AF171" i="16" s="1"/>
  <c r="AO171" i="16" a="1"/>
  <c r="AO171" i="16" s="1"/>
  <c r="AG171" i="16" s="1"/>
  <c r="AP171" i="16" a="1"/>
  <c r="AP171" i="16" s="1"/>
  <c r="AH171" i="16" s="1"/>
  <c r="AQ171" i="16" a="1"/>
  <c r="AQ171" i="16" s="1"/>
  <c r="AI171" i="16" s="1"/>
  <c r="AR171" i="16" a="1"/>
  <c r="AR171" i="16" s="1"/>
  <c r="AJ171" i="16" s="1"/>
  <c r="AS171" i="16" a="1"/>
  <c r="AS171" i="16" s="1"/>
  <c r="AK171" i="16" s="1"/>
  <c r="AT171" i="16" a="1"/>
  <c r="AT171" i="16" s="1"/>
  <c r="AL171" i="16" s="1"/>
  <c r="AM172" i="16" a="1"/>
  <c r="AM172" i="16" s="1"/>
  <c r="AE172" i="16" s="1"/>
  <c r="AN172" i="16" a="1"/>
  <c r="AN172" i="16" s="1"/>
  <c r="AF172" i="16" s="1"/>
  <c r="AO172" i="16" a="1"/>
  <c r="AO172" i="16" s="1"/>
  <c r="AG172" i="16" s="1"/>
  <c r="AP172" i="16" a="1"/>
  <c r="AP172" i="16" s="1"/>
  <c r="AH172" i="16" s="1"/>
  <c r="AQ172" i="16" a="1"/>
  <c r="AQ172" i="16" s="1"/>
  <c r="AI172" i="16" s="1"/>
  <c r="AR172" i="16" a="1"/>
  <c r="AR172" i="16" s="1"/>
  <c r="AJ172" i="16" s="1"/>
  <c r="AS172" i="16" a="1"/>
  <c r="AS172" i="16" s="1"/>
  <c r="AK172" i="16" s="1"/>
  <c r="AT172" i="16" a="1"/>
  <c r="AT172" i="16" s="1"/>
  <c r="AL172" i="16" s="1"/>
  <c r="AM173" i="16" a="1"/>
  <c r="AM173" i="16" s="1"/>
  <c r="AE173" i="16" s="1"/>
  <c r="AN173" i="16" a="1"/>
  <c r="AN173" i="16" s="1"/>
  <c r="AF173" i="16" s="1"/>
  <c r="AO173" i="16" a="1"/>
  <c r="AO173" i="16" s="1"/>
  <c r="AG173" i="16" s="1"/>
  <c r="AP173" i="16" a="1"/>
  <c r="AP173" i="16" s="1"/>
  <c r="AH173" i="16" s="1"/>
  <c r="AQ173" i="16" a="1"/>
  <c r="AQ173" i="16" s="1"/>
  <c r="AI173" i="16" s="1"/>
  <c r="AR173" i="16" a="1"/>
  <c r="AR173" i="16" s="1"/>
  <c r="AJ173" i="16" s="1"/>
  <c r="AS173" i="16" a="1"/>
  <c r="AS173" i="16" s="1"/>
  <c r="AK173" i="16" s="1"/>
  <c r="AT173" i="16" a="1"/>
  <c r="AT173" i="16" s="1"/>
  <c r="AL173" i="16" s="1"/>
  <c r="AM174" i="16" a="1"/>
  <c r="AM174" i="16" s="1"/>
  <c r="AE174" i="16" s="1"/>
  <c r="AN174" i="16" a="1"/>
  <c r="AN174" i="16" s="1"/>
  <c r="AF174" i="16" s="1"/>
  <c r="AO174" i="16" a="1"/>
  <c r="AO174" i="16" s="1"/>
  <c r="AG174" i="16" s="1"/>
  <c r="AP174" i="16" a="1"/>
  <c r="AP174" i="16" s="1"/>
  <c r="AH174" i="16" s="1"/>
  <c r="AQ174" i="16" a="1"/>
  <c r="AQ174" i="16" s="1"/>
  <c r="AI174" i="16" s="1"/>
  <c r="AR174" i="16" a="1"/>
  <c r="AR174" i="16" s="1"/>
  <c r="AJ174" i="16" s="1"/>
  <c r="AS174" i="16" a="1"/>
  <c r="AS174" i="16" s="1"/>
  <c r="AK174" i="16" s="1"/>
  <c r="AT174" i="16" a="1"/>
  <c r="AT174" i="16" s="1"/>
  <c r="AL174" i="16" s="1"/>
  <c r="AM175" i="16" a="1"/>
  <c r="AM175" i="16" s="1"/>
  <c r="AE175" i="16" s="1"/>
  <c r="AN175" i="16" a="1"/>
  <c r="AN175" i="16" s="1"/>
  <c r="AF175" i="16" s="1"/>
  <c r="AO175" i="16" a="1"/>
  <c r="AO175" i="16" s="1"/>
  <c r="AG175" i="16" s="1"/>
  <c r="AP175" i="16" a="1"/>
  <c r="AP175" i="16" s="1"/>
  <c r="AH175" i="16" s="1"/>
  <c r="AQ175" i="16" a="1"/>
  <c r="AQ175" i="16" s="1"/>
  <c r="AI175" i="16" s="1"/>
  <c r="AR175" i="16" a="1"/>
  <c r="AR175" i="16" s="1"/>
  <c r="AJ175" i="16" s="1"/>
  <c r="AS175" i="16" a="1"/>
  <c r="AS175" i="16" s="1"/>
  <c r="AK175" i="16" s="1"/>
  <c r="AT175" i="16" a="1"/>
  <c r="AT175" i="16" s="1"/>
  <c r="AL175" i="16" s="1"/>
  <c r="AM176" i="16" a="1"/>
  <c r="AM176" i="16" s="1"/>
  <c r="AE176" i="16" s="1"/>
  <c r="AN176" i="16" a="1"/>
  <c r="AN176" i="16" s="1"/>
  <c r="AF176" i="16" s="1"/>
  <c r="AO176" i="16" a="1"/>
  <c r="AO176" i="16" s="1"/>
  <c r="AG176" i="16" s="1"/>
  <c r="AP176" i="16" a="1"/>
  <c r="AP176" i="16" s="1"/>
  <c r="AH176" i="16" s="1"/>
  <c r="AQ176" i="16" a="1"/>
  <c r="AQ176" i="16" s="1"/>
  <c r="AI176" i="16" s="1"/>
  <c r="AR176" i="16" a="1"/>
  <c r="AR176" i="16" s="1"/>
  <c r="AJ176" i="16" s="1"/>
  <c r="AS176" i="16" a="1"/>
  <c r="AS176" i="16" s="1"/>
  <c r="AK176" i="16" s="1"/>
  <c r="AT176" i="16" a="1"/>
  <c r="AT176" i="16" s="1"/>
  <c r="AL176" i="16" s="1"/>
  <c r="AM177" i="16" a="1"/>
  <c r="AM177" i="16" s="1"/>
  <c r="AE177" i="16" s="1"/>
  <c r="AN177" i="16" a="1"/>
  <c r="AN177" i="16" s="1"/>
  <c r="AF177" i="16" s="1"/>
  <c r="AO177" i="16" a="1"/>
  <c r="AO177" i="16" s="1"/>
  <c r="AG177" i="16" s="1"/>
  <c r="AP177" i="16" a="1"/>
  <c r="AP177" i="16" s="1"/>
  <c r="AH177" i="16" s="1"/>
  <c r="AQ177" i="16" a="1"/>
  <c r="AQ177" i="16" s="1"/>
  <c r="AI177" i="16" s="1"/>
  <c r="AR177" i="16" a="1"/>
  <c r="AR177" i="16" s="1"/>
  <c r="AJ177" i="16" s="1"/>
  <c r="AS177" i="16" a="1"/>
  <c r="AS177" i="16" s="1"/>
  <c r="AK177" i="16" s="1"/>
  <c r="AT177" i="16" a="1"/>
  <c r="AT177" i="16" s="1"/>
  <c r="AL177" i="16" s="1"/>
  <c r="AM178" i="16" a="1"/>
  <c r="AM178" i="16" s="1"/>
  <c r="AE178" i="16" s="1"/>
  <c r="AN178" i="16" a="1"/>
  <c r="AN178" i="16" s="1"/>
  <c r="AF178" i="16" s="1"/>
  <c r="AO178" i="16" a="1"/>
  <c r="AO178" i="16" s="1"/>
  <c r="AG178" i="16" s="1"/>
  <c r="AP178" i="16" a="1"/>
  <c r="AP178" i="16" s="1"/>
  <c r="AH178" i="16" s="1"/>
  <c r="AQ178" i="16" a="1"/>
  <c r="AQ178" i="16" s="1"/>
  <c r="AI178" i="16" s="1"/>
  <c r="AR178" i="16" a="1"/>
  <c r="AR178" i="16" s="1"/>
  <c r="AJ178" i="16" s="1"/>
  <c r="AS178" i="16" a="1"/>
  <c r="AS178" i="16" s="1"/>
  <c r="AK178" i="16" s="1"/>
  <c r="AT178" i="16" a="1"/>
  <c r="AT178" i="16" s="1"/>
  <c r="AL178" i="16" s="1"/>
  <c r="AM179" i="16" a="1"/>
  <c r="AM179" i="16" s="1"/>
  <c r="AE179" i="16" s="1"/>
  <c r="AN179" i="16" a="1"/>
  <c r="AN179" i="16" s="1"/>
  <c r="AF179" i="16" s="1"/>
  <c r="AO179" i="16" a="1"/>
  <c r="AO179" i="16" s="1"/>
  <c r="AG179" i="16" s="1"/>
  <c r="AP179" i="16" a="1"/>
  <c r="AP179" i="16" s="1"/>
  <c r="AH179" i="16" s="1"/>
  <c r="AQ179" i="16" a="1"/>
  <c r="AQ179" i="16" s="1"/>
  <c r="AI179" i="16" s="1"/>
  <c r="AR179" i="16" a="1"/>
  <c r="AR179" i="16" s="1"/>
  <c r="AJ179" i="16" s="1"/>
  <c r="AS179" i="16" a="1"/>
  <c r="AS179" i="16" s="1"/>
  <c r="AK179" i="16" s="1"/>
  <c r="AT179" i="16" a="1"/>
  <c r="AT179" i="16" s="1"/>
  <c r="AL179" i="16" s="1"/>
  <c r="AM180" i="16" a="1"/>
  <c r="AM180" i="16" s="1"/>
  <c r="AE180" i="16" s="1"/>
  <c r="AN180" i="16" a="1"/>
  <c r="AN180" i="16" s="1"/>
  <c r="AF180" i="16" s="1"/>
  <c r="AO180" i="16" a="1"/>
  <c r="AO180" i="16" s="1"/>
  <c r="AG180" i="16" s="1"/>
  <c r="AP180" i="16" a="1"/>
  <c r="AP180" i="16" s="1"/>
  <c r="AH180" i="16" s="1"/>
  <c r="AQ180" i="16" a="1"/>
  <c r="AQ180" i="16" s="1"/>
  <c r="AI180" i="16" s="1"/>
  <c r="AR180" i="16" a="1"/>
  <c r="AR180" i="16" s="1"/>
  <c r="AJ180" i="16" s="1"/>
  <c r="AS180" i="16" a="1"/>
  <c r="AS180" i="16" s="1"/>
  <c r="AK180" i="16" s="1"/>
  <c r="AT180" i="16" a="1"/>
  <c r="AT180" i="16" s="1"/>
  <c r="AL180" i="16" s="1"/>
  <c r="AM181" i="16" a="1"/>
  <c r="AM181" i="16" s="1"/>
  <c r="AE181" i="16" s="1"/>
  <c r="AN181" i="16" a="1"/>
  <c r="AN181" i="16" s="1"/>
  <c r="AF181" i="16" s="1"/>
  <c r="AO181" i="16" a="1"/>
  <c r="AO181" i="16" s="1"/>
  <c r="AG181" i="16" s="1"/>
  <c r="AP181" i="16" a="1"/>
  <c r="AP181" i="16" s="1"/>
  <c r="AH181" i="16" s="1"/>
  <c r="AQ181" i="16" a="1"/>
  <c r="AQ181" i="16" s="1"/>
  <c r="AI181" i="16" s="1"/>
  <c r="AR181" i="16" a="1"/>
  <c r="AR181" i="16" s="1"/>
  <c r="AJ181" i="16" s="1"/>
  <c r="AS181" i="16" a="1"/>
  <c r="AS181" i="16" s="1"/>
  <c r="AK181" i="16" s="1"/>
  <c r="AT181" i="16" a="1"/>
  <c r="AT181" i="16" s="1"/>
  <c r="AL181" i="16" s="1"/>
  <c r="AM182" i="16" a="1"/>
  <c r="AM182" i="16" s="1"/>
  <c r="AE182" i="16" s="1"/>
  <c r="AN182" i="16" a="1"/>
  <c r="AN182" i="16" s="1"/>
  <c r="AF182" i="16" s="1"/>
  <c r="AO182" i="16" a="1"/>
  <c r="AO182" i="16" s="1"/>
  <c r="AG182" i="16" s="1"/>
  <c r="AP182" i="16" a="1"/>
  <c r="AP182" i="16" s="1"/>
  <c r="AH182" i="16" s="1"/>
  <c r="AQ182" i="16" a="1"/>
  <c r="AQ182" i="16" s="1"/>
  <c r="AI182" i="16" s="1"/>
  <c r="AR182" i="16" a="1"/>
  <c r="AR182" i="16" s="1"/>
  <c r="AJ182" i="16" s="1"/>
  <c r="AS182" i="16" a="1"/>
  <c r="AS182" i="16" s="1"/>
  <c r="AK182" i="16" s="1"/>
  <c r="AT182" i="16" a="1"/>
  <c r="AT182" i="16" s="1"/>
  <c r="AL182" i="16" s="1"/>
  <c r="AM183" i="16" a="1"/>
  <c r="AM183" i="16" s="1"/>
  <c r="AE183" i="16" s="1"/>
  <c r="AN183" i="16" a="1"/>
  <c r="AN183" i="16" s="1"/>
  <c r="AF183" i="16" s="1"/>
  <c r="AO183" i="16" a="1"/>
  <c r="AO183" i="16" s="1"/>
  <c r="AG183" i="16" s="1"/>
  <c r="AP183" i="16" a="1"/>
  <c r="AP183" i="16" s="1"/>
  <c r="AH183" i="16" s="1"/>
  <c r="AQ183" i="16" a="1"/>
  <c r="AQ183" i="16" s="1"/>
  <c r="AI183" i="16" s="1"/>
  <c r="AR183" i="16" a="1"/>
  <c r="AR183" i="16" s="1"/>
  <c r="AJ183" i="16" s="1"/>
  <c r="AS183" i="16" a="1"/>
  <c r="AS183" i="16" s="1"/>
  <c r="AK183" i="16" s="1"/>
  <c r="AT183" i="16" a="1"/>
  <c r="AT183" i="16" s="1"/>
  <c r="AL183" i="16" s="1"/>
  <c r="AM184" i="16" a="1"/>
  <c r="AM184" i="16" s="1"/>
  <c r="AE184" i="16" s="1"/>
  <c r="AN184" i="16" a="1"/>
  <c r="AN184" i="16" s="1"/>
  <c r="AF184" i="16" s="1"/>
  <c r="AO184" i="16" a="1"/>
  <c r="AO184" i="16" s="1"/>
  <c r="AG184" i="16" s="1"/>
  <c r="AP184" i="16" a="1"/>
  <c r="AP184" i="16" s="1"/>
  <c r="AH184" i="16" s="1"/>
  <c r="AQ184" i="16" a="1"/>
  <c r="AQ184" i="16" s="1"/>
  <c r="AI184" i="16" s="1"/>
  <c r="AR184" i="16" a="1"/>
  <c r="AR184" i="16" s="1"/>
  <c r="AJ184" i="16" s="1"/>
  <c r="AS184" i="16" a="1"/>
  <c r="AS184" i="16" s="1"/>
  <c r="AK184" i="16" s="1"/>
  <c r="AT184" i="16" a="1"/>
  <c r="AT184" i="16" s="1"/>
  <c r="AL184" i="16" s="1"/>
  <c r="AM185" i="16" a="1"/>
  <c r="AM185" i="16" s="1"/>
  <c r="AE185" i="16" s="1"/>
  <c r="AN185" i="16" a="1"/>
  <c r="AN185" i="16" s="1"/>
  <c r="AF185" i="16" s="1"/>
  <c r="AO185" i="16" a="1"/>
  <c r="AO185" i="16" s="1"/>
  <c r="AG185" i="16" s="1"/>
  <c r="AP185" i="16" a="1"/>
  <c r="AP185" i="16" s="1"/>
  <c r="AH185" i="16" s="1"/>
  <c r="AQ185" i="16" a="1"/>
  <c r="AQ185" i="16" s="1"/>
  <c r="AI185" i="16" s="1"/>
  <c r="AR185" i="16" a="1"/>
  <c r="AR185" i="16" s="1"/>
  <c r="AJ185" i="16" s="1"/>
  <c r="AS185" i="16" a="1"/>
  <c r="AS185" i="16" s="1"/>
  <c r="AK185" i="16" s="1"/>
  <c r="AT185" i="16" a="1"/>
  <c r="AT185" i="16" s="1"/>
  <c r="AL185" i="16" s="1"/>
  <c r="AM186" i="16" a="1"/>
  <c r="AM186" i="16" s="1"/>
  <c r="AE186" i="16" s="1"/>
  <c r="AN186" i="16" a="1"/>
  <c r="AN186" i="16" s="1"/>
  <c r="AF186" i="16" s="1"/>
  <c r="AO186" i="16" a="1"/>
  <c r="AO186" i="16" s="1"/>
  <c r="AG186" i="16" s="1"/>
  <c r="AP186" i="16" a="1"/>
  <c r="AP186" i="16" s="1"/>
  <c r="AH186" i="16" s="1"/>
  <c r="AQ186" i="16" a="1"/>
  <c r="AQ186" i="16" s="1"/>
  <c r="AI186" i="16" s="1"/>
  <c r="AR186" i="16" a="1"/>
  <c r="AR186" i="16" s="1"/>
  <c r="AJ186" i="16" s="1"/>
  <c r="AS186" i="16" a="1"/>
  <c r="AS186" i="16" s="1"/>
  <c r="AK186" i="16" s="1"/>
  <c r="AT186" i="16" a="1"/>
  <c r="AT186" i="16" s="1"/>
  <c r="AL186" i="16" s="1"/>
  <c r="AM187" i="16" a="1"/>
  <c r="AM187" i="16" s="1"/>
  <c r="AE187" i="16" s="1"/>
  <c r="AN187" i="16" a="1"/>
  <c r="AN187" i="16" s="1"/>
  <c r="AF187" i="16" s="1"/>
  <c r="AO187" i="16" a="1"/>
  <c r="AO187" i="16" s="1"/>
  <c r="AG187" i="16" s="1"/>
  <c r="AP187" i="16" a="1"/>
  <c r="AP187" i="16" s="1"/>
  <c r="AH187" i="16" s="1"/>
  <c r="AQ187" i="16" a="1"/>
  <c r="AQ187" i="16" s="1"/>
  <c r="AI187" i="16" s="1"/>
  <c r="AR187" i="16" a="1"/>
  <c r="AR187" i="16" s="1"/>
  <c r="AJ187" i="16" s="1"/>
  <c r="AS187" i="16" a="1"/>
  <c r="AS187" i="16" s="1"/>
  <c r="AK187" i="16" s="1"/>
  <c r="AT187" i="16" a="1"/>
  <c r="AT187" i="16" s="1"/>
  <c r="AL187" i="16" s="1"/>
  <c r="AM188" i="16" a="1"/>
  <c r="AM188" i="16" s="1"/>
  <c r="AE188" i="16" s="1"/>
  <c r="AN188" i="16" a="1"/>
  <c r="AN188" i="16" s="1"/>
  <c r="AF188" i="16" s="1"/>
  <c r="AO188" i="16" a="1"/>
  <c r="AO188" i="16" s="1"/>
  <c r="AG188" i="16" s="1"/>
  <c r="AP188" i="16" a="1"/>
  <c r="AP188" i="16" s="1"/>
  <c r="AH188" i="16" s="1"/>
  <c r="AQ188" i="16" a="1"/>
  <c r="AQ188" i="16" s="1"/>
  <c r="AI188" i="16" s="1"/>
  <c r="AR188" i="16" a="1"/>
  <c r="AR188" i="16" s="1"/>
  <c r="AJ188" i="16" s="1"/>
  <c r="AS188" i="16" a="1"/>
  <c r="AS188" i="16" s="1"/>
  <c r="AK188" i="16" s="1"/>
  <c r="AT188" i="16" a="1"/>
  <c r="AT188" i="16" s="1"/>
  <c r="AL188" i="16" s="1"/>
  <c r="AM189" i="16" a="1"/>
  <c r="AM189" i="16" s="1"/>
  <c r="AE189" i="16" s="1"/>
  <c r="AN189" i="16" a="1"/>
  <c r="AN189" i="16" s="1"/>
  <c r="AF189" i="16" s="1"/>
  <c r="AO189" i="16" a="1"/>
  <c r="AO189" i="16" s="1"/>
  <c r="AG189" i="16" s="1"/>
  <c r="AP189" i="16" a="1"/>
  <c r="AP189" i="16" s="1"/>
  <c r="AH189" i="16" s="1"/>
  <c r="AQ189" i="16" a="1"/>
  <c r="AQ189" i="16" s="1"/>
  <c r="AI189" i="16" s="1"/>
  <c r="AR189" i="16" a="1"/>
  <c r="AR189" i="16" s="1"/>
  <c r="AJ189" i="16" s="1"/>
  <c r="AS189" i="16" a="1"/>
  <c r="AS189" i="16" s="1"/>
  <c r="AK189" i="16" s="1"/>
  <c r="AT189" i="16" a="1"/>
  <c r="AT189" i="16" s="1"/>
  <c r="AL189" i="16" s="1"/>
  <c r="AM190" i="16" a="1"/>
  <c r="AM190" i="16" s="1"/>
  <c r="AE190" i="16" s="1"/>
  <c r="AN190" i="16" a="1"/>
  <c r="AN190" i="16" s="1"/>
  <c r="AF190" i="16" s="1"/>
  <c r="AO190" i="16" a="1"/>
  <c r="AO190" i="16" s="1"/>
  <c r="AG190" i="16" s="1"/>
  <c r="AP190" i="16" a="1"/>
  <c r="AP190" i="16" s="1"/>
  <c r="AH190" i="16" s="1"/>
  <c r="AQ190" i="16" a="1"/>
  <c r="AQ190" i="16" s="1"/>
  <c r="AI190" i="16" s="1"/>
  <c r="AR190" i="16" a="1"/>
  <c r="AR190" i="16" s="1"/>
  <c r="AJ190" i="16" s="1"/>
  <c r="AS190" i="16" a="1"/>
  <c r="AS190" i="16" s="1"/>
  <c r="AK190" i="16" s="1"/>
  <c r="AT190" i="16" a="1"/>
  <c r="AT190" i="16" s="1"/>
  <c r="AL190" i="16" s="1"/>
  <c r="AM191" i="16" a="1"/>
  <c r="AM191" i="16" s="1"/>
  <c r="AE191" i="16" s="1"/>
  <c r="AN191" i="16" a="1"/>
  <c r="AN191" i="16" s="1"/>
  <c r="AF191" i="16" s="1"/>
  <c r="AO191" i="16" a="1"/>
  <c r="AO191" i="16" s="1"/>
  <c r="AG191" i="16" s="1"/>
  <c r="AP191" i="16" a="1"/>
  <c r="AP191" i="16" s="1"/>
  <c r="AH191" i="16" s="1"/>
  <c r="AQ191" i="16" a="1"/>
  <c r="AQ191" i="16" s="1"/>
  <c r="AI191" i="16" s="1"/>
  <c r="AR191" i="16" a="1"/>
  <c r="AR191" i="16" s="1"/>
  <c r="AJ191" i="16" s="1"/>
  <c r="AS191" i="16" a="1"/>
  <c r="AS191" i="16" s="1"/>
  <c r="AK191" i="16" s="1"/>
  <c r="AT191" i="16" a="1"/>
  <c r="AT191" i="16" s="1"/>
  <c r="AL191" i="16" s="1"/>
  <c r="AM192" i="16" a="1"/>
  <c r="AM192" i="16" s="1"/>
  <c r="AE192" i="16" s="1"/>
  <c r="AN192" i="16" a="1"/>
  <c r="AN192" i="16" s="1"/>
  <c r="AF192" i="16" s="1"/>
  <c r="AO192" i="16" a="1"/>
  <c r="AO192" i="16" s="1"/>
  <c r="AG192" i="16" s="1"/>
  <c r="AP192" i="16" a="1"/>
  <c r="AP192" i="16" s="1"/>
  <c r="AH192" i="16" s="1"/>
  <c r="AQ192" i="16" a="1"/>
  <c r="AQ192" i="16" s="1"/>
  <c r="AI192" i="16" s="1"/>
  <c r="AR192" i="16" a="1"/>
  <c r="AR192" i="16" s="1"/>
  <c r="AJ192" i="16" s="1"/>
  <c r="AS192" i="16" a="1"/>
  <c r="AS192" i="16" s="1"/>
  <c r="AK192" i="16" s="1"/>
  <c r="AT192" i="16" a="1"/>
  <c r="AT192" i="16" s="1"/>
  <c r="AL192" i="16" s="1"/>
  <c r="AM193" i="16" a="1"/>
  <c r="AM193" i="16" s="1"/>
  <c r="AE193" i="16" s="1"/>
  <c r="AN193" i="16" a="1"/>
  <c r="AN193" i="16" s="1"/>
  <c r="AF193" i="16" s="1"/>
  <c r="AO193" i="16" a="1"/>
  <c r="AO193" i="16" s="1"/>
  <c r="AG193" i="16" s="1"/>
  <c r="AP193" i="16" a="1"/>
  <c r="AP193" i="16" s="1"/>
  <c r="AH193" i="16" s="1"/>
  <c r="AQ193" i="16" a="1"/>
  <c r="AQ193" i="16" s="1"/>
  <c r="AI193" i="16" s="1"/>
  <c r="AR193" i="16" a="1"/>
  <c r="AR193" i="16" s="1"/>
  <c r="AJ193" i="16" s="1"/>
  <c r="AS193" i="16" a="1"/>
  <c r="AS193" i="16" s="1"/>
  <c r="AK193" i="16" s="1"/>
  <c r="AT193" i="16" a="1"/>
  <c r="AT193" i="16" s="1"/>
  <c r="AL193" i="16" s="1"/>
  <c r="AM194" i="16" a="1"/>
  <c r="AM194" i="16" s="1"/>
  <c r="AE194" i="16" s="1"/>
  <c r="AN194" i="16" a="1"/>
  <c r="AN194" i="16" s="1"/>
  <c r="AF194" i="16" s="1"/>
  <c r="AO194" i="16" a="1"/>
  <c r="AO194" i="16" s="1"/>
  <c r="AG194" i="16" s="1"/>
  <c r="AP194" i="16" a="1"/>
  <c r="AP194" i="16" s="1"/>
  <c r="AH194" i="16" s="1"/>
  <c r="AQ194" i="16" a="1"/>
  <c r="AQ194" i="16" s="1"/>
  <c r="AI194" i="16" s="1"/>
  <c r="AR194" i="16" a="1"/>
  <c r="AR194" i="16" s="1"/>
  <c r="AJ194" i="16" s="1"/>
  <c r="AS194" i="16" a="1"/>
  <c r="AS194" i="16" s="1"/>
  <c r="AK194" i="16" s="1"/>
  <c r="AT194" i="16" a="1"/>
  <c r="AT194" i="16" s="1"/>
  <c r="AL194" i="16" s="1"/>
  <c r="AM195" i="16" a="1"/>
  <c r="AM195" i="16" s="1"/>
  <c r="AE195" i="16" s="1"/>
  <c r="AN195" i="16" a="1"/>
  <c r="AN195" i="16" s="1"/>
  <c r="AF195" i="16" s="1"/>
  <c r="AO195" i="16" a="1"/>
  <c r="AO195" i="16" s="1"/>
  <c r="AG195" i="16" s="1"/>
  <c r="AP195" i="16" a="1"/>
  <c r="AP195" i="16" s="1"/>
  <c r="AH195" i="16" s="1"/>
  <c r="AQ195" i="16" a="1"/>
  <c r="AQ195" i="16" s="1"/>
  <c r="AI195" i="16" s="1"/>
  <c r="AR195" i="16" a="1"/>
  <c r="AR195" i="16" s="1"/>
  <c r="AJ195" i="16" s="1"/>
  <c r="AS195" i="16" a="1"/>
  <c r="AS195" i="16" s="1"/>
  <c r="AK195" i="16" s="1"/>
  <c r="AT195" i="16" a="1"/>
  <c r="AT195" i="16" s="1"/>
  <c r="AL195" i="16" s="1"/>
  <c r="AM196" i="16" a="1"/>
  <c r="AM196" i="16" s="1"/>
  <c r="AE196" i="16" s="1"/>
  <c r="AN196" i="16" a="1"/>
  <c r="AN196" i="16" s="1"/>
  <c r="AF196" i="16" s="1"/>
  <c r="AO196" i="16" a="1"/>
  <c r="AO196" i="16" s="1"/>
  <c r="AG196" i="16" s="1"/>
  <c r="AP196" i="16" a="1"/>
  <c r="AP196" i="16" s="1"/>
  <c r="AH196" i="16" s="1"/>
  <c r="AQ196" i="16" a="1"/>
  <c r="AQ196" i="16" s="1"/>
  <c r="AI196" i="16" s="1"/>
  <c r="AR196" i="16" a="1"/>
  <c r="AR196" i="16" s="1"/>
  <c r="AJ196" i="16" s="1"/>
  <c r="AS196" i="16" a="1"/>
  <c r="AS196" i="16" s="1"/>
  <c r="AK196" i="16" s="1"/>
  <c r="AT196" i="16" a="1"/>
  <c r="AT196" i="16" s="1"/>
  <c r="AL196" i="16" s="1"/>
  <c r="AM197" i="16" a="1"/>
  <c r="AM197" i="16" s="1"/>
  <c r="AE197" i="16" s="1"/>
  <c r="AN197" i="16" a="1"/>
  <c r="AN197" i="16" s="1"/>
  <c r="AF197" i="16" s="1"/>
  <c r="AO197" i="16" a="1"/>
  <c r="AO197" i="16" s="1"/>
  <c r="AG197" i="16" s="1"/>
  <c r="AP197" i="16" a="1"/>
  <c r="AP197" i="16" s="1"/>
  <c r="AH197" i="16" s="1"/>
  <c r="AQ197" i="16" a="1"/>
  <c r="AQ197" i="16" s="1"/>
  <c r="AI197" i="16" s="1"/>
  <c r="AR197" i="16" a="1"/>
  <c r="AR197" i="16" s="1"/>
  <c r="AJ197" i="16" s="1"/>
  <c r="AS197" i="16" a="1"/>
  <c r="AS197" i="16" s="1"/>
  <c r="AK197" i="16" s="1"/>
  <c r="AT197" i="16" a="1"/>
  <c r="AT197" i="16" s="1"/>
  <c r="AL197" i="16" s="1"/>
  <c r="AM198" i="16" a="1"/>
  <c r="AM198" i="16" s="1"/>
  <c r="AE198" i="16" s="1"/>
  <c r="AN198" i="16" a="1"/>
  <c r="AN198" i="16" s="1"/>
  <c r="AF198" i="16" s="1"/>
  <c r="AO198" i="16" a="1"/>
  <c r="AO198" i="16" s="1"/>
  <c r="AG198" i="16" s="1"/>
  <c r="AP198" i="16" a="1"/>
  <c r="AP198" i="16" s="1"/>
  <c r="AH198" i="16" s="1"/>
  <c r="AQ198" i="16" a="1"/>
  <c r="AQ198" i="16" s="1"/>
  <c r="AI198" i="16" s="1"/>
  <c r="AR198" i="16" a="1"/>
  <c r="AR198" i="16" s="1"/>
  <c r="AJ198" i="16" s="1"/>
  <c r="AS198" i="16" a="1"/>
  <c r="AS198" i="16" s="1"/>
  <c r="AK198" i="16" s="1"/>
  <c r="AT198" i="16" a="1"/>
  <c r="AT198" i="16" s="1"/>
  <c r="AL198" i="16" s="1"/>
  <c r="AM199" i="16" a="1"/>
  <c r="AM199" i="16" s="1"/>
  <c r="AE199" i="16" s="1"/>
  <c r="AN199" i="16" a="1"/>
  <c r="AN199" i="16" s="1"/>
  <c r="AF199" i="16" s="1"/>
  <c r="AO199" i="16" a="1"/>
  <c r="AO199" i="16" s="1"/>
  <c r="AG199" i="16" s="1"/>
  <c r="AP199" i="16" a="1"/>
  <c r="AP199" i="16" s="1"/>
  <c r="AH199" i="16" s="1"/>
  <c r="AQ199" i="16" a="1"/>
  <c r="AQ199" i="16" s="1"/>
  <c r="AI199" i="16" s="1"/>
  <c r="AR199" i="16" a="1"/>
  <c r="AR199" i="16" s="1"/>
  <c r="AJ199" i="16" s="1"/>
  <c r="AS199" i="16" a="1"/>
  <c r="AS199" i="16" s="1"/>
  <c r="AK199" i="16" s="1"/>
  <c r="AT199" i="16" a="1"/>
  <c r="AT199" i="16" s="1"/>
  <c r="AL199" i="16" s="1"/>
  <c r="AM200" i="16" a="1"/>
  <c r="AM200" i="16" s="1"/>
  <c r="AE200" i="16" s="1"/>
  <c r="AN200" i="16" a="1"/>
  <c r="AN200" i="16" s="1"/>
  <c r="AF200" i="16" s="1"/>
  <c r="AO200" i="16" a="1"/>
  <c r="AO200" i="16" s="1"/>
  <c r="AG200" i="16" s="1"/>
  <c r="AP200" i="16" a="1"/>
  <c r="AP200" i="16" s="1"/>
  <c r="AH200" i="16" s="1"/>
  <c r="AQ200" i="16" a="1"/>
  <c r="AQ200" i="16" s="1"/>
  <c r="AI200" i="16" s="1"/>
  <c r="AR200" i="16" a="1"/>
  <c r="AR200" i="16" s="1"/>
  <c r="AJ200" i="16" s="1"/>
  <c r="AS200" i="16" a="1"/>
  <c r="AS200" i="16" s="1"/>
  <c r="AK200" i="16" s="1"/>
  <c r="AT200" i="16" a="1"/>
  <c r="AT200" i="16" s="1"/>
  <c r="AL200" i="16" s="1"/>
  <c r="AM201" i="16" a="1"/>
  <c r="AM201" i="16" s="1"/>
  <c r="AE201" i="16" s="1"/>
  <c r="AN201" i="16" a="1"/>
  <c r="AN201" i="16" s="1"/>
  <c r="AF201" i="16" s="1"/>
  <c r="AO201" i="16" a="1"/>
  <c r="AO201" i="16" s="1"/>
  <c r="AG201" i="16" s="1"/>
  <c r="AP201" i="16" a="1"/>
  <c r="AP201" i="16" s="1"/>
  <c r="AH201" i="16" s="1"/>
  <c r="AQ201" i="16" a="1"/>
  <c r="AQ201" i="16" s="1"/>
  <c r="AI201" i="16" s="1"/>
  <c r="AR201" i="16" a="1"/>
  <c r="AR201" i="16" s="1"/>
  <c r="AJ201" i="16" s="1"/>
  <c r="AS201" i="16" a="1"/>
  <c r="AS201" i="16" s="1"/>
  <c r="AK201" i="16" s="1"/>
  <c r="AT201" i="16" a="1"/>
  <c r="AT201" i="16" s="1"/>
  <c r="AL201" i="16" s="1"/>
  <c r="AM202" i="16" a="1"/>
  <c r="AM202" i="16" s="1"/>
  <c r="AE202" i="16" s="1"/>
  <c r="AN202" i="16" a="1"/>
  <c r="AN202" i="16" s="1"/>
  <c r="AF202" i="16" s="1"/>
  <c r="AO202" i="16" a="1"/>
  <c r="AO202" i="16" s="1"/>
  <c r="AG202" i="16" s="1"/>
  <c r="AP202" i="16" a="1"/>
  <c r="AP202" i="16" s="1"/>
  <c r="AH202" i="16" s="1"/>
  <c r="AQ202" i="16" a="1"/>
  <c r="AQ202" i="16" s="1"/>
  <c r="AI202" i="16" s="1"/>
  <c r="AR202" i="16" a="1"/>
  <c r="AR202" i="16" s="1"/>
  <c r="AJ202" i="16" s="1"/>
  <c r="AS202" i="16" a="1"/>
  <c r="AS202" i="16" s="1"/>
  <c r="AK202" i="16" s="1"/>
  <c r="AT202" i="16" a="1"/>
  <c r="AT202" i="16" s="1"/>
  <c r="AL202" i="16" s="1"/>
  <c r="AM203" i="16" a="1"/>
  <c r="AM203" i="16" s="1"/>
  <c r="AE203" i="16" s="1"/>
  <c r="AN203" i="16" a="1"/>
  <c r="AN203" i="16" s="1"/>
  <c r="AF203" i="16" s="1"/>
  <c r="AO203" i="16" a="1"/>
  <c r="AO203" i="16" s="1"/>
  <c r="AG203" i="16" s="1"/>
  <c r="AP203" i="16" a="1"/>
  <c r="AP203" i="16" s="1"/>
  <c r="AH203" i="16" s="1"/>
  <c r="AQ203" i="16" a="1"/>
  <c r="AQ203" i="16" s="1"/>
  <c r="AI203" i="16" s="1"/>
  <c r="AR203" i="16" a="1"/>
  <c r="AR203" i="16" s="1"/>
  <c r="AJ203" i="16" s="1"/>
  <c r="AS203" i="16" a="1"/>
  <c r="AS203" i="16" s="1"/>
  <c r="AK203" i="16" s="1"/>
  <c r="AT203" i="16" a="1"/>
  <c r="AT203" i="16" s="1"/>
  <c r="AL203" i="16" s="1"/>
  <c r="AM204" i="16" a="1"/>
  <c r="AM204" i="16" s="1"/>
  <c r="AE204" i="16" s="1"/>
  <c r="AN204" i="16" a="1"/>
  <c r="AN204" i="16" s="1"/>
  <c r="AF204" i="16" s="1"/>
  <c r="AO204" i="16" a="1"/>
  <c r="AO204" i="16" s="1"/>
  <c r="AG204" i="16" s="1"/>
  <c r="AP204" i="16" a="1"/>
  <c r="AP204" i="16" s="1"/>
  <c r="AH204" i="16" s="1"/>
  <c r="AQ204" i="16" a="1"/>
  <c r="AQ204" i="16" s="1"/>
  <c r="AI204" i="16" s="1"/>
  <c r="AR204" i="16" a="1"/>
  <c r="AR204" i="16" s="1"/>
  <c r="AJ204" i="16" s="1"/>
  <c r="AS204" i="16" a="1"/>
  <c r="AS204" i="16" s="1"/>
  <c r="AK204" i="16" s="1"/>
  <c r="AT204" i="16" a="1"/>
  <c r="AT204" i="16" s="1"/>
  <c r="AL204" i="16" s="1"/>
  <c r="AM205" i="16" a="1"/>
  <c r="AM205" i="16" s="1"/>
  <c r="AE205" i="16" s="1"/>
  <c r="AN205" i="16" a="1"/>
  <c r="AN205" i="16" s="1"/>
  <c r="AF205" i="16" s="1"/>
  <c r="AO205" i="16" a="1"/>
  <c r="AO205" i="16" s="1"/>
  <c r="AG205" i="16" s="1"/>
  <c r="AP205" i="16" a="1"/>
  <c r="AP205" i="16" s="1"/>
  <c r="AH205" i="16" s="1"/>
  <c r="AQ205" i="16" a="1"/>
  <c r="AQ205" i="16" s="1"/>
  <c r="AI205" i="16" s="1"/>
  <c r="AR205" i="16" a="1"/>
  <c r="AR205" i="16" s="1"/>
  <c r="AJ205" i="16" s="1"/>
  <c r="AS205" i="16" a="1"/>
  <c r="AS205" i="16" s="1"/>
  <c r="AK205" i="16" s="1"/>
  <c r="AT205" i="16" a="1"/>
  <c r="AT205" i="16" s="1"/>
  <c r="AL205" i="16" s="1"/>
  <c r="AM206" i="16" a="1"/>
  <c r="AM206" i="16" s="1"/>
  <c r="AE206" i="16" s="1"/>
  <c r="AN206" i="16" a="1"/>
  <c r="AN206" i="16" s="1"/>
  <c r="AF206" i="16" s="1"/>
  <c r="AO206" i="16" a="1"/>
  <c r="AO206" i="16" s="1"/>
  <c r="AG206" i="16" s="1"/>
  <c r="AP206" i="16" a="1"/>
  <c r="AP206" i="16" s="1"/>
  <c r="AH206" i="16" s="1"/>
  <c r="AQ206" i="16" a="1"/>
  <c r="AQ206" i="16" s="1"/>
  <c r="AI206" i="16" s="1"/>
  <c r="AR206" i="16" a="1"/>
  <c r="AR206" i="16" s="1"/>
  <c r="AJ206" i="16" s="1"/>
  <c r="AS206" i="16" a="1"/>
  <c r="AS206" i="16" s="1"/>
  <c r="AK206" i="16" s="1"/>
  <c r="AT206" i="16" a="1"/>
  <c r="AT206" i="16" s="1"/>
  <c r="AL206" i="16" s="1"/>
  <c r="AM207" i="16" a="1"/>
  <c r="AM207" i="16" s="1"/>
  <c r="AE207" i="16" s="1"/>
  <c r="AN207" i="16" a="1"/>
  <c r="AN207" i="16" s="1"/>
  <c r="AF207" i="16" s="1"/>
  <c r="AO207" i="16" a="1"/>
  <c r="AO207" i="16" s="1"/>
  <c r="AG207" i="16" s="1"/>
  <c r="AP207" i="16" a="1"/>
  <c r="AP207" i="16" s="1"/>
  <c r="AH207" i="16" s="1"/>
  <c r="AQ207" i="16" a="1"/>
  <c r="AQ207" i="16" s="1"/>
  <c r="AI207" i="16" s="1"/>
  <c r="AR207" i="16" a="1"/>
  <c r="AR207" i="16" s="1"/>
  <c r="AJ207" i="16" s="1"/>
  <c r="AS207" i="16" a="1"/>
  <c r="AS207" i="16" s="1"/>
  <c r="AK207" i="16" s="1"/>
  <c r="AT207" i="16" a="1"/>
  <c r="AT207" i="16" s="1"/>
  <c r="AL207" i="16" s="1"/>
  <c r="AM208" i="16" a="1"/>
  <c r="AM208" i="16" s="1"/>
  <c r="AE208" i="16" s="1"/>
  <c r="AN208" i="16" a="1"/>
  <c r="AN208" i="16" s="1"/>
  <c r="AF208" i="16" s="1"/>
  <c r="AO208" i="16" a="1"/>
  <c r="AO208" i="16" s="1"/>
  <c r="AG208" i="16" s="1"/>
  <c r="AP208" i="16" a="1"/>
  <c r="AP208" i="16" s="1"/>
  <c r="AH208" i="16" s="1"/>
  <c r="AQ208" i="16" a="1"/>
  <c r="AQ208" i="16" s="1"/>
  <c r="AI208" i="16" s="1"/>
  <c r="AR208" i="16" a="1"/>
  <c r="AR208" i="16" s="1"/>
  <c r="AJ208" i="16" s="1"/>
  <c r="AS208" i="16" a="1"/>
  <c r="AS208" i="16" s="1"/>
  <c r="AK208" i="16" s="1"/>
  <c r="AT208" i="16" a="1"/>
  <c r="AT208" i="16" s="1"/>
  <c r="AL208" i="16" s="1"/>
  <c r="AM209" i="16" a="1"/>
  <c r="AM209" i="16" s="1"/>
  <c r="AE209" i="16" s="1"/>
  <c r="AN209" i="16" a="1"/>
  <c r="AN209" i="16" s="1"/>
  <c r="AF209" i="16" s="1"/>
  <c r="AO209" i="16" a="1"/>
  <c r="AO209" i="16" s="1"/>
  <c r="AG209" i="16" s="1"/>
  <c r="AP209" i="16" a="1"/>
  <c r="AP209" i="16" s="1"/>
  <c r="AH209" i="16" s="1"/>
  <c r="AQ209" i="16" a="1"/>
  <c r="AQ209" i="16" s="1"/>
  <c r="AI209" i="16" s="1"/>
  <c r="AR209" i="16" a="1"/>
  <c r="AR209" i="16" s="1"/>
  <c r="AJ209" i="16" s="1"/>
  <c r="AS209" i="16" a="1"/>
  <c r="AS209" i="16" s="1"/>
  <c r="AK209" i="16" s="1"/>
  <c r="AT209" i="16" a="1"/>
  <c r="AT209" i="16" s="1"/>
  <c r="AL209" i="16" s="1"/>
  <c r="AM210" i="16" a="1"/>
  <c r="AM210" i="16" s="1"/>
  <c r="AE210" i="16" s="1"/>
  <c r="AN210" i="16" a="1"/>
  <c r="AN210" i="16" s="1"/>
  <c r="AF210" i="16" s="1"/>
  <c r="AO210" i="16" a="1"/>
  <c r="AO210" i="16" s="1"/>
  <c r="AG210" i="16" s="1"/>
  <c r="AP210" i="16" a="1"/>
  <c r="AP210" i="16" s="1"/>
  <c r="AH210" i="16" s="1"/>
  <c r="AQ210" i="16" a="1"/>
  <c r="AQ210" i="16" s="1"/>
  <c r="AI210" i="16" s="1"/>
  <c r="AR210" i="16" a="1"/>
  <c r="AR210" i="16" s="1"/>
  <c r="AJ210" i="16" s="1"/>
  <c r="AS210" i="16" a="1"/>
  <c r="AS210" i="16" s="1"/>
  <c r="AK210" i="16" s="1"/>
  <c r="AT210" i="16" a="1"/>
  <c r="AT210" i="16" s="1"/>
  <c r="AL210" i="16" s="1"/>
  <c r="AM211" i="16" a="1"/>
  <c r="AM211" i="16" s="1"/>
  <c r="AE211" i="16" s="1"/>
  <c r="AN211" i="16" a="1"/>
  <c r="AN211" i="16" s="1"/>
  <c r="AF211" i="16" s="1"/>
  <c r="AO211" i="16" a="1"/>
  <c r="AO211" i="16" s="1"/>
  <c r="AG211" i="16" s="1"/>
  <c r="AP211" i="16" a="1"/>
  <c r="AP211" i="16" s="1"/>
  <c r="AH211" i="16" s="1"/>
  <c r="AQ211" i="16" a="1"/>
  <c r="AQ211" i="16" s="1"/>
  <c r="AI211" i="16" s="1"/>
  <c r="AR211" i="16" a="1"/>
  <c r="AR211" i="16" s="1"/>
  <c r="AJ211" i="16" s="1"/>
  <c r="AS211" i="16" a="1"/>
  <c r="AS211" i="16" s="1"/>
  <c r="AK211" i="16" s="1"/>
  <c r="AT211" i="16" a="1"/>
  <c r="AT211" i="16" s="1"/>
  <c r="AL211" i="16" s="1"/>
  <c r="AM212" i="16" a="1"/>
  <c r="AM212" i="16" s="1"/>
  <c r="AE212" i="16" s="1"/>
  <c r="AN212" i="16" a="1"/>
  <c r="AN212" i="16" s="1"/>
  <c r="AF212" i="16" s="1"/>
  <c r="AO212" i="16" a="1"/>
  <c r="AO212" i="16" s="1"/>
  <c r="AG212" i="16" s="1"/>
  <c r="AP212" i="16" a="1"/>
  <c r="AP212" i="16" s="1"/>
  <c r="AH212" i="16" s="1"/>
  <c r="AQ212" i="16" a="1"/>
  <c r="AQ212" i="16" s="1"/>
  <c r="AI212" i="16" s="1"/>
  <c r="AR212" i="16" a="1"/>
  <c r="AR212" i="16" s="1"/>
  <c r="AJ212" i="16" s="1"/>
  <c r="AS212" i="16" a="1"/>
  <c r="AS212" i="16" s="1"/>
  <c r="AK212" i="16" s="1"/>
  <c r="AT212" i="16" a="1"/>
  <c r="AT212" i="16" s="1"/>
  <c r="AL212" i="16" s="1"/>
  <c r="AM213" i="16" a="1"/>
  <c r="AM213" i="16" s="1"/>
  <c r="AE213" i="16" s="1"/>
  <c r="AN213" i="16" a="1"/>
  <c r="AN213" i="16" s="1"/>
  <c r="AF213" i="16" s="1"/>
  <c r="AO213" i="16" a="1"/>
  <c r="AO213" i="16" s="1"/>
  <c r="AG213" i="16" s="1"/>
  <c r="AP213" i="16" a="1"/>
  <c r="AP213" i="16" s="1"/>
  <c r="AH213" i="16" s="1"/>
  <c r="AQ213" i="16" a="1"/>
  <c r="AQ213" i="16" s="1"/>
  <c r="AI213" i="16" s="1"/>
  <c r="AR213" i="16" a="1"/>
  <c r="AR213" i="16" s="1"/>
  <c r="AJ213" i="16" s="1"/>
  <c r="AS213" i="16" a="1"/>
  <c r="AS213" i="16" s="1"/>
  <c r="AK213" i="16" s="1"/>
  <c r="AT213" i="16" a="1"/>
  <c r="AT213" i="16" s="1"/>
  <c r="AL213" i="16" s="1"/>
  <c r="AM214" i="16" a="1"/>
  <c r="AM214" i="16" s="1"/>
  <c r="AE214" i="16" s="1"/>
  <c r="AN214" i="16" a="1"/>
  <c r="AN214" i="16" s="1"/>
  <c r="AF214" i="16" s="1"/>
  <c r="AO214" i="16" a="1"/>
  <c r="AO214" i="16" s="1"/>
  <c r="AG214" i="16" s="1"/>
  <c r="AP214" i="16" a="1"/>
  <c r="AP214" i="16" s="1"/>
  <c r="AH214" i="16" s="1"/>
  <c r="AQ214" i="16" a="1"/>
  <c r="AQ214" i="16" s="1"/>
  <c r="AI214" i="16" s="1"/>
  <c r="AR214" i="16" a="1"/>
  <c r="AR214" i="16" s="1"/>
  <c r="AJ214" i="16" s="1"/>
  <c r="AS214" i="16" a="1"/>
  <c r="AS214" i="16" s="1"/>
  <c r="AK214" i="16" s="1"/>
  <c r="AT214" i="16" a="1"/>
  <c r="AT214" i="16" s="1"/>
  <c r="AL214" i="16" s="1"/>
  <c r="AM215" i="16" a="1"/>
  <c r="AM215" i="16" s="1"/>
  <c r="AE215" i="16" s="1"/>
  <c r="AN215" i="16" a="1"/>
  <c r="AN215" i="16" s="1"/>
  <c r="AF215" i="16" s="1"/>
  <c r="AO215" i="16" a="1"/>
  <c r="AO215" i="16" s="1"/>
  <c r="AG215" i="16" s="1"/>
  <c r="AP215" i="16" a="1"/>
  <c r="AP215" i="16" s="1"/>
  <c r="AH215" i="16" s="1"/>
  <c r="AQ215" i="16" a="1"/>
  <c r="AQ215" i="16" s="1"/>
  <c r="AI215" i="16" s="1"/>
  <c r="AR215" i="16" a="1"/>
  <c r="AR215" i="16" s="1"/>
  <c r="AJ215" i="16" s="1"/>
  <c r="AS215" i="16" a="1"/>
  <c r="AS215" i="16" s="1"/>
  <c r="AK215" i="16" s="1"/>
  <c r="AT215" i="16" a="1"/>
  <c r="AT215" i="16" s="1"/>
  <c r="AL215" i="16" s="1"/>
  <c r="AM216" i="16" a="1"/>
  <c r="AM216" i="16" s="1"/>
  <c r="AE216" i="16" s="1"/>
  <c r="AN216" i="16" a="1"/>
  <c r="AN216" i="16" s="1"/>
  <c r="AF216" i="16" s="1"/>
  <c r="AO216" i="16" a="1"/>
  <c r="AO216" i="16" s="1"/>
  <c r="AG216" i="16" s="1"/>
  <c r="AP216" i="16" a="1"/>
  <c r="AP216" i="16" s="1"/>
  <c r="AH216" i="16" s="1"/>
  <c r="AQ216" i="16" a="1"/>
  <c r="AQ216" i="16" s="1"/>
  <c r="AI216" i="16" s="1"/>
  <c r="AR216" i="16" a="1"/>
  <c r="AR216" i="16" s="1"/>
  <c r="AJ216" i="16" s="1"/>
  <c r="AS216" i="16" a="1"/>
  <c r="AS216" i="16" s="1"/>
  <c r="AK216" i="16" s="1"/>
  <c r="AT216" i="16" a="1"/>
  <c r="AT216" i="16" s="1"/>
  <c r="AL216" i="16" s="1"/>
  <c r="AM217" i="16" a="1"/>
  <c r="AM217" i="16" s="1"/>
  <c r="AE217" i="16" s="1"/>
  <c r="AN217" i="16" a="1"/>
  <c r="AN217" i="16" s="1"/>
  <c r="AF217" i="16" s="1"/>
  <c r="AO217" i="16" a="1"/>
  <c r="AO217" i="16" s="1"/>
  <c r="AG217" i="16" s="1"/>
  <c r="AP217" i="16" a="1"/>
  <c r="AP217" i="16" s="1"/>
  <c r="AH217" i="16" s="1"/>
  <c r="AQ217" i="16" a="1"/>
  <c r="AQ217" i="16" s="1"/>
  <c r="AI217" i="16" s="1"/>
  <c r="AR217" i="16" a="1"/>
  <c r="AR217" i="16" s="1"/>
  <c r="AJ217" i="16" s="1"/>
  <c r="AS217" i="16" a="1"/>
  <c r="AS217" i="16" s="1"/>
  <c r="AK217" i="16" s="1"/>
  <c r="AT217" i="16" a="1"/>
  <c r="AT217" i="16" s="1"/>
  <c r="AL217" i="16" s="1"/>
  <c r="AM218" i="16" a="1"/>
  <c r="AM218" i="16" s="1"/>
  <c r="AE218" i="16" s="1"/>
  <c r="AN218" i="16" a="1"/>
  <c r="AN218" i="16" s="1"/>
  <c r="AF218" i="16" s="1"/>
  <c r="AO218" i="16" a="1"/>
  <c r="AO218" i="16" s="1"/>
  <c r="AG218" i="16" s="1"/>
  <c r="AP218" i="16" a="1"/>
  <c r="AP218" i="16" s="1"/>
  <c r="AH218" i="16" s="1"/>
  <c r="AQ218" i="16" a="1"/>
  <c r="AQ218" i="16" s="1"/>
  <c r="AI218" i="16" s="1"/>
  <c r="AR218" i="16" a="1"/>
  <c r="AR218" i="16" s="1"/>
  <c r="AJ218" i="16" s="1"/>
  <c r="AS218" i="16" a="1"/>
  <c r="AS218" i="16" s="1"/>
  <c r="AK218" i="16" s="1"/>
  <c r="AT218" i="16" a="1"/>
  <c r="AT218" i="16" s="1"/>
  <c r="AL218" i="16" s="1"/>
  <c r="AM219" i="16" a="1"/>
  <c r="AM219" i="16" s="1"/>
  <c r="AE219" i="16" s="1"/>
  <c r="AN219" i="16" a="1"/>
  <c r="AN219" i="16" s="1"/>
  <c r="AF219" i="16" s="1"/>
  <c r="AO219" i="16" a="1"/>
  <c r="AO219" i="16" s="1"/>
  <c r="AG219" i="16" s="1"/>
  <c r="AP219" i="16" a="1"/>
  <c r="AP219" i="16" s="1"/>
  <c r="AH219" i="16" s="1"/>
  <c r="AQ219" i="16" a="1"/>
  <c r="AQ219" i="16" s="1"/>
  <c r="AI219" i="16" s="1"/>
  <c r="AR219" i="16" a="1"/>
  <c r="AR219" i="16" s="1"/>
  <c r="AJ219" i="16" s="1"/>
  <c r="AS219" i="16" a="1"/>
  <c r="AS219" i="16" s="1"/>
  <c r="AK219" i="16" s="1"/>
  <c r="AT219" i="16" a="1"/>
  <c r="AT219" i="16" s="1"/>
  <c r="AL219" i="16" s="1"/>
  <c r="AM220" i="16" a="1"/>
  <c r="AM220" i="16" s="1"/>
  <c r="AE220" i="16" s="1"/>
  <c r="AN220" i="16" a="1"/>
  <c r="AN220" i="16" s="1"/>
  <c r="AF220" i="16" s="1"/>
  <c r="AO220" i="16" a="1"/>
  <c r="AO220" i="16" s="1"/>
  <c r="AG220" i="16" s="1"/>
  <c r="AP220" i="16" a="1"/>
  <c r="AP220" i="16" s="1"/>
  <c r="AH220" i="16" s="1"/>
  <c r="AQ220" i="16" a="1"/>
  <c r="AQ220" i="16" s="1"/>
  <c r="AI220" i="16" s="1"/>
  <c r="AR220" i="16" a="1"/>
  <c r="AR220" i="16" s="1"/>
  <c r="AJ220" i="16" s="1"/>
  <c r="AS220" i="16" a="1"/>
  <c r="AS220" i="16" s="1"/>
  <c r="AK220" i="16" s="1"/>
  <c r="AT220" i="16" a="1"/>
  <c r="AT220" i="16" s="1"/>
  <c r="AL220" i="16" s="1"/>
  <c r="AM221" i="16" a="1"/>
  <c r="AM221" i="16" s="1"/>
  <c r="AE221" i="16" s="1"/>
  <c r="AN221" i="16" a="1"/>
  <c r="AN221" i="16" s="1"/>
  <c r="AF221" i="16" s="1"/>
  <c r="AO221" i="16" a="1"/>
  <c r="AO221" i="16" s="1"/>
  <c r="AG221" i="16" s="1"/>
  <c r="AP221" i="16" a="1"/>
  <c r="AP221" i="16" s="1"/>
  <c r="AH221" i="16" s="1"/>
  <c r="AQ221" i="16" a="1"/>
  <c r="AQ221" i="16" s="1"/>
  <c r="AI221" i="16" s="1"/>
  <c r="AR221" i="16" a="1"/>
  <c r="AR221" i="16" s="1"/>
  <c r="AJ221" i="16" s="1"/>
  <c r="AS221" i="16" a="1"/>
  <c r="AS221" i="16" s="1"/>
  <c r="AK221" i="16" s="1"/>
  <c r="AT221" i="16" a="1"/>
  <c r="AT221" i="16" s="1"/>
  <c r="AL221" i="16" s="1"/>
  <c r="AM222" i="16" a="1"/>
  <c r="AM222" i="16" s="1"/>
  <c r="AE222" i="16" s="1"/>
  <c r="AN222" i="16" a="1"/>
  <c r="AN222" i="16" s="1"/>
  <c r="AF222" i="16" s="1"/>
  <c r="AO222" i="16" a="1"/>
  <c r="AO222" i="16" s="1"/>
  <c r="AG222" i="16" s="1"/>
  <c r="AP222" i="16" a="1"/>
  <c r="AP222" i="16" s="1"/>
  <c r="AH222" i="16" s="1"/>
  <c r="AQ222" i="16" a="1"/>
  <c r="AQ222" i="16" s="1"/>
  <c r="AI222" i="16" s="1"/>
  <c r="AR222" i="16" a="1"/>
  <c r="AR222" i="16" s="1"/>
  <c r="AJ222" i="16" s="1"/>
  <c r="AS222" i="16" a="1"/>
  <c r="AS222" i="16" s="1"/>
  <c r="AK222" i="16" s="1"/>
  <c r="AT222" i="16" a="1"/>
  <c r="AT222" i="16" s="1"/>
  <c r="AL222" i="16" s="1"/>
  <c r="AM223" i="16" a="1"/>
  <c r="AM223" i="16" s="1"/>
  <c r="AE223" i="16" s="1"/>
  <c r="AN223" i="16" a="1"/>
  <c r="AN223" i="16" s="1"/>
  <c r="AF223" i="16" s="1"/>
  <c r="AO223" i="16" a="1"/>
  <c r="AO223" i="16" s="1"/>
  <c r="AG223" i="16" s="1"/>
  <c r="AP223" i="16" a="1"/>
  <c r="AP223" i="16" s="1"/>
  <c r="AH223" i="16" s="1"/>
  <c r="AQ223" i="16" a="1"/>
  <c r="AQ223" i="16" s="1"/>
  <c r="AI223" i="16" s="1"/>
  <c r="AR223" i="16" a="1"/>
  <c r="AR223" i="16" s="1"/>
  <c r="AJ223" i="16" s="1"/>
  <c r="AS223" i="16" a="1"/>
  <c r="AS223" i="16" s="1"/>
  <c r="AK223" i="16" s="1"/>
  <c r="AT223" i="16" a="1"/>
  <c r="AT223" i="16" s="1"/>
  <c r="AL223" i="16" s="1"/>
  <c r="AM224" i="16" a="1"/>
  <c r="AM224" i="16" s="1"/>
  <c r="AE224" i="16" s="1"/>
  <c r="AN224" i="16" a="1"/>
  <c r="AN224" i="16" s="1"/>
  <c r="AF224" i="16" s="1"/>
  <c r="AO224" i="16" a="1"/>
  <c r="AO224" i="16" s="1"/>
  <c r="AG224" i="16" s="1"/>
  <c r="AP224" i="16" a="1"/>
  <c r="AP224" i="16" s="1"/>
  <c r="AH224" i="16" s="1"/>
  <c r="AQ224" i="16" a="1"/>
  <c r="AQ224" i="16" s="1"/>
  <c r="AI224" i="16" s="1"/>
  <c r="AR224" i="16" a="1"/>
  <c r="AR224" i="16" s="1"/>
  <c r="AJ224" i="16" s="1"/>
  <c r="AS224" i="16" a="1"/>
  <c r="AS224" i="16" s="1"/>
  <c r="AK224" i="16" s="1"/>
  <c r="AT224" i="16" a="1"/>
  <c r="AT224" i="16" s="1"/>
  <c r="AL224" i="16" s="1"/>
  <c r="AM225" i="16" a="1"/>
  <c r="AM225" i="16" s="1"/>
  <c r="AE225" i="16" s="1"/>
  <c r="AN225" i="16" a="1"/>
  <c r="AN225" i="16" s="1"/>
  <c r="AF225" i="16" s="1"/>
  <c r="AO225" i="16" a="1"/>
  <c r="AO225" i="16" s="1"/>
  <c r="AG225" i="16" s="1"/>
  <c r="AP225" i="16" a="1"/>
  <c r="AP225" i="16" s="1"/>
  <c r="AH225" i="16" s="1"/>
  <c r="AQ225" i="16" a="1"/>
  <c r="AQ225" i="16" s="1"/>
  <c r="AI225" i="16" s="1"/>
  <c r="AR225" i="16" a="1"/>
  <c r="AR225" i="16" s="1"/>
  <c r="AJ225" i="16" s="1"/>
  <c r="AS225" i="16" a="1"/>
  <c r="AS225" i="16" s="1"/>
  <c r="AK225" i="16" s="1"/>
  <c r="AT225" i="16" a="1"/>
  <c r="AT225" i="16" s="1"/>
  <c r="AL225" i="16" s="1"/>
  <c r="AM226" i="16" a="1"/>
  <c r="AM226" i="16" s="1"/>
  <c r="AE226" i="16" s="1"/>
  <c r="AN226" i="16" a="1"/>
  <c r="AN226" i="16" s="1"/>
  <c r="AF226" i="16" s="1"/>
  <c r="AO226" i="16" a="1"/>
  <c r="AO226" i="16" s="1"/>
  <c r="AG226" i="16" s="1"/>
  <c r="AP226" i="16" a="1"/>
  <c r="AP226" i="16" s="1"/>
  <c r="AH226" i="16" s="1"/>
  <c r="AQ226" i="16" a="1"/>
  <c r="AQ226" i="16" s="1"/>
  <c r="AI226" i="16" s="1"/>
  <c r="AR226" i="16" a="1"/>
  <c r="AR226" i="16" s="1"/>
  <c r="AJ226" i="16" s="1"/>
  <c r="AS226" i="16" a="1"/>
  <c r="AS226" i="16" s="1"/>
  <c r="AK226" i="16" s="1"/>
  <c r="AT226" i="16" a="1"/>
  <c r="AT226" i="16" s="1"/>
  <c r="AL226" i="16" s="1"/>
  <c r="AM227" i="16" a="1"/>
  <c r="AM227" i="16" s="1"/>
  <c r="AE227" i="16" s="1"/>
  <c r="AN227" i="16" a="1"/>
  <c r="AN227" i="16" s="1"/>
  <c r="AF227" i="16" s="1"/>
  <c r="AO227" i="16" a="1"/>
  <c r="AO227" i="16" s="1"/>
  <c r="AG227" i="16" s="1"/>
  <c r="AP227" i="16" a="1"/>
  <c r="AP227" i="16" s="1"/>
  <c r="AH227" i="16" s="1"/>
  <c r="AQ227" i="16" a="1"/>
  <c r="AQ227" i="16" s="1"/>
  <c r="AI227" i="16" s="1"/>
  <c r="AR227" i="16" a="1"/>
  <c r="AR227" i="16" s="1"/>
  <c r="AJ227" i="16" s="1"/>
  <c r="AS227" i="16" a="1"/>
  <c r="AS227" i="16" s="1"/>
  <c r="AK227" i="16" s="1"/>
  <c r="AT227" i="16" a="1"/>
  <c r="AT227" i="16" s="1"/>
  <c r="AL227" i="16" s="1"/>
  <c r="AM228" i="16" a="1"/>
  <c r="AM228" i="16" s="1"/>
  <c r="AE228" i="16" s="1"/>
  <c r="AN228" i="16" a="1"/>
  <c r="AN228" i="16" s="1"/>
  <c r="AF228" i="16" s="1"/>
  <c r="AO228" i="16" a="1"/>
  <c r="AO228" i="16" s="1"/>
  <c r="AG228" i="16" s="1"/>
  <c r="AP228" i="16" a="1"/>
  <c r="AP228" i="16" s="1"/>
  <c r="AH228" i="16" s="1"/>
  <c r="AQ228" i="16" a="1"/>
  <c r="AQ228" i="16" s="1"/>
  <c r="AI228" i="16" s="1"/>
  <c r="AR228" i="16" a="1"/>
  <c r="AR228" i="16" s="1"/>
  <c r="AJ228" i="16" s="1"/>
  <c r="AS228" i="16" a="1"/>
  <c r="AS228" i="16" s="1"/>
  <c r="AK228" i="16" s="1"/>
  <c r="AT228" i="16" a="1"/>
  <c r="AT228" i="16" s="1"/>
  <c r="AL228" i="16" s="1"/>
  <c r="AM229" i="16" a="1"/>
  <c r="AM229" i="16" s="1"/>
  <c r="AE229" i="16" s="1"/>
  <c r="AN229" i="16" a="1"/>
  <c r="AN229" i="16" s="1"/>
  <c r="AF229" i="16" s="1"/>
  <c r="AO229" i="16" a="1"/>
  <c r="AO229" i="16" s="1"/>
  <c r="AG229" i="16" s="1"/>
  <c r="AP229" i="16" a="1"/>
  <c r="AP229" i="16" s="1"/>
  <c r="AH229" i="16" s="1"/>
  <c r="AQ229" i="16" a="1"/>
  <c r="AQ229" i="16" s="1"/>
  <c r="AI229" i="16" s="1"/>
  <c r="AR229" i="16" a="1"/>
  <c r="AR229" i="16" s="1"/>
  <c r="AJ229" i="16" s="1"/>
  <c r="AS229" i="16" a="1"/>
  <c r="AS229" i="16" s="1"/>
  <c r="AK229" i="16" s="1"/>
  <c r="AT229" i="16" a="1"/>
  <c r="AT229" i="16" s="1"/>
  <c r="AL229" i="16" s="1"/>
  <c r="AM230" i="16" a="1"/>
  <c r="AM230" i="16" s="1"/>
  <c r="AE230" i="16" s="1"/>
  <c r="AN230" i="16" a="1"/>
  <c r="AN230" i="16" s="1"/>
  <c r="AF230" i="16" s="1"/>
  <c r="AO230" i="16" a="1"/>
  <c r="AO230" i="16" s="1"/>
  <c r="AG230" i="16" s="1"/>
  <c r="AP230" i="16" a="1"/>
  <c r="AP230" i="16" s="1"/>
  <c r="AH230" i="16" s="1"/>
  <c r="AQ230" i="16" a="1"/>
  <c r="AQ230" i="16" s="1"/>
  <c r="AI230" i="16" s="1"/>
  <c r="AR230" i="16" a="1"/>
  <c r="AR230" i="16" s="1"/>
  <c r="AJ230" i="16" s="1"/>
  <c r="AS230" i="16" a="1"/>
  <c r="AS230" i="16" s="1"/>
  <c r="AK230" i="16" s="1"/>
  <c r="AT230" i="16" a="1"/>
  <c r="AT230" i="16" s="1"/>
  <c r="AL230" i="16" s="1"/>
  <c r="AM231" i="16" a="1"/>
  <c r="AM231" i="16" s="1"/>
  <c r="AE231" i="16" s="1"/>
  <c r="AN231" i="16" a="1"/>
  <c r="AN231" i="16" s="1"/>
  <c r="AF231" i="16" s="1"/>
  <c r="AO231" i="16" a="1"/>
  <c r="AO231" i="16" s="1"/>
  <c r="AG231" i="16" s="1"/>
  <c r="AP231" i="16" a="1"/>
  <c r="AP231" i="16" s="1"/>
  <c r="AH231" i="16" s="1"/>
  <c r="AQ231" i="16" a="1"/>
  <c r="AQ231" i="16" s="1"/>
  <c r="AI231" i="16" s="1"/>
  <c r="AR231" i="16" a="1"/>
  <c r="AR231" i="16" s="1"/>
  <c r="AJ231" i="16" s="1"/>
  <c r="AS231" i="16" a="1"/>
  <c r="AS231" i="16" s="1"/>
  <c r="AK231" i="16" s="1"/>
  <c r="AT231" i="16" a="1"/>
  <c r="AT231" i="16" s="1"/>
  <c r="AL231" i="16" s="1"/>
  <c r="AM232" i="16" a="1"/>
  <c r="AM232" i="16" s="1"/>
  <c r="AE232" i="16" s="1"/>
  <c r="AN232" i="16" a="1"/>
  <c r="AN232" i="16" s="1"/>
  <c r="AF232" i="16" s="1"/>
  <c r="AO232" i="16" a="1"/>
  <c r="AO232" i="16" s="1"/>
  <c r="AG232" i="16" s="1"/>
  <c r="AP232" i="16" a="1"/>
  <c r="AP232" i="16" s="1"/>
  <c r="AH232" i="16" s="1"/>
  <c r="AQ232" i="16" a="1"/>
  <c r="AQ232" i="16" s="1"/>
  <c r="AI232" i="16" s="1"/>
  <c r="AR232" i="16" a="1"/>
  <c r="AR232" i="16" s="1"/>
  <c r="AJ232" i="16" s="1"/>
  <c r="AS232" i="16" a="1"/>
  <c r="AS232" i="16" s="1"/>
  <c r="AK232" i="16" s="1"/>
  <c r="AT232" i="16" a="1"/>
  <c r="AT232" i="16" s="1"/>
  <c r="AL232" i="16" s="1"/>
  <c r="AM233" i="16" a="1"/>
  <c r="AM233" i="16" s="1"/>
  <c r="AE233" i="16" s="1"/>
  <c r="AN233" i="16" a="1"/>
  <c r="AN233" i="16" s="1"/>
  <c r="AF233" i="16" s="1"/>
  <c r="AO233" i="16" a="1"/>
  <c r="AO233" i="16" s="1"/>
  <c r="AG233" i="16" s="1"/>
  <c r="AP233" i="16" a="1"/>
  <c r="AP233" i="16" s="1"/>
  <c r="AH233" i="16" s="1"/>
  <c r="AQ233" i="16" a="1"/>
  <c r="AQ233" i="16" s="1"/>
  <c r="AI233" i="16" s="1"/>
  <c r="AR233" i="16" a="1"/>
  <c r="AR233" i="16" s="1"/>
  <c r="AJ233" i="16" s="1"/>
  <c r="AS233" i="16" a="1"/>
  <c r="AS233" i="16" s="1"/>
  <c r="AK233" i="16" s="1"/>
  <c r="AT233" i="16" a="1"/>
  <c r="AT233" i="16" s="1"/>
  <c r="AL233" i="16" s="1"/>
  <c r="AM234" i="16" a="1"/>
  <c r="AM234" i="16" s="1"/>
  <c r="AE234" i="16" s="1"/>
  <c r="AN234" i="16" a="1"/>
  <c r="AN234" i="16" s="1"/>
  <c r="AF234" i="16" s="1"/>
  <c r="AO234" i="16" a="1"/>
  <c r="AO234" i="16" s="1"/>
  <c r="AG234" i="16" s="1"/>
  <c r="AP234" i="16" a="1"/>
  <c r="AP234" i="16" s="1"/>
  <c r="AH234" i="16" s="1"/>
  <c r="AQ234" i="16" a="1"/>
  <c r="AQ234" i="16" s="1"/>
  <c r="AI234" i="16" s="1"/>
  <c r="AR234" i="16" a="1"/>
  <c r="AR234" i="16" s="1"/>
  <c r="AJ234" i="16" s="1"/>
  <c r="AS234" i="16" a="1"/>
  <c r="AS234" i="16" s="1"/>
  <c r="AK234" i="16" s="1"/>
  <c r="AT234" i="16" a="1"/>
  <c r="AT234" i="16" s="1"/>
  <c r="AL234" i="16" s="1"/>
  <c r="AM235" i="16" a="1"/>
  <c r="AM235" i="16" s="1"/>
  <c r="AE235" i="16" s="1"/>
  <c r="AN235" i="16" a="1"/>
  <c r="AN235" i="16" s="1"/>
  <c r="AF235" i="16" s="1"/>
  <c r="AO235" i="16" a="1"/>
  <c r="AO235" i="16" s="1"/>
  <c r="AG235" i="16" s="1"/>
  <c r="AP235" i="16" a="1"/>
  <c r="AP235" i="16" s="1"/>
  <c r="AH235" i="16" s="1"/>
  <c r="AQ235" i="16" a="1"/>
  <c r="AQ235" i="16" s="1"/>
  <c r="AI235" i="16" s="1"/>
  <c r="AR235" i="16" a="1"/>
  <c r="AR235" i="16" s="1"/>
  <c r="AJ235" i="16" s="1"/>
  <c r="AS235" i="16" a="1"/>
  <c r="AS235" i="16" s="1"/>
  <c r="AK235" i="16" s="1"/>
  <c r="AT235" i="16" a="1"/>
  <c r="AT235" i="16" s="1"/>
  <c r="AL235" i="16" s="1"/>
  <c r="AM236" i="16" a="1"/>
  <c r="AM236" i="16" s="1"/>
  <c r="AE236" i="16" s="1"/>
  <c r="AN236" i="16" a="1"/>
  <c r="AN236" i="16" s="1"/>
  <c r="AF236" i="16" s="1"/>
  <c r="AO236" i="16" a="1"/>
  <c r="AO236" i="16" s="1"/>
  <c r="AG236" i="16" s="1"/>
  <c r="AP236" i="16" a="1"/>
  <c r="AP236" i="16" s="1"/>
  <c r="AH236" i="16" s="1"/>
  <c r="AQ236" i="16" a="1"/>
  <c r="AQ236" i="16" s="1"/>
  <c r="AI236" i="16" s="1"/>
  <c r="AR236" i="16" a="1"/>
  <c r="AR236" i="16" s="1"/>
  <c r="AJ236" i="16" s="1"/>
  <c r="AS236" i="16" a="1"/>
  <c r="AS236" i="16" s="1"/>
  <c r="AK236" i="16" s="1"/>
  <c r="AT236" i="16" a="1"/>
  <c r="AT236" i="16" s="1"/>
  <c r="AL236" i="16" s="1"/>
  <c r="AM237" i="16" a="1"/>
  <c r="AM237" i="16" s="1"/>
  <c r="AE237" i="16" s="1"/>
  <c r="AN237" i="16" a="1"/>
  <c r="AN237" i="16" s="1"/>
  <c r="AF237" i="16" s="1"/>
  <c r="AO237" i="16" a="1"/>
  <c r="AO237" i="16" s="1"/>
  <c r="AG237" i="16" s="1"/>
  <c r="AP237" i="16" a="1"/>
  <c r="AP237" i="16" s="1"/>
  <c r="AH237" i="16" s="1"/>
  <c r="AQ237" i="16" a="1"/>
  <c r="AQ237" i="16" s="1"/>
  <c r="AI237" i="16" s="1"/>
  <c r="AR237" i="16" a="1"/>
  <c r="AR237" i="16" s="1"/>
  <c r="AJ237" i="16" s="1"/>
  <c r="AS237" i="16" a="1"/>
  <c r="AS237" i="16" s="1"/>
  <c r="AK237" i="16" s="1"/>
  <c r="AT237" i="16" a="1"/>
  <c r="AT237" i="16" s="1"/>
  <c r="AL237" i="16" s="1"/>
  <c r="AM238" i="16" a="1"/>
  <c r="AM238" i="16" s="1"/>
  <c r="AE238" i="16" s="1"/>
  <c r="AN238" i="16" a="1"/>
  <c r="AN238" i="16" s="1"/>
  <c r="AF238" i="16" s="1"/>
  <c r="AO238" i="16" a="1"/>
  <c r="AO238" i="16" s="1"/>
  <c r="AG238" i="16" s="1"/>
  <c r="AP238" i="16" a="1"/>
  <c r="AP238" i="16" s="1"/>
  <c r="AH238" i="16" s="1"/>
  <c r="AQ238" i="16" a="1"/>
  <c r="AQ238" i="16" s="1"/>
  <c r="AI238" i="16" s="1"/>
  <c r="AR238" i="16" a="1"/>
  <c r="AR238" i="16" s="1"/>
  <c r="AJ238" i="16" s="1"/>
  <c r="AS238" i="16" a="1"/>
  <c r="AS238" i="16" s="1"/>
  <c r="AK238" i="16" s="1"/>
  <c r="AT238" i="16" a="1"/>
  <c r="AT238" i="16" s="1"/>
  <c r="AL238" i="16" s="1"/>
  <c r="AM239" i="16" a="1"/>
  <c r="AM239" i="16" s="1"/>
  <c r="AE239" i="16" s="1"/>
  <c r="AN239" i="16" a="1"/>
  <c r="AN239" i="16" s="1"/>
  <c r="AF239" i="16" s="1"/>
  <c r="AO239" i="16" a="1"/>
  <c r="AO239" i="16" s="1"/>
  <c r="AG239" i="16" s="1"/>
  <c r="AP239" i="16" a="1"/>
  <c r="AP239" i="16" s="1"/>
  <c r="AH239" i="16" s="1"/>
  <c r="AQ239" i="16" a="1"/>
  <c r="AQ239" i="16" s="1"/>
  <c r="AI239" i="16" s="1"/>
  <c r="AR239" i="16" a="1"/>
  <c r="AR239" i="16" s="1"/>
  <c r="AJ239" i="16" s="1"/>
  <c r="AS239" i="16" a="1"/>
  <c r="AS239" i="16" s="1"/>
  <c r="AK239" i="16" s="1"/>
  <c r="AT239" i="16" a="1"/>
  <c r="AT239" i="16" s="1"/>
  <c r="AL239" i="16" s="1"/>
  <c r="AM240" i="16" a="1"/>
  <c r="AM240" i="16" s="1"/>
  <c r="AE240" i="16" s="1"/>
  <c r="AN240" i="16" a="1"/>
  <c r="AN240" i="16" s="1"/>
  <c r="AF240" i="16" s="1"/>
  <c r="AO240" i="16" a="1"/>
  <c r="AO240" i="16" s="1"/>
  <c r="AG240" i="16" s="1"/>
  <c r="AP240" i="16" a="1"/>
  <c r="AP240" i="16" s="1"/>
  <c r="AH240" i="16" s="1"/>
  <c r="AQ240" i="16" a="1"/>
  <c r="AQ240" i="16" s="1"/>
  <c r="AI240" i="16" s="1"/>
  <c r="AR240" i="16" a="1"/>
  <c r="AR240" i="16" s="1"/>
  <c r="AJ240" i="16" s="1"/>
  <c r="AS240" i="16" a="1"/>
  <c r="AS240" i="16" s="1"/>
  <c r="AK240" i="16" s="1"/>
  <c r="AT240" i="16" a="1"/>
  <c r="AT240" i="16" s="1"/>
  <c r="AL240" i="16" s="1"/>
  <c r="AM241" i="16" a="1"/>
  <c r="AM241" i="16" s="1"/>
  <c r="AE241" i="16" s="1"/>
  <c r="AN241" i="16" a="1"/>
  <c r="AN241" i="16" s="1"/>
  <c r="AF241" i="16" s="1"/>
  <c r="AO241" i="16" a="1"/>
  <c r="AO241" i="16" s="1"/>
  <c r="AG241" i="16" s="1"/>
  <c r="AP241" i="16" a="1"/>
  <c r="AP241" i="16" s="1"/>
  <c r="AH241" i="16" s="1"/>
  <c r="AQ241" i="16" a="1"/>
  <c r="AQ241" i="16" s="1"/>
  <c r="AI241" i="16" s="1"/>
  <c r="AR241" i="16" a="1"/>
  <c r="AR241" i="16" s="1"/>
  <c r="AJ241" i="16" s="1"/>
  <c r="AS241" i="16" a="1"/>
  <c r="AS241" i="16" s="1"/>
  <c r="AK241" i="16" s="1"/>
  <c r="AT241" i="16" a="1"/>
  <c r="AT241" i="16" s="1"/>
  <c r="AL241" i="16" s="1"/>
  <c r="AM242" i="16" a="1"/>
  <c r="AM242" i="16" s="1"/>
  <c r="AE242" i="16" s="1"/>
  <c r="AN242" i="16" a="1"/>
  <c r="AN242" i="16" s="1"/>
  <c r="AF242" i="16" s="1"/>
  <c r="AO242" i="16" a="1"/>
  <c r="AO242" i="16" s="1"/>
  <c r="AG242" i="16" s="1"/>
  <c r="AP242" i="16" a="1"/>
  <c r="AP242" i="16" s="1"/>
  <c r="AH242" i="16" s="1"/>
  <c r="AQ242" i="16" a="1"/>
  <c r="AQ242" i="16" s="1"/>
  <c r="AI242" i="16" s="1"/>
  <c r="AR242" i="16" a="1"/>
  <c r="AR242" i="16" s="1"/>
  <c r="AJ242" i="16" s="1"/>
  <c r="AS242" i="16" a="1"/>
  <c r="AS242" i="16" s="1"/>
  <c r="AK242" i="16" s="1"/>
  <c r="AT242" i="16" a="1"/>
  <c r="AT242" i="16" s="1"/>
  <c r="AL242" i="16" s="1"/>
  <c r="AM243" i="16" a="1"/>
  <c r="AM243" i="16" s="1"/>
  <c r="AE243" i="16" s="1"/>
  <c r="AN243" i="16" a="1"/>
  <c r="AN243" i="16" s="1"/>
  <c r="AF243" i="16" s="1"/>
  <c r="AO243" i="16" a="1"/>
  <c r="AO243" i="16" s="1"/>
  <c r="AG243" i="16" s="1"/>
  <c r="AP243" i="16" a="1"/>
  <c r="AP243" i="16" s="1"/>
  <c r="AH243" i="16" s="1"/>
  <c r="AQ243" i="16" a="1"/>
  <c r="AQ243" i="16" s="1"/>
  <c r="AI243" i="16" s="1"/>
  <c r="AR243" i="16" a="1"/>
  <c r="AR243" i="16" s="1"/>
  <c r="AJ243" i="16" s="1"/>
  <c r="AS243" i="16" a="1"/>
  <c r="AS243" i="16" s="1"/>
  <c r="AK243" i="16" s="1"/>
  <c r="AT243" i="16" a="1"/>
  <c r="AT243" i="16" s="1"/>
  <c r="AL243" i="16" s="1"/>
  <c r="AM244" i="16" a="1"/>
  <c r="AM244" i="16" s="1"/>
  <c r="AE244" i="16" s="1"/>
  <c r="AN244" i="16" a="1"/>
  <c r="AN244" i="16" s="1"/>
  <c r="AF244" i="16" s="1"/>
  <c r="AO244" i="16" a="1"/>
  <c r="AO244" i="16" s="1"/>
  <c r="AG244" i="16" s="1"/>
  <c r="AP244" i="16" a="1"/>
  <c r="AP244" i="16" s="1"/>
  <c r="AH244" i="16" s="1"/>
  <c r="AQ244" i="16" a="1"/>
  <c r="AQ244" i="16" s="1"/>
  <c r="AI244" i="16" s="1"/>
  <c r="AR244" i="16" a="1"/>
  <c r="AR244" i="16" s="1"/>
  <c r="AJ244" i="16" s="1"/>
  <c r="AS244" i="16" a="1"/>
  <c r="AS244" i="16" s="1"/>
  <c r="AK244" i="16" s="1"/>
  <c r="AT244" i="16" a="1"/>
  <c r="AT244" i="16" s="1"/>
  <c r="AL244" i="16" s="1"/>
  <c r="AM245" i="16" a="1"/>
  <c r="AM245" i="16" s="1"/>
  <c r="AE245" i="16" s="1"/>
  <c r="AN245" i="16" a="1"/>
  <c r="AN245" i="16" s="1"/>
  <c r="AF245" i="16" s="1"/>
  <c r="AO245" i="16" a="1"/>
  <c r="AO245" i="16" s="1"/>
  <c r="AG245" i="16" s="1"/>
  <c r="AP245" i="16" a="1"/>
  <c r="AP245" i="16" s="1"/>
  <c r="AH245" i="16" s="1"/>
  <c r="AQ245" i="16" a="1"/>
  <c r="AQ245" i="16" s="1"/>
  <c r="AI245" i="16" s="1"/>
  <c r="AR245" i="16" a="1"/>
  <c r="AR245" i="16" s="1"/>
  <c r="AJ245" i="16" s="1"/>
  <c r="AS245" i="16" a="1"/>
  <c r="AS245" i="16" s="1"/>
  <c r="AK245" i="16" s="1"/>
  <c r="AT245" i="16" a="1"/>
  <c r="AT245" i="16" s="1"/>
  <c r="AL245" i="16" s="1"/>
  <c r="AM246" i="16" a="1"/>
  <c r="AM246" i="16" s="1"/>
  <c r="AE246" i="16" s="1"/>
  <c r="AN246" i="16" a="1"/>
  <c r="AN246" i="16" s="1"/>
  <c r="AF246" i="16" s="1"/>
  <c r="AO246" i="16" a="1"/>
  <c r="AO246" i="16" s="1"/>
  <c r="AG246" i="16" s="1"/>
  <c r="AP246" i="16" a="1"/>
  <c r="AP246" i="16" s="1"/>
  <c r="AH246" i="16" s="1"/>
  <c r="AQ246" i="16" a="1"/>
  <c r="AQ246" i="16" s="1"/>
  <c r="AI246" i="16" s="1"/>
  <c r="AR246" i="16" a="1"/>
  <c r="AR246" i="16" s="1"/>
  <c r="AJ246" i="16" s="1"/>
  <c r="AS246" i="16" a="1"/>
  <c r="AS246" i="16" s="1"/>
  <c r="AK246" i="16" s="1"/>
  <c r="AT246" i="16" a="1"/>
  <c r="AT246" i="16" s="1"/>
  <c r="AL246" i="16" s="1"/>
  <c r="AM247" i="16" a="1"/>
  <c r="AM247" i="16" s="1"/>
  <c r="AE247" i="16" s="1"/>
  <c r="AN247" i="16" a="1"/>
  <c r="AN247" i="16" s="1"/>
  <c r="AF247" i="16" s="1"/>
  <c r="AO247" i="16" a="1"/>
  <c r="AO247" i="16" s="1"/>
  <c r="AG247" i="16" s="1"/>
  <c r="AP247" i="16" a="1"/>
  <c r="AP247" i="16" s="1"/>
  <c r="AH247" i="16" s="1"/>
  <c r="AQ247" i="16" a="1"/>
  <c r="AQ247" i="16" s="1"/>
  <c r="AI247" i="16" s="1"/>
  <c r="AR247" i="16" a="1"/>
  <c r="AR247" i="16" s="1"/>
  <c r="AJ247" i="16" s="1"/>
  <c r="AS247" i="16" a="1"/>
  <c r="AS247" i="16" s="1"/>
  <c r="AK247" i="16" s="1"/>
  <c r="AT247" i="16" a="1"/>
  <c r="AT247" i="16" s="1"/>
  <c r="AL247" i="16" s="1"/>
  <c r="AM248" i="16" a="1"/>
  <c r="AM248" i="16" s="1"/>
  <c r="AE248" i="16" s="1"/>
  <c r="AN248" i="16" a="1"/>
  <c r="AN248" i="16" s="1"/>
  <c r="AF248" i="16" s="1"/>
  <c r="AO248" i="16" a="1"/>
  <c r="AO248" i="16" s="1"/>
  <c r="AG248" i="16" s="1"/>
  <c r="AP248" i="16" a="1"/>
  <c r="AP248" i="16" s="1"/>
  <c r="AH248" i="16" s="1"/>
  <c r="AQ248" i="16" a="1"/>
  <c r="AQ248" i="16" s="1"/>
  <c r="AI248" i="16" s="1"/>
  <c r="AR248" i="16" a="1"/>
  <c r="AR248" i="16" s="1"/>
  <c r="AJ248" i="16" s="1"/>
  <c r="AS248" i="16" a="1"/>
  <c r="AS248" i="16" s="1"/>
  <c r="AK248" i="16" s="1"/>
  <c r="AT248" i="16" a="1"/>
  <c r="AT248" i="16" s="1"/>
  <c r="AL248" i="16" s="1"/>
  <c r="AM249" i="16" a="1"/>
  <c r="AM249" i="16" s="1"/>
  <c r="AE249" i="16" s="1"/>
  <c r="AN249" i="16" a="1"/>
  <c r="AN249" i="16" s="1"/>
  <c r="AF249" i="16" s="1"/>
  <c r="AO249" i="16" a="1"/>
  <c r="AO249" i="16" s="1"/>
  <c r="AG249" i="16" s="1"/>
  <c r="AP249" i="16" a="1"/>
  <c r="AP249" i="16" s="1"/>
  <c r="AH249" i="16" s="1"/>
  <c r="AQ249" i="16" a="1"/>
  <c r="AQ249" i="16" s="1"/>
  <c r="AI249" i="16" s="1"/>
  <c r="AR249" i="16" a="1"/>
  <c r="AR249" i="16" s="1"/>
  <c r="AJ249" i="16" s="1"/>
  <c r="AS249" i="16" a="1"/>
  <c r="AS249" i="16" s="1"/>
  <c r="AK249" i="16" s="1"/>
  <c r="AT249" i="16" a="1"/>
  <c r="AT249" i="16" s="1"/>
  <c r="AL249" i="16" s="1"/>
  <c r="AM250" i="16" a="1"/>
  <c r="AM250" i="16" s="1"/>
  <c r="AE250" i="16" s="1"/>
  <c r="AN250" i="16" a="1"/>
  <c r="AN250" i="16" s="1"/>
  <c r="AF250" i="16" s="1"/>
  <c r="AO250" i="16" a="1"/>
  <c r="AO250" i="16" s="1"/>
  <c r="AG250" i="16" s="1"/>
  <c r="AP250" i="16" a="1"/>
  <c r="AP250" i="16" s="1"/>
  <c r="AH250" i="16" s="1"/>
  <c r="AQ250" i="16" a="1"/>
  <c r="AQ250" i="16" s="1"/>
  <c r="AI250" i="16" s="1"/>
  <c r="AR250" i="16" a="1"/>
  <c r="AR250" i="16" s="1"/>
  <c r="AJ250" i="16" s="1"/>
  <c r="AS250" i="16" a="1"/>
  <c r="AS250" i="16" s="1"/>
  <c r="AK250" i="16" s="1"/>
  <c r="AT250" i="16" a="1"/>
  <c r="AT250" i="16" s="1"/>
  <c r="AL250" i="16" s="1"/>
  <c r="AM251" i="16" a="1"/>
  <c r="AM251" i="16" s="1"/>
  <c r="AE251" i="16" s="1"/>
  <c r="AN251" i="16" a="1"/>
  <c r="AN251" i="16" s="1"/>
  <c r="AF251" i="16" s="1"/>
  <c r="AO251" i="16" a="1"/>
  <c r="AO251" i="16" s="1"/>
  <c r="AG251" i="16" s="1"/>
  <c r="AP251" i="16" a="1"/>
  <c r="AP251" i="16" s="1"/>
  <c r="AH251" i="16" s="1"/>
  <c r="AQ251" i="16" a="1"/>
  <c r="AQ251" i="16" s="1"/>
  <c r="AI251" i="16" s="1"/>
  <c r="AR251" i="16" a="1"/>
  <c r="AR251" i="16" s="1"/>
  <c r="AJ251" i="16" s="1"/>
  <c r="AS251" i="16" a="1"/>
  <c r="AS251" i="16" s="1"/>
  <c r="AK251" i="16" s="1"/>
  <c r="AT251" i="16" a="1"/>
  <c r="AT251" i="16" s="1"/>
  <c r="AL251" i="16" s="1"/>
  <c r="AM252" i="16" a="1"/>
  <c r="AM252" i="16" s="1"/>
  <c r="AE252" i="16" s="1"/>
  <c r="AN252" i="16" a="1"/>
  <c r="AN252" i="16" s="1"/>
  <c r="AF252" i="16" s="1"/>
  <c r="AO252" i="16" a="1"/>
  <c r="AO252" i="16" s="1"/>
  <c r="AG252" i="16" s="1"/>
  <c r="AP252" i="16" a="1"/>
  <c r="AP252" i="16" s="1"/>
  <c r="AH252" i="16" s="1"/>
  <c r="AQ252" i="16" a="1"/>
  <c r="AQ252" i="16" s="1"/>
  <c r="AI252" i="16" s="1"/>
  <c r="AR252" i="16" a="1"/>
  <c r="AR252" i="16" s="1"/>
  <c r="AJ252" i="16" s="1"/>
  <c r="AS252" i="16" a="1"/>
  <c r="AS252" i="16" s="1"/>
  <c r="AK252" i="16" s="1"/>
  <c r="AT252" i="16" a="1"/>
  <c r="AT252" i="16" s="1"/>
  <c r="AL252" i="16" s="1"/>
  <c r="AM253" i="16" a="1"/>
  <c r="AM253" i="16" s="1"/>
  <c r="AE253" i="16" s="1"/>
  <c r="AN253" i="16" a="1"/>
  <c r="AN253" i="16" s="1"/>
  <c r="AF253" i="16" s="1"/>
  <c r="AO253" i="16" a="1"/>
  <c r="AO253" i="16" s="1"/>
  <c r="AG253" i="16" s="1"/>
  <c r="AP253" i="16" a="1"/>
  <c r="AP253" i="16" s="1"/>
  <c r="AH253" i="16" s="1"/>
  <c r="AQ253" i="16" a="1"/>
  <c r="AQ253" i="16" s="1"/>
  <c r="AI253" i="16" s="1"/>
  <c r="AR253" i="16" a="1"/>
  <c r="AR253" i="16" s="1"/>
  <c r="AJ253" i="16" s="1"/>
  <c r="AS253" i="16" a="1"/>
  <c r="AS253" i="16" s="1"/>
  <c r="AK253" i="16" s="1"/>
  <c r="AT253" i="16" a="1"/>
  <c r="AT253" i="16" s="1"/>
  <c r="AL253" i="16" s="1"/>
  <c r="AM254" i="16" a="1"/>
  <c r="AM254" i="16" s="1"/>
  <c r="AE254" i="16" s="1"/>
  <c r="AN254" i="16" a="1"/>
  <c r="AN254" i="16" s="1"/>
  <c r="AF254" i="16" s="1"/>
  <c r="AO254" i="16" a="1"/>
  <c r="AO254" i="16"/>
  <c r="AG254" i="16" s="1"/>
  <c r="AP254" i="16" a="1"/>
  <c r="AP254" i="16" s="1"/>
  <c r="AH254" i="16" s="1"/>
  <c r="AQ254" i="16" a="1"/>
  <c r="AQ254" i="16" s="1"/>
  <c r="AI254" i="16" s="1"/>
  <c r="AR254" i="16" a="1"/>
  <c r="AR254" i="16" s="1"/>
  <c r="AJ254" i="16" s="1"/>
  <c r="AS254" i="16" a="1"/>
  <c r="AS254" i="16" s="1"/>
  <c r="AK254" i="16" s="1"/>
  <c r="AT254" i="16" a="1"/>
  <c r="AT254" i="16" s="1"/>
  <c r="AL254" i="16" s="1"/>
  <c r="AM255" i="16" a="1"/>
  <c r="AM255" i="16" s="1"/>
  <c r="AE255" i="16" s="1"/>
  <c r="AN255" i="16" a="1"/>
  <c r="AN255" i="16" s="1"/>
  <c r="AF255" i="16" s="1"/>
  <c r="AO255" i="16" a="1"/>
  <c r="AO255" i="16" s="1"/>
  <c r="AG255" i="16" s="1"/>
  <c r="AP255" i="16" a="1"/>
  <c r="AP255" i="16" s="1"/>
  <c r="AH255" i="16" s="1"/>
  <c r="AQ255" i="16" a="1"/>
  <c r="AQ255" i="16" s="1"/>
  <c r="AI255" i="16" s="1"/>
  <c r="AR255" i="16" a="1"/>
  <c r="AR255" i="16" s="1"/>
  <c r="AJ255" i="16" s="1"/>
  <c r="AS255" i="16" a="1"/>
  <c r="AS255" i="16" s="1"/>
  <c r="AK255" i="16" s="1"/>
  <c r="AT255" i="16" a="1"/>
  <c r="AT255" i="16" s="1"/>
  <c r="AL255" i="16" s="1"/>
  <c r="AM256" i="16" a="1"/>
  <c r="AM256" i="16" s="1"/>
  <c r="AE256" i="16" s="1"/>
  <c r="AN256" i="16" a="1"/>
  <c r="AN256" i="16" s="1"/>
  <c r="AF256" i="16" s="1"/>
  <c r="AO256" i="16" a="1"/>
  <c r="AO256" i="16" s="1"/>
  <c r="AG256" i="16" s="1"/>
  <c r="AP256" i="16" a="1"/>
  <c r="AP256" i="16" s="1"/>
  <c r="AH256" i="16" s="1"/>
  <c r="AQ256" i="16" a="1"/>
  <c r="AQ256" i="16" s="1"/>
  <c r="AI256" i="16" s="1"/>
  <c r="AR256" i="16" a="1"/>
  <c r="AR256" i="16" s="1"/>
  <c r="AJ256" i="16" s="1"/>
  <c r="AS256" i="16" a="1"/>
  <c r="AS256" i="16" s="1"/>
  <c r="AK256" i="16" s="1"/>
  <c r="AT256" i="16" a="1"/>
  <c r="AT256" i="16" s="1"/>
  <c r="AL256" i="16" s="1"/>
  <c r="AM257" i="16" a="1"/>
  <c r="AM257" i="16" s="1"/>
  <c r="AE257" i="16" s="1"/>
  <c r="AN257" i="16" a="1"/>
  <c r="AN257" i="16"/>
  <c r="AF257" i="16" s="1"/>
  <c r="AO257" i="16" a="1"/>
  <c r="AO257" i="16" s="1"/>
  <c r="AG257" i="16" s="1"/>
  <c r="AP257" i="16" a="1"/>
  <c r="AP257" i="16" s="1"/>
  <c r="AH257" i="16" s="1"/>
  <c r="AQ257" i="16" a="1"/>
  <c r="AQ257" i="16" s="1"/>
  <c r="AI257" i="16" s="1"/>
  <c r="AR257" i="16" a="1"/>
  <c r="AR257" i="16" s="1"/>
  <c r="AJ257" i="16" s="1"/>
  <c r="AS257" i="16" a="1"/>
  <c r="AS257" i="16" s="1"/>
  <c r="AK257" i="16" s="1"/>
  <c r="AT257" i="16" a="1"/>
  <c r="AT257" i="16" s="1"/>
  <c r="AL257" i="16" s="1"/>
  <c r="AM258" i="16" a="1"/>
  <c r="AM258" i="16" s="1"/>
  <c r="AE258" i="16" s="1"/>
  <c r="AN258" i="16" a="1"/>
  <c r="AN258" i="16" s="1"/>
  <c r="AF258" i="16" s="1"/>
  <c r="AO258" i="16" a="1"/>
  <c r="AO258" i="16" s="1"/>
  <c r="AG258" i="16" s="1"/>
  <c r="AP258" i="16" a="1"/>
  <c r="AP258" i="16" s="1"/>
  <c r="AH258" i="16" s="1"/>
  <c r="AQ258" i="16" a="1"/>
  <c r="AQ258" i="16" s="1"/>
  <c r="AI258" i="16" s="1"/>
  <c r="AR258" i="16" a="1"/>
  <c r="AR258" i="16" s="1"/>
  <c r="AJ258" i="16" s="1"/>
  <c r="AS258" i="16" a="1"/>
  <c r="AS258" i="16" s="1"/>
  <c r="AK258" i="16" s="1"/>
  <c r="AT258" i="16" a="1"/>
  <c r="AT258" i="16" s="1"/>
  <c r="AL258" i="16" s="1"/>
  <c r="AM259" i="16" a="1"/>
  <c r="AM259" i="16" s="1"/>
  <c r="AE259" i="16" s="1"/>
  <c r="AN259" i="16" a="1"/>
  <c r="AN259" i="16" s="1"/>
  <c r="AF259" i="16" s="1"/>
  <c r="AO259" i="16" a="1"/>
  <c r="AO259" i="16" s="1"/>
  <c r="AG259" i="16" s="1"/>
  <c r="AP259" i="16" a="1"/>
  <c r="AP259" i="16" s="1"/>
  <c r="AH259" i="16" s="1"/>
  <c r="AQ259" i="16" a="1"/>
  <c r="AQ259" i="16" s="1"/>
  <c r="AI259" i="16" s="1"/>
  <c r="AR259" i="16" a="1"/>
  <c r="AR259" i="16" s="1"/>
  <c r="AJ259" i="16" s="1"/>
  <c r="AS259" i="16" a="1"/>
  <c r="AS259" i="16" s="1"/>
  <c r="AK259" i="16" s="1"/>
  <c r="AT259" i="16" a="1"/>
  <c r="AT259" i="16" s="1"/>
  <c r="AL259" i="16" s="1"/>
  <c r="AM260" i="16" a="1"/>
  <c r="AM260" i="16" s="1"/>
  <c r="AE260" i="16" s="1"/>
  <c r="AN260" i="16" a="1"/>
  <c r="AN260" i="16" s="1"/>
  <c r="AF260" i="16" s="1"/>
  <c r="AO260" i="16" a="1"/>
  <c r="AO260" i="16" s="1"/>
  <c r="AG260" i="16" s="1"/>
  <c r="AP260" i="16" a="1"/>
  <c r="AP260" i="16" s="1"/>
  <c r="AH260" i="16" s="1"/>
  <c r="AQ260" i="16" a="1"/>
  <c r="AQ260" i="16" s="1"/>
  <c r="AI260" i="16" s="1"/>
  <c r="AR260" i="16" a="1"/>
  <c r="AR260" i="16" s="1"/>
  <c r="AJ260" i="16" s="1"/>
  <c r="AS260" i="16" a="1"/>
  <c r="AS260" i="16" s="1"/>
  <c r="AK260" i="16" s="1"/>
  <c r="AT260" i="16" a="1"/>
  <c r="AT260" i="16" s="1"/>
  <c r="AL260" i="16" s="1"/>
  <c r="AM261" i="16" a="1"/>
  <c r="AM261" i="16" s="1"/>
  <c r="AE261" i="16" s="1"/>
  <c r="AN261" i="16" a="1"/>
  <c r="AN261" i="16" s="1"/>
  <c r="AF261" i="16" s="1"/>
  <c r="AO261" i="16" a="1"/>
  <c r="AO261" i="16" s="1"/>
  <c r="AG261" i="16" s="1"/>
  <c r="AP261" i="16" a="1"/>
  <c r="AP261" i="16" s="1"/>
  <c r="AH261" i="16" s="1"/>
  <c r="AQ261" i="16" a="1"/>
  <c r="AQ261" i="16" s="1"/>
  <c r="AI261" i="16" s="1"/>
  <c r="AR261" i="16" a="1"/>
  <c r="AR261" i="16" s="1"/>
  <c r="AJ261" i="16" s="1"/>
  <c r="AS261" i="16" a="1"/>
  <c r="AS261" i="16" s="1"/>
  <c r="AK261" i="16" s="1"/>
  <c r="AT261" i="16" a="1"/>
  <c r="AT261" i="16" s="1"/>
  <c r="AL261" i="16" s="1"/>
  <c r="AM262" i="16" a="1"/>
  <c r="AM262" i="16" s="1"/>
  <c r="AE262" i="16" s="1"/>
  <c r="AN262" i="16" a="1"/>
  <c r="AN262" i="16" s="1"/>
  <c r="AF262" i="16" s="1"/>
  <c r="AO262" i="16" a="1"/>
  <c r="AO262" i="16" s="1"/>
  <c r="AG262" i="16" s="1"/>
  <c r="AP262" i="16" a="1"/>
  <c r="AP262" i="16" s="1"/>
  <c r="AH262" i="16" s="1"/>
  <c r="AQ262" i="16" a="1"/>
  <c r="AQ262" i="16" s="1"/>
  <c r="AI262" i="16" s="1"/>
  <c r="AR262" i="16" a="1"/>
  <c r="AR262" i="16" s="1"/>
  <c r="AJ262" i="16" s="1"/>
  <c r="AS262" i="16" a="1"/>
  <c r="AS262" i="16" s="1"/>
  <c r="AK262" i="16" s="1"/>
  <c r="AT262" i="16" a="1"/>
  <c r="AT262" i="16" s="1"/>
  <c r="AL262" i="16" s="1"/>
  <c r="AM263" i="16" a="1"/>
  <c r="AM263" i="16" s="1"/>
  <c r="AE263" i="16" s="1"/>
  <c r="AN263" i="16" a="1"/>
  <c r="AN263" i="16" s="1"/>
  <c r="AF263" i="16" s="1"/>
  <c r="AO263" i="16" a="1"/>
  <c r="AO263" i="16" s="1"/>
  <c r="AG263" i="16" s="1"/>
  <c r="AP263" i="16" a="1"/>
  <c r="AP263" i="16" s="1"/>
  <c r="AH263" i="16" s="1"/>
  <c r="AQ263" i="16" a="1"/>
  <c r="AQ263" i="16" s="1"/>
  <c r="AI263" i="16" s="1"/>
  <c r="AR263" i="16" a="1"/>
  <c r="AR263" i="16" s="1"/>
  <c r="AJ263" i="16" s="1"/>
  <c r="AS263" i="16" a="1"/>
  <c r="AS263" i="16" s="1"/>
  <c r="AK263" i="16" s="1"/>
  <c r="AT263" i="16" a="1"/>
  <c r="AT263" i="16" s="1"/>
  <c r="AL263" i="16" s="1"/>
  <c r="AM264" i="16" a="1"/>
  <c r="AM264" i="16" s="1"/>
  <c r="AE264" i="16" s="1"/>
  <c r="AN264" i="16" a="1"/>
  <c r="AN264" i="16" s="1"/>
  <c r="AF264" i="16" s="1"/>
  <c r="AO264" i="16" a="1"/>
  <c r="AO264" i="16" s="1"/>
  <c r="AG264" i="16" s="1"/>
  <c r="AP264" i="16" a="1"/>
  <c r="AP264" i="16" s="1"/>
  <c r="AH264" i="16" s="1"/>
  <c r="AQ264" i="16" a="1"/>
  <c r="AQ264" i="16" s="1"/>
  <c r="AI264" i="16" s="1"/>
  <c r="AR264" i="16" a="1"/>
  <c r="AR264" i="16" s="1"/>
  <c r="AJ264" i="16" s="1"/>
  <c r="AS264" i="16" a="1"/>
  <c r="AS264" i="16" s="1"/>
  <c r="AK264" i="16" s="1"/>
  <c r="AT264" i="16" a="1"/>
  <c r="AT264" i="16" s="1"/>
  <c r="AL264" i="16" s="1"/>
  <c r="AM265" i="16" a="1"/>
  <c r="AM265" i="16" s="1"/>
  <c r="AE265" i="16" s="1"/>
  <c r="AN265" i="16" a="1"/>
  <c r="AN265" i="16" s="1"/>
  <c r="AF265" i="16" s="1"/>
  <c r="AO265" i="16" a="1"/>
  <c r="AO265" i="16" s="1"/>
  <c r="AG265" i="16" s="1"/>
  <c r="AP265" i="16" a="1"/>
  <c r="AP265" i="16" s="1"/>
  <c r="AH265" i="16" s="1"/>
  <c r="AQ265" i="16" a="1"/>
  <c r="AQ265" i="16" s="1"/>
  <c r="AI265" i="16" s="1"/>
  <c r="AR265" i="16" a="1"/>
  <c r="AR265" i="16" s="1"/>
  <c r="AJ265" i="16" s="1"/>
  <c r="AS265" i="16" a="1"/>
  <c r="AS265" i="16" s="1"/>
  <c r="AK265" i="16" s="1"/>
  <c r="AT265" i="16" a="1"/>
  <c r="AT265" i="16" s="1"/>
  <c r="AL265" i="16" s="1"/>
  <c r="AM266" i="16" a="1"/>
  <c r="AM266" i="16" s="1"/>
  <c r="AE266" i="16" s="1"/>
  <c r="AN266" i="16" a="1"/>
  <c r="AN266" i="16" s="1"/>
  <c r="AF266" i="16" s="1"/>
  <c r="AO266" i="16" a="1"/>
  <c r="AO266" i="16" s="1"/>
  <c r="AG266" i="16" s="1"/>
  <c r="AP266" i="16" a="1"/>
  <c r="AP266" i="16" s="1"/>
  <c r="AH266" i="16" s="1"/>
  <c r="AQ266" i="16" a="1"/>
  <c r="AQ266" i="16" s="1"/>
  <c r="AI266" i="16" s="1"/>
  <c r="AR266" i="16" a="1"/>
  <c r="AR266" i="16" s="1"/>
  <c r="AJ266" i="16" s="1"/>
  <c r="AS266" i="16" a="1"/>
  <c r="AS266" i="16" s="1"/>
  <c r="AK266" i="16" s="1"/>
  <c r="AT266" i="16" a="1"/>
  <c r="AT266" i="16" s="1"/>
  <c r="AL266" i="16" s="1"/>
  <c r="AM267" i="16" a="1"/>
  <c r="AM267" i="16" s="1"/>
  <c r="AE267" i="16" s="1"/>
  <c r="AN267" i="16" a="1"/>
  <c r="AN267" i="16" s="1"/>
  <c r="AF267" i="16" s="1"/>
  <c r="AO267" i="16" a="1"/>
  <c r="AO267" i="16" s="1"/>
  <c r="AG267" i="16" s="1"/>
  <c r="AP267" i="16" a="1"/>
  <c r="AP267" i="16" s="1"/>
  <c r="AH267" i="16" s="1"/>
  <c r="AQ267" i="16" a="1"/>
  <c r="AQ267" i="16" s="1"/>
  <c r="AI267" i="16" s="1"/>
  <c r="AR267" i="16" a="1"/>
  <c r="AR267" i="16" s="1"/>
  <c r="AJ267" i="16" s="1"/>
  <c r="AS267" i="16" a="1"/>
  <c r="AS267" i="16" s="1"/>
  <c r="AK267" i="16" s="1"/>
  <c r="AT267" i="16" a="1"/>
  <c r="AT267" i="16" s="1"/>
  <c r="AL267" i="16" s="1"/>
  <c r="AM268" i="16" a="1"/>
  <c r="AM268" i="16" s="1"/>
  <c r="AE268" i="16" s="1"/>
  <c r="AN268" i="16" a="1"/>
  <c r="AN268" i="16" s="1"/>
  <c r="AF268" i="16" s="1"/>
  <c r="AO268" i="16" a="1"/>
  <c r="AO268" i="16" s="1"/>
  <c r="AG268" i="16" s="1"/>
  <c r="AP268" i="16" a="1"/>
  <c r="AP268" i="16" s="1"/>
  <c r="AH268" i="16" s="1"/>
  <c r="AQ268" i="16" a="1"/>
  <c r="AQ268" i="16" s="1"/>
  <c r="AI268" i="16" s="1"/>
  <c r="AR268" i="16" a="1"/>
  <c r="AR268" i="16" s="1"/>
  <c r="AJ268" i="16" s="1"/>
  <c r="AS268" i="16" a="1"/>
  <c r="AS268" i="16" s="1"/>
  <c r="AK268" i="16" s="1"/>
  <c r="AT268" i="16" a="1"/>
  <c r="AT268" i="16" s="1"/>
  <c r="AL268" i="16" s="1"/>
  <c r="AM269" i="16" a="1"/>
  <c r="AM269" i="16" s="1"/>
  <c r="AE269" i="16" s="1"/>
  <c r="AN269" i="16" a="1"/>
  <c r="AN269" i="16" s="1"/>
  <c r="AF269" i="16" s="1"/>
  <c r="AO269" i="16" a="1"/>
  <c r="AO269" i="16" s="1"/>
  <c r="AG269" i="16" s="1"/>
  <c r="AP269" i="16" a="1"/>
  <c r="AP269" i="16" s="1"/>
  <c r="AH269" i="16" s="1"/>
  <c r="AQ269" i="16" a="1"/>
  <c r="AQ269" i="16" s="1"/>
  <c r="AI269" i="16" s="1"/>
  <c r="AR269" i="16" a="1"/>
  <c r="AR269" i="16" s="1"/>
  <c r="AJ269" i="16" s="1"/>
  <c r="AS269" i="16" a="1"/>
  <c r="AS269" i="16" s="1"/>
  <c r="AK269" i="16" s="1"/>
  <c r="AT269" i="16" a="1"/>
  <c r="AT269" i="16" s="1"/>
  <c r="AL269" i="16" s="1"/>
  <c r="AM270" i="16" a="1"/>
  <c r="AM270" i="16" s="1"/>
  <c r="AE270" i="16" s="1"/>
  <c r="AN270" i="16" a="1"/>
  <c r="AN270" i="16" s="1"/>
  <c r="AF270" i="16" s="1"/>
  <c r="AO270" i="16" a="1"/>
  <c r="AO270" i="16" s="1"/>
  <c r="AG270" i="16" s="1"/>
  <c r="AP270" i="16" a="1"/>
  <c r="AP270" i="16" s="1"/>
  <c r="AH270" i="16" s="1"/>
  <c r="AQ270" i="16" a="1"/>
  <c r="AQ270" i="16" s="1"/>
  <c r="AI270" i="16" s="1"/>
  <c r="AR270" i="16" a="1"/>
  <c r="AR270" i="16" s="1"/>
  <c r="AJ270" i="16" s="1"/>
  <c r="AS270" i="16" a="1"/>
  <c r="AS270" i="16" s="1"/>
  <c r="AK270" i="16" s="1"/>
  <c r="AT270" i="16" a="1"/>
  <c r="AT270" i="16" s="1"/>
  <c r="AL270" i="16" s="1"/>
  <c r="AM271" i="16" a="1"/>
  <c r="AM271" i="16" s="1"/>
  <c r="AE271" i="16" s="1"/>
  <c r="AN271" i="16" a="1"/>
  <c r="AN271" i="16" s="1"/>
  <c r="AF271" i="16" s="1"/>
  <c r="AO271" i="16" a="1"/>
  <c r="AO271" i="16" s="1"/>
  <c r="AG271" i="16" s="1"/>
  <c r="AP271" i="16" a="1"/>
  <c r="AP271" i="16" s="1"/>
  <c r="AH271" i="16" s="1"/>
  <c r="AQ271" i="16" a="1"/>
  <c r="AQ271" i="16" s="1"/>
  <c r="AI271" i="16" s="1"/>
  <c r="AR271" i="16" a="1"/>
  <c r="AR271" i="16" s="1"/>
  <c r="AJ271" i="16" s="1"/>
  <c r="AS271" i="16" a="1"/>
  <c r="AS271" i="16" s="1"/>
  <c r="AK271" i="16" s="1"/>
  <c r="AT271" i="16" a="1"/>
  <c r="AT271" i="16" s="1"/>
  <c r="AL271" i="16" s="1"/>
  <c r="AM272" i="16" a="1"/>
  <c r="AM272" i="16" s="1"/>
  <c r="AE272" i="16" s="1"/>
  <c r="AN272" i="16" a="1"/>
  <c r="AN272" i="16" s="1"/>
  <c r="AF272" i="16" s="1"/>
  <c r="AO272" i="16" a="1"/>
  <c r="AO272" i="16" s="1"/>
  <c r="AG272" i="16" s="1"/>
  <c r="AP272" i="16" a="1"/>
  <c r="AP272" i="16" s="1"/>
  <c r="AH272" i="16" s="1"/>
  <c r="AQ272" i="16" a="1"/>
  <c r="AQ272" i="16" s="1"/>
  <c r="AI272" i="16" s="1"/>
  <c r="AR272" i="16" a="1"/>
  <c r="AR272" i="16" s="1"/>
  <c r="AJ272" i="16" s="1"/>
  <c r="AS272" i="16" a="1"/>
  <c r="AS272" i="16" s="1"/>
  <c r="AK272" i="16" s="1"/>
  <c r="AT272" i="16" a="1"/>
  <c r="AT272" i="16" s="1"/>
  <c r="AL272" i="16" s="1"/>
  <c r="AM273" i="16" a="1"/>
  <c r="AM273" i="16" s="1"/>
  <c r="AE273" i="16" s="1"/>
  <c r="AN273" i="16" a="1"/>
  <c r="AN273" i="16" s="1"/>
  <c r="AF273" i="16" s="1"/>
  <c r="AO273" i="16" a="1"/>
  <c r="AO273" i="16" s="1"/>
  <c r="AG273" i="16" s="1"/>
  <c r="AP273" i="16" a="1"/>
  <c r="AP273" i="16" s="1"/>
  <c r="AH273" i="16" s="1"/>
  <c r="AQ273" i="16" a="1"/>
  <c r="AQ273" i="16" s="1"/>
  <c r="AI273" i="16" s="1"/>
  <c r="AR273" i="16" a="1"/>
  <c r="AR273" i="16" s="1"/>
  <c r="AJ273" i="16" s="1"/>
  <c r="AS273" i="16" a="1"/>
  <c r="AS273" i="16" s="1"/>
  <c r="AK273" i="16" s="1"/>
  <c r="AT273" i="16" a="1"/>
  <c r="AT273" i="16" s="1"/>
  <c r="AL273" i="16" s="1"/>
  <c r="AM274" i="16" a="1"/>
  <c r="AM274" i="16" s="1"/>
  <c r="AE274" i="16" s="1"/>
  <c r="AN274" i="16" a="1"/>
  <c r="AN274" i="16" s="1"/>
  <c r="AF274" i="16" s="1"/>
  <c r="AO274" i="16" a="1"/>
  <c r="AO274" i="16" s="1"/>
  <c r="AG274" i="16" s="1"/>
  <c r="AP274" i="16" a="1"/>
  <c r="AP274" i="16" s="1"/>
  <c r="AH274" i="16" s="1"/>
  <c r="AQ274" i="16" a="1"/>
  <c r="AQ274" i="16" s="1"/>
  <c r="AI274" i="16" s="1"/>
  <c r="AR274" i="16" a="1"/>
  <c r="AR274" i="16" s="1"/>
  <c r="AJ274" i="16" s="1"/>
  <c r="AS274" i="16" a="1"/>
  <c r="AS274" i="16" s="1"/>
  <c r="AK274" i="16" s="1"/>
  <c r="AT274" i="16" a="1"/>
  <c r="AT274" i="16" s="1"/>
  <c r="AL274" i="16" s="1"/>
  <c r="AM275" i="16" a="1"/>
  <c r="AM275" i="16" s="1"/>
  <c r="AE275" i="16" s="1"/>
  <c r="AN275" i="16" a="1"/>
  <c r="AN275" i="16" s="1"/>
  <c r="AF275" i="16" s="1"/>
  <c r="AO275" i="16" a="1"/>
  <c r="AO275" i="16" s="1"/>
  <c r="AG275" i="16" s="1"/>
  <c r="AP275" i="16" a="1"/>
  <c r="AP275" i="16" s="1"/>
  <c r="AH275" i="16" s="1"/>
  <c r="AQ275" i="16" a="1"/>
  <c r="AQ275" i="16" s="1"/>
  <c r="AI275" i="16" s="1"/>
  <c r="AR275" i="16" a="1"/>
  <c r="AR275" i="16" s="1"/>
  <c r="AJ275" i="16" s="1"/>
  <c r="AS275" i="16" a="1"/>
  <c r="AS275" i="16" s="1"/>
  <c r="AK275" i="16" s="1"/>
  <c r="AT275" i="16" a="1"/>
  <c r="AT275" i="16" s="1"/>
  <c r="AL275" i="16" s="1"/>
  <c r="AM276" i="16" a="1"/>
  <c r="AM276" i="16" s="1"/>
  <c r="AE276" i="16" s="1"/>
  <c r="AN276" i="16" a="1"/>
  <c r="AN276" i="16" s="1"/>
  <c r="AF276" i="16" s="1"/>
  <c r="AO276" i="16" a="1"/>
  <c r="AO276" i="16" s="1"/>
  <c r="AG276" i="16" s="1"/>
  <c r="AP276" i="16" a="1"/>
  <c r="AP276" i="16" s="1"/>
  <c r="AH276" i="16" s="1"/>
  <c r="AQ276" i="16" a="1"/>
  <c r="AQ276" i="16" s="1"/>
  <c r="AI276" i="16" s="1"/>
  <c r="AR276" i="16" a="1"/>
  <c r="AR276" i="16" s="1"/>
  <c r="AJ276" i="16" s="1"/>
  <c r="AS276" i="16" a="1"/>
  <c r="AS276" i="16"/>
  <c r="AK276" i="16" s="1"/>
  <c r="AT276" i="16" a="1"/>
  <c r="AT276" i="16" s="1"/>
  <c r="AL276" i="16" s="1"/>
  <c r="AM277" i="16" a="1"/>
  <c r="AM277" i="16" s="1"/>
  <c r="AE277" i="16" s="1"/>
  <c r="AN277" i="16" a="1"/>
  <c r="AN277" i="16"/>
  <c r="AF277" i="16" s="1"/>
  <c r="AO277" i="16" a="1"/>
  <c r="AO277" i="16" s="1"/>
  <c r="AG277" i="16" s="1"/>
  <c r="AP277" i="16" a="1"/>
  <c r="AP277" i="16" s="1"/>
  <c r="AH277" i="16" s="1"/>
  <c r="AQ277" i="16" a="1"/>
  <c r="AQ277" i="16" s="1"/>
  <c r="AI277" i="16" s="1"/>
  <c r="AR277" i="16" a="1"/>
  <c r="AR277" i="16" s="1"/>
  <c r="AJ277" i="16" s="1"/>
  <c r="AS277" i="16" a="1"/>
  <c r="AS277" i="16" s="1"/>
  <c r="AK277" i="16" s="1"/>
  <c r="AT277" i="16" a="1"/>
  <c r="AT277" i="16" s="1"/>
  <c r="AL277" i="16" s="1"/>
  <c r="AM278" i="16" a="1"/>
  <c r="AM278" i="16" s="1"/>
  <c r="AE278" i="16" s="1"/>
  <c r="AN278" i="16" a="1"/>
  <c r="AN278" i="16" s="1"/>
  <c r="AF278" i="16" s="1"/>
  <c r="AO278" i="16" a="1"/>
  <c r="AO278" i="16" s="1"/>
  <c r="AG278" i="16" s="1"/>
  <c r="AP278" i="16" a="1"/>
  <c r="AP278" i="16" s="1"/>
  <c r="AH278" i="16" s="1"/>
  <c r="AQ278" i="16" a="1"/>
  <c r="AQ278" i="16" s="1"/>
  <c r="AI278" i="16" s="1"/>
  <c r="AR278" i="16" a="1"/>
  <c r="AR278" i="16" s="1"/>
  <c r="AJ278" i="16" s="1"/>
  <c r="AS278" i="16" a="1"/>
  <c r="AS278" i="16" s="1"/>
  <c r="AK278" i="16" s="1"/>
  <c r="AT278" i="16" a="1"/>
  <c r="AT278" i="16" s="1"/>
  <c r="AL278" i="16" s="1"/>
  <c r="AM279" i="16" a="1"/>
  <c r="AM279" i="16" s="1"/>
  <c r="AE279" i="16" s="1"/>
  <c r="AN279" i="16" a="1"/>
  <c r="AN279" i="16" s="1"/>
  <c r="AF279" i="16" s="1"/>
  <c r="AO279" i="16" a="1"/>
  <c r="AO279" i="16" s="1"/>
  <c r="AG279" i="16" s="1"/>
  <c r="AP279" i="16" a="1"/>
  <c r="AP279" i="16" s="1"/>
  <c r="AH279" i="16" s="1"/>
  <c r="AQ279" i="16" a="1"/>
  <c r="AQ279" i="16" s="1"/>
  <c r="AI279" i="16" s="1"/>
  <c r="AR279" i="16" a="1"/>
  <c r="AR279" i="16" s="1"/>
  <c r="AJ279" i="16" s="1"/>
  <c r="AS279" i="16" a="1"/>
  <c r="AS279" i="16" s="1"/>
  <c r="AK279" i="16" s="1"/>
  <c r="AT279" i="16" a="1"/>
  <c r="AT279" i="16" s="1"/>
  <c r="AL279" i="16" s="1"/>
  <c r="AM280" i="16" a="1"/>
  <c r="AM280" i="16" s="1"/>
  <c r="AE280" i="16" s="1"/>
  <c r="AN280" i="16" a="1"/>
  <c r="AN280" i="16" s="1"/>
  <c r="AF280" i="16" s="1"/>
  <c r="AO280" i="16" a="1"/>
  <c r="AO280" i="16" s="1"/>
  <c r="AG280" i="16" s="1"/>
  <c r="AP280" i="16" a="1"/>
  <c r="AP280" i="16" s="1"/>
  <c r="AH280" i="16" s="1"/>
  <c r="AQ280" i="16" a="1"/>
  <c r="AQ280" i="16" s="1"/>
  <c r="AI280" i="16" s="1"/>
  <c r="AR280" i="16" a="1"/>
  <c r="AR280" i="16" s="1"/>
  <c r="AJ280" i="16" s="1"/>
  <c r="AS280" i="16" a="1"/>
  <c r="AS280" i="16" s="1"/>
  <c r="AK280" i="16" s="1"/>
  <c r="AT280" i="16" a="1"/>
  <c r="AT280" i="16" s="1"/>
  <c r="AL280" i="16" s="1"/>
  <c r="AM281" i="16" a="1"/>
  <c r="AM281" i="16" s="1"/>
  <c r="AE281" i="16" s="1"/>
  <c r="AN281" i="16" a="1"/>
  <c r="AN281" i="16" s="1"/>
  <c r="AF281" i="16" s="1"/>
  <c r="AO281" i="16" a="1"/>
  <c r="AO281" i="16" s="1"/>
  <c r="AG281" i="16" s="1"/>
  <c r="AP281" i="16" a="1"/>
  <c r="AP281" i="16" s="1"/>
  <c r="AH281" i="16" s="1"/>
  <c r="AQ281" i="16" a="1"/>
  <c r="AQ281" i="16" s="1"/>
  <c r="AI281" i="16" s="1"/>
  <c r="AR281" i="16" a="1"/>
  <c r="AR281" i="16" s="1"/>
  <c r="AJ281" i="16" s="1"/>
  <c r="AS281" i="16" a="1"/>
  <c r="AS281" i="16" s="1"/>
  <c r="AK281" i="16" s="1"/>
  <c r="AT281" i="16" a="1"/>
  <c r="AT281" i="16" s="1"/>
  <c r="AL281" i="16" s="1"/>
  <c r="AM282" i="16" a="1"/>
  <c r="AM282" i="16" s="1"/>
  <c r="AE282" i="16" s="1"/>
  <c r="AN282" i="16" a="1"/>
  <c r="AN282" i="16" s="1"/>
  <c r="AF282" i="16" s="1"/>
  <c r="AO282" i="16" a="1"/>
  <c r="AO282" i="16" s="1"/>
  <c r="AG282" i="16" s="1"/>
  <c r="AP282" i="16" a="1"/>
  <c r="AP282" i="16" s="1"/>
  <c r="AH282" i="16" s="1"/>
  <c r="AQ282" i="16" a="1"/>
  <c r="AQ282" i="16" s="1"/>
  <c r="AI282" i="16" s="1"/>
  <c r="AR282" i="16" a="1"/>
  <c r="AR282" i="16" s="1"/>
  <c r="AJ282" i="16" s="1"/>
  <c r="AS282" i="16" a="1"/>
  <c r="AS282" i="16" s="1"/>
  <c r="AK282" i="16" s="1"/>
  <c r="AT282" i="16" a="1"/>
  <c r="AT282" i="16" s="1"/>
  <c r="AL282" i="16" s="1"/>
  <c r="AM283" i="16" a="1"/>
  <c r="AM283" i="16" s="1"/>
  <c r="AE283" i="16" s="1"/>
  <c r="AN283" i="16" a="1"/>
  <c r="AN283" i="16" s="1"/>
  <c r="AF283" i="16" s="1"/>
  <c r="AO283" i="16" a="1"/>
  <c r="AO283" i="16" s="1"/>
  <c r="AG283" i="16" s="1"/>
  <c r="AP283" i="16" a="1"/>
  <c r="AP283" i="16" s="1"/>
  <c r="AH283" i="16" s="1"/>
  <c r="AQ283" i="16" a="1"/>
  <c r="AQ283" i="16" s="1"/>
  <c r="AI283" i="16" s="1"/>
  <c r="AR283" i="16" a="1"/>
  <c r="AR283" i="16" s="1"/>
  <c r="AJ283" i="16" s="1"/>
  <c r="AS283" i="16" a="1"/>
  <c r="AS283" i="16" s="1"/>
  <c r="AK283" i="16" s="1"/>
  <c r="AT283" i="16" a="1"/>
  <c r="AT283" i="16" s="1"/>
  <c r="AL283" i="16" s="1"/>
  <c r="AM284" i="16" a="1"/>
  <c r="AM284" i="16" s="1"/>
  <c r="AE284" i="16" s="1"/>
  <c r="AN284" i="16" a="1"/>
  <c r="AN284" i="16" s="1"/>
  <c r="AF284" i="16" s="1"/>
  <c r="AO284" i="16" a="1"/>
  <c r="AO284" i="16" s="1"/>
  <c r="AG284" i="16" s="1"/>
  <c r="AP284" i="16" a="1"/>
  <c r="AP284" i="16" s="1"/>
  <c r="AH284" i="16" s="1"/>
  <c r="AQ284" i="16" a="1"/>
  <c r="AQ284" i="16" s="1"/>
  <c r="AI284" i="16" s="1"/>
  <c r="AR284" i="16" a="1"/>
  <c r="AR284" i="16" s="1"/>
  <c r="AJ284" i="16" s="1"/>
  <c r="AS284" i="16" a="1"/>
  <c r="AS284" i="16" s="1"/>
  <c r="AK284" i="16" s="1"/>
  <c r="AT284" i="16" a="1"/>
  <c r="AT284" i="16"/>
  <c r="AL284" i="16" s="1"/>
  <c r="AM285" i="16" a="1"/>
  <c r="AM285" i="16" s="1"/>
  <c r="AE285" i="16" s="1"/>
  <c r="AN285" i="16" a="1"/>
  <c r="AN285" i="16" s="1"/>
  <c r="AF285" i="16" s="1"/>
  <c r="AO285" i="16" a="1"/>
  <c r="AO285" i="16" s="1"/>
  <c r="AG285" i="16" s="1"/>
  <c r="AP285" i="16" a="1"/>
  <c r="AP285" i="16" s="1"/>
  <c r="AH285" i="16" s="1"/>
  <c r="AQ285" i="16" a="1"/>
  <c r="AQ285" i="16" s="1"/>
  <c r="AI285" i="16" s="1"/>
  <c r="AR285" i="16" a="1"/>
  <c r="AR285" i="16" s="1"/>
  <c r="AJ285" i="16" s="1"/>
  <c r="AS285" i="16" a="1"/>
  <c r="AS285" i="16" s="1"/>
  <c r="AK285" i="16" s="1"/>
  <c r="AT285" i="16" a="1"/>
  <c r="AT285" i="16" s="1"/>
  <c r="AL285" i="16" s="1"/>
  <c r="AM286" i="16" a="1"/>
  <c r="AM286" i="16" s="1"/>
  <c r="AE286" i="16" s="1"/>
  <c r="AN286" i="16" a="1"/>
  <c r="AN286" i="16" s="1"/>
  <c r="AF286" i="16" s="1"/>
  <c r="AO286" i="16" a="1"/>
  <c r="AO286" i="16" s="1"/>
  <c r="AG286" i="16" s="1"/>
  <c r="AP286" i="16" a="1"/>
  <c r="AP286" i="16" s="1"/>
  <c r="AH286" i="16" s="1"/>
  <c r="AQ286" i="16" a="1"/>
  <c r="AQ286" i="16" s="1"/>
  <c r="AI286" i="16" s="1"/>
  <c r="AR286" i="16" a="1"/>
  <c r="AR286" i="16" s="1"/>
  <c r="AJ286" i="16" s="1"/>
  <c r="AS286" i="16" a="1"/>
  <c r="AS286" i="16" s="1"/>
  <c r="AK286" i="16" s="1"/>
  <c r="AT286" i="16" a="1"/>
  <c r="AT286" i="16" s="1"/>
  <c r="AL286" i="16" s="1"/>
  <c r="AM287" i="16" a="1"/>
  <c r="AM287" i="16" s="1"/>
  <c r="AE287" i="16" s="1"/>
  <c r="AN287" i="16" a="1"/>
  <c r="AN287" i="16" s="1"/>
  <c r="AF287" i="16" s="1"/>
  <c r="AO287" i="16" a="1"/>
  <c r="AO287" i="16" s="1"/>
  <c r="AG287" i="16" s="1"/>
  <c r="AP287" i="16" a="1"/>
  <c r="AP287" i="16" s="1"/>
  <c r="AH287" i="16" s="1"/>
  <c r="AQ287" i="16" a="1"/>
  <c r="AQ287" i="16" s="1"/>
  <c r="AI287" i="16" s="1"/>
  <c r="AR287" i="16" a="1"/>
  <c r="AR287" i="16" s="1"/>
  <c r="AJ287" i="16" s="1"/>
  <c r="AS287" i="16" a="1"/>
  <c r="AS287" i="16" s="1"/>
  <c r="AK287" i="16" s="1"/>
  <c r="AT287" i="16" a="1"/>
  <c r="AT287" i="16" s="1"/>
  <c r="AL287" i="16" s="1"/>
  <c r="AM288" i="16" a="1"/>
  <c r="AM288" i="16" s="1"/>
  <c r="AE288" i="16" s="1"/>
  <c r="AN288" i="16" a="1"/>
  <c r="AN288" i="16" s="1"/>
  <c r="AF288" i="16" s="1"/>
  <c r="AO288" i="16" a="1"/>
  <c r="AO288" i="16" s="1"/>
  <c r="AG288" i="16" s="1"/>
  <c r="AP288" i="16" a="1"/>
  <c r="AP288" i="16" s="1"/>
  <c r="AH288" i="16" s="1"/>
  <c r="AQ288" i="16" a="1"/>
  <c r="AQ288" i="16" s="1"/>
  <c r="AI288" i="16" s="1"/>
  <c r="AR288" i="16" a="1"/>
  <c r="AR288" i="16" s="1"/>
  <c r="AJ288" i="16" s="1"/>
  <c r="AS288" i="16" a="1"/>
  <c r="AS288" i="16" s="1"/>
  <c r="AK288" i="16" s="1"/>
  <c r="AT288" i="16" a="1"/>
  <c r="AT288" i="16" s="1"/>
  <c r="AL288" i="16" s="1"/>
  <c r="AM289" i="16" a="1"/>
  <c r="AM289" i="16" s="1"/>
  <c r="AE289" i="16" s="1"/>
  <c r="AN289" i="16" a="1"/>
  <c r="AN289" i="16" s="1"/>
  <c r="AF289" i="16" s="1"/>
  <c r="AO289" i="16" a="1"/>
  <c r="AO289" i="16" s="1"/>
  <c r="AG289" i="16" s="1"/>
  <c r="AP289" i="16" a="1"/>
  <c r="AP289" i="16" s="1"/>
  <c r="AH289" i="16" s="1"/>
  <c r="AQ289" i="16" a="1"/>
  <c r="AQ289" i="16" s="1"/>
  <c r="AI289" i="16" s="1"/>
  <c r="AR289" i="16" a="1"/>
  <c r="AR289" i="16" s="1"/>
  <c r="AJ289" i="16" s="1"/>
  <c r="AS289" i="16" a="1"/>
  <c r="AS289" i="16" s="1"/>
  <c r="AK289" i="16" s="1"/>
  <c r="AT289" i="16" a="1"/>
  <c r="AT289" i="16" s="1"/>
  <c r="AL289" i="16" s="1"/>
  <c r="AM290" i="16" a="1"/>
  <c r="AM290" i="16" s="1"/>
  <c r="AE290" i="16" s="1"/>
  <c r="AN290" i="16" a="1"/>
  <c r="AN290" i="16" s="1"/>
  <c r="AF290" i="16" s="1"/>
  <c r="AO290" i="16" a="1"/>
  <c r="AO290" i="16" s="1"/>
  <c r="AG290" i="16" s="1"/>
  <c r="AP290" i="16" a="1"/>
  <c r="AP290" i="16" s="1"/>
  <c r="AH290" i="16" s="1"/>
  <c r="AQ290" i="16" a="1"/>
  <c r="AQ290" i="16" s="1"/>
  <c r="AI290" i="16" s="1"/>
  <c r="AR290" i="16" a="1"/>
  <c r="AR290" i="16" s="1"/>
  <c r="AJ290" i="16" s="1"/>
  <c r="AS290" i="16" a="1"/>
  <c r="AS290" i="16" s="1"/>
  <c r="AK290" i="16" s="1"/>
  <c r="AT290" i="16" a="1"/>
  <c r="AT290" i="16" s="1"/>
  <c r="AL290" i="16" s="1"/>
  <c r="AM291" i="16" a="1"/>
  <c r="AM291" i="16" s="1"/>
  <c r="AE291" i="16" s="1"/>
  <c r="AN291" i="16" a="1"/>
  <c r="AN291" i="16" s="1"/>
  <c r="AF291" i="16" s="1"/>
  <c r="AO291" i="16" a="1"/>
  <c r="AO291" i="16" s="1"/>
  <c r="AG291" i="16" s="1"/>
  <c r="AP291" i="16" a="1"/>
  <c r="AP291" i="16" s="1"/>
  <c r="AH291" i="16" s="1"/>
  <c r="AQ291" i="16" a="1"/>
  <c r="AQ291" i="16" s="1"/>
  <c r="AI291" i="16" s="1"/>
  <c r="AR291" i="16" a="1"/>
  <c r="AR291" i="16" s="1"/>
  <c r="AJ291" i="16" s="1"/>
  <c r="AS291" i="16" a="1"/>
  <c r="AS291" i="16" s="1"/>
  <c r="AK291" i="16" s="1"/>
  <c r="AT291" i="16" a="1"/>
  <c r="AT291" i="16" s="1"/>
  <c r="AL291" i="16" s="1"/>
  <c r="AM292" i="16" a="1"/>
  <c r="AM292" i="16" s="1"/>
  <c r="AE292" i="16" s="1"/>
  <c r="AN292" i="16" a="1"/>
  <c r="AN292" i="16" s="1"/>
  <c r="AF292" i="16" s="1"/>
  <c r="AO292" i="16" a="1"/>
  <c r="AO292" i="16" s="1"/>
  <c r="AG292" i="16" s="1"/>
  <c r="AP292" i="16" a="1"/>
  <c r="AP292" i="16" s="1"/>
  <c r="AH292" i="16" s="1"/>
  <c r="AQ292" i="16" a="1"/>
  <c r="AQ292" i="16" s="1"/>
  <c r="AI292" i="16" s="1"/>
  <c r="AR292" i="16" a="1"/>
  <c r="AR292" i="16" s="1"/>
  <c r="AJ292" i="16" s="1"/>
  <c r="AS292" i="16" a="1"/>
  <c r="AS292" i="16" s="1"/>
  <c r="AK292" i="16" s="1"/>
  <c r="AT292" i="16" a="1"/>
  <c r="AT292" i="16" s="1"/>
  <c r="AL292" i="16" s="1"/>
  <c r="AM293" i="16" a="1"/>
  <c r="AM293" i="16" s="1"/>
  <c r="AE293" i="16" s="1"/>
  <c r="AN293" i="16" a="1"/>
  <c r="AN293" i="16" s="1"/>
  <c r="AF293" i="16" s="1"/>
  <c r="AO293" i="16" a="1"/>
  <c r="AO293" i="16" s="1"/>
  <c r="AG293" i="16" s="1"/>
  <c r="AP293" i="16" a="1"/>
  <c r="AP293" i="16" s="1"/>
  <c r="AH293" i="16" s="1"/>
  <c r="AQ293" i="16" a="1"/>
  <c r="AQ293" i="16" s="1"/>
  <c r="AI293" i="16" s="1"/>
  <c r="AR293" i="16" a="1"/>
  <c r="AR293" i="16" s="1"/>
  <c r="AJ293" i="16" s="1"/>
  <c r="AS293" i="16" a="1"/>
  <c r="AS293" i="16" s="1"/>
  <c r="AK293" i="16" s="1"/>
  <c r="AT293" i="16" a="1"/>
  <c r="AT293" i="16" s="1"/>
  <c r="AL293" i="16" s="1"/>
  <c r="AM294" i="16" a="1"/>
  <c r="AM294" i="16" s="1"/>
  <c r="AE294" i="16" s="1"/>
  <c r="AN294" i="16" a="1"/>
  <c r="AN294" i="16" s="1"/>
  <c r="AF294" i="16" s="1"/>
  <c r="AO294" i="16" a="1"/>
  <c r="AO294" i="16" s="1"/>
  <c r="AG294" i="16" s="1"/>
  <c r="AP294" i="16" a="1"/>
  <c r="AP294" i="16" s="1"/>
  <c r="AH294" i="16" s="1"/>
  <c r="AQ294" i="16" a="1"/>
  <c r="AQ294" i="16" s="1"/>
  <c r="AI294" i="16" s="1"/>
  <c r="AR294" i="16" a="1"/>
  <c r="AR294" i="16" s="1"/>
  <c r="AJ294" i="16" s="1"/>
  <c r="AS294" i="16" a="1"/>
  <c r="AS294" i="16" s="1"/>
  <c r="AK294" i="16" s="1"/>
  <c r="AT294" i="16" a="1"/>
  <c r="AT294" i="16" s="1"/>
  <c r="AL294" i="16" s="1"/>
  <c r="AM295" i="16" a="1"/>
  <c r="AM295" i="16" s="1"/>
  <c r="AE295" i="16" s="1"/>
  <c r="AN295" i="16" a="1"/>
  <c r="AN295" i="16" s="1"/>
  <c r="AF295" i="16" s="1"/>
  <c r="AO295" i="16" a="1"/>
  <c r="AO295" i="16" s="1"/>
  <c r="AG295" i="16" s="1"/>
  <c r="AP295" i="16" a="1"/>
  <c r="AP295" i="16" s="1"/>
  <c r="AH295" i="16" s="1"/>
  <c r="AQ295" i="16" a="1"/>
  <c r="AQ295" i="16" s="1"/>
  <c r="AI295" i="16" s="1"/>
  <c r="AR295" i="16" a="1"/>
  <c r="AR295" i="16" s="1"/>
  <c r="AJ295" i="16" s="1"/>
  <c r="AS295" i="16" a="1"/>
  <c r="AS295" i="16" s="1"/>
  <c r="AK295" i="16" s="1"/>
  <c r="AT295" i="16" a="1"/>
  <c r="AT295" i="16" s="1"/>
  <c r="AL295" i="16" s="1"/>
  <c r="AM296" i="16" a="1"/>
  <c r="AM296" i="16" s="1"/>
  <c r="AE296" i="16" s="1"/>
  <c r="AN296" i="16" a="1"/>
  <c r="AN296" i="16" s="1"/>
  <c r="AF296" i="16" s="1"/>
  <c r="AO296" i="16" a="1"/>
  <c r="AO296" i="16" s="1"/>
  <c r="AG296" i="16" s="1"/>
  <c r="AP296" i="16" a="1"/>
  <c r="AP296" i="16"/>
  <c r="AH296" i="16" s="1"/>
  <c r="AQ296" i="16" a="1"/>
  <c r="AQ296" i="16" s="1"/>
  <c r="AI296" i="16" s="1"/>
  <c r="AR296" i="16" a="1"/>
  <c r="AR296" i="16" s="1"/>
  <c r="AJ296" i="16" s="1"/>
  <c r="AS296" i="16" a="1"/>
  <c r="AS296" i="16" s="1"/>
  <c r="AK296" i="16" s="1"/>
  <c r="AT296" i="16" a="1"/>
  <c r="AT296" i="16" s="1"/>
  <c r="AL296" i="16" s="1"/>
  <c r="AM297" i="16" a="1"/>
  <c r="AM297" i="16" s="1"/>
  <c r="AE297" i="16" s="1"/>
  <c r="AN297" i="16" a="1"/>
  <c r="AN297" i="16" s="1"/>
  <c r="AF297" i="16" s="1"/>
  <c r="AO297" i="16" a="1"/>
  <c r="AO297" i="16" s="1"/>
  <c r="AG297" i="16" s="1"/>
  <c r="AP297" i="16" a="1"/>
  <c r="AP297" i="16" s="1"/>
  <c r="AH297" i="16" s="1"/>
  <c r="AQ297" i="16" a="1"/>
  <c r="AQ297" i="16" s="1"/>
  <c r="AI297" i="16" s="1"/>
  <c r="AR297" i="16" a="1"/>
  <c r="AR297" i="16" s="1"/>
  <c r="AJ297" i="16" s="1"/>
  <c r="AS297" i="16" a="1"/>
  <c r="AS297" i="16" s="1"/>
  <c r="AK297" i="16" s="1"/>
  <c r="AT297" i="16" a="1"/>
  <c r="AT297" i="16" s="1"/>
  <c r="AL297" i="16" s="1"/>
  <c r="AM298" i="16" a="1"/>
  <c r="AM298" i="16" s="1"/>
  <c r="AE298" i="16" s="1"/>
  <c r="AN298" i="16" a="1"/>
  <c r="AN298" i="16" s="1"/>
  <c r="AF298" i="16" s="1"/>
  <c r="AO298" i="16" a="1"/>
  <c r="AO298" i="16" s="1"/>
  <c r="AG298" i="16" s="1"/>
  <c r="AP298" i="16" a="1"/>
  <c r="AP298" i="16" s="1"/>
  <c r="AH298" i="16" s="1"/>
  <c r="AQ298" i="16" a="1"/>
  <c r="AQ298" i="16" s="1"/>
  <c r="AI298" i="16" s="1"/>
  <c r="AR298" i="16" a="1"/>
  <c r="AR298" i="16" s="1"/>
  <c r="AJ298" i="16" s="1"/>
  <c r="AS298" i="16" a="1"/>
  <c r="AS298" i="16" s="1"/>
  <c r="AK298" i="16" s="1"/>
  <c r="AT298" i="16" a="1"/>
  <c r="AT298" i="16" s="1"/>
  <c r="AL298" i="16" s="1"/>
  <c r="AM299" i="16" a="1"/>
  <c r="AM299" i="16" s="1"/>
  <c r="AE299" i="16" s="1"/>
  <c r="AN299" i="16" a="1"/>
  <c r="AN299" i="16" s="1"/>
  <c r="AF299" i="16" s="1"/>
  <c r="AO299" i="16" a="1"/>
  <c r="AO299" i="16" s="1"/>
  <c r="AG299" i="16" s="1"/>
  <c r="AP299" i="16" a="1"/>
  <c r="AP299" i="16" s="1"/>
  <c r="AH299" i="16" s="1"/>
  <c r="AQ299" i="16" a="1"/>
  <c r="AQ299" i="16" s="1"/>
  <c r="AI299" i="16" s="1"/>
  <c r="AR299" i="16" a="1"/>
  <c r="AR299" i="16" s="1"/>
  <c r="AJ299" i="16" s="1"/>
  <c r="AS299" i="16" a="1"/>
  <c r="AS299" i="16" s="1"/>
  <c r="AK299" i="16" s="1"/>
  <c r="AT299" i="16" a="1"/>
  <c r="AT299" i="16" s="1"/>
  <c r="AL299" i="16" s="1"/>
  <c r="AM300" i="16" a="1"/>
  <c r="AM300" i="16" s="1"/>
  <c r="AE300" i="16" s="1"/>
  <c r="AN300" i="16" a="1"/>
  <c r="AN300" i="16" s="1"/>
  <c r="AF300" i="16" s="1"/>
  <c r="AO300" i="16" a="1"/>
  <c r="AO300" i="16" s="1"/>
  <c r="AG300" i="16" s="1"/>
  <c r="AP300" i="16" a="1"/>
  <c r="AP300" i="16" s="1"/>
  <c r="AH300" i="16" s="1"/>
  <c r="AQ300" i="16" a="1"/>
  <c r="AQ300" i="16" s="1"/>
  <c r="AI300" i="16" s="1"/>
  <c r="AR300" i="16" a="1"/>
  <c r="AR300" i="16" s="1"/>
  <c r="AJ300" i="16" s="1"/>
  <c r="AS300" i="16" a="1"/>
  <c r="AS300" i="16" s="1"/>
  <c r="AK300" i="16" s="1"/>
  <c r="AT300" i="16" a="1"/>
  <c r="AT300" i="16" s="1"/>
  <c r="AL300" i="16" s="1"/>
  <c r="AM301" i="16" a="1"/>
  <c r="AM301" i="16" s="1"/>
  <c r="AE301" i="16" s="1"/>
  <c r="AN301" i="16" a="1"/>
  <c r="AN301" i="16" s="1"/>
  <c r="AF301" i="16" s="1"/>
  <c r="AO301" i="16" a="1"/>
  <c r="AO301" i="16" s="1"/>
  <c r="AG301" i="16" s="1"/>
  <c r="AP301" i="16" a="1"/>
  <c r="AP301" i="16" s="1"/>
  <c r="AH301" i="16" s="1"/>
  <c r="AQ301" i="16" a="1"/>
  <c r="AQ301" i="16" s="1"/>
  <c r="AI301" i="16" s="1"/>
  <c r="AR301" i="16" a="1"/>
  <c r="AR301" i="16" s="1"/>
  <c r="AJ301" i="16" s="1"/>
  <c r="AS301" i="16" a="1"/>
  <c r="AS301" i="16" s="1"/>
  <c r="AK301" i="16" s="1"/>
  <c r="AT301" i="16" a="1"/>
  <c r="AT301" i="16" s="1"/>
  <c r="AL301" i="16" s="1"/>
  <c r="AM302" i="16" a="1"/>
  <c r="AM302" i="16" s="1"/>
  <c r="AE302" i="16" s="1"/>
  <c r="AN302" i="16" a="1"/>
  <c r="AN302" i="16" s="1"/>
  <c r="AF302" i="16" s="1"/>
  <c r="AO302" i="16" a="1"/>
  <c r="AO302" i="16" s="1"/>
  <c r="AG302" i="16" s="1"/>
  <c r="AP302" i="16" a="1"/>
  <c r="AP302" i="16" s="1"/>
  <c r="AH302" i="16" s="1"/>
  <c r="AQ302" i="16" a="1"/>
  <c r="AQ302" i="16" s="1"/>
  <c r="AI302" i="16" s="1"/>
  <c r="AR302" i="16" a="1"/>
  <c r="AR302" i="16" s="1"/>
  <c r="AJ302" i="16" s="1"/>
  <c r="AS302" i="16" a="1"/>
  <c r="AS302" i="16"/>
  <c r="AK302" i="16" s="1"/>
  <c r="AT302" i="16" a="1"/>
  <c r="AT302" i="16" s="1"/>
  <c r="AL302" i="16" s="1"/>
  <c r="AM303" i="16" a="1"/>
  <c r="AM303" i="16" s="1"/>
  <c r="AE303" i="16" s="1"/>
  <c r="AN303" i="16" a="1"/>
  <c r="AN303" i="16" s="1"/>
  <c r="AF303" i="16" s="1"/>
  <c r="AO303" i="16" a="1"/>
  <c r="AO303" i="16" s="1"/>
  <c r="AG303" i="16" s="1"/>
  <c r="AP303" i="16" a="1"/>
  <c r="AP303" i="16" s="1"/>
  <c r="AH303" i="16" s="1"/>
  <c r="AQ303" i="16" a="1"/>
  <c r="AQ303" i="16" s="1"/>
  <c r="AI303" i="16" s="1"/>
  <c r="AR303" i="16" a="1"/>
  <c r="AR303" i="16" s="1"/>
  <c r="AJ303" i="16" s="1"/>
  <c r="AS303" i="16" a="1"/>
  <c r="AS303" i="16" s="1"/>
  <c r="AK303" i="16" s="1"/>
  <c r="AT303" i="16" a="1"/>
  <c r="AT303" i="16" s="1"/>
  <c r="AL303" i="16" s="1"/>
  <c r="AM304" i="16" a="1"/>
  <c r="AM304" i="16" s="1"/>
  <c r="AE304" i="16" s="1"/>
  <c r="AN304" i="16" a="1"/>
  <c r="AN304" i="16" s="1"/>
  <c r="AF304" i="16" s="1"/>
  <c r="AO304" i="16" a="1"/>
  <c r="AO304" i="16" s="1"/>
  <c r="AG304" i="16" s="1"/>
  <c r="AP304" i="16" a="1"/>
  <c r="AP304" i="16" s="1"/>
  <c r="AH304" i="16" s="1"/>
  <c r="AQ304" i="16" a="1"/>
  <c r="AQ304" i="16" s="1"/>
  <c r="AI304" i="16" s="1"/>
  <c r="AR304" i="16" a="1"/>
  <c r="AR304" i="16"/>
  <c r="AJ304" i="16" s="1"/>
  <c r="AS304" i="16" a="1"/>
  <c r="AS304" i="16" s="1"/>
  <c r="AK304" i="16" s="1"/>
  <c r="AT304" i="16" a="1"/>
  <c r="AT304" i="16" s="1"/>
  <c r="AL304" i="16" s="1"/>
  <c r="AM305" i="16" a="1"/>
  <c r="AM305" i="16" s="1"/>
  <c r="AE305" i="16" s="1"/>
  <c r="AN305" i="16" a="1"/>
  <c r="AN305" i="16"/>
  <c r="AF305" i="16" s="1"/>
  <c r="AO305" i="16" a="1"/>
  <c r="AO305" i="16" s="1"/>
  <c r="AG305" i="16" s="1"/>
  <c r="AP305" i="16" a="1"/>
  <c r="AP305" i="16"/>
  <c r="AH305" i="16" s="1"/>
  <c r="AQ305" i="16" a="1"/>
  <c r="AQ305" i="16" s="1"/>
  <c r="AI305" i="16" s="1"/>
  <c r="AR305" i="16" a="1"/>
  <c r="AR305" i="16" s="1"/>
  <c r="AJ305" i="16" s="1"/>
  <c r="AS305" i="16" a="1"/>
  <c r="AS305" i="16" s="1"/>
  <c r="AK305" i="16" s="1"/>
  <c r="AT305" i="16" a="1"/>
  <c r="AT305" i="16" s="1"/>
  <c r="AL305" i="16" s="1"/>
  <c r="AM306" i="16" a="1"/>
  <c r="AM306" i="16" s="1"/>
  <c r="AE306" i="16" s="1"/>
  <c r="AN306" i="16" a="1"/>
  <c r="AN306" i="16" s="1"/>
  <c r="AF306" i="16" s="1"/>
  <c r="AO306" i="16" a="1"/>
  <c r="AO306" i="16" s="1"/>
  <c r="AG306" i="16" s="1"/>
  <c r="AP306" i="16" a="1"/>
  <c r="AP306" i="16" s="1"/>
  <c r="AH306" i="16" s="1"/>
  <c r="AQ306" i="16" a="1"/>
  <c r="AQ306" i="16" s="1"/>
  <c r="AI306" i="16" s="1"/>
  <c r="AR306" i="16" a="1"/>
  <c r="AR306" i="16" s="1"/>
  <c r="AJ306" i="16" s="1"/>
  <c r="AS306" i="16" a="1"/>
  <c r="AS306" i="16" s="1"/>
  <c r="AK306" i="16" s="1"/>
  <c r="AT306" i="16" a="1"/>
  <c r="AT306" i="16" s="1"/>
  <c r="AL306" i="16" s="1"/>
  <c r="AM307" i="16" a="1"/>
  <c r="AM307" i="16" s="1"/>
  <c r="AE307" i="16" s="1"/>
  <c r="AN307" i="16" a="1"/>
  <c r="AN307" i="16" s="1"/>
  <c r="AF307" i="16" s="1"/>
  <c r="AO307" i="16" a="1"/>
  <c r="AO307" i="16" s="1"/>
  <c r="AG307" i="16" s="1"/>
  <c r="AP307" i="16" a="1"/>
  <c r="AP307" i="16" s="1"/>
  <c r="AH307" i="16" s="1"/>
  <c r="AQ307" i="16" a="1"/>
  <c r="AQ307" i="16" s="1"/>
  <c r="AI307" i="16" s="1"/>
  <c r="AR307" i="16" a="1"/>
  <c r="AR307" i="16" s="1"/>
  <c r="AJ307" i="16" s="1"/>
  <c r="AS307" i="16" a="1"/>
  <c r="AS307" i="16" s="1"/>
  <c r="AK307" i="16" s="1"/>
  <c r="AT307" i="16" a="1"/>
  <c r="AT307" i="16" s="1"/>
  <c r="AL307" i="16" s="1"/>
  <c r="AM308" i="16" a="1"/>
  <c r="AM308" i="16" s="1"/>
  <c r="AE308" i="16" s="1"/>
  <c r="AN308" i="16" a="1"/>
  <c r="AN308" i="16" s="1"/>
  <c r="AF308" i="16" s="1"/>
  <c r="AO308" i="16" a="1"/>
  <c r="AO308" i="16" s="1"/>
  <c r="AG308" i="16" s="1"/>
  <c r="AP308" i="16" a="1"/>
  <c r="AP308" i="16" s="1"/>
  <c r="AH308" i="16" s="1"/>
  <c r="AQ308" i="16" a="1"/>
  <c r="AQ308" i="16" s="1"/>
  <c r="AI308" i="16" s="1"/>
  <c r="AR308" i="16" a="1"/>
  <c r="AR308" i="16" s="1"/>
  <c r="AJ308" i="16" s="1"/>
  <c r="AS308" i="16" a="1"/>
  <c r="AS308" i="16" s="1"/>
  <c r="AK308" i="16" s="1"/>
  <c r="AT308" i="16" a="1"/>
  <c r="AT308" i="16" s="1"/>
  <c r="AL308" i="16" s="1"/>
  <c r="AM309" i="16" a="1"/>
  <c r="AM309" i="16" s="1"/>
  <c r="AE309" i="16" s="1"/>
  <c r="AN309" i="16" a="1"/>
  <c r="AN309" i="16" s="1"/>
  <c r="AF309" i="16" s="1"/>
  <c r="AO309" i="16" a="1"/>
  <c r="AO309" i="16" s="1"/>
  <c r="AG309" i="16" s="1"/>
  <c r="AP309" i="16" a="1"/>
  <c r="AP309" i="16" s="1"/>
  <c r="AH309" i="16" s="1"/>
  <c r="AQ309" i="16" a="1"/>
  <c r="AQ309" i="16" s="1"/>
  <c r="AI309" i="16" s="1"/>
  <c r="AR309" i="16" a="1"/>
  <c r="AR309" i="16" s="1"/>
  <c r="AJ309" i="16" s="1"/>
  <c r="AS309" i="16" a="1"/>
  <c r="AS309" i="16" s="1"/>
  <c r="AK309" i="16" s="1"/>
  <c r="AT309" i="16" a="1"/>
  <c r="AT309" i="16" s="1"/>
  <c r="AL309" i="16" s="1"/>
  <c r="AM310" i="16" a="1"/>
  <c r="AM310" i="16" s="1"/>
  <c r="AE310" i="16" s="1"/>
  <c r="AN310" i="16" a="1"/>
  <c r="AN310" i="16" s="1"/>
  <c r="AF310" i="16" s="1"/>
  <c r="AO310" i="16" a="1"/>
  <c r="AO310" i="16" s="1"/>
  <c r="AG310" i="16" s="1"/>
  <c r="AP310" i="16" a="1"/>
  <c r="AP310" i="16" s="1"/>
  <c r="AH310" i="16" s="1"/>
  <c r="AQ310" i="16" a="1"/>
  <c r="AQ310" i="16" s="1"/>
  <c r="AI310" i="16" s="1"/>
  <c r="AR310" i="16" a="1"/>
  <c r="AR310" i="16" s="1"/>
  <c r="AJ310" i="16" s="1"/>
  <c r="AS310" i="16" a="1"/>
  <c r="AS310" i="16"/>
  <c r="AK310" i="16" s="1"/>
  <c r="AT310" i="16" a="1"/>
  <c r="AT310" i="16" s="1"/>
  <c r="AL310" i="16" s="1"/>
  <c r="AM311" i="16" a="1"/>
  <c r="AM311" i="16" s="1"/>
  <c r="AE311" i="16" s="1"/>
  <c r="AN311" i="16" a="1"/>
  <c r="AN311" i="16" s="1"/>
  <c r="AF311" i="16" s="1"/>
  <c r="AO311" i="16" a="1"/>
  <c r="AO311" i="16" s="1"/>
  <c r="AG311" i="16" s="1"/>
  <c r="AP311" i="16" a="1"/>
  <c r="AP311" i="16" s="1"/>
  <c r="AH311" i="16" s="1"/>
  <c r="AQ311" i="16" a="1"/>
  <c r="AQ311" i="16" s="1"/>
  <c r="AI311" i="16" s="1"/>
  <c r="AR311" i="16" a="1"/>
  <c r="AR311" i="16" s="1"/>
  <c r="AJ311" i="16" s="1"/>
  <c r="AS311" i="16" a="1"/>
  <c r="AS311" i="16" s="1"/>
  <c r="AK311" i="16" s="1"/>
  <c r="AT311" i="16" a="1"/>
  <c r="AT311" i="16" s="1"/>
  <c r="AL311" i="16" s="1"/>
  <c r="AM312" i="16" a="1"/>
  <c r="AM312" i="16" s="1"/>
  <c r="AE312" i="16" s="1"/>
  <c r="AN312" i="16" a="1"/>
  <c r="AN312" i="16" s="1"/>
  <c r="AF312" i="16" s="1"/>
  <c r="AO312" i="16" a="1"/>
  <c r="AO312" i="16" s="1"/>
  <c r="AG312" i="16" s="1"/>
  <c r="AP312" i="16" a="1"/>
  <c r="AP312" i="16" s="1"/>
  <c r="AH312" i="16" s="1"/>
  <c r="AQ312" i="16" a="1"/>
  <c r="AQ312" i="16" s="1"/>
  <c r="AI312" i="16" s="1"/>
  <c r="AR312" i="16" a="1"/>
  <c r="AR312" i="16" s="1"/>
  <c r="AJ312" i="16" s="1"/>
  <c r="AS312" i="16" a="1"/>
  <c r="AS312" i="16" s="1"/>
  <c r="AK312" i="16" s="1"/>
  <c r="AT312" i="16" a="1"/>
  <c r="AT312" i="16" s="1"/>
  <c r="AL312" i="16" s="1"/>
  <c r="AM313" i="16" a="1"/>
  <c r="AM313" i="16" s="1"/>
  <c r="AE313" i="16" s="1"/>
  <c r="AN313" i="16" a="1"/>
  <c r="AN313" i="16" s="1"/>
  <c r="AF313" i="16" s="1"/>
  <c r="AO313" i="16" a="1"/>
  <c r="AO313" i="16" s="1"/>
  <c r="AG313" i="16" s="1"/>
  <c r="AP313" i="16" a="1"/>
  <c r="AP313" i="16" s="1"/>
  <c r="AH313" i="16" s="1"/>
  <c r="AQ313" i="16" a="1"/>
  <c r="AQ313" i="16" s="1"/>
  <c r="AI313" i="16" s="1"/>
  <c r="AR313" i="16" a="1"/>
  <c r="AR313" i="16"/>
  <c r="AJ313" i="16" s="1"/>
  <c r="AS313" i="16" a="1"/>
  <c r="AS313" i="16" s="1"/>
  <c r="AK313" i="16" s="1"/>
  <c r="AT313" i="16" a="1"/>
  <c r="AT313" i="16" s="1"/>
  <c r="AL313" i="16" s="1"/>
  <c r="H6" i="14"/>
  <c r="H5" i="14"/>
  <c r="G6" i="4"/>
  <c r="G5" i="4"/>
  <c r="AB11" i="3" l="1" a="1"/>
  <c r="AB11" i="3" s="1"/>
  <c r="G7" i="2"/>
  <c r="G6" i="2"/>
  <c r="AL13" i="14"/>
  <c r="AL14" i="14"/>
  <c r="AL15" i="14"/>
  <c r="AL16" i="14"/>
  <c r="AL17" i="14"/>
  <c r="AL18" i="14"/>
  <c r="AL19" i="14"/>
  <c r="AL20" i="14"/>
  <c r="AL21" i="14"/>
  <c r="AL22" i="14"/>
  <c r="AL23" i="14"/>
  <c r="AL24" i="14"/>
  <c r="AL25" i="14"/>
  <c r="AL26" i="14"/>
  <c r="AL27" i="14"/>
  <c r="AL28" i="14"/>
  <c r="AL29" i="14"/>
  <c r="AL30" i="14"/>
  <c r="AL31" i="14"/>
  <c r="AL32" i="14"/>
  <c r="AL33" i="14"/>
  <c r="AL34" i="14"/>
  <c r="AL35" i="14"/>
  <c r="AL36" i="14"/>
  <c r="AL37" i="14"/>
  <c r="AL38" i="14"/>
  <c r="AL39" i="14"/>
  <c r="AL40" i="14"/>
  <c r="AL41" i="14"/>
  <c r="AL42" i="14"/>
  <c r="AL43" i="14"/>
  <c r="AL44" i="14"/>
  <c r="AL45" i="14"/>
  <c r="AL46" i="14"/>
  <c r="AL47" i="14"/>
  <c r="AL48" i="14"/>
  <c r="AL49" i="14"/>
  <c r="AL50" i="14"/>
  <c r="AL51" i="14"/>
  <c r="AL52" i="14"/>
  <c r="AL53" i="14"/>
  <c r="AL54" i="14"/>
  <c r="AL55" i="14"/>
  <c r="AL56" i="14"/>
  <c r="AL57" i="14"/>
  <c r="AL58" i="14"/>
  <c r="AL59" i="14"/>
  <c r="AL60" i="14"/>
  <c r="AL61" i="14"/>
  <c r="AL62" i="14"/>
  <c r="AL63" i="14"/>
  <c r="AL64" i="14"/>
  <c r="AL65" i="14"/>
  <c r="AL66" i="14"/>
  <c r="AL67" i="14"/>
  <c r="AL68" i="14"/>
  <c r="AL69" i="14"/>
  <c r="AL70" i="14"/>
  <c r="AL71" i="14"/>
  <c r="AL72" i="14"/>
  <c r="AL73" i="14"/>
  <c r="AL74" i="14"/>
  <c r="AL75" i="14"/>
  <c r="AL76" i="14"/>
  <c r="AL77" i="14"/>
  <c r="AL78" i="14"/>
  <c r="AL79" i="14"/>
  <c r="AL80" i="14"/>
  <c r="AL81" i="14"/>
  <c r="AL82" i="14"/>
  <c r="AL83" i="14"/>
  <c r="AL84" i="14"/>
  <c r="AL85" i="14"/>
  <c r="AL86" i="14"/>
  <c r="AL87" i="14"/>
  <c r="AL88" i="14"/>
  <c r="AL89" i="14"/>
  <c r="AL90" i="14"/>
  <c r="AL91" i="14"/>
  <c r="AL92" i="14"/>
  <c r="AL93" i="14"/>
  <c r="AL94" i="14"/>
  <c r="AL95" i="14"/>
  <c r="AL96" i="14"/>
  <c r="AL97" i="14"/>
  <c r="AL98" i="14"/>
  <c r="AL99" i="14"/>
  <c r="AL100" i="14"/>
  <c r="AL101" i="14"/>
  <c r="AL102" i="14"/>
  <c r="AL103" i="14"/>
  <c r="AL104" i="14"/>
  <c r="AL105" i="14"/>
  <c r="AL106" i="14"/>
  <c r="AL107" i="14"/>
  <c r="AL108" i="14"/>
  <c r="AL109" i="14"/>
  <c r="AL110" i="14"/>
  <c r="AL111" i="14"/>
  <c r="AL112" i="14"/>
  <c r="AL113" i="14"/>
  <c r="AL114" i="14"/>
  <c r="AL115" i="14"/>
  <c r="AL116" i="14"/>
  <c r="AL117" i="14"/>
  <c r="AL118" i="14"/>
  <c r="AL119" i="14"/>
  <c r="AL120" i="14"/>
  <c r="AL121" i="14"/>
  <c r="AL122" i="14"/>
  <c r="AL123" i="14"/>
  <c r="AL124" i="14"/>
  <c r="AL125" i="14"/>
  <c r="AL126" i="14"/>
  <c r="AL127" i="14"/>
  <c r="AL128" i="14"/>
  <c r="AL129" i="14"/>
  <c r="AL130" i="14"/>
  <c r="AL131" i="14"/>
  <c r="AL132" i="14"/>
  <c r="AL133" i="14"/>
  <c r="AL134" i="14"/>
  <c r="AL135" i="14"/>
  <c r="AL136" i="14"/>
  <c r="AL137" i="14"/>
  <c r="AL138" i="14"/>
  <c r="AL139" i="14"/>
  <c r="AL140" i="14"/>
  <c r="AL141" i="14"/>
  <c r="AL142" i="14"/>
  <c r="AL143" i="14"/>
  <c r="AL144" i="14"/>
  <c r="AL145" i="14"/>
  <c r="AL146" i="14"/>
  <c r="AL147" i="14"/>
  <c r="AL148" i="14"/>
  <c r="AL149" i="14"/>
  <c r="AL150" i="14"/>
  <c r="AL151" i="14"/>
  <c r="AL152" i="14"/>
  <c r="AL153" i="14"/>
  <c r="AL154" i="14"/>
  <c r="AL155" i="14"/>
  <c r="AL156" i="14"/>
  <c r="AL157" i="14"/>
  <c r="AL158" i="14"/>
  <c r="AL159" i="14"/>
  <c r="AL160" i="14"/>
  <c r="AL161" i="14"/>
  <c r="AL162" i="14"/>
  <c r="AL163" i="14"/>
  <c r="AL164" i="14"/>
  <c r="AL165" i="14"/>
  <c r="AL166" i="14"/>
  <c r="AL167" i="14"/>
  <c r="AL168" i="14"/>
  <c r="AL169" i="14"/>
  <c r="AL170" i="14"/>
  <c r="AL171" i="14"/>
  <c r="AL172" i="14"/>
  <c r="AL173" i="14"/>
  <c r="AL174" i="14"/>
  <c r="AL175" i="14"/>
  <c r="AL176" i="14"/>
  <c r="AL177" i="14"/>
  <c r="AL178" i="14"/>
  <c r="AL179" i="14"/>
  <c r="AL180" i="14"/>
  <c r="AL181" i="14"/>
  <c r="AL182" i="14"/>
  <c r="AL183" i="14"/>
  <c r="AL184" i="14"/>
  <c r="AL185" i="14"/>
  <c r="AL186" i="14"/>
  <c r="AL187" i="14"/>
  <c r="AL188" i="14"/>
  <c r="AL189" i="14"/>
  <c r="AL190" i="14"/>
  <c r="AL191" i="14"/>
  <c r="AL192" i="14"/>
  <c r="AL193" i="14"/>
  <c r="AL194" i="14"/>
  <c r="AL195" i="14"/>
  <c r="AL196" i="14"/>
  <c r="AL197" i="14"/>
  <c r="AL198" i="14"/>
  <c r="AL199" i="14"/>
  <c r="AL200" i="14"/>
  <c r="AL201" i="14"/>
  <c r="AL202" i="14"/>
  <c r="AL203" i="14"/>
  <c r="AL204" i="14"/>
  <c r="AL205" i="14"/>
  <c r="AL206" i="14"/>
  <c r="AL207" i="14"/>
  <c r="AL208" i="14"/>
  <c r="AL209" i="14"/>
  <c r="AL210" i="14"/>
  <c r="AL211" i="14"/>
  <c r="AL212" i="14"/>
  <c r="AL213" i="14"/>
  <c r="AL214" i="14"/>
  <c r="AL215" i="14"/>
  <c r="AL216" i="14"/>
  <c r="AL217" i="14"/>
  <c r="AL218" i="14"/>
  <c r="AL219" i="14"/>
  <c r="AL220" i="14"/>
  <c r="AL221" i="14"/>
  <c r="AL222" i="14"/>
  <c r="AL223" i="14"/>
  <c r="AL224" i="14"/>
  <c r="AL225" i="14"/>
  <c r="AL226" i="14"/>
  <c r="AL227" i="14"/>
  <c r="AL228" i="14"/>
  <c r="AL229" i="14"/>
  <c r="AL230" i="14"/>
  <c r="AL231" i="14"/>
  <c r="AL232" i="14"/>
  <c r="AL233" i="14"/>
  <c r="AL234" i="14"/>
  <c r="AL235" i="14"/>
  <c r="AL236" i="14"/>
  <c r="AL237" i="14"/>
  <c r="AL238" i="14"/>
  <c r="AL239" i="14"/>
  <c r="AL240" i="14"/>
  <c r="AL241" i="14"/>
  <c r="AL242" i="14"/>
  <c r="AL243" i="14"/>
  <c r="AL244" i="14"/>
  <c r="AL245" i="14"/>
  <c r="AL246" i="14"/>
  <c r="AL247" i="14"/>
  <c r="AL248" i="14"/>
  <c r="AL249" i="14"/>
  <c r="AL250" i="14"/>
  <c r="AL251" i="14"/>
  <c r="AL252" i="14"/>
  <c r="AL253" i="14"/>
  <c r="AL254" i="14"/>
  <c r="AL255" i="14"/>
  <c r="AL256" i="14"/>
  <c r="AL257" i="14"/>
  <c r="AL258" i="14"/>
  <c r="AL259" i="14"/>
  <c r="AL260" i="14"/>
  <c r="AL261" i="14"/>
  <c r="AL12" i="14"/>
  <c r="AK13" i="14"/>
  <c r="AK14" i="14"/>
  <c r="AK15" i="14"/>
  <c r="AK16" i="14"/>
  <c r="AK17" i="14"/>
  <c r="AK18" i="14"/>
  <c r="AK19" i="14"/>
  <c r="AK20" i="14"/>
  <c r="AK21" i="14"/>
  <c r="AK22" i="14"/>
  <c r="AK23" i="14"/>
  <c r="AK24" i="14"/>
  <c r="AK25" i="14"/>
  <c r="AK26" i="14"/>
  <c r="AK27" i="14"/>
  <c r="AK28" i="14"/>
  <c r="AK29" i="14"/>
  <c r="AK30" i="14"/>
  <c r="AK31" i="14"/>
  <c r="AK32" i="14"/>
  <c r="AK33" i="14"/>
  <c r="AK34" i="14"/>
  <c r="AK35" i="14"/>
  <c r="AK36" i="14"/>
  <c r="AK37" i="14"/>
  <c r="AK38" i="14"/>
  <c r="AK39" i="14"/>
  <c r="AK40" i="14"/>
  <c r="AK41" i="14"/>
  <c r="AK42" i="14"/>
  <c r="AK43" i="14"/>
  <c r="AK44" i="14"/>
  <c r="AK45" i="14"/>
  <c r="AK46" i="14"/>
  <c r="AK47" i="14"/>
  <c r="AK48" i="14"/>
  <c r="AK49" i="14"/>
  <c r="AK50" i="14"/>
  <c r="AK51" i="14"/>
  <c r="AK52" i="14"/>
  <c r="AK53" i="14"/>
  <c r="AK54" i="14"/>
  <c r="AK55" i="14"/>
  <c r="AK56" i="14"/>
  <c r="AK57" i="14"/>
  <c r="AK58" i="14"/>
  <c r="AK59" i="14"/>
  <c r="AK60" i="14"/>
  <c r="AK61" i="14"/>
  <c r="AK62" i="14"/>
  <c r="AK63" i="14"/>
  <c r="AK64" i="14"/>
  <c r="AK65" i="14"/>
  <c r="AK66" i="14"/>
  <c r="AK67" i="14"/>
  <c r="AK68" i="14"/>
  <c r="AK69" i="14"/>
  <c r="AK70" i="14"/>
  <c r="AK71" i="14"/>
  <c r="AK72" i="14"/>
  <c r="AK73" i="14"/>
  <c r="AK74" i="14"/>
  <c r="AK75" i="14"/>
  <c r="AK76" i="14"/>
  <c r="AK77" i="14"/>
  <c r="AK78" i="14"/>
  <c r="AK79" i="14"/>
  <c r="AK80" i="14"/>
  <c r="AK81" i="14"/>
  <c r="AK82" i="14"/>
  <c r="AK83" i="14"/>
  <c r="AK84" i="14"/>
  <c r="AK85" i="14"/>
  <c r="AK86" i="14"/>
  <c r="AK87" i="14"/>
  <c r="AK88" i="14"/>
  <c r="AK89" i="14"/>
  <c r="AK90" i="14"/>
  <c r="AK91" i="14"/>
  <c r="AK92" i="14"/>
  <c r="AK93" i="14"/>
  <c r="AK94" i="14"/>
  <c r="AK95" i="14"/>
  <c r="AK96" i="14"/>
  <c r="AK97" i="14"/>
  <c r="AK98" i="14"/>
  <c r="AK99" i="14"/>
  <c r="AK100" i="14"/>
  <c r="AK101" i="14"/>
  <c r="AK102" i="14"/>
  <c r="AK103" i="14"/>
  <c r="AK104" i="14"/>
  <c r="AK105" i="14"/>
  <c r="AK106" i="14"/>
  <c r="AK107" i="14"/>
  <c r="AK108" i="14"/>
  <c r="AK109" i="14"/>
  <c r="AK110" i="14"/>
  <c r="AK111" i="14"/>
  <c r="AK112" i="14"/>
  <c r="AK113" i="14"/>
  <c r="AK114" i="14"/>
  <c r="AK115" i="14"/>
  <c r="AK116" i="14"/>
  <c r="AK117" i="14"/>
  <c r="AK118" i="14"/>
  <c r="AK119" i="14"/>
  <c r="AK120" i="14"/>
  <c r="AK121" i="14"/>
  <c r="AK122" i="14"/>
  <c r="AK123" i="14"/>
  <c r="AK124" i="14"/>
  <c r="AK125" i="14"/>
  <c r="AK126" i="14"/>
  <c r="AK127" i="14"/>
  <c r="AK128" i="14"/>
  <c r="AK129" i="14"/>
  <c r="AK130" i="14"/>
  <c r="AK131" i="14"/>
  <c r="AK132" i="14"/>
  <c r="AK133" i="14"/>
  <c r="AK134" i="14"/>
  <c r="AK135" i="14"/>
  <c r="AK136" i="14"/>
  <c r="AK137" i="14"/>
  <c r="AK138" i="14"/>
  <c r="AK139" i="14"/>
  <c r="AK140" i="14"/>
  <c r="AK141" i="14"/>
  <c r="AK142" i="14"/>
  <c r="AK143" i="14"/>
  <c r="AK144" i="14"/>
  <c r="AK145" i="14"/>
  <c r="AK146" i="14"/>
  <c r="AK147" i="14"/>
  <c r="AK148" i="14"/>
  <c r="AK149" i="14"/>
  <c r="AK150" i="14"/>
  <c r="AK151" i="14"/>
  <c r="AK152" i="14"/>
  <c r="AK153" i="14"/>
  <c r="AK154" i="14"/>
  <c r="AK155" i="14"/>
  <c r="AK156" i="14"/>
  <c r="AK157" i="14"/>
  <c r="AK158" i="14"/>
  <c r="AK159" i="14"/>
  <c r="AK160" i="14"/>
  <c r="AK161" i="14"/>
  <c r="AK162" i="14"/>
  <c r="AK163" i="14"/>
  <c r="AK164" i="14"/>
  <c r="AK165" i="14"/>
  <c r="AK166" i="14"/>
  <c r="AK167" i="14"/>
  <c r="AK168" i="14"/>
  <c r="AK169" i="14"/>
  <c r="AK170" i="14"/>
  <c r="AK171" i="14"/>
  <c r="AK172" i="14"/>
  <c r="AK173" i="14"/>
  <c r="AK174" i="14"/>
  <c r="AK175" i="14"/>
  <c r="AK176" i="14"/>
  <c r="AK177" i="14"/>
  <c r="AK178" i="14"/>
  <c r="AK179" i="14"/>
  <c r="AK180" i="14"/>
  <c r="AK181" i="14"/>
  <c r="AK182" i="14"/>
  <c r="AK183" i="14"/>
  <c r="AK184" i="14"/>
  <c r="AK185" i="14"/>
  <c r="AK186" i="14"/>
  <c r="AK187" i="14"/>
  <c r="AK188" i="14"/>
  <c r="AK189" i="14"/>
  <c r="AK190" i="14"/>
  <c r="AK191" i="14"/>
  <c r="AK192" i="14"/>
  <c r="AK193" i="14"/>
  <c r="AK194" i="14"/>
  <c r="AK195" i="14"/>
  <c r="AK196" i="14"/>
  <c r="AK197" i="14"/>
  <c r="AK198" i="14"/>
  <c r="AK199" i="14"/>
  <c r="AK200" i="14"/>
  <c r="AK201" i="14"/>
  <c r="AK202" i="14"/>
  <c r="AK203" i="14"/>
  <c r="AK204" i="14"/>
  <c r="AK205" i="14"/>
  <c r="AK206" i="14"/>
  <c r="AK207" i="14"/>
  <c r="AK208" i="14"/>
  <c r="AK209" i="14"/>
  <c r="AK210" i="14"/>
  <c r="AK211" i="14"/>
  <c r="AK212" i="14"/>
  <c r="AK213" i="14"/>
  <c r="AK214" i="14"/>
  <c r="AK215" i="14"/>
  <c r="AK216" i="14"/>
  <c r="AK217" i="14"/>
  <c r="AK218" i="14"/>
  <c r="AK219" i="14"/>
  <c r="AK220" i="14"/>
  <c r="AK221" i="14"/>
  <c r="AK222" i="14"/>
  <c r="AK223" i="14"/>
  <c r="AK224" i="14"/>
  <c r="AK225" i="14"/>
  <c r="AK226" i="14"/>
  <c r="AK227" i="14"/>
  <c r="AK228" i="14"/>
  <c r="AK229" i="14"/>
  <c r="AK230" i="14"/>
  <c r="AK231" i="14"/>
  <c r="AK232" i="14"/>
  <c r="AK233" i="14"/>
  <c r="AK234" i="14"/>
  <c r="AK235" i="14"/>
  <c r="AK236" i="14"/>
  <c r="AK237" i="14"/>
  <c r="AK238" i="14"/>
  <c r="AK239" i="14"/>
  <c r="AK240" i="14"/>
  <c r="AK241" i="14"/>
  <c r="AK242" i="14"/>
  <c r="AK243" i="14"/>
  <c r="AK244" i="14"/>
  <c r="AK245" i="14"/>
  <c r="AK246" i="14"/>
  <c r="AK247" i="14"/>
  <c r="AK248" i="14"/>
  <c r="AK249" i="14"/>
  <c r="AK250" i="14"/>
  <c r="AK251" i="14"/>
  <c r="AK252" i="14"/>
  <c r="AK253" i="14"/>
  <c r="AK254" i="14"/>
  <c r="AK255" i="14"/>
  <c r="AK256" i="14"/>
  <c r="AK257" i="14"/>
  <c r="AK258" i="14"/>
  <c r="AK259" i="14"/>
  <c r="AK260" i="14"/>
  <c r="AK261" i="14"/>
  <c r="AK12" i="14"/>
  <c r="AG12" i="14" a="1"/>
  <c r="AG12" i="14" s="1"/>
  <c r="AC261" i="14" a="1"/>
  <c r="AC261" i="14" s="1"/>
  <c r="AC260" i="14" a="1"/>
  <c r="AC260" i="14" s="1"/>
  <c r="AC259" i="14" a="1"/>
  <c r="AC259" i="14" s="1"/>
  <c r="AC258" i="14" a="1"/>
  <c r="AC258" i="14" s="1"/>
  <c r="AC257" i="14" a="1"/>
  <c r="AC257" i="14" s="1"/>
  <c r="AC256" i="14" a="1"/>
  <c r="AC256" i="14" s="1"/>
  <c r="AC255" i="14" a="1"/>
  <c r="AC255" i="14" s="1"/>
  <c r="AC254" i="14" a="1"/>
  <c r="AC254" i="14" s="1"/>
  <c r="AC253" i="14" a="1"/>
  <c r="AC253" i="14" s="1"/>
  <c r="AC252" i="14" a="1"/>
  <c r="AC252" i="14" s="1"/>
  <c r="AC251" i="14" a="1"/>
  <c r="AC251" i="14" s="1"/>
  <c r="AC250" i="14" a="1"/>
  <c r="AC250" i="14" s="1"/>
  <c r="AC249" i="14" a="1"/>
  <c r="AC249" i="14" s="1"/>
  <c r="AC248" i="14" a="1"/>
  <c r="AC248" i="14" s="1"/>
  <c r="AC247" i="14" a="1"/>
  <c r="AC247" i="14" s="1"/>
  <c r="AC246" i="14" a="1"/>
  <c r="AC246" i="14" s="1"/>
  <c r="AC245" i="14" a="1"/>
  <c r="AC245" i="14" s="1"/>
  <c r="AC244" i="14" a="1"/>
  <c r="AC244" i="14" s="1"/>
  <c r="AC243" i="14" a="1"/>
  <c r="AC243" i="14" s="1"/>
  <c r="AC242" i="14" a="1"/>
  <c r="AC242" i="14" s="1"/>
  <c r="AC241" i="14" a="1"/>
  <c r="AC241" i="14" s="1"/>
  <c r="AC240" i="14" a="1"/>
  <c r="AC240" i="14" s="1"/>
  <c r="AC239" i="14" a="1"/>
  <c r="AC239" i="14" s="1"/>
  <c r="AC238" i="14" a="1"/>
  <c r="AC238" i="14" s="1"/>
  <c r="AC237" i="14" a="1"/>
  <c r="AC237" i="14" s="1"/>
  <c r="AC236" i="14" a="1"/>
  <c r="AC236" i="14" s="1"/>
  <c r="AC235" i="14" a="1"/>
  <c r="AC235" i="14" s="1"/>
  <c r="AC234" i="14" a="1"/>
  <c r="AC234" i="14" s="1"/>
  <c r="AC233" i="14" a="1"/>
  <c r="AC233" i="14" s="1"/>
  <c r="AC232" i="14" a="1"/>
  <c r="AC232" i="14" s="1"/>
  <c r="AC231" i="14" a="1"/>
  <c r="AC231" i="14" s="1"/>
  <c r="AC230" i="14" a="1"/>
  <c r="AC230" i="14" s="1"/>
  <c r="AC229" i="14" a="1"/>
  <c r="AC229" i="14" s="1"/>
  <c r="AC228" i="14" a="1"/>
  <c r="AC228" i="14" s="1"/>
  <c r="AC227" i="14" a="1"/>
  <c r="AC227" i="14" s="1"/>
  <c r="AC226" i="14" a="1"/>
  <c r="AC226" i="14" s="1"/>
  <c r="AC225" i="14" a="1"/>
  <c r="AC225" i="14" s="1"/>
  <c r="AC224" i="14" a="1"/>
  <c r="AC224" i="14" s="1"/>
  <c r="AC223" i="14" a="1"/>
  <c r="AC223" i="14" s="1"/>
  <c r="AC222" i="14" a="1"/>
  <c r="AC222" i="14" s="1"/>
  <c r="AC221" i="14" a="1"/>
  <c r="AC221" i="14" s="1"/>
  <c r="AC220" i="14" a="1"/>
  <c r="AC220" i="14" s="1"/>
  <c r="AC219" i="14" a="1"/>
  <c r="AC219" i="14" s="1"/>
  <c r="AC218" i="14" a="1"/>
  <c r="AC218" i="14" s="1"/>
  <c r="AC217" i="14" a="1"/>
  <c r="AC217" i="14" s="1"/>
  <c r="AC216" i="14" a="1"/>
  <c r="AC216" i="14" s="1"/>
  <c r="AC215" i="14" a="1"/>
  <c r="AC215" i="14" s="1"/>
  <c r="AC214" i="14" a="1"/>
  <c r="AC214" i="14" s="1"/>
  <c r="AC213" i="14" a="1"/>
  <c r="AC213" i="14" s="1"/>
  <c r="AC212" i="14" a="1"/>
  <c r="AC212" i="14" s="1"/>
  <c r="AC211" i="14" a="1"/>
  <c r="AC211" i="14" s="1"/>
  <c r="AC210" i="14" a="1"/>
  <c r="AC210" i="14" s="1"/>
  <c r="AC209" i="14" a="1"/>
  <c r="AC209" i="14" s="1"/>
  <c r="AC208" i="14" a="1"/>
  <c r="AC208" i="14" s="1"/>
  <c r="AC207" i="14" a="1"/>
  <c r="AC207" i="14" s="1"/>
  <c r="AC206" i="14" a="1"/>
  <c r="AC206" i="14" s="1"/>
  <c r="AC205" i="14" a="1"/>
  <c r="AC205" i="14" s="1"/>
  <c r="AC204" i="14" a="1"/>
  <c r="AC204" i="14" s="1"/>
  <c r="AC203" i="14" a="1"/>
  <c r="AC203" i="14" s="1"/>
  <c r="AC202" i="14" a="1"/>
  <c r="AC202" i="14" s="1"/>
  <c r="AC201" i="14" a="1"/>
  <c r="AC201" i="14" s="1"/>
  <c r="AC200" i="14" a="1"/>
  <c r="AC200" i="14" s="1"/>
  <c r="AC199" i="14" a="1"/>
  <c r="AC199" i="14" s="1"/>
  <c r="AC198" i="14" a="1"/>
  <c r="AC198" i="14" s="1"/>
  <c r="AC197" i="14" a="1"/>
  <c r="AC197" i="14" s="1"/>
  <c r="AC196" i="14" a="1"/>
  <c r="AC196" i="14" s="1"/>
  <c r="AC195" i="14" a="1"/>
  <c r="AC195" i="14" s="1"/>
  <c r="AC194" i="14" a="1"/>
  <c r="AC194" i="14" s="1"/>
  <c r="AC193" i="14" a="1"/>
  <c r="AC193" i="14" s="1"/>
  <c r="AC192" i="14" a="1"/>
  <c r="AC192" i="14" s="1"/>
  <c r="AC191" i="14" a="1"/>
  <c r="AC191" i="14" s="1"/>
  <c r="AC190" i="14" a="1"/>
  <c r="AC190" i="14" s="1"/>
  <c r="AC189" i="14" a="1"/>
  <c r="AC189" i="14" s="1"/>
  <c r="AC188" i="14" a="1"/>
  <c r="AC188" i="14" s="1"/>
  <c r="AC187" i="14" a="1"/>
  <c r="AC187" i="14" s="1"/>
  <c r="AC186" i="14" a="1"/>
  <c r="AC186" i="14" s="1"/>
  <c r="AC185" i="14" a="1"/>
  <c r="AC185" i="14" s="1"/>
  <c r="AC184" i="14" a="1"/>
  <c r="AC184" i="14" s="1"/>
  <c r="AC183" i="14" a="1"/>
  <c r="AC183" i="14" s="1"/>
  <c r="AC182" i="14" a="1"/>
  <c r="AC182" i="14" s="1"/>
  <c r="AC181" i="14" a="1"/>
  <c r="AC181" i="14" s="1"/>
  <c r="AC180" i="14" a="1"/>
  <c r="AC180" i="14" s="1"/>
  <c r="AC179" i="14" a="1"/>
  <c r="AC179" i="14" s="1"/>
  <c r="AC178" i="14" a="1"/>
  <c r="AC178" i="14" s="1"/>
  <c r="AC177" i="14" a="1"/>
  <c r="AC177" i="14" s="1"/>
  <c r="AC176" i="14" a="1"/>
  <c r="AC176" i="14" s="1"/>
  <c r="AC175" i="14" a="1"/>
  <c r="AC175" i="14" s="1"/>
  <c r="AC174" i="14" a="1"/>
  <c r="AC174" i="14" s="1"/>
  <c r="AC173" i="14" a="1"/>
  <c r="AC173" i="14" s="1"/>
  <c r="AC172" i="14" a="1"/>
  <c r="AC172" i="14" s="1"/>
  <c r="AC171" i="14" a="1"/>
  <c r="AC171" i="14" s="1"/>
  <c r="AC170" i="14" a="1"/>
  <c r="AC170" i="14" s="1"/>
  <c r="AC169" i="14" a="1"/>
  <c r="AC169" i="14" s="1"/>
  <c r="AC168" i="14" a="1"/>
  <c r="AC168" i="14" s="1"/>
  <c r="AC167" i="14" a="1"/>
  <c r="AC167" i="14" s="1"/>
  <c r="AC166" i="14" a="1"/>
  <c r="AC166" i="14" s="1"/>
  <c r="AC165" i="14" a="1"/>
  <c r="AC165" i="14" s="1"/>
  <c r="AC164" i="14" a="1"/>
  <c r="AC164" i="14" s="1"/>
  <c r="AC163" i="14" a="1"/>
  <c r="AC163" i="14" s="1"/>
  <c r="AC162" i="14" a="1"/>
  <c r="AC162" i="14" s="1"/>
  <c r="AC161" i="14" a="1"/>
  <c r="AC161" i="14" s="1"/>
  <c r="AC160" i="14" a="1"/>
  <c r="AC160" i="14" s="1"/>
  <c r="AC159" i="14" a="1"/>
  <c r="AC159" i="14" s="1"/>
  <c r="AC158" i="14" a="1"/>
  <c r="AC158" i="14" s="1"/>
  <c r="AC157" i="14" a="1"/>
  <c r="AC157" i="14" s="1"/>
  <c r="AC156" i="14" a="1"/>
  <c r="AC156" i="14" s="1"/>
  <c r="AC155" i="14" a="1"/>
  <c r="AC155" i="14" s="1"/>
  <c r="AC154" i="14" a="1"/>
  <c r="AC154" i="14" s="1"/>
  <c r="AC153" i="14" a="1"/>
  <c r="AC153" i="14" s="1"/>
  <c r="AC152" i="14" a="1"/>
  <c r="AC152" i="14" s="1"/>
  <c r="AC151" i="14" a="1"/>
  <c r="AC151" i="14" s="1"/>
  <c r="AC150" i="14" a="1"/>
  <c r="AC150" i="14" s="1"/>
  <c r="AC149" i="14" a="1"/>
  <c r="AC149" i="14" s="1"/>
  <c r="AC148" i="14" a="1"/>
  <c r="AC148" i="14" s="1"/>
  <c r="AC147" i="14" a="1"/>
  <c r="AC147" i="14" s="1"/>
  <c r="AC146" i="14" a="1"/>
  <c r="AC146" i="14" s="1"/>
  <c r="AC145" i="14" a="1"/>
  <c r="AC145" i="14" s="1"/>
  <c r="AC144" i="14" a="1"/>
  <c r="AC144" i="14" s="1"/>
  <c r="AC143" i="14" a="1"/>
  <c r="AC143" i="14" s="1"/>
  <c r="AC142" i="14" a="1"/>
  <c r="AC142" i="14" s="1"/>
  <c r="AC141" i="14" a="1"/>
  <c r="AC141" i="14" s="1"/>
  <c r="AC140" i="14" a="1"/>
  <c r="AC140" i="14" s="1"/>
  <c r="AC139" i="14" a="1"/>
  <c r="AC139" i="14" s="1"/>
  <c r="AC138" i="14" a="1"/>
  <c r="AC138" i="14" s="1"/>
  <c r="AC137" i="14" a="1"/>
  <c r="AC137" i="14" s="1"/>
  <c r="AC136" i="14" a="1"/>
  <c r="AC136" i="14" s="1"/>
  <c r="AC135" i="14" a="1"/>
  <c r="AC135" i="14" s="1"/>
  <c r="AC134" i="14" a="1"/>
  <c r="AC134" i="14" s="1"/>
  <c r="AC133" i="14" a="1"/>
  <c r="AC133" i="14" s="1"/>
  <c r="AC132" i="14" a="1"/>
  <c r="AC132" i="14" s="1"/>
  <c r="AC131" i="14" a="1"/>
  <c r="AC131" i="14" s="1"/>
  <c r="AC130" i="14" a="1"/>
  <c r="AC130" i="14" s="1"/>
  <c r="AC129" i="14" a="1"/>
  <c r="AC129" i="14" s="1"/>
  <c r="AC128" i="14" a="1"/>
  <c r="AC128" i="14" s="1"/>
  <c r="AC127" i="14" a="1"/>
  <c r="AC127" i="14" s="1"/>
  <c r="AC126" i="14" a="1"/>
  <c r="AC126" i="14" s="1"/>
  <c r="AC125" i="14" a="1"/>
  <c r="AC125" i="14" s="1"/>
  <c r="AC124" i="14" a="1"/>
  <c r="AC124" i="14" s="1"/>
  <c r="AC123" i="14" a="1"/>
  <c r="AC123" i="14" s="1"/>
  <c r="AC122" i="14" a="1"/>
  <c r="AC122" i="14" s="1"/>
  <c r="AC121" i="14" a="1"/>
  <c r="AC121" i="14" s="1"/>
  <c r="AC120" i="14" a="1"/>
  <c r="AC120" i="14" s="1"/>
  <c r="AC119" i="14" a="1"/>
  <c r="AC119" i="14" s="1"/>
  <c r="AC118" i="14" a="1"/>
  <c r="AC118" i="14" s="1"/>
  <c r="AC117" i="14" a="1"/>
  <c r="AC117" i="14" s="1"/>
  <c r="AC116" i="14" a="1"/>
  <c r="AC116" i="14" s="1"/>
  <c r="AC115" i="14" a="1"/>
  <c r="AC115" i="14" s="1"/>
  <c r="AC114" i="14" a="1"/>
  <c r="AC114" i="14" s="1"/>
  <c r="AC113" i="14" a="1"/>
  <c r="AC113" i="14" s="1"/>
  <c r="AC112" i="14" a="1"/>
  <c r="AC112" i="14" s="1"/>
  <c r="AC111" i="14" a="1"/>
  <c r="AC111" i="14" s="1"/>
  <c r="AC110" i="14" a="1"/>
  <c r="AC110" i="14" s="1"/>
  <c r="AC109" i="14" a="1"/>
  <c r="AC109" i="14" s="1"/>
  <c r="AC108" i="14" a="1"/>
  <c r="AC108" i="14" s="1"/>
  <c r="AC107" i="14" a="1"/>
  <c r="AC107" i="14" s="1"/>
  <c r="AC106" i="14" a="1"/>
  <c r="AC106" i="14" s="1"/>
  <c r="AC105" i="14" a="1"/>
  <c r="AC105" i="14" s="1"/>
  <c r="AC104" i="14" a="1"/>
  <c r="AC104" i="14" s="1"/>
  <c r="AC103" i="14" a="1"/>
  <c r="AC103" i="14" s="1"/>
  <c r="AC102" i="14" a="1"/>
  <c r="AC102" i="14" s="1"/>
  <c r="AC101" i="14" a="1"/>
  <c r="AC101" i="14" s="1"/>
  <c r="AC100" i="14" a="1"/>
  <c r="AC100" i="14" s="1"/>
  <c r="AC99" i="14" a="1"/>
  <c r="AC99" i="14" s="1"/>
  <c r="AC98" i="14" a="1"/>
  <c r="AC98" i="14" s="1"/>
  <c r="AC97" i="14" a="1"/>
  <c r="AC97" i="14" s="1"/>
  <c r="AC96" i="14" a="1"/>
  <c r="AC96" i="14" s="1"/>
  <c r="AC95" i="14" a="1"/>
  <c r="AC95" i="14" s="1"/>
  <c r="AC94" i="14" a="1"/>
  <c r="AC94" i="14" s="1"/>
  <c r="AC93" i="14" a="1"/>
  <c r="AC93" i="14" s="1"/>
  <c r="AC92" i="14" a="1"/>
  <c r="AC92" i="14" s="1"/>
  <c r="AC91" i="14" a="1"/>
  <c r="AC91" i="14" s="1"/>
  <c r="AC90" i="14" a="1"/>
  <c r="AC90" i="14" s="1"/>
  <c r="AC89" i="14" a="1"/>
  <c r="AC89" i="14" s="1"/>
  <c r="AC88" i="14" a="1"/>
  <c r="AC88" i="14" s="1"/>
  <c r="AC87" i="14" a="1"/>
  <c r="AC87" i="14" s="1"/>
  <c r="AC86" i="14" a="1"/>
  <c r="AC86" i="14" s="1"/>
  <c r="AC85" i="14" a="1"/>
  <c r="AC85" i="14" s="1"/>
  <c r="AC84" i="14" a="1"/>
  <c r="AC84" i="14" s="1"/>
  <c r="AC83" i="14" a="1"/>
  <c r="AC83" i="14" s="1"/>
  <c r="AC82" i="14" a="1"/>
  <c r="AC82" i="14" s="1"/>
  <c r="AC81" i="14" a="1"/>
  <c r="AC81" i="14" s="1"/>
  <c r="AC80" i="14" a="1"/>
  <c r="AC80" i="14" s="1"/>
  <c r="AC79" i="14" a="1"/>
  <c r="AC79" i="14" s="1"/>
  <c r="AC78" i="14" a="1"/>
  <c r="AC78" i="14" s="1"/>
  <c r="AC77" i="14" a="1"/>
  <c r="AC77" i="14" s="1"/>
  <c r="AC76" i="14" a="1"/>
  <c r="AC76" i="14" s="1"/>
  <c r="AC75" i="14" a="1"/>
  <c r="AC75" i="14" s="1"/>
  <c r="AC74" i="14" a="1"/>
  <c r="AC74" i="14" s="1"/>
  <c r="AC73" i="14" a="1"/>
  <c r="AC73" i="14" s="1"/>
  <c r="AC72" i="14" a="1"/>
  <c r="AC72" i="14" s="1"/>
  <c r="AC71" i="14" a="1"/>
  <c r="AC71" i="14" s="1"/>
  <c r="AC70" i="14" a="1"/>
  <c r="AC70" i="14" s="1"/>
  <c r="AC69" i="14" a="1"/>
  <c r="AC69" i="14" s="1"/>
  <c r="AC68" i="14" a="1"/>
  <c r="AC68" i="14" s="1"/>
  <c r="AC67" i="14" a="1"/>
  <c r="AC67" i="14" s="1"/>
  <c r="AC66" i="14" a="1"/>
  <c r="AC66" i="14" s="1"/>
  <c r="AC65" i="14" a="1"/>
  <c r="AC65" i="14" s="1"/>
  <c r="AC64" i="14" a="1"/>
  <c r="AC64" i="14" s="1"/>
  <c r="AC63" i="14" a="1"/>
  <c r="AC63" i="14" s="1"/>
  <c r="AC62" i="14" a="1"/>
  <c r="AC62" i="14" s="1"/>
  <c r="AC61" i="14" a="1"/>
  <c r="AC61" i="14" s="1"/>
  <c r="AC60" i="14" a="1"/>
  <c r="AC60" i="14" s="1"/>
  <c r="AC59" i="14" a="1"/>
  <c r="AC59" i="14" s="1"/>
  <c r="AC58" i="14" a="1"/>
  <c r="AC58" i="14" s="1"/>
  <c r="AC57" i="14" a="1"/>
  <c r="AC57" i="14" s="1"/>
  <c r="AC56" i="14" a="1"/>
  <c r="AC56" i="14" s="1"/>
  <c r="AC55" i="14" a="1"/>
  <c r="AC55" i="14" s="1"/>
  <c r="AC54" i="14" a="1"/>
  <c r="AC54" i="14" s="1"/>
  <c r="AC53" i="14" a="1"/>
  <c r="AC53" i="14" s="1"/>
  <c r="AC52" i="14" a="1"/>
  <c r="AC52" i="14" s="1"/>
  <c r="AC51" i="14" a="1"/>
  <c r="AC51" i="14" s="1"/>
  <c r="AC50" i="14" a="1"/>
  <c r="AC50" i="14" s="1"/>
  <c r="AC49" i="14" a="1"/>
  <c r="AC49" i="14" s="1"/>
  <c r="AC48" i="14" a="1"/>
  <c r="AC48" i="14" s="1"/>
  <c r="AC47" i="14" a="1"/>
  <c r="AC47" i="14" s="1"/>
  <c r="AC46" i="14" a="1"/>
  <c r="AC46" i="14" s="1"/>
  <c r="AC45" i="14" a="1"/>
  <c r="AC45" i="14" s="1"/>
  <c r="AC44" i="14" a="1"/>
  <c r="AC44" i="14" s="1"/>
  <c r="AC43" i="14" a="1"/>
  <c r="AC43" i="14" s="1"/>
  <c r="AC42" i="14" a="1"/>
  <c r="AC42" i="14" s="1"/>
  <c r="AC41" i="14" a="1"/>
  <c r="AC41" i="14" s="1"/>
  <c r="AC40" i="14" a="1"/>
  <c r="AC40" i="14" s="1"/>
  <c r="AC39" i="14" a="1"/>
  <c r="AC39" i="14" s="1"/>
  <c r="AC38" i="14" a="1"/>
  <c r="AC38" i="14" s="1"/>
  <c r="AC37" i="14" a="1"/>
  <c r="AC37" i="14" s="1"/>
  <c r="AC36" i="14" a="1"/>
  <c r="AC36" i="14" s="1"/>
  <c r="AC35" i="14" a="1"/>
  <c r="AC35" i="14" s="1"/>
  <c r="AC34" i="14" a="1"/>
  <c r="AC34" i="14" s="1"/>
  <c r="AC33" i="14" a="1"/>
  <c r="AC33" i="14" s="1"/>
  <c r="AC32" i="14" a="1"/>
  <c r="AC32" i="14" s="1"/>
  <c r="AC31" i="14" a="1"/>
  <c r="AC31" i="14" s="1"/>
  <c r="AC30" i="14" a="1"/>
  <c r="AC30" i="14" s="1"/>
  <c r="AC29" i="14" a="1"/>
  <c r="AC29" i="14" s="1"/>
  <c r="AC28" i="14" a="1"/>
  <c r="AC28" i="14" s="1"/>
  <c r="AC27" i="14" a="1"/>
  <c r="AC27" i="14" s="1"/>
  <c r="AC26" i="14" a="1"/>
  <c r="AC26" i="14" s="1"/>
  <c r="AC25" i="14" a="1"/>
  <c r="AC25" i="14" s="1"/>
  <c r="AC24" i="14" a="1"/>
  <c r="AC24" i="14" s="1"/>
  <c r="AC23" i="14" a="1"/>
  <c r="AC23" i="14" s="1"/>
  <c r="AC22" i="14" a="1"/>
  <c r="AC22" i="14" s="1"/>
  <c r="AC21" i="14" a="1"/>
  <c r="AC21" i="14" s="1"/>
  <c r="AC20" i="14" a="1"/>
  <c r="AC20" i="14" s="1"/>
  <c r="AC19" i="14" a="1"/>
  <c r="AC19" i="14" s="1"/>
  <c r="AC18" i="14" a="1"/>
  <c r="AC18" i="14" s="1"/>
  <c r="AC17" i="14" a="1"/>
  <c r="AC17" i="14" s="1"/>
  <c r="AC16" i="14" a="1"/>
  <c r="AC16" i="14" s="1"/>
  <c r="AC15" i="14" a="1"/>
  <c r="AC15" i="14" s="1"/>
  <c r="AC14" i="14" a="1"/>
  <c r="AC14" i="14" s="1"/>
  <c r="AC13" i="14" a="1"/>
  <c r="AC13" i="14" s="1"/>
  <c r="AC12" i="14" a="1"/>
  <c r="AC12" i="14" s="1"/>
  <c r="AC10" i="14" a="1"/>
  <c r="AC10" i="14" s="1"/>
  <c r="AD19" i="4" a="1"/>
  <c r="AD19" i="4" s="1"/>
  <c r="AD20" i="4" a="1"/>
  <c r="AD20" i="4" s="1"/>
  <c r="AD21" i="4" a="1"/>
  <c r="AD21" i="4" s="1"/>
  <c r="AD22" i="4" a="1"/>
  <c r="AD22" i="4" s="1"/>
  <c r="AD23" i="4" a="1"/>
  <c r="AD23" i="4" s="1"/>
  <c r="AD24" i="4" a="1"/>
  <c r="AD24" i="4" s="1"/>
  <c r="AD25" i="4" a="1"/>
  <c r="AD25" i="4" s="1"/>
  <c r="AD26" i="4" a="1"/>
  <c r="AD26" i="4" s="1"/>
  <c r="AD27" i="4" a="1"/>
  <c r="AD27" i="4" s="1"/>
  <c r="AD28" i="4" a="1"/>
  <c r="AD28" i="4" s="1"/>
  <c r="AD29" i="4" a="1"/>
  <c r="AD29" i="4" s="1"/>
  <c r="AD30" i="4" a="1"/>
  <c r="AD30" i="4" s="1"/>
  <c r="AD31" i="4" a="1"/>
  <c r="AD31" i="4" s="1"/>
  <c r="AD32" i="4" a="1"/>
  <c r="AD32" i="4" s="1"/>
  <c r="AD33" i="4" a="1"/>
  <c r="AD33" i="4" s="1"/>
  <c r="AD34" i="4" a="1"/>
  <c r="AD34" i="4" s="1"/>
  <c r="AD35" i="4" a="1"/>
  <c r="AD35" i="4" s="1"/>
  <c r="AD36" i="4" a="1"/>
  <c r="AD36" i="4" s="1"/>
  <c r="AD37" i="4" a="1"/>
  <c r="AD37" i="4" s="1"/>
  <c r="AD38" i="4" a="1"/>
  <c r="AD38" i="4" s="1"/>
  <c r="AD39" i="4" a="1"/>
  <c r="AD39" i="4" s="1"/>
  <c r="AD40" i="4" a="1"/>
  <c r="AD40" i="4" s="1"/>
  <c r="AD41" i="4" a="1"/>
  <c r="AD41" i="4" s="1"/>
  <c r="AD42" i="4" a="1"/>
  <c r="AD42" i="4" s="1"/>
  <c r="AD43" i="4" a="1"/>
  <c r="AD43" i="4" s="1"/>
  <c r="AD44" i="4" a="1"/>
  <c r="AD44" i="4" s="1"/>
  <c r="AD45" i="4" a="1"/>
  <c r="AD45" i="4" s="1"/>
  <c r="AD46" i="4" a="1"/>
  <c r="AD46" i="4" s="1"/>
  <c r="AD47" i="4" a="1"/>
  <c r="AD47" i="4" s="1"/>
  <c r="AD48" i="4" a="1"/>
  <c r="AD48" i="4" s="1"/>
  <c r="AD49" i="4" a="1"/>
  <c r="AD49" i="4" s="1"/>
  <c r="AD50" i="4" a="1"/>
  <c r="AD50" i="4" s="1"/>
  <c r="AD51" i="4" a="1"/>
  <c r="AD51" i="4" s="1"/>
  <c r="AD52" i="4" a="1"/>
  <c r="AD52" i="4" s="1"/>
  <c r="AD53" i="4" a="1"/>
  <c r="AD53" i="4" s="1"/>
  <c r="AD54" i="4" a="1"/>
  <c r="AD54" i="4" s="1"/>
  <c r="AD55" i="4" a="1"/>
  <c r="AD55" i="4" s="1"/>
  <c r="AD56" i="4" a="1"/>
  <c r="AD56" i="4" s="1"/>
  <c r="AD57" i="4" a="1"/>
  <c r="AD57" i="4" s="1"/>
  <c r="AD58" i="4" a="1"/>
  <c r="AD58" i="4" s="1"/>
  <c r="AD59" i="4" a="1"/>
  <c r="AD59" i="4" s="1"/>
  <c r="AD60" i="4" a="1"/>
  <c r="AD60" i="4" s="1"/>
  <c r="AD61" i="4" a="1"/>
  <c r="AD61" i="4" s="1"/>
  <c r="AD62" i="4" a="1"/>
  <c r="AD62" i="4" s="1"/>
  <c r="AD63" i="4" a="1"/>
  <c r="AD63" i="4" s="1"/>
  <c r="AD64" i="4" a="1"/>
  <c r="AD64" i="4" s="1"/>
  <c r="AD65" i="4" a="1"/>
  <c r="AD65" i="4" s="1"/>
  <c r="AD66" i="4" a="1"/>
  <c r="AD66" i="4" s="1"/>
  <c r="AD67" i="4" a="1"/>
  <c r="AD67" i="4" s="1"/>
  <c r="AD68" i="4" a="1"/>
  <c r="AD68" i="4" s="1"/>
  <c r="AD69" i="4" a="1"/>
  <c r="AD69" i="4" s="1"/>
  <c r="AD70" i="4" a="1"/>
  <c r="AD70" i="4" s="1"/>
  <c r="AD71" i="4" a="1"/>
  <c r="AD71" i="4" s="1"/>
  <c r="AD72" i="4" a="1"/>
  <c r="AD72" i="4" s="1"/>
  <c r="AD73" i="4" a="1"/>
  <c r="AD73" i="4" s="1"/>
  <c r="AD74" i="4" a="1"/>
  <c r="AD74" i="4" s="1"/>
  <c r="AD75" i="4" a="1"/>
  <c r="AD75" i="4" s="1"/>
  <c r="AD76" i="4" a="1"/>
  <c r="AD76" i="4" s="1"/>
  <c r="AD77" i="4" a="1"/>
  <c r="AD77" i="4" s="1"/>
  <c r="AD78" i="4" a="1"/>
  <c r="AD78" i="4" s="1"/>
  <c r="AD79" i="4" a="1"/>
  <c r="AD79" i="4" s="1"/>
  <c r="AD80" i="4" a="1"/>
  <c r="AD80" i="4" s="1"/>
  <c r="AD81" i="4" a="1"/>
  <c r="AD81" i="4" s="1"/>
  <c r="AD82" i="4" a="1"/>
  <c r="AD82" i="4" s="1"/>
  <c r="AD83" i="4" a="1"/>
  <c r="AD83" i="4" s="1"/>
  <c r="AD84" i="4" a="1"/>
  <c r="AD84" i="4" s="1"/>
  <c r="AD85" i="4" a="1"/>
  <c r="AD85" i="4" s="1"/>
  <c r="AD86" i="4" a="1"/>
  <c r="AD86" i="4" s="1"/>
  <c r="AD87" i="4" a="1"/>
  <c r="AD87" i="4" s="1"/>
  <c r="AD88" i="4" a="1"/>
  <c r="AD88" i="4" s="1"/>
  <c r="AD89" i="4" a="1"/>
  <c r="AD89" i="4" s="1"/>
  <c r="AD90" i="4" a="1"/>
  <c r="AD90" i="4" s="1"/>
  <c r="AD91" i="4" a="1"/>
  <c r="AD91" i="4" s="1"/>
  <c r="AD92" i="4" a="1"/>
  <c r="AD92" i="4" s="1"/>
  <c r="AD93" i="4" a="1"/>
  <c r="AD93" i="4" s="1"/>
  <c r="AD94" i="4" a="1"/>
  <c r="AD94" i="4" s="1"/>
  <c r="AD95" i="4" a="1"/>
  <c r="AD95" i="4" s="1"/>
  <c r="AD96" i="4" a="1"/>
  <c r="AD96" i="4" s="1"/>
  <c r="AD97" i="4" a="1"/>
  <c r="AD97" i="4" s="1"/>
  <c r="AD98" i="4" a="1"/>
  <c r="AD98" i="4" s="1"/>
  <c r="AD99" i="4" a="1"/>
  <c r="AD99" i="4" s="1"/>
  <c r="AD100" i="4" a="1"/>
  <c r="AD100" i="4" s="1"/>
  <c r="AD101" i="4" a="1"/>
  <c r="AD101" i="4" s="1"/>
  <c r="AD102" i="4" a="1"/>
  <c r="AD102" i="4" s="1"/>
  <c r="AD103" i="4" a="1"/>
  <c r="AD103" i="4" s="1"/>
  <c r="AD104" i="4" a="1"/>
  <c r="AD104" i="4" s="1"/>
  <c r="AD105" i="4" a="1"/>
  <c r="AD105" i="4" s="1"/>
  <c r="AD106" i="4" a="1"/>
  <c r="AD106" i="4" s="1"/>
  <c r="AD107" i="4" a="1"/>
  <c r="AD107" i="4" s="1"/>
  <c r="AD108" i="4" a="1"/>
  <c r="AD108" i="4" s="1"/>
  <c r="AD109" i="4" a="1"/>
  <c r="AD109" i="4" s="1"/>
  <c r="AD110" i="4" a="1"/>
  <c r="AD110" i="4" s="1"/>
  <c r="AD111" i="4" a="1"/>
  <c r="AD111" i="4" s="1"/>
  <c r="AD112" i="4" a="1"/>
  <c r="AD112" i="4" s="1"/>
  <c r="AD113" i="4" a="1"/>
  <c r="AD113" i="4" s="1"/>
  <c r="AD114" i="4" a="1"/>
  <c r="AD114" i="4" s="1"/>
  <c r="AD115" i="4" a="1"/>
  <c r="AD115" i="4" s="1"/>
  <c r="AD116" i="4" a="1"/>
  <c r="AD116" i="4" s="1"/>
  <c r="AD117" i="4" a="1"/>
  <c r="AD117" i="4" s="1"/>
  <c r="AD118" i="4" a="1"/>
  <c r="AD118" i="4" s="1"/>
  <c r="AD119" i="4" a="1"/>
  <c r="AD119" i="4" s="1"/>
  <c r="AD120" i="4" a="1"/>
  <c r="AD120" i="4" s="1"/>
  <c r="AD121" i="4" a="1"/>
  <c r="AD121" i="4" s="1"/>
  <c r="AD122" i="4" a="1"/>
  <c r="AD122" i="4" s="1"/>
  <c r="AD123" i="4" a="1"/>
  <c r="AD123" i="4" s="1"/>
  <c r="AD124" i="4" a="1"/>
  <c r="AD124" i="4" s="1"/>
  <c r="AD125" i="4" a="1"/>
  <c r="AD125" i="4" s="1"/>
  <c r="AD126" i="4" a="1"/>
  <c r="AD126" i="4" s="1"/>
  <c r="AD127" i="4" a="1"/>
  <c r="AD127" i="4" s="1"/>
  <c r="AD128" i="4" a="1"/>
  <c r="AD128" i="4" s="1"/>
  <c r="AD129" i="4" a="1"/>
  <c r="AD129" i="4" s="1"/>
  <c r="AD130" i="4" a="1"/>
  <c r="AD130" i="4" s="1"/>
  <c r="AD131" i="4" a="1"/>
  <c r="AD131" i="4" s="1"/>
  <c r="AD132" i="4" a="1"/>
  <c r="AD132" i="4" s="1"/>
  <c r="AD133" i="4" a="1"/>
  <c r="AD133" i="4" s="1"/>
  <c r="AD134" i="4" a="1"/>
  <c r="AD134" i="4" s="1"/>
  <c r="AD135" i="4" a="1"/>
  <c r="AD135" i="4" s="1"/>
  <c r="AD136" i="4" a="1"/>
  <c r="AD136" i="4" s="1"/>
  <c r="AD137" i="4" a="1"/>
  <c r="AD137" i="4" s="1"/>
  <c r="AD138" i="4" a="1"/>
  <c r="AD138" i="4" s="1"/>
  <c r="AD139" i="4" a="1"/>
  <c r="AD139" i="4" s="1"/>
  <c r="AD140" i="4" a="1"/>
  <c r="AD140" i="4" s="1"/>
  <c r="AD141" i="4" a="1"/>
  <c r="AD141" i="4" s="1"/>
  <c r="AD142" i="4" a="1"/>
  <c r="AD142" i="4" s="1"/>
  <c r="AD143" i="4" a="1"/>
  <c r="AD143" i="4" s="1"/>
  <c r="AD144" i="4" a="1"/>
  <c r="AD144" i="4" s="1"/>
  <c r="AD145" i="4" a="1"/>
  <c r="AD145" i="4" s="1"/>
  <c r="AD146" i="4" a="1"/>
  <c r="AD146" i="4" s="1"/>
  <c r="AD147" i="4" a="1"/>
  <c r="AD147" i="4" s="1"/>
  <c r="AD148" i="4" a="1"/>
  <c r="AD148" i="4" s="1"/>
  <c r="AD149" i="4" a="1"/>
  <c r="AD149" i="4" s="1"/>
  <c r="AD150" i="4" a="1"/>
  <c r="AD150" i="4" s="1"/>
  <c r="AD151" i="4" a="1"/>
  <c r="AD151" i="4" s="1"/>
  <c r="AD152" i="4" a="1"/>
  <c r="AD152" i="4" s="1"/>
  <c r="AD153" i="4" a="1"/>
  <c r="AD153" i="4" s="1"/>
  <c r="AD154" i="4" a="1"/>
  <c r="AD154" i="4" s="1"/>
  <c r="AD155" i="4" a="1"/>
  <c r="AD155" i="4" s="1"/>
  <c r="AD156" i="4" a="1"/>
  <c r="AD156" i="4" s="1"/>
  <c r="AD157" i="4" a="1"/>
  <c r="AD157" i="4" s="1"/>
  <c r="AD158" i="4" a="1"/>
  <c r="AD158" i="4" s="1"/>
  <c r="AD159" i="4" a="1"/>
  <c r="AD159" i="4" s="1"/>
  <c r="AD160" i="4" a="1"/>
  <c r="AD160" i="4" s="1"/>
  <c r="AD161" i="4" a="1"/>
  <c r="AD161" i="4" s="1"/>
  <c r="AD162" i="4" a="1"/>
  <c r="AD162" i="4" s="1"/>
  <c r="AD163" i="4" a="1"/>
  <c r="AD163" i="4" s="1"/>
  <c r="AD164" i="4" a="1"/>
  <c r="AD164" i="4" s="1"/>
  <c r="AD165" i="4" a="1"/>
  <c r="AD165" i="4" s="1"/>
  <c r="AD166" i="4" a="1"/>
  <c r="AD166" i="4" s="1"/>
  <c r="AD167" i="4" a="1"/>
  <c r="AD167" i="4" s="1"/>
  <c r="AD168" i="4" a="1"/>
  <c r="AD168" i="4" s="1"/>
  <c r="AD169" i="4" a="1"/>
  <c r="AD169" i="4" s="1"/>
  <c r="AD170" i="4" a="1"/>
  <c r="AD170" i="4" s="1"/>
  <c r="AD171" i="4" a="1"/>
  <c r="AD171" i="4" s="1"/>
  <c r="AD172" i="4" a="1"/>
  <c r="AD172" i="4" s="1"/>
  <c r="AD173" i="4" a="1"/>
  <c r="AD173" i="4" s="1"/>
  <c r="AD174" i="4" a="1"/>
  <c r="AD174" i="4" s="1"/>
  <c r="AD175" i="4" a="1"/>
  <c r="AD175" i="4" s="1"/>
  <c r="AD176" i="4" a="1"/>
  <c r="AD176" i="4" s="1"/>
  <c r="AD177" i="4" a="1"/>
  <c r="AD177" i="4" s="1"/>
  <c r="AD178" i="4" a="1"/>
  <c r="AD178" i="4" s="1"/>
  <c r="AD179" i="4" a="1"/>
  <c r="AD179" i="4" s="1"/>
  <c r="AD180" i="4" a="1"/>
  <c r="AD180" i="4" s="1"/>
  <c r="AD181" i="4" a="1"/>
  <c r="AD181" i="4" s="1"/>
  <c r="AD182" i="4" a="1"/>
  <c r="AD182" i="4" s="1"/>
  <c r="AD183" i="4" a="1"/>
  <c r="AD183" i="4" s="1"/>
  <c r="AD184" i="4" a="1"/>
  <c r="AD184" i="4" s="1"/>
  <c r="AD185" i="4" a="1"/>
  <c r="AD185" i="4" s="1"/>
  <c r="AD186" i="4" a="1"/>
  <c r="AD186" i="4" s="1"/>
  <c r="AD187" i="4" a="1"/>
  <c r="AD187" i="4" s="1"/>
  <c r="AD188" i="4" a="1"/>
  <c r="AD188" i="4" s="1"/>
  <c r="AD189" i="4" a="1"/>
  <c r="AD189" i="4" s="1"/>
  <c r="AD190" i="4" a="1"/>
  <c r="AD190" i="4" s="1"/>
  <c r="AD191" i="4" a="1"/>
  <c r="AD191" i="4" s="1"/>
  <c r="AD192" i="4" a="1"/>
  <c r="AD192" i="4" s="1"/>
  <c r="AD193" i="4" a="1"/>
  <c r="AD193" i="4" s="1"/>
  <c r="AD194" i="4" a="1"/>
  <c r="AD194" i="4" s="1"/>
  <c r="AD195" i="4" a="1"/>
  <c r="AD195" i="4" s="1"/>
  <c r="AD196" i="4" a="1"/>
  <c r="AD196" i="4" s="1"/>
  <c r="AD197" i="4" a="1"/>
  <c r="AD197" i="4" s="1"/>
  <c r="AD198" i="4" a="1"/>
  <c r="AD198" i="4" s="1"/>
  <c r="AD199" i="4" a="1"/>
  <c r="AD199" i="4" s="1"/>
  <c r="AD200" i="4" a="1"/>
  <c r="AD200" i="4" s="1"/>
  <c r="AD201" i="4" a="1"/>
  <c r="AD201" i="4" s="1"/>
  <c r="AD202" i="4" a="1"/>
  <c r="AD202" i="4" s="1"/>
  <c r="AD203" i="4" a="1"/>
  <c r="AD203" i="4" s="1"/>
  <c r="AD204" i="4" a="1"/>
  <c r="AD204" i="4" s="1"/>
  <c r="AD205" i="4" a="1"/>
  <c r="AD205" i="4" s="1"/>
  <c r="AD206" i="4" a="1"/>
  <c r="AD206" i="4" s="1"/>
  <c r="AD207" i="4" a="1"/>
  <c r="AD207" i="4" s="1"/>
  <c r="AD208" i="4" a="1"/>
  <c r="AD208" i="4" s="1"/>
  <c r="AD209" i="4" a="1"/>
  <c r="AD209" i="4" s="1"/>
  <c r="AD210" i="4" a="1"/>
  <c r="AD210" i="4" s="1"/>
  <c r="AD211" i="4" a="1"/>
  <c r="AD211" i="4" s="1"/>
  <c r="AD212" i="4" a="1"/>
  <c r="AD212" i="4" s="1"/>
  <c r="AD213" i="4" a="1"/>
  <c r="AD213" i="4" s="1"/>
  <c r="AD214" i="4" a="1"/>
  <c r="AD214" i="4" s="1"/>
  <c r="AD215" i="4" a="1"/>
  <c r="AD215" i="4" s="1"/>
  <c r="AD216" i="4" a="1"/>
  <c r="AD216" i="4" s="1"/>
  <c r="AD217" i="4" a="1"/>
  <c r="AD217" i="4" s="1"/>
  <c r="AD218" i="4" a="1"/>
  <c r="AD218" i="4" s="1"/>
  <c r="AD219" i="4" a="1"/>
  <c r="AD219" i="4" s="1"/>
  <c r="AD220" i="4" a="1"/>
  <c r="AD220" i="4" s="1"/>
  <c r="AD221" i="4" a="1"/>
  <c r="AD221" i="4" s="1"/>
  <c r="AD222" i="4" a="1"/>
  <c r="AD222" i="4" s="1"/>
  <c r="AD223" i="4" a="1"/>
  <c r="AD223" i="4" s="1"/>
  <c r="AD224" i="4" a="1"/>
  <c r="AD224" i="4" s="1"/>
  <c r="AD225" i="4" a="1"/>
  <c r="AD225" i="4" s="1"/>
  <c r="AD226" i="4" a="1"/>
  <c r="AD226" i="4" s="1"/>
  <c r="AD227" i="4" a="1"/>
  <c r="AD227" i="4" s="1"/>
  <c r="AD228" i="4" a="1"/>
  <c r="AD228" i="4" s="1"/>
  <c r="AD229" i="4" a="1"/>
  <c r="AD229" i="4" s="1"/>
  <c r="AD230" i="4" a="1"/>
  <c r="AD230" i="4" s="1"/>
  <c r="AD231" i="4" a="1"/>
  <c r="AD231" i="4" s="1"/>
  <c r="AD232" i="4" a="1"/>
  <c r="AD232" i="4" s="1"/>
  <c r="AD233" i="4" a="1"/>
  <c r="AD233" i="4" s="1"/>
  <c r="AD234" i="4" a="1"/>
  <c r="AD234" i="4" s="1"/>
  <c r="AD235" i="4" a="1"/>
  <c r="AD235" i="4" s="1"/>
  <c r="AD236" i="4" a="1"/>
  <c r="AD236" i="4" s="1"/>
  <c r="AD237" i="4" a="1"/>
  <c r="AD237" i="4" s="1"/>
  <c r="AD238" i="4" a="1"/>
  <c r="AD238" i="4" s="1"/>
  <c r="AD239" i="4" a="1"/>
  <c r="AD239" i="4" s="1"/>
  <c r="AD240" i="4" a="1"/>
  <c r="AD240" i="4" s="1"/>
  <c r="AD241" i="4" a="1"/>
  <c r="AD241" i="4" s="1"/>
  <c r="AD242" i="4" a="1"/>
  <c r="AD242" i="4" s="1"/>
  <c r="AD243" i="4" a="1"/>
  <c r="AD243" i="4" s="1"/>
  <c r="AD244" i="4" a="1"/>
  <c r="AD244" i="4" s="1"/>
  <c r="AD245" i="4" a="1"/>
  <c r="AD245" i="4" s="1"/>
  <c r="AD246" i="4" a="1"/>
  <c r="AD246" i="4" s="1"/>
  <c r="AD247" i="4" a="1"/>
  <c r="AD247" i="4" s="1"/>
  <c r="AD248" i="4" a="1"/>
  <c r="AD248" i="4" s="1"/>
  <c r="AD249" i="4" a="1"/>
  <c r="AD249" i="4" s="1"/>
  <c r="AD250" i="4" a="1"/>
  <c r="AD250" i="4" s="1"/>
  <c r="AD251" i="4" a="1"/>
  <c r="AD251" i="4" s="1"/>
  <c r="AD252" i="4" a="1"/>
  <c r="AD252" i="4" s="1"/>
  <c r="AD253" i="4" a="1"/>
  <c r="AD253" i="4" s="1"/>
  <c r="AD254" i="4" a="1"/>
  <c r="AD254" i="4" s="1"/>
  <c r="AD255" i="4" a="1"/>
  <c r="AD255" i="4" s="1"/>
  <c r="AD256" i="4" a="1"/>
  <c r="AD256" i="4" s="1"/>
  <c r="AD257" i="4" a="1"/>
  <c r="AD257" i="4" s="1"/>
  <c r="AD258" i="4" a="1"/>
  <c r="AD258" i="4" s="1"/>
  <c r="AD259" i="4" a="1"/>
  <c r="AD259" i="4" s="1"/>
  <c r="AD260" i="4" a="1"/>
  <c r="AD260" i="4" s="1"/>
  <c r="AD261" i="4" a="1"/>
  <c r="AD261" i="4" s="1"/>
  <c r="AD16" i="4" a="1"/>
  <c r="AD16" i="4" s="1"/>
  <c r="AD17" i="4" a="1"/>
  <c r="AD17" i="4" s="1"/>
  <c r="AD18" i="4" a="1"/>
  <c r="AD18" i="4" s="1"/>
  <c r="AD13" i="4" a="1"/>
  <c r="AD13" i="4" s="1"/>
  <c r="AD14" i="4" a="1"/>
  <c r="AD14" i="4" s="1"/>
  <c r="AD15" i="4" a="1"/>
  <c r="AD15" i="4" s="1"/>
  <c r="AD12" i="4" a="1"/>
  <c r="AD12" i="4" s="1"/>
  <c r="AB17" i="2"/>
  <c r="D301" i="11"/>
  <c r="D300" i="11"/>
  <c r="D299" i="11"/>
  <c r="D298" i="11"/>
  <c r="D297" i="11"/>
  <c r="D296" i="11"/>
  <c r="D295" i="11"/>
  <c r="D294" i="11"/>
  <c r="D293" i="11"/>
  <c r="D292" i="11"/>
  <c r="D291" i="11"/>
  <c r="D290" i="11"/>
  <c r="D289" i="11"/>
  <c r="D288" i="11"/>
  <c r="D287" i="11"/>
  <c r="D286" i="11"/>
  <c r="D285" i="11"/>
  <c r="D284" i="11"/>
  <c r="D283" i="1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C100" i="11"/>
  <c r="D99" i="11"/>
  <c r="C99" i="11"/>
  <c r="D98" i="11"/>
  <c r="C98" i="11"/>
  <c r="D97" i="11"/>
  <c r="C97" i="11"/>
  <c r="D96" i="11"/>
  <c r="C96" i="11"/>
  <c r="D95" i="11"/>
  <c r="C95" i="11"/>
  <c r="D94" i="11"/>
  <c r="C94" i="11"/>
  <c r="D93" i="11"/>
  <c r="C93" i="11"/>
  <c r="D92" i="11"/>
  <c r="C92" i="11"/>
  <c r="D91" i="11"/>
  <c r="C91" i="11"/>
  <c r="D90" i="11"/>
  <c r="C90" i="11"/>
  <c r="D89" i="11"/>
  <c r="C89" i="11"/>
  <c r="D88" i="11"/>
  <c r="C88" i="11"/>
  <c r="D87" i="11"/>
  <c r="C87" i="11"/>
  <c r="D86" i="11"/>
  <c r="C86" i="11"/>
  <c r="D85" i="11"/>
  <c r="C85" i="11"/>
  <c r="D84" i="11"/>
  <c r="C84" i="11"/>
  <c r="D83" i="11"/>
  <c r="C83" i="11"/>
  <c r="D82" i="11"/>
  <c r="C82" i="11"/>
  <c r="D81" i="11"/>
  <c r="C81" i="11"/>
  <c r="D80" i="11"/>
  <c r="C80" i="11"/>
  <c r="D79" i="11"/>
  <c r="C79" i="11"/>
  <c r="D78" i="11"/>
  <c r="C78" i="11"/>
  <c r="D77" i="11"/>
  <c r="C77" i="11"/>
  <c r="D76" i="11"/>
  <c r="C76" i="11"/>
  <c r="D75" i="11"/>
  <c r="C75" i="11"/>
  <c r="D74" i="11"/>
  <c r="C74" i="11"/>
  <c r="D73" i="11"/>
  <c r="C73" i="11"/>
  <c r="D72" i="11"/>
  <c r="C72" i="11"/>
  <c r="D71" i="11"/>
  <c r="C71" i="11"/>
  <c r="D70" i="11"/>
  <c r="C70" i="11"/>
  <c r="D69" i="11"/>
  <c r="C69" i="11"/>
  <c r="D68" i="11"/>
  <c r="C68" i="11"/>
  <c r="D67" i="11"/>
  <c r="C67" i="11"/>
  <c r="D66" i="11"/>
  <c r="C66" i="11"/>
  <c r="D65" i="11"/>
  <c r="C65" i="11"/>
  <c r="D64" i="11"/>
  <c r="C64" i="11"/>
  <c r="D63" i="11"/>
  <c r="C63" i="11"/>
  <c r="D62" i="11"/>
  <c r="C62" i="11"/>
  <c r="D61" i="11"/>
  <c r="C61" i="11"/>
  <c r="D60" i="11"/>
  <c r="C60" i="11"/>
  <c r="D59" i="11"/>
  <c r="C59" i="11"/>
  <c r="D58" i="11"/>
  <c r="C58" i="11"/>
  <c r="D57" i="11"/>
  <c r="C57" i="11"/>
  <c r="D56" i="11"/>
  <c r="C56" i="11"/>
  <c r="D55" i="11"/>
  <c r="C55" i="11"/>
  <c r="D54" i="11"/>
  <c r="C54" i="11"/>
  <c r="D53" i="11"/>
  <c r="C53" i="11"/>
  <c r="D52" i="11"/>
  <c r="C52" i="11"/>
  <c r="D51" i="11"/>
  <c r="C51" i="11"/>
  <c r="D50" i="11"/>
  <c r="C50" i="11"/>
  <c r="D49" i="11"/>
  <c r="C49" i="11"/>
  <c r="D48" i="11"/>
  <c r="C48" i="11"/>
  <c r="D47" i="11"/>
  <c r="C47" i="11"/>
  <c r="D46" i="11"/>
  <c r="C46" i="11"/>
  <c r="D45" i="11"/>
  <c r="C45" i="11"/>
  <c r="D44" i="11"/>
  <c r="C44" i="11"/>
  <c r="D43" i="11"/>
  <c r="C43" i="11"/>
  <c r="D42" i="11"/>
  <c r="C42" i="11"/>
  <c r="D41" i="11"/>
  <c r="C41" i="11"/>
  <c r="D40" i="11"/>
  <c r="C40" i="11"/>
  <c r="D39" i="11"/>
  <c r="C39" i="11"/>
  <c r="D38" i="11"/>
  <c r="C38" i="11"/>
  <c r="D37" i="11"/>
  <c r="C37" i="11"/>
  <c r="D36" i="11"/>
  <c r="C36" i="11"/>
  <c r="D35" i="11"/>
  <c r="C35" i="11"/>
  <c r="D34" i="11"/>
  <c r="C34" i="11"/>
  <c r="D33" i="11"/>
  <c r="C33" i="11"/>
  <c r="D32" i="11"/>
  <c r="C32" i="11"/>
  <c r="D31" i="11"/>
  <c r="C31" i="11"/>
  <c r="D30" i="11"/>
  <c r="C30" i="11"/>
  <c r="D29" i="11"/>
  <c r="C29" i="11"/>
  <c r="D28" i="11"/>
  <c r="C28" i="11"/>
  <c r="D27" i="11"/>
  <c r="C27" i="11"/>
  <c r="D26" i="11"/>
  <c r="C26" i="11"/>
  <c r="D25" i="11"/>
  <c r="C25" i="11"/>
  <c r="D24" i="11"/>
  <c r="C24" i="11"/>
  <c r="D23" i="11"/>
  <c r="C23" i="11"/>
  <c r="D22" i="11"/>
  <c r="C22" i="11"/>
  <c r="D21" i="11"/>
  <c r="C21" i="11"/>
  <c r="D20" i="11"/>
  <c r="C20" i="11"/>
  <c r="D19" i="11"/>
  <c r="C19" i="11"/>
  <c r="D18" i="11"/>
  <c r="C18" i="11"/>
  <c r="D17" i="11"/>
  <c r="C17" i="11"/>
  <c r="D16" i="11"/>
  <c r="C16" i="11"/>
  <c r="D15" i="11"/>
  <c r="C15" i="11"/>
  <c r="D14" i="11"/>
  <c r="C14" i="11"/>
  <c r="D13" i="11"/>
  <c r="C13" i="11"/>
  <c r="D12" i="11"/>
  <c r="C12" i="11"/>
  <c r="D11" i="11"/>
  <c r="C11" i="11"/>
  <c r="D10" i="11"/>
  <c r="C10" i="11"/>
  <c r="D9" i="11"/>
  <c r="C9" i="11"/>
  <c r="D8" i="11"/>
  <c r="C8" i="11"/>
  <c r="D7" i="11"/>
  <c r="C7" i="11"/>
  <c r="D6" i="11"/>
  <c r="C6" i="11"/>
  <c r="D5" i="11"/>
  <c r="C5" i="11"/>
  <c r="D4" i="11"/>
  <c r="C4" i="11"/>
  <c r="D3" i="11"/>
  <c r="C3" i="11"/>
  <c r="D2" i="11"/>
  <c r="C2" i="11"/>
  <c r="AC261" i="4" a="1"/>
  <c r="AC261" i="4" s="1"/>
  <c r="AC260" i="4" a="1"/>
  <c r="AC260" i="4" s="1"/>
  <c r="AC259" i="4" a="1"/>
  <c r="AC259" i="4" s="1"/>
  <c r="AC258" i="4" a="1"/>
  <c r="AC258" i="4" s="1"/>
  <c r="AC257" i="4" a="1"/>
  <c r="AC257" i="4" s="1"/>
  <c r="AC256" i="4" a="1"/>
  <c r="AC256" i="4" s="1"/>
  <c r="AC255" i="4" a="1"/>
  <c r="AC255" i="4" s="1"/>
  <c r="AC254" i="4" a="1"/>
  <c r="AC254" i="4" s="1"/>
  <c r="AC253" i="4" a="1"/>
  <c r="AC253" i="4" s="1"/>
  <c r="AC252" i="4" a="1"/>
  <c r="AC252" i="4" s="1"/>
  <c r="AC251" i="4" a="1"/>
  <c r="AC251" i="4" s="1"/>
  <c r="AC250" i="4" a="1"/>
  <c r="AC250" i="4" s="1"/>
  <c r="AC249" i="4" a="1"/>
  <c r="AC249" i="4" s="1"/>
  <c r="AC248" i="4" a="1"/>
  <c r="AC248" i="4" s="1"/>
  <c r="AC247" i="4" a="1"/>
  <c r="AC247" i="4" s="1"/>
  <c r="AC246" i="4" a="1"/>
  <c r="AC246" i="4" s="1"/>
  <c r="AC245" i="4" a="1"/>
  <c r="AC245" i="4" s="1"/>
  <c r="AC244" i="4" a="1"/>
  <c r="AC244" i="4" s="1"/>
  <c r="AC243" i="4" a="1"/>
  <c r="AC243" i="4" s="1"/>
  <c r="AC242" i="4" a="1"/>
  <c r="AC242" i="4" s="1"/>
  <c r="AC241" i="4" a="1"/>
  <c r="AC241" i="4" s="1"/>
  <c r="AC240" i="4" a="1"/>
  <c r="AC240" i="4" s="1"/>
  <c r="AC239" i="4" a="1"/>
  <c r="AC239" i="4" s="1"/>
  <c r="AC238" i="4" a="1"/>
  <c r="AC238" i="4" s="1"/>
  <c r="AC237" i="4" a="1"/>
  <c r="AC237" i="4" s="1"/>
  <c r="AC236" i="4" a="1"/>
  <c r="AC236" i="4" s="1"/>
  <c r="AC235" i="4" a="1"/>
  <c r="AC235" i="4" s="1"/>
  <c r="AC234" i="4" a="1"/>
  <c r="AC234" i="4" s="1"/>
  <c r="AC233" i="4" a="1"/>
  <c r="AC233" i="4" s="1"/>
  <c r="AC232" i="4" a="1"/>
  <c r="AC232" i="4" s="1"/>
  <c r="AC231" i="4" a="1"/>
  <c r="AC231" i="4" s="1"/>
  <c r="AC230" i="4" a="1"/>
  <c r="AC230" i="4" s="1"/>
  <c r="AC229" i="4" a="1"/>
  <c r="AC229" i="4" s="1"/>
  <c r="AC228" i="4" a="1"/>
  <c r="AC228" i="4" s="1"/>
  <c r="AC227" i="4" a="1"/>
  <c r="AC227" i="4" s="1"/>
  <c r="AC226" i="4" a="1"/>
  <c r="AC226" i="4" s="1"/>
  <c r="AC225" i="4" a="1"/>
  <c r="AC225" i="4" s="1"/>
  <c r="AC224" i="4" a="1"/>
  <c r="AC224" i="4" s="1"/>
  <c r="AC223" i="4" a="1"/>
  <c r="AC223" i="4" s="1"/>
  <c r="AC222" i="4" a="1"/>
  <c r="AC222" i="4" s="1"/>
  <c r="AC221" i="4" a="1"/>
  <c r="AC221" i="4" s="1"/>
  <c r="AC220" i="4" a="1"/>
  <c r="AC220" i="4" s="1"/>
  <c r="AC219" i="4" a="1"/>
  <c r="AC219" i="4" s="1"/>
  <c r="AC218" i="4" a="1"/>
  <c r="AC218" i="4" s="1"/>
  <c r="AC217" i="4" a="1"/>
  <c r="AC217" i="4" s="1"/>
  <c r="AC216" i="4" a="1"/>
  <c r="AC216" i="4" s="1"/>
  <c r="AC215" i="4" a="1"/>
  <c r="AC215" i="4" s="1"/>
  <c r="AC214" i="4" a="1"/>
  <c r="AC214" i="4" s="1"/>
  <c r="AC213" i="4" a="1"/>
  <c r="AC213" i="4" s="1"/>
  <c r="AC212" i="4" a="1"/>
  <c r="AC212" i="4" s="1"/>
  <c r="AC211" i="4" a="1"/>
  <c r="AC211" i="4" s="1"/>
  <c r="AC210" i="4" a="1"/>
  <c r="AC210" i="4" s="1"/>
  <c r="AC209" i="4" a="1"/>
  <c r="AC209" i="4" s="1"/>
  <c r="AC208" i="4" a="1"/>
  <c r="AC208" i="4" s="1"/>
  <c r="AC207" i="4" a="1"/>
  <c r="AC207" i="4" s="1"/>
  <c r="AC206" i="4" a="1"/>
  <c r="AC206" i="4" s="1"/>
  <c r="AC205" i="4" a="1"/>
  <c r="AC205" i="4" s="1"/>
  <c r="AC204" i="4" a="1"/>
  <c r="AC204" i="4" s="1"/>
  <c r="AC203" i="4" a="1"/>
  <c r="AC203" i="4" s="1"/>
  <c r="AC202" i="4" a="1"/>
  <c r="AC202" i="4" s="1"/>
  <c r="AC201" i="4" a="1"/>
  <c r="AC201" i="4" s="1"/>
  <c r="AC200" i="4" a="1"/>
  <c r="AC200" i="4" s="1"/>
  <c r="AC199" i="4" a="1"/>
  <c r="AC199" i="4" s="1"/>
  <c r="AC198" i="4" a="1"/>
  <c r="AC198" i="4" s="1"/>
  <c r="AC197" i="4" a="1"/>
  <c r="AC197" i="4" s="1"/>
  <c r="AC196" i="4" a="1"/>
  <c r="AC196" i="4" s="1"/>
  <c r="AC195" i="4" a="1"/>
  <c r="AC195" i="4" s="1"/>
  <c r="AC194" i="4" a="1"/>
  <c r="AC194" i="4" s="1"/>
  <c r="AC193" i="4" a="1"/>
  <c r="AC193" i="4" s="1"/>
  <c r="AC192" i="4" a="1"/>
  <c r="AC192" i="4" s="1"/>
  <c r="AC191" i="4" a="1"/>
  <c r="AC191" i="4" s="1"/>
  <c r="AC190" i="4" a="1"/>
  <c r="AC190" i="4" s="1"/>
  <c r="AC189" i="4" a="1"/>
  <c r="AC189" i="4" s="1"/>
  <c r="AC188" i="4" a="1"/>
  <c r="AC188" i="4" s="1"/>
  <c r="AC187" i="4" a="1"/>
  <c r="AC187" i="4" s="1"/>
  <c r="AC186" i="4" a="1"/>
  <c r="AC186" i="4" s="1"/>
  <c r="AC185" i="4" a="1"/>
  <c r="AC185" i="4" s="1"/>
  <c r="AC184" i="4" a="1"/>
  <c r="AC184" i="4" s="1"/>
  <c r="AC183" i="4" a="1"/>
  <c r="AC183" i="4" s="1"/>
  <c r="AC182" i="4" a="1"/>
  <c r="AC182" i="4" s="1"/>
  <c r="AC181" i="4" a="1"/>
  <c r="AC181" i="4" s="1"/>
  <c r="AC180" i="4" a="1"/>
  <c r="AC180" i="4" s="1"/>
  <c r="AC179" i="4" a="1"/>
  <c r="AC179" i="4" s="1"/>
  <c r="AC178" i="4" a="1"/>
  <c r="AC178" i="4" s="1"/>
  <c r="AC177" i="4" a="1"/>
  <c r="AC177" i="4" s="1"/>
  <c r="AC176" i="4" a="1"/>
  <c r="AC176" i="4" s="1"/>
  <c r="AC175" i="4" a="1"/>
  <c r="AC175" i="4" s="1"/>
  <c r="AC174" i="4" a="1"/>
  <c r="AC174" i="4" s="1"/>
  <c r="AC173" i="4" a="1"/>
  <c r="AC173" i="4" s="1"/>
  <c r="AC172" i="4" a="1"/>
  <c r="AC172" i="4" s="1"/>
  <c r="AC171" i="4" a="1"/>
  <c r="AC171" i="4" s="1"/>
  <c r="AC170" i="4" a="1"/>
  <c r="AC170" i="4" s="1"/>
  <c r="AC169" i="4" a="1"/>
  <c r="AC169" i="4" s="1"/>
  <c r="AC168" i="4" a="1"/>
  <c r="AC168" i="4" s="1"/>
  <c r="AC167" i="4" a="1"/>
  <c r="AC167" i="4" s="1"/>
  <c r="AC166" i="4" a="1"/>
  <c r="AC166" i="4" s="1"/>
  <c r="AC165" i="4" a="1"/>
  <c r="AC165" i="4" s="1"/>
  <c r="AC164" i="4" a="1"/>
  <c r="AC164" i="4" s="1"/>
  <c r="AC163" i="4" a="1"/>
  <c r="AC163" i="4" s="1"/>
  <c r="AC162" i="4" a="1"/>
  <c r="AC162" i="4" s="1"/>
  <c r="AC161" i="4" a="1"/>
  <c r="AC161" i="4" s="1"/>
  <c r="AC160" i="4" a="1"/>
  <c r="AC160" i="4" s="1"/>
  <c r="AC159" i="4" a="1"/>
  <c r="AC159" i="4" s="1"/>
  <c r="AC158" i="4" a="1"/>
  <c r="AC158" i="4" s="1"/>
  <c r="AC157" i="4" a="1"/>
  <c r="AC157" i="4" s="1"/>
  <c r="AC156" i="4" a="1"/>
  <c r="AC156" i="4" s="1"/>
  <c r="AC155" i="4" a="1"/>
  <c r="AC155" i="4" s="1"/>
  <c r="AC154" i="4" a="1"/>
  <c r="AC154" i="4" s="1"/>
  <c r="AC153" i="4" a="1"/>
  <c r="AC153" i="4" s="1"/>
  <c r="AC152" i="4" a="1"/>
  <c r="AC152" i="4" s="1"/>
  <c r="AC151" i="4" a="1"/>
  <c r="AC151" i="4" s="1"/>
  <c r="AC150" i="4" a="1"/>
  <c r="AC150" i="4" s="1"/>
  <c r="AC149" i="4" a="1"/>
  <c r="AC149" i="4" s="1"/>
  <c r="AC148" i="4" a="1"/>
  <c r="AC148" i="4" s="1"/>
  <c r="AC147" i="4" a="1"/>
  <c r="AC147" i="4" s="1"/>
  <c r="AC146" i="4" a="1"/>
  <c r="AC146" i="4" s="1"/>
  <c r="AC145" i="4" a="1"/>
  <c r="AC145" i="4" s="1"/>
  <c r="AC144" i="4" a="1"/>
  <c r="AC144" i="4" s="1"/>
  <c r="AC143" i="4" a="1"/>
  <c r="AC143" i="4" s="1"/>
  <c r="AC142" i="4" a="1"/>
  <c r="AC142" i="4" s="1"/>
  <c r="AC141" i="4" a="1"/>
  <c r="AC141" i="4" s="1"/>
  <c r="AC140" i="4" a="1"/>
  <c r="AC140" i="4" s="1"/>
  <c r="AC139" i="4" a="1"/>
  <c r="AC139" i="4" s="1"/>
  <c r="AC138" i="4" a="1"/>
  <c r="AC138" i="4" s="1"/>
  <c r="AC137" i="4" a="1"/>
  <c r="AC137" i="4" s="1"/>
  <c r="AC136" i="4" a="1"/>
  <c r="AC136" i="4" s="1"/>
  <c r="AC135" i="4" a="1"/>
  <c r="AC135" i="4" s="1"/>
  <c r="AC134" i="4" a="1"/>
  <c r="AC134" i="4" s="1"/>
  <c r="AC133" i="4" a="1"/>
  <c r="AC133" i="4" s="1"/>
  <c r="AC132" i="4" a="1"/>
  <c r="AC132" i="4" s="1"/>
  <c r="AC131" i="4" a="1"/>
  <c r="AC131" i="4" s="1"/>
  <c r="AC130" i="4" a="1"/>
  <c r="AC130" i="4" s="1"/>
  <c r="AC129" i="4" a="1"/>
  <c r="AC129" i="4" s="1"/>
  <c r="AC128" i="4" a="1"/>
  <c r="AC128" i="4" s="1"/>
  <c r="AC127" i="4" a="1"/>
  <c r="AC127" i="4" s="1"/>
  <c r="AC126" i="4" a="1"/>
  <c r="AC126" i="4" s="1"/>
  <c r="AC125" i="4" a="1"/>
  <c r="AC125" i="4" s="1"/>
  <c r="AC124" i="4" a="1"/>
  <c r="AC124" i="4" s="1"/>
  <c r="AC123" i="4" a="1"/>
  <c r="AC123" i="4" s="1"/>
  <c r="AC122" i="4" a="1"/>
  <c r="AC122" i="4" s="1"/>
  <c r="AC121" i="4" a="1"/>
  <c r="AC121" i="4" s="1"/>
  <c r="AC120" i="4" a="1"/>
  <c r="AC120" i="4" s="1"/>
  <c r="AC119" i="4" a="1"/>
  <c r="AC119" i="4" s="1"/>
  <c r="AC118" i="4" a="1"/>
  <c r="AC118" i="4" s="1"/>
  <c r="AC117" i="4" a="1"/>
  <c r="AC117" i="4" s="1"/>
  <c r="AC116" i="4" a="1"/>
  <c r="AC116" i="4" s="1"/>
  <c r="AC115" i="4" a="1"/>
  <c r="AC115" i="4" s="1"/>
  <c r="AC114" i="4" a="1"/>
  <c r="AC114" i="4" s="1"/>
  <c r="AC113" i="4" a="1"/>
  <c r="AC113" i="4" s="1"/>
  <c r="AC112" i="4" a="1"/>
  <c r="AC112" i="4" s="1"/>
  <c r="AC111" i="4" a="1"/>
  <c r="AC111" i="4" s="1"/>
  <c r="AC110" i="4" a="1"/>
  <c r="AC110" i="4" s="1"/>
  <c r="AC109" i="4" a="1"/>
  <c r="AC109" i="4" s="1"/>
  <c r="AC108" i="4" a="1"/>
  <c r="AC108" i="4" s="1"/>
  <c r="AC107" i="4" a="1"/>
  <c r="AC107" i="4" s="1"/>
  <c r="AC106" i="4" a="1"/>
  <c r="AC106" i="4" s="1"/>
  <c r="AC105" i="4" a="1"/>
  <c r="AC105" i="4" s="1"/>
  <c r="AC104" i="4" a="1"/>
  <c r="AC104" i="4" s="1"/>
  <c r="AC103" i="4" a="1"/>
  <c r="AC103" i="4" s="1"/>
  <c r="AC102" i="4" a="1"/>
  <c r="AC102" i="4" s="1"/>
  <c r="AC101" i="4" a="1"/>
  <c r="AC101" i="4" s="1"/>
  <c r="AC100" i="4" a="1"/>
  <c r="AC100" i="4" s="1"/>
  <c r="AC99" i="4" a="1"/>
  <c r="AC99" i="4" s="1"/>
  <c r="AC98" i="4" a="1"/>
  <c r="AC98" i="4" s="1"/>
  <c r="AC97" i="4" a="1"/>
  <c r="AC97" i="4" s="1"/>
  <c r="AC96" i="4" a="1"/>
  <c r="AC96" i="4" s="1"/>
  <c r="AC95" i="4" a="1"/>
  <c r="AC95" i="4" s="1"/>
  <c r="AC94" i="4" a="1"/>
  <c r="AC94" i="4" s="1"/>
  <c r="AC93" i="4" a="1"/>
  <c r="AC93" i="4" s="1"/>
  <c r="AC92" i="4" a="1"/>
  <c r="AC92" i="4" s="1"/>
  <c r="AC91" i="4" a="1"/>
  <c r="AC91" i="4" s="1"/>
  <c r="AC90" i="4" a="1"/>
  <c r="AC90" i="4" s="1"/>
  <c r="AC89" i="4" a="1"/>
  <c r="AC89" i="4" s="1"/>
  <c r="AC88" i="4" a="1"/>
  <c r="AC88" i="4" s="1"/>
  <c r="AC87" i="4" a="1"/>
  <c r="AC87" i="4" s="1"/>
  <c r="AC86" i="4" a="1"/>
  <c r="AC86" i="4" s="1"/>
  <c r="AC85" i="4" a="1"/>
  <c r="AC85" i="4" s="1"/>
  <c r="AC84" i="4" a="1"/>
  <c r="AC84" i="4" s="1"/>
  <c r="AC83" i="4" a="1"/>
  <c r="AC83" i="4" s="1"/>
  <c r="AC82" i="4" a="1"/>
  <c r="AC82" i="4" s="1"/>
  <c r="AC81" i="4" a="1"/>
  <c r="AC81" i="4" s="1"/>
  <c r="AC80" i="4" a="1"/>
  <c r="AC80" i="4" s="1"/>
  <c r="AC79" i="4" a="1"/>
  <c r="AC79" i="4" s="1"/>
  <c r="AC78" i="4" a="1"/>
  <c r="AC78" i="4" s="1"/>
  <c r="AC77" i="4" a="1"/>
  <c r="AC77" i="4" s="1"/>
  <c r="AC76" i="4" a="1"/>
  <c r="AC76" i="4" s="1"/>
  <c r="AC75" i="4" a="1"/>
  <c r="AC75" i="4" s="1"/>
  <c r="AC74" i="4" a="1"/>
  <c r="AC74" i="4" s="1"/>
  <c r="AC73" i="4" a="1"/>
  <c r="AC73" i="4" s="1"/>
  <c r="AC72" i="4" a="1"/>
  <c r="AC72" i="4" s="1"/>
  <c r="AC71" i="4" a="1"/>
  <c r="AC71" i="4" s="1"/>
  <c r="AC70" i="4" a="1"/>
  <c r="AC70" i="4" s="1"/>
  <c r="AC69" i="4" a="1"/>
  <c r="AC69" i="4" s="1"/>
  <c r="AC68" i="4" a="1"/>
  <c r="AC68" i="4" s="1"/>
  <c r="AC67" i="4" a="1"/>
  <c r="AC67" i="4" s="1"/>
  <c r="AC66" i="4" a="1"/>
  <c r="AC66" i="4" s="1"/>
  <c r="AC65" i="4" a="1"/>
  <c r="AC65" i="4" s="1"/>
  <c r="AC64" i="4" a="1"/>
  <c r="AC64" i="4" s="1"/>
  <c r="AC63" i="4" a="1"/>
  <c r="AC63" i="4" s="1"/>
  <c r="AC62" i="4" a="1"/>
  <c r="AC62" i="4" s="1"/>
  <c r="AC61" i="4" a="1"/>
  <c r="AC61" i="4" s="1"/>
  <c r="AC60" i="4" a="1"/>
  <c r="AC60" i="4" s="1"/>
  <c r="AC59" i="4" a="1"/>
  <c r="AC59" i="4" s="1"/>
  <c r="AC58" i="4" a="1"/>
  <c r="AC58" i="4" s="1"/>
  <c r="AC57" i="4" a="1"/>
  <c r="AC57" i="4" s="1"/>
  <c r="AC56" i="4" a="1"/>
  <c r="AC56" i="4" s="1"/>
  <c r="AC55" i="4" a="1"/>
  <c r="AC55" i="4" s="1"/>
  <c r="AC54" i="4" a="1"/>
  <c r="AC54" i="4" s="1"/>
  <c r="AC53" i="4" a="1"/>
  <c r="AC53" i="4" s="1"/>
  <c r="AC52" i="4" a="1"/>
  <c r="AC52" i="4" s="1"/>
  <c r="AC51" i="4" a="1"/>
  <c r="AC51" i="4" s="1"/>
  <c r="AC50" i="4" a="1"/>
  <c r="AC50" i="4" s="1"/>
  <c r="AC49" i="4" a="1"/>
  <c r="AC49" i="4" s="1"/>
  <c r="AC48" i="4" a="1"/>
  <c r="AC48" i="4" s="1"/>
  <c r="AC47" i="4" a="1"/>
  <c r="AC47" i="4" s="1"/>
  <c r="AC46" i="4" a="1"/>
  <c r="AC46" i="4" s="1"/>
  <c r="AC45" i="4" a="1"/>
  <c r="AC45" i="4" s="1"/>
  <c r="AC44" i="4" a="1"/>
  <c r="AC44" i="4" s="1"/>
  <c r="AC43" i="4" a="1"/>
  <c r="AC43" i="4" s="1"/>
  <c r="AC42" i="4" a="1"/>
  <c r="AC42" i="4" s="1"/>
  <c r="AC41" i="4" a="1"/>
  <c r="AC41" i="4" s="1"/>
  <c r="AC40" i="4" a="1"/>
  <c r="AC40" i="4" s="1"/>
  <c r="AC39" i="4" a="1"/>
  <c r="AC39" i="4" s="1"/>
  <c r="AC38" i="4" a="1"/>
  <c r="AC38" i="4" s="1"/>
  <c r="AC37" i="4" a="1"/>
  <c r="AC37" i="4" s="1"/>
  <c r="AC36" i="4" a="1"/>
  <c r="AC36" i="4" s="1"/>
  <c r="AC35" i="4" a="1"/>
  <c r="AC35" i="4" s="1"/>
  <c r="AC34" i="4" a="1"/>
  <c r="AC34" i="4" s="1"/>
  <c r="AC33" i="4" a="1"/>
  <c r="AC33" i="4" s="1"/>
  <c r="AC32" i="4" a="1"/>
  <c r="AC32" i="4" s="1"/>
  <c r="AC31" i="4" a="1"/>
  <c r="AC31" i="4" s="1"/>
  <c r="AC30" i="4" a="1"/>
  <c r="AC30" i="4" s="1"/>
  <c r="AC29" i="4" a="1"/>
  <c r="AC29" i="4" s="1"/>
  <c r="AC28" i="4" a="1"/>
  <c r="AC28" i="4" s="1"/>
  <c r="AC27" i="4" a="1"/>
  <c r="AC27" i="4" s="1"/>
  <c r="AC26" i="4" a="1"/>
  <c r="AC26" i="4" s="1"/>
  <c r="AC25" i="4" a="1"/>
  <c r="AC25" i="4" s="1"/>
  <c r="AC24" i="4" a="1"/>
  <c r="AC24" i="4" s="1"/>
  <c r="AC23" i="4" a="1"/>
  <c r="AC23" i="4" s="1"/>
  <c r="AC22" i="4" a="1"/>
  <c r="AC22" i="4" s="1"/>
  <c r="AC21" i="4" a="1"/>
  <c r="AC21" i="4" s="1"/>
  <c r="AC20" i="4" a="1"/>
  <c r="AC20" i="4" s="1"/>
  <c r="AC19" i="4" a="1"/>
  <c r="AC19" i="4" s="1"/>
  <c r="AC18" i="4" a="1"/>
  <c r="AC18" i="4" s="1"/>
  <c r="AC17" i="4" a="1"/>
  <c r="AC17" i="4" s="1"/>
  <c r="AC16" i="4" a="1"/>
  <c r="AC16" i="4" s="1"/>
  <c r="AC15" i="4" a="1"/>
  <c r="AC15" i="4" s="1"/>
  <c r="AC14" i="4" a="1"/>
  <c r="AC14" i="4" s="1"/>
  <c r="AC13" i="4" a="1"/>
  <c r="AC13" i="4" s="1"/>
  <c r="AC12" i="4" a="1"/>
  <c r="AC12" i="4" s="1"/>
  <c r="AC10" i="4" a="1"/>
  <c r="AC10" i="4" s="1"/>
  <c r="H6" i="3"/>
  <c r="H5" i="3"/>
  <c r="I4" i="3"/>
  <c r="BC17" i="2" a="1"/>
  <c r="BC17" i="2" s="1"/>
  <c r="BC16" i="2" a="1"/>
  <c r="BC16" i="2" s="1"/>
  <c r="AE24" i="14" l="1" a="1"/>
  <c r="AE24" i="14" s="1"/>
  <c r="AE50" i="14" a="1"/>
  <c r="AE50" i="14" s="1"/>
  <c r="AE66" i="14" a="1"/>
  <c r="AE66" i="14" s="1"/>
  <c r="AE22" i="14" a="1"/>
  <c r="AE22" i="14" s="1"/>
  <c r="AE14" i="14" a="1"/>
  <c r="AE14" i="14" s="1"/>
  <c r="AE255" i="14" a="1"/>
  <c r="AE255" i="14" s="1"/>
  <c r="AE247" i="14" a="1"/>
  <c r="AE247" i="14" s="1"/>
  <c r="AE239" i="14" a="1"/>
  <c r="AE239" i="14" s="1"/>
  <c r="AE231" i="14" a="1"/>
  <c r="AE231" i="14" s="1"/>
  <c r="AE223" i="14" a="1"/>
  <c r="AE223" i="14" s="1"/>
  <c r="AE215" i="14" a="1"/>
  <c r="AE215" i="14" s="1"/>
  <c r="AE207" i="14" a="1"/>
  <c r="AE207" i="14" s="1"/>
  <c r="AE199" i="14" a="1"/>
  <c r="AE199" i="14" s="1"/>
  <c r="AE191" i="14" a="1"/>
  <c r="AE191" i="14" s="1"/>
  <c r="AE183" i="14" a="1"/>
  <c r="AE183" i="14" s="1"/>
  <c r="AE175" i="14" a="1"/>
  <c r="AE175" i="14" s="1"/>
  <c r="AE167" i="14" a="1"/>
  <c r="AE167" i="14" s="1"/>
  <c r="AE159" i="14" a="1"/>
  <c r="AE159" i="14" s="1"/>
  <c r="AE151" i="14" a="1"/>
  <c r="AE151" i="14" s="1"/>
  <c r="AE143" i="14" a="1"/>
  <c r="AE143" i="14" s="1"/>
  <c r="AE135" i="14" a="1"/>
  <c r="AE135" i="14" s="1"/>
  <c r="AE127" i="14" a="1"/>
  <c r="AE127" i="14" s="1"/>
  <c r="AE119" i="14" a="1"/>
  <c r="AE119" i="14" s="1"/>
  <c r="AE111" i="14" a="1"/>
  <c r="AE111" i="14" s="1"/>
  <c r="AE103" i="14" a="1"/>
  <c r="AE103" i="14" s="1"/>
  <c r="AE95" i="14" a="1"/>
  <c r="AE95" i="14" s="1"/>
  <c r="AE87" i="14" a="1"/>
  <c r="AE87" i="14" s="1"/>
  <c r="AE79" i="14" a="1"/>
  <c r="AE79" i="14" s="1"/>
  <c r="AE71" i="14" a="1"/>
  <c r="AE71" i="14" s="1"/>
  <c r="AE63" i="14" a="1"/>
  <c r="AE63" i="14" s="1"/>
  <c r="AE55" i="14" a="1"/>
  <c r="AE55" i="14" s="1"/>
  <c r="AE47" i="14" a="1"/>
  <c r="AE47" i="14" s="1"/>
  <c r="AE39" i="14" a="1"/>
  <c r="AE39" i="14" s="1"/>
  <c r="AE31" i="14" a="1"/>
  <c r="AE31" i="14" s="1"/>
  <c r="AE250" i="14" a="1"/>
  <c r="AE250" i="14" s="1"/>
  <c r="AE226" i="14" a="1"/>
  <c r="AE226" i="14" s="1"/>
  <c r="AE202" i="14" a="1"/>
  <c r="AE202" i="14" s="1"/>
  <c r="AE178" i="14" a="1"/>
  <c r="AE178" i="14" s="1"/>
  <c r="AE154" i="14" a="1"/>
  <c r="AE154" i="14" s="1"/>
  <c r="AE130" i="14" a="1"/>
  <c r="AE130" i="14" s="1"/>
  <c r="AE106" i="14" a="1"/>
  <c r="AE106" i="14" s="1"/>
  <c r="AE74" i="14" a="1"/>
  <c r="AE74" i="14" s="1"/>
  <c r="AE26" i="14" a="1"/>
  <c r="AE26" i="14" s="1"/>
  <c r="AE21" i="14" a="1"/>
  <c r="AE21" i="14" s="1"/>
  <c r="AE13" i="14" a="1"/>
  <c r="AE13" i="14" s="1"/>
  <c r="AE254" i="14" a="1"/>
  <c r="AE254" i="14" s="1"/>
  <c r="AE246" i="14" a="1"/>
  <c r="AE246" i="14" s="1"/>
  <c r="AE238" i="14" a="1"/>
  <c r="AE238" i="14" s="1"/>
  <c r="AE230" i="14" a="1"/>
  <c r="AE230" i="14" s="1"/>
  <c r="AE222" i="14" a="1"/>
  <c r="AE222" i="14" s="1"/>
  <c r="AE214" i="14" a="1"/>
  <c r="AE214" i="14" s="1"/>
  <c r="AE206" i="14" a="1"/>
  <c r="AE206" i="14" s="1"/>
  <c r="AE198" i="14" a="1"/>
  <c r="AE198" i="14" s="1"/>
  <c r="AE190" i="14" a="1"/>
  <c r="AE190" i="14" s="1"/>
  <c r="AE182" i="14" a="1"/>
  <c r="AE182" i="14" s="1"/>
  <c r="AE174" i="14" a="1"/>
  <c r="AE174" i="14" s="1"/>
  <c r="AE166" i="14" a="1"/>
  <c r="AE166" i="14" s="1"/>
  <c r="AE158" i="14" a="1"/>
  <c r="AE158" i="14" s="1"/>
  <c r="AE150" i="14" a="1"/>
  <c r="AE150" i="14" s="1"/>
  <c r="AE142" i="14" a="1"/>
  <c r="AE142" i="14" s="1"/>
  <c r="AE134" i="14" a="1"/>
  <c r="AE134" i="14" s="1"/>
  <c r="AE126" i="14" a="1"/>
  <c r="AE126" i="14" s="1"/>
  <c r="AE118" i="14" a="1"/>
  <c r="AE118" i="14" s="1"/>
  <c r="AE110" i="14" a="1"/>
  <c r="AE110" i="14" s="1"/>
  <c r="AE102" i="14" a="1"/>
  <c r="AE102" i="14" s="1"/>
  <c r="AE94" i="14" a="1"/>
  <c r="AE94" i="14" s="1"/>
  <c r="AE86" i="14" a="1"/>
  <c r="AE86" i="14" s="1"/>
  <c r="AE78" i="14" a="1"/>
  <c r="AE78" i="14" s="1"/>
  <c r="AE70" i="14" a="1"/>
  <c r="AE70" i="14" s="1"/>
  <c r="AE62" i="14" a="1"/>
  <c r="AE62" i="14" s="1"/>
  <c r="AE54" i="14" a="1"/>
  <c r="AE54" i="14" s="1"/>
  <c r="AE46" i="14" a="1"/>
  <c r="AE46" i="14" s="1"/>
  <c r="AE38" i="14" a="1"/>
  <c r="AE38" i="14" s="1"/>
  <c r="AE30" i="14" a="1"/>
  <c r="AE30" i="14" s="1"/>
  <c r="AE20" i="14" a="1"/>
  <c r="AE20" i="14" s="1"/>
  <c r="AE261" i="14" a="1"/>
  <c r="AE261" i="14" s="1"/>
  <c r="AE253" i="14" a="1"/>
  <c r="AE253" i="14" s="1"/>
  <c r="AE245" i="14" a="1"/>
  <c r="AE245" i="14" s="1"/>
  <c r="AE237" i="14" a="1"/>
  <c r="AE237" i="14" s="1"/>
  <c r="AE229" i="14" a="1"/>
  <c r="AE229" i="14" s="1"/>
  <c r="AE221" i="14" a="1"/>
  <c r="AE221" i="14" s="1"/>
  <c r="AE213" i="14" a="1"/>
  <c r="AE213" i="14" s="1"/>
  <c r="AE205" i="14" a="1"/>
  <c r="AE205" i="14" s="1"/>
  <c r="AE197" i="14" a="1"/>
  <c r="AE197" i="14" s="1"/>
  <c r="AE189" i="14" a="1"/>
  <c r="AE189" i="14" s="1"/>
  <c r="AE181" i="14" a="1"/>
  <c r="AE181" i="14" s="1"/>
  <c r="AE173" i="14" a="1"/>
  <c r="AE173" i="14" s="1"/>
  <c r="AE165" i="14" a="1"/>
  <c r="AE165" i="14" s="1"/>
  <c r="AE157" i="14" a="1"/>
  <c r="AE157" i="14" s="1"/>
  <c r="AE149" i="14" a="1"/>
  <c r="AE149" i="14" s="1"/>
  <c r="AE141" i="14" a="1"/>
  <c r="AE141" i="14" s="1"/>
  <c r="AE133" i="14" a="1"/>
  <c r="AE133" i="14" s="1"/>
  <c r="AE125" i="14" a="1"/>
  <c r="AE125" i="14" s="1"/>
  <c r="AE117" i="14" a="1"/>
  <c r="AE117" i="14" s="1"/>
  <c r="AE109" i="14" a="1"/>
  <c r="AE109" i="14" s="1"/>
  <c r="AE101" i="14" a="1"/>
  <c r="AE101" i="14" s="1"/>
  <c r="AE93" i="14" a="1"/>
  <c r="AE93" i="14" s="1"/>
  <c r="AE85" i="14" a="1"/>
  <c r="AE85" i="14" s="1"/>
  <c r="AE77" i="14" a="1"/>
  <c r="AE77" i="14" s="1"/>
  <c r="AE69" i="14" a="1"/>
  <c r="AE69" i="14" s="1"/>
  <c r="AE61" i="14" a="1"/>
  <c r="AE61" i="14" s="1"/>
  <c r="AE53" i="14" a="1"/>
  <c r="AE53" i="14" s="1"/>
  <c r="AE45" i="14" a="1"/>
  <c r="AE45" i="14" s="1"/>
  <c r="AE37" i="14" a="1"/>
  <c r="AE37" i="14" s="1"/>
  <c r="AE29" i="14" a="1"/>
  <c r="AE29" i="14" s="1"/>
  <c r="AE258" i="14" a="1"/>
  <c r="AE258" i="14" s="1"/>
  <c r="AE234" i="14" a="1"/>
  <c r="AE234" i="14" s="1"/>
  <c r="AE210" i="14" a="1"/>
  <c r="AE210" i="14" s="1"/>
  <c r="AE186" i="14" a="1"/>
  <c r="AE186" i="14" s="1"/>
  <c r="AE162" i="14" a="1"/>
  <c r="AE162" i="14" s="1"/>
  <c r="AE138" i="14" a="1"/>
  <c r="AE138" i="14" s="1"/>
  <c r="AE114" i="14" a="1"/>
  <c r="AE114" i="14" s="1"/>
  <c r="AE82" i="14" a="1"/>
  <c r="AE82" i="14" s="1"/>
  <c r="AE58" i="14" a="1"/>
  <c r="AE58" i="14" s="1"/>
  <c r="AE19" i="14" a="1"/>
  <c r="AE19" i="14" s="1"/>
  <c r="AE260" i="14" a="1"/>
  <c r="AE260" i="14" s="1"/>
  <c r="AE252" i="14" a="1"/>
  <c r="AE252" i="14" s="1"/>
  <c r="AE244" i="14" a="1"/>
  <c r="AE244" i="14" s="1"/>
  <c r="AE236" i="14" a="1"/>
  <c r="AE236" i="14" s="1"/>
  <c r="AE228" i="14" a="1"/>
  <c r="AE228" i="14" s="1"/>
  <c r="AE220" i="14" a="1"/>
  <c r="AE220" i="14" s="1"/>
  <c r="AE212" i="14" a="1"/>
  <c r="AE212" i="14" s="1"/>
  <c r="AE204" i="14" a="1"/>
  <c r="AE204" i="14" s="1"/>
  <c r="AE196" i="14" a="1"/>
  <c r="AE196" i="14" s="1"/>
  <c r="AE188" i="14" a="1"/>
  <c r="AE188" i="14" s="1"/>
  <c r="AE180" i="14" a="1"/>
  <c r="AE180" i="14" s="1"/>
  <c r="AE172" i="14" a="1"/>
  <c r="AE172" i="14" s="1"/>
  <c r="AE164" i="14" a="1"/>
  <c r="AE164" i="14" s="1"/>
  <c r="AE156" i="14" a="1"/>
  <c r="AE156" i="14" s="1"/>
  <c r="AE148" i="14" a="1"/>
  <c r="AE148" i="14" s="1"/>
  <c r="AE140" i="14" a="1"/>
  <c r="AE140" i="14" s="1"/>
  <c r="AE132" i="14" a="1"/>
  <c r="AE132" i="14" s="1"/>
  <c r="AE124" i="14" a="1"/>
  <c r="AE124" i="14" s="1"/>
  <c r="AE116" i="14" a="1"/>
  <c r="AE116" i="14" s="1"/>
  <c r="AE108" i="14" a="1"/>
  <c r="AE108" i="14" s="1"/>
  <c r="AE100" i="14" a="1"/>
  <c r="AE100" i="14" s="1"/>
  <c r="AE92" i="14" a="1"/>
  <c r="AE92" i="14" s="1"/>
  <c r="AE84" i="14" a="1"/>
  <c r="AE84" i="14" s="1"/>
  <c r="AE76" i="14" a="1"/>
  <c r="AE76" i="14" s="1"/>
  <c r="AE68" i="14" a="1"/>
  <c r="AE68" i="14" s="1"/>
  <c r="AE60" i="14" a="1"/>
  <c r="AE60" i="14" s="1"/>
  <c r="AE52" i="14" a="1"/>
  <c r="AE52" i="14" s="1"/>
  <c r="AE44" i="14" a="1"/>
  <c r="AE44" i="14" s="1"/>
  <c r="AE36" i="14" a="1"/>
  <c r="AE36" i="14" s="1"/>
  <c r="AE28" i="14" a="1"/>
  <c r="AE28" i="14" s="1"/>
  <c r="AE34" i="14" a="1"/>
  <c r="AE34" i="14" s="1"/>
  <c r="AE18" i="14" a="1"/>
  <c r="AE18" i="14" s="1"/>
  <c r="AE259" i="14" a="1"/>
  <c r="AE259" i="14" s="1"/>
  <c r="AE251" i="14" a="1"/>
  <c r="AE251" i="14" s="1"/>
  <c r="AE243" i="14" a="1"/>
  <c r="AE243" i="14" s="1"/>
  <c r="AE235" i="14" a="1"/>
  <c r="AE235" i="14" s="1"/>
  <c r="AE227" i="14" a="1"/>
  <c r="AE227" i="14" s="1"/>
  <c r="AE219" i="14" a="1"/>
  <c r="AE219" i="14" s="1"/>
  <c r="AE211" i="14" a="1"/>
  <c r="AE211" i="14" s="1"/>
  <c r="AE203" i="14" a="1"/>
  <c r="AE203" i="14" s="1"/>
  <c r="AE195" i="14" a="1"/>
  <c r="AE195" i="14" s="1"/>
  <c r="AE187" i="14" a="1"/>
  <c r="AE187" i="14" s="1"/>
  <c r="AE179" i="14" a="1"/>
  <c r="AE179" i="14" s="1"/>
  <c r="AE171" i="14" a="1"/>
  <c r="AE171" i="14" s="1"/>
  <c r="AE163" i="14" a="1"/>
  <c r="AE163" i="14" s="1"/>
  <c r="AE155" i="14" a="1"/>
  <c r="AE155" i="14" s="1"/>
  <c r="AE147" i="14" a="1"/>
  <c r="AE147" i="14" s="1"/>
  <c r="AE139" i="14" a="1"/>
  <c r="AE139" i="14" s="1"/>
  <c r="AE131" i="14" a="1"/>
  <c r="AE131" i="14" s="1"/>
  <c r="AE123" i="14" a="1"/>
  <c r="AE123" i="14" s="1"/>
  <c r="AE115" i="14" a="1"/>
  <c r="AE115" i="14" s="1"/>
  <c r="AE107" i="14" a="1"/>
  <c r="AE107" i="14" s="1"/>
  <c r="AE99" i="14" a="1"/>
  <c r="AE99" i="14" s="1"/>
  <c r="AE91" i="14" a="1"/>
  <c r="AE91" i="14" s="1"/>
  <c r="AE83" i="14" a="1"/>
  <c r="AE83" i="14" s="1"/>
  <c r="AE75" i="14" a="1"/>
  <c r="AE75" i="14" s="1"/>
  <c r="AE67" i="14" a="1"/>
  <c r="AE67" i="14" s="1"/>
  <c r="AE59" i="14" a="1"/>
  <c r="AE59" i="14" s="1"/>
  <c r="AE51" i="14" a="1"/>
  <c r="AE51" i="14" s="1"/>
  <c r="AE43" i="14" a="1"/>
  <c r="AE43" i="14" s="1"/>
  <c r="AE35" i="14" a="1"/>
  <c r="AE35" i="14" s="1"/>
  <c r="AE27" i="14" a="1"/>
  <c r="AE27" i="14" s="1"/>
  <c r="AE42" i="14" a="1"/>
  <c r="AE42" i="14" s="1"/>
  <c r="AE12" i="14" a="1"/>
  <c r="AE12" i="14" s="1"/>
  <c r="AE16" i="14" a="1"/>
  <c r="AE16" i="14" s="1"/>
  <c r="AE257" i="14" a="1"/>
  <c r="AE257" i="14" s="1"/>
  <c r="AE249" i="14" a="1"/>
  <c r="AE249" i="14" s="1"/>
  <c r="AE241" i="14" a="1"/>
  <c r="AE241" i="14" s="1"/>
  <c r="AE233" i="14" a="1"/>
  <c r="AE233" i="14" s="1"/>
  <c r="AE225" i="14" a="1"/>
  <c r="AE225" i="14" s="1"/>
  <c r="AE217" i="14" a="1"/>
  <c r="AE217" i="14" s="1"/>
  <c r="AE209" i="14" a="1"/>
  <c r="AE209" i="14" s="1"/>
  <c r="AE201" i="14" a="1"/>
  <c r="AE201" i="14" s="1"/>
  <c r="AE193" i="14" a="1"/>
  <c r="AE193" i="14" s="1"/>
  <c r="AE185" i="14" a="1"/>
  <c r="AE185" i="14" s="1"/>
  <c r="AE177" i="14" a="1"/>
  <c r="AE177" i="14" s="1"/>
  <c r="AE169" i="14" a="1"/>
  <c r="AE169" i="14" s="1"/>
  <c r="AE161" i="14" a="1"/>
  <c r="AE161" i="14" s="1"/>
  <c r="AE153" i="14" a="1"/>
  <c r="AE153" i="14" s="1"/>
  <c r="AE145" i="14" a="1"/>
  <c r="AE145" i="14" s="1"/>
  <c r="AE137" i="14" a="1"/>
  <c r="AE137" i="14" s="1"/>
  <c r="AE129" i="14" a="1"/>
  <c r="AE129" i="14" s="1"/>
  <c r="AE121" i="14" a="1"/>
  <c r="AE121" i="14" s="1"/>
  <c r="AE113" i="14" a="1"/>
  <c r="AE113" i="14" s="1"/>
  <c r="AE105" i="14" a="1"/>
  <c r="AE105" i="14" s="1"/>
  <c r="AE97" i="14" a="1"/>
  <c r="AE97" i="14" s="1"/>
  <c r="AE89" i="14" a="1"/>
  <c r="AE89" i="14" s="1"/>
  <c r="AE81" i="14" a="1"/>
  <c r="AE81" i="14" s="1"/>
  <c r="AE73" i="14" a="1"/>
  <c r="AE73" i="14" s="1"/>
  <c r="AE65" i="14" a="1"/>
  <c r="AE65" i="14" s="1"/>
  <c r="AE57" i="14" a="1"/>
  <c r="AE57" i="14" s="1"/>
  <c r="AE49" i="14" a="1"/>
  <c r="AE49" i="14" s="1"/>
  <c r="AE41" i="14" a="1"/>
  <c r="AE41" i="14" s="1"/>
  <c r="AE33" i="14" a="1"/>
  <c r="AE33" i="14" s="1"/>
  <c r="AE25" i="14" a="1"/>
  <c r="AE25" i="14" s="1"/>
  <c r="AE17" i="14" a="1"/>
  <c r="AE17" i="14" s="1"/>
  <c r="AE242" i="14" a="1"/>
  <c r="AE242" i="14" s="1"/>
  <c r="AE218" i="14" a="1"/>
  <c r="AE218" i="14" s="1"/>
  <c r="AE194" i="14" a="1"/>
  <c r="AE194" i="14" s="1"/>
  <c r="AE170" i="14" a="1"/>
  <c r="AE170" i="14" s="1"/>
  <c r="AE146" i="14" a="1"/>
  <c r="AE146" i="14" s="1"/>
  <c r="AE122" i="14" a="1"/>
  <c r="AE122" i="14" s="1"/>
  <c r="AE98" i="14" a="1"/>
  <c r="AE98" i="14" s="1"/>
  <c r="AE90" i="14" a="1"/>
  <c r="AE90" i="14" s="1"/>
  <c r="AE23" i="14" a="1"/>
  <c r="AE23" i="14" s="1"/>
  <c r="AE15" i="14" a="1"/>
  <c r="AE15" i="14" s="1"/>
  <c r="AE256" i="14" a="1"/>
  <c r="AE256" i="14" s="1"/>
  <c r="AE248" i="14" a="1"/>
  <c r="AE248" i="14" s="1"/>
  <c r="AE240" i="14" a="1"/>
  <c r="AE240" i="14" s="1"/>
  <c r="AE232" i="14" a="1"/>
  <c r="AE232" i="14" s="1"/>
  <c r="AE224" i="14" a="1"/>
  <c r="AE224" i="14" s="1"/>
  <c r="AE216" i="14" a="1"/>
  <c r="AE216" i="14" s="1"/>
  <c r="AE208" i="14" a="1"/>
  <c r="AE208" i="14" s="1"/>
  <c r="AE200" i="14" a="1"/>
  <c r="AE200" i="14" s="1"/>
  <c r="AE192" i="14" a="1"/>
  <c r="AE192" i="14" s="1"/>
  <c r="AE184" i="14" a="1"/>
  <c r="AE184" i="14" s="1"/>
  <c r="AE176" i="14" a="1"/>
  <c r="AE176" i="14" s="1"/>
  <c r="AE168" i="14" a="1"/>
  <c r="AE168" i="14" s="1"/>
  <c r="AE160" i="14" a="1"/>
  <c r="AE160" i="14" s="1"/>
  <c r="AE152" i="14" a="1"/>
  <c r="AE152" i="14" s="1"/>
  <c r="AE144" i="14" a="1"/>
  <c r="AE144" i="14" s="1"/>
  <c r="AE136" i="14" a="1"/>
  <c r="AE136" i="14" s="1"/>
  <c r="AE128" i="14" a="1"/>
  <c r="AE128" i="14" s="1"/>
  <c r="AE120" i="14" a="1"/>
  <c r="AE120" i="14" s="1"/>
  <c r="AE112" i="14" a="1"/>
  <c r="AE112" i="14" s="1"/>
  <c r="AE104" i="14" a="1"/>
  <c r="AE104" i="14" s="1"/>
  <c r="AE96" i="14" a="1"/>
  <c r="AE96" i="14" s="1"/>
  <c r="AE88" i="14" a="1"/>
  <c r="AE88" i="14" s="1"/>
  <c r="AE80" i="14" a="1"/>
  <c r="AE80" i="14" s="1"/>
  <c r="AE72" i="14" a="1"/>
  <c r="AE72" i="14" s="1"/>
  <c r="AE64" i="14" a="1"/>
  <c r="AE64" i="14" s="1"/>
  <c r="AE56" i="14" a="1"/>
  <c r="AE56" i="14" s="1"/>
  <c r="AE48" i="14" a="1"/>
  <c r="AE48" i="14" s="1"/>
  <c r="AE40" i="14" a="1"/>
  <c r="AE40" i="14" s="1"/>
  <c r="AE32" i="14" a="1"/>
  <c r="AE32" i="14" s="1"/>
  <c r="AD12" i="14" a="1"/>
  <c r="AD12" i="14" s="1"/>
  <c r="AC11" i="3" a="1"/>
  <c r="AC11" i="3" s="1"/>
  <c r="AD13" i="14" a="1"/>
  <c r="AD13" i="14" s="1"/>
  <c r="AD180" i="14" a="1"/>
  <c r="AD180" i="14" s="1"/>
  <c r="AD123" i="14" a="1"/>
  <c r="AD123" i="14" s="1"/>
  <c r="AD244" i="14" a="1"/>
  <c r="AD244" i="14" s="1"/>
  <c r="AD196" i="14" a="1"/>
  <c r="AD196" i="14" s="1"/>
  <c r="AD228" i="14" a="1"/>
  <c r="AD228" i="14" s="1"/>
  <c r="AD212" i="14" a="1"/>
  <c r="AD212" i="14" s="1"/>
  <c r="AD164" i="14" a="1"/>
  <c r="AD164" i="14" s="1"/>
  <c r="AD146" i="14" a="1"/>
  <c r="AD146" i="14" s="1"/>
  <c r="AD260" i="14" a="1"/>
  <c r="AD260" i="14" s="1"/>
  <c r="AD259" i="14" a="1"/>
  <c r="AD259" i="14" s="1"/>
  <c r="AD227" i="14" a="1"/>
  <c r="AD227" i="14" s="1"/>
  <c r="AD211" i="14" a="1"/>
  <c r="AD211" i="14" s="1"/>
  <c r="AD195" i="14" a="1"/>
  <c r="AD195" i="14" s="1"/>
  <c r="AD179" i="14" a="1"/>
  <c r="AD179" i="14" s="1"/>
  <c r="AD163" i="14" a="1"/>
  <c r="AD163" i="14" s="1"/>
  <c r="AD140" i="14" a="1"/>
  <c r="AD140" i="14" s="1"/>
  <c r="AD122" i="14" a="1"/>
  <c r="AD122" i="14" s="1"/>
  <c r="AD243" i="14" a="1"/>
  <c r="AD243" i="14" s="1"/>
  <c r="AD258" i="14" a="1"/>
  <c r="AD258" i="14" s="1"/>
  <c r="AD242" i="14" a="1"/>
  <c r="AD242" i="14" s="1"/>
  <c r="AD226" i="14" a="1"/>
  <c r="AD226" i="14" s="1"/>
  <c r="AD210" i="14" a="1"/>
  <c r="AD210" i="14" s="1"/>
  <c r="AD194" i="14" a="1"/>
  <c r="AD194" i="14" s="1"/>
  <c r="AD178" i="14" a="1"/>
  <c r="AD178" i="14" s="1"/>
  <c r="AD162" i="14" a="1"/>
  <c r="AD162" i="14" s="1"/>
  <c r="AD139" i="14" a="1"/>
  <c r="AD139" i="14" s="1"/>
  <c r="AD116" i="14" a="1"/>
  <c r="AD116" i="14" s="1"/>
  <c r="AD149" i="14" a="1"/>
  <c r="AD149" i="14" s="1"/>
  <c r="AD253" i="14" a="1"/>
  <c r="AD253" i="14" s="1"/>
  <c r="AD237" i="14" a="1"/>
  <c r="AD237" i="14" s="1"/>
  <c r="AD221" i="14" a="1"/>
  <c r="AD221" i="14" s="1"/>
  <c r="AD205" i="14" a="1"/>
  <c r="AD205" i="14" s="1"/>
  <c r="AD189" i="14" a="1"/>
  <c r="AD189" i="14" s="1"/>
  <c r="AD173" i="14" a="1"/>
  <c r="AD173" i="14" s="1"/>
  <c r="AD156" i="14" a="1"/>
  <c r="AD156" i="14" s="1"/>
  <c r="AD138" i="14" a="1"/>
  <c r="AD138" i="14" s="1"/>
  <c r="AD115" i="14" a="1"/>
  <c r="AD115" i="14" s="1"/>
  <c r="AD252" i="14" a="1"/>
  <c r="AD252" i="14" s="1"/>
  <c r="AD236" i="14" a="1"/>
  <c r="AD236" i="14" s="1"/>
  <c r="AD220" i="14" a="1"/>
  <c r="AD220" i="14" s="1"/>
  <c r="AD204" i="14" a="1"/>
  <c r="AD204" i="14" s="1"/>
  <c r="AD188" i="14" a="1"/>
  <c r="AD188" i="14" s="1"/>
  <c r="AD172" i="14" a="1"/>
  <c r="AD172" i="14" s="1"/>
  <c r="AD155" i="14" a="1"/>
  <c r="AD155" i="14" s="1"/>
  <c r="AD132" i="14" a="1"/>
  <c r="AD132" i="14" s="1"/>
  <c r="AD114" i="14" a="1"/>
  <c r="AD114" i="14" s="1"/>
  <c r="AD235" i="14" a="1"/>
  <c r="AD235" i="14" s="1"/>
  <c r="AD203" i="14" a="1"/>
  <c r="AD203" i="14" s="1"/>
  <c r="AD171" i="14" a="1"/>
  <c r="AD171" i="14" s="1"/>
  <c r="AD108" i="14" a="1"/>
  <c r="AD108" i="14" s="1"/>
  <c r="AD250" i="14" a="1"/>
  <c r="AD250" i="14" s="1"/>
  <c r="AD234" i="14" a="1"/>
  <c r="AD234" i="14" s="1"/>
  <c r="AD218" i="14" a="1"/>
  <c r="AD218" i="14" s="1"/>
  <c r="AD202" i="14" a="1"/>
  <c r="AD202" i="14" s="1"/>
  <c r="AD186" i="14" a="1"/>
  <c r="AD186" i="14" s="1"/>
  <c r="AD170" i="14" a="1"/>
  <c r="AD170" i="14" s="1"/>
  <c r="AD148" i="14" a="1"/>
  <c r="AD148" i="14" s="1"/>
  <c r="AD130" i="14" a="1"/>
  <c r="AD130" i="14" s="1"/>
  <c r="AD107" i="14" a="1"/>
  <c r="AD107" i="14" s="1"/>
  <c r="AD251" i="14" a="1"/>
  <c r="AD251" i="14" s="1"/>
  <c r="AD219" i="14" a="1"/>
  <c r="AD219" i="14" s="1"/>
  <c r="AD187" i="14" a="1"/>
  <c r="AD187" i="14" s="1"/>
  <c r="AD154" i="14" a="1"/>
  <c r="AD154" i="14" s="1"/>
  <c r="AD131" i="14" a="1"/>
  <c r="AD131" i="14" s="1"/>
  <c r="AD261" i="14" a="1"/>
  <c r="AD261" i="14" s="1"/>
  <c r="AD245" i="14" a="1"/>
  <c r="AD245" i="14" s="1"/>
  <c r="AD229" i="14" a="1"/>
  <c r="AD229" i="14" s="1"/>
  <c r="AD213" i="14" a="1"/>
  <c r="AD213" i="14" s="1"/>
  <c r="AD197" i="14" a="1"/>
  <c r="AD197" i="14" s="1"/>
  <c r="AD181" i="14" a="1"/>
  <c r="AD181" i="14" s="1"/>
  <c r="AD165" i="14" a="1"/>
  <c r="AD165" i="14" s="1"/>
  <c r="AD147" i="14" a="1"/>
  <c r="AD147" i="14" s="1"/>
  <c r="AD124" i="14" a="1"/>
  <c r="AD124" i="14" s="1"/>
  <c r="AD100" i="14" a="1"/>
  <c r="AD100" i="14" s="1"/>
  <c r="AD92" i="14" a="1"/>
  <c r="AD92" i="14" s="1"/>
  <c r="AD84" i="14" a="1"/>
  <c r="AD84" i="14" s="1"/>
  <c r="AD76" i="14" a="1"/>
  <c r="AD76" i="14" s="1"/>
  <c r="AD68" i="14" a="1"/>
  <c r="AD68" i="14" s="1"/>
  <c r="AD60" i="14" a="1"/>
  <c r="AD60" i="14" s="1"/>
  <c r="AD52" i="14" a="1"/>
  <c r="AD52" i="14" s="1"/>
  <c r="AD44" i="14" a="1"/>
  <c r="AD44" i="14" s="1"/>
  <c r="AD36" i="14" a="1"/>
  <c r="AD36" i="14" s="1"/>
  <c r="AD28" i="14" a="1"/>
  <c r="AD28" i="14" s="1"/>
  <c r="AD20" i="14" a="1"/>
  <c r="AD20" i="14" s="1"/>
  <c r="AD99" i="14" a="1"/>
  <c r="AD99" i="14" s="1"/>
  <c r="AD91" i="14" a="1"/>
  <c r="AD91" i="14" s="1"/>
  <c r="AD83" i="14" a="1"/>
  <c r="AD83" i="14" s="1"/>
  <c r="AD75" i="14" a="1"/>
  <c r="AD75" i="14" s="1"/>
  <c r="AD67" i="14" a="1"/>
  <c r="AD67" i="14" s="1"/>
  <c r="AD59" i="14" a="1"/>
  <c r="AD59" i="14" s="1"/>
  <c r="AD51" i="14" a="1"/>
  <c r="AD51" i="14" s="1"/>
  <c r="AD43" i="14" a="1"/>
  <c r="AD43" i="14" s="1"/>
  <c r="AD35" i="14" a="1"/>
  <c r="AD35" i="14" s="1"/>
  <c r="AD27" i="14" a="1"/>
  <c r="AD27" i="14" s="1"/>
  <c r="AD19" i="14" a="1"/>
  <c r="AD19" i="14" s="1"/>
  <c r="AD106" i="14" a="1"/>
  <c r="AD106" i="14" s="1"/>
  <c r="AD98" i="14" a="1"/>
  <c r="AD98" i="14" s="1"/>
  <c r="AD90" i="14" a="1"/>
  <c r="AD90" i="14" s="1"/>
  <c r="AD82" i="14" a="1"/>
  <c r="AD82" i="14" s="1"/>
  <c r="AD74" i="14" a="1"/>
  <c r="AD74" i="14" s="1"/>
  <c r="AD66" i="14" a="1"/>
  <c r="AD66" i="14" s="1"/>
  <c r="AD58" i="14" a="1"/>
  <c r="AD58" i="14" s="1"/>
  <c r="AD50" i="14" a="1"/>
  <c r="AD50" i="14" s="1"/>
  <c r="AD42" i="14" a="1"/>
  <c r="AD42" i="14" s="1"/>
  <c r="AD34" i="14" a="1"/>
  <c r="AD34" i="14" s="1"/>
  <c r="AD26" i="14" a="1"/>
  <c r="AD26" i="14" s="1"/>
  <c r="AD18" i="14" a="1"/>
  <c r="AD18" i="14" s="1"/>
  <c r="AD241" i="14" a="1"/>
  <c r="AD241" i="14" s="1"/>
  <c r="AD233" i="14" a="1"/>
  <c r="AD233" i="14" s="1"/>
  <c r="AD201" i="14" a="1"/>
  <c r="AD201" i="14" s="1"/>
  <c r="AD193" i="14" a="1"/>
  <c r="AD193" i="14" s="1"/>
  <c r="AD185" i="14" a="1"/>
  <c r="AD185" i="14" s="1"/>
  <c r="AD177" i="14" a="1"/>
  <c r="AD177" i="14" s="1"/>
  <c r="AD169" i="14" a="1"/>
  <c r="AD169" i="14" s="1"/>
  <c r="AD161" i="14" a="1"/>
  <c r="AD161" i="14" s="1"/>
  <c r="AD153" i="14" a="1"/>
  <c r="AD153" i="14" s="1"/>
  <c r="AD145" i="14" a="1"/>
  <c r="AD145" i="14" s="1"/>
  <c r="AD137" i="14" a="1"/>
  <c r="AD137" i="14" s="1"/>
  <c r="AD129" i="14" a="1"/>
  <c r="AD129" i="14" s="1"/>
  <c r="AD121" i="14" a="1"/>
  <c r="AD121" i="14" s="1"/>
  <c r="AD113" i="14" a="1"/>
  <c r="AD113" i="14" s="1"/>
  <c r="AD105" i="14" a="1"/>
  <c r="AD105" i="14" s="1"/>
  <c r="AD97" i="14" a="1"/>
  <c r="AD97" i="14" s="1"/>
  <c r="AD89" i="14" a="1"/>
  <c r="AD89" i="14" s="1"/>
  <c r="AD81" i="14" a="1"/>
  <c r="AD81" i="14" s="1"/>
  <c r="AD73" i="14" a="1"/>
  <c r="AD73" i="14" s="1"/>
  <c r="AD65" i="14" a="1"/>
  <c r="AD65" i="14" s="1"/>
  <c r="AD57" i="14" a="1"/>
  <c r="AD57" i="14" s="1"/>
  <c r="AD49" i="14" a="1"/>
  <c r="AD49" i="14" s="1"/>
  <c r="AD41" i="14" a="1"/>
  <c r="AD41" i="14" s="1"/>
  <c r="AD33" i="14" a="1"/>
  <c r="AD33" i="14" s="1"/>
  <c r="AD25" i="14" a="1"/>
  <c r="AD25" i="14" s="1"/>
  <c r="AD17" i="14" a="1"/>
  <c r="AD17" i="14" s="1"/>
  <c r="AD257" i="14" a="1"/>
  <c r="AD257" i="14" s="1"/>
  <c r="AD225" i="14" a="1"/>
  <c r="AD225" i="14" s="1"/>
  <c r="AD256" i="14" a="1"/>
  <c r="AD256" i="14" s="1"/>
  <c r="AD248" i="14" a="1"/>
  <c r="AD248" i="14" s="1"/>
  <c r="AD240" i="14" a="1"/>
  <c r="AD240" i="14" s="1"/>
  <c r="AD232" i="14" a="1"/>
  <c r="AD232" i="14" s="1"/>
  <c r="AD224" i="14" a="1"/>
  <c r="AD224" i="14" s="1"/>
  <c r="AD216" i="14" a="1"/>
  <c r="AD216" i="14" s="1"/>
  <c r="AD208" i="14" a="1"/>
  <c r="AD208" i="14" s="1"/>
  <c r="AD200" i="14" a="1"/>
  <c r="AD200" i="14" s="1"/>
  <c r="AD192" i="14" a="1"/>
  <c r="AD192" i="14" s="1"/>
  <c r="AD184" i="14" a="1"/>
  <c r="AD184" i="14" s="1"/>
  <c r="AD176" i="14" a="1"/>
  <c r="AD176" i="14" s="1"/>
  <c r="AD168" i="14" a="1"/>
  <c r="AD168" i="14" s="1"/>
  <c r="AD160" i="14" a="1"/>
  <c r="AD160" i="14" s="1"/>
  <c r="AD152" i="14" a="1"/>
  <c r="AD152" i="14" s="1"/>
  <c r="AD144" i="14" a="1"/>
  <c r="AD144" i="14" s="1"/>
  <c r="AD136" i="14" a="1"/>
  <c r="AD136" i="14" s="1"/>
  <c r="AD128" i="14" a="1"/>
  <c r="AD128" i="14" s="1"/>
  <c r="AD120" i="14" a="1"/>
  <c r="AD120" i="14" s="1"/>
  <c r="AD112" i="14" a="1"/>
  <c r="AD112" i="14" s="1"/>
  <c r="AD104" i="14" a="1"/>
  <c r="AD104" i="14" s="1"/>
  <c r="AD96" i="14" a="1"/>
  <c r="AD96" i="14" s="1"/>
  <c r="AD88" i="14" a="1"/>
  <c r="AD88" i="14" s="1"/>
  <c r="AD80" i="14" a="1"/>
  <c r="AD80" i="14" s="1"/>
  <c r="AD72" i="14" a="1"/>
  <c r="AD72" i="14" s="1"/>
  <c r="AD64" i="14" a="1"/>
  <c r="AD64" i="14" s="1"/>
  <c r="AD56" i="14" a="1"/>
  <c r="AD56" i="14" s="1"/>
  <c r="AD48" i="14" a="1"/>
  <c r="AD48" i="14" s="1"/>
  <c r="AD40" i="14" a="1"/>
  <c r="AD40" i="14" s="1"/>
  <c r="AD32" i="14" a="1"/>
  <c r="AD32" i="14" s="1"/>
  <c r="AD24" i="14" a="1"/>
  <c r="AD24" i="14" s="1"/>
  <c r="AD16" i="14" a="1"/>
  <c r="AD16" i="14" s="1"/>
  <c r="AD249" i="14" a="1"/>
  <c r="AD249" i="14" s="1"/>
  <c r="AD217" i="14" a="1"/>
  <c r="AD217" i="14" s="1"/>
  <c r="AD255" i="14" a="1"/>
  <c r="AD255" i="14" s="1"/>
  <c r="AD247" i="14" a="1"/>
  <c r="AD247" i="14" s="1"/>
  <c r="AD239" i="14" a="1"/>
  <c r="AD239" i="14" s="1"/>
  <c r="AD231" i="14" a="1"/>
  <c r="AD231" i="14" s="1"/>
  <c r="AD223" i="14" a="1"/>
  <c r="AD223" i="14" s="1"/>
  <c r="AD215" i="14" a="1"/>
  <c r="AD215" i="14" s="1"/>
  <c r="AD207" i="14" a="1"/>
  <c r="AD207" i="14" s="1"/>
  <c r="AD199" i="14" a="1"/>
  <c r="AD199" i="14" s="1"/>
  <c r="AD191" i="14" a="1"/>
  <c r="AD191" i="14" s="1"/>
  <c r="AD183" i="14" a="1"/>
  <c r="AD183" i="14" s="1"/>
  <c r="AD175" i="14" a="1"/>
  <c r="AD175" i="14" s="1"/>
  <c r="AD167" i="14" a="1"/>
  <c r="AD167" i="14" s="1"/>
  <c r="AD159" i="14" a="1"/>
  <c r="AD159" i="14" s="1"/>
  <c r="AD151" i="14" a="1"/>
  <c r="AD151" i="14" s="1"/>
  <c r="AD143" i="14" a="1"/>
  <c r="AD143" i="14" s="1"/>
  <c r="AD135" i="14" a="1"/>
  <c r="AD135" i="14" s="1"/>
  <c r="AD127" i="14" a="1"/>
  <c r="AD127" i="14" s="1"/>
  <c r="AD119" i="14" a="1"/>
  <c r="AD119" i="14" s="1"/>
  <c r="AD111" i="14" a="1"/>
  <c r="AD111" i="14" s="1"/>
  <c r="AD103" i="14" a="1"/>
  <c r="AD103" i="14" s="1"/>
  <c r="AD95" i="14" a="1"/>
  <c r="AD95" i="14" s="1"/>
  <c r="AD87" i="14" a="1"/>
  <c r="AD87" i="14" s="1"/>
  <c r="AD79" i="14" a="1"/>
  <c r="AD79" i="14" s="1"/>
  <c r="AD71" i="14" a="1"/>
  <c r="AD71" i="14" s="1"/>
  <c r="AD63" i="14" a="1"/>
  <c r="AD63" i="14" s="1"/>
  <c r="AD55" i="14" a="1"/>
  <c r="AD55" i="14" s="1"/>
  <c r="AD47" i="14" a="1"/>
  <c r="AD47" i="14" s="1"/>
  <c r="AD39" i="14" a="1"/>
  <c r="AD39" i="14" s="1"/>
  <c r="AD31" i="14" a="1"/>
  <c r="AD31" i="14" s="1"/>
  <c r="AD23" i="14" a="1"/>
  <c r="AD23" i="14" s="1"/>
  <c r="AD15" i="14" a="1"/>
  <c r="AD15" i="14" s="1"/>
  <c r="AD209" i="14" a="1"/>
  <c r="AD209" i="14" s="1"/>
  <c r="AD254" i="14" a="1"/>
  <c r="AD254" i="14" s="1"/>
  <c r="AD246" i="14" a="1"/>
  <c r="AD246" i="14" s="1"/>
  <c r="AD238" i="14" a="1"/>
  <c r="AD238" i="14" s="1"/>
  <c r="AD230" i="14" a="1"/>
  <c r="AD230" i="14" s="1"/>
  <c r="AD222" i="14" a="1"/>
  <c r="AD222" i="14" s="1"/>
  <c r="AD214" i="14" a="1"/>
  <c r="AD214" i="14" s="1"/>
  <c r="AD206" i="14" a="1"/>
  <c r="AD206" i="14" s="1"/>
  <c r="AD198" i="14" a="1"/>
  <c r="AD198" i="14" s="1"/>
  <c r="AD190" i="14" a="1"/>
  <c r="AD190" i="14" s="1"/>
  <c r="AD182" i="14" a="1"/>
  <c r="AD182" i="14" s="1"/>
  <c r="AD174" i="14" a="1"/>
  <c r="AD174" i="14" s="1"/>
  <c r="AD166" i="14" a="1"/>
  <c r="AD166" i="14" s="1"/>
  <c r="AD158" i="14" a="1"/>
  <c r="AD158" i="14" s="1"/>
  <c r="AD150" i="14" a="1"/>
  <c r="AD150" i="14" s="1"/>
  <c r="AD142" i="14" a="1"/>
  <c r="AD142" i="14" s="1"/>
  <c r="AD134" i="14" a="1"/>
  <c r="AD134" i="14" s="1"/>
  <c r="AD126" i="14" a="1"/>
  <c r="AD126" i="14" s="1"/>
  <c r="AD118" i="14" a="1"/>
  <c r="AD118" i="14" s="1"/>
  <c r="AD110" i="14" a="1"/>
  <c r="AD110" i="14" s="1"/>
  <c r="AD102" i="14" a="1"/>
  <c r="AD102" i="14" s="1"/>
  <c r="AD94" i="14" a="1"/>
  <c r="AD94" i="14" s="1"/>
  <c r="AD86" i="14" a="1"/>
  <c r="AD86" i="14" s="1"/>
  <c r="AD78" i="14" a="1"/>
  <c r="AD78" i="14" s="1"/>
  <c r="AD70" i="14" a="1"/>
  <c r="AD70" i="14" s="1"/>
  <c r="AD62" i="14" a="1"/>
  <c r="AD62" i="14" s="1"/>
  <c r="AD54" i="14" a="1"/>
  <c r="AD54" i="14" s="1"/>
  <c r="AD46" i="14" a="1"/>
  <c r="AD46" i="14" s="1"/>
  <c r="AD38" i="14" a="1"/>
  <c r="AD38" i="14" s="1"/>
  <c r="AD30" i="14" a="1"/>
  <c r="AD30" i="14" s="1"/>
  <c r="AD22" i="14" a="1"/>
  <c r="AD22" i="14" s="1"/>
  <c r="AD14" i="14" a="1"/>
  <c r="AD14" i="14" s="1"/>
  <c r="AD157" i="14" a="1"/>
  <c r="AD157" i="14" s="1"/>
  <c r="AD141" i="14" a="1"/>
  <c r="AD141" i="14" s="1"/>
  <c r="AD133" i="14" a="1"/>
  <c r="AD133" i="14" s="1"/>
  <c r="AD125" i="14" a="1"/>
  <c r="AD125" i="14" s="1"/>
  <c r="AD117" i="14" a="1"/>
  <c r="AD117" i="14" s="1"/>
  <c r="AD109" i="14" a="1"/>
  <c r="AD109" i="14" s="1"/>
  <c r="AD101" i="14" a="1"/>
  <c r="AD101" i="14" s="1"/>
  <c r="AD93" i="14" a="1"/>
  <c r="AD93" i="14" s="1"/>
  <c r="AD85" i="14" a="1"/>
  <c r="AD85" i="14" s="1"/>
  <c r="AD77" i="14" a="1"/>
  <c r="AD77" i="14" s="1"/>
  <c r="AD69" i="14" a="1"/>
  <c r="AD69" i="14" s="1"/>
  <c r="AD61" i="14" a="1"/>
  <c r="AD61" i="14" s="1"/>
  <c r="AD53" i="14" a="1"/>
  <c r="AD53" i="14" s="1"/>
  <c r="AD45" i="14" a="1"/>
  <c r="AD45" i="14" s="1"/>
  <c r="AD37" i="14" a="1"/>
  <c r="AD37" i="14" s="1"/>
  <c r="AD29" i="14" a="1"/>
  <c r="AD29" i="14" s="1"/>
  <c r="AD21" i="14" a="1"/>
  <c r="AD21" i="14" s="1"/>
  <c r="AF12" i="14"/>
  <c r="AE12" i="4" a="1"/>
  <c r="AE12" i="4" s="1"/>
  <c r="AH32" i="14" l="1"/>
  <c r="AH40" i="14"/>
  <c r="AH48" i="14"/>
  <c r="AH56" i="14"/>
  <c r="AH64" i="14"/>
  <c r="AH72" i="14"/>
  <c r="AH80" i="14"/>
  <c r="AH88" i="14"/>
  <c r="AH96" i="14"/>
  <c r="AH104" i="14"/>
  <c r="AH112" i="14"/>
  <c r="AH120" i="14"/>
  <c r="AH128" i="14"/>
  <c r="AH136" i="14"/>
  <c r="AH144" i="14"/>
  <c r="AH152" i="14"/>
  <c r="AH160" i="14"/>
  <c r="AH168" i="14"/>
  <c r="AH176" i="14"/>
  <c r="AH184" i="14"/>
  <c r="AH192" i="14"/>
  <c r="AH200" i="14"/>
  <c r="AH208" i="14"/>
  <c r="AH216" i="14"/>
  <c r="AH224" i="14"/>
  <c r="AH232" i="14"/>
  <c r="AH240" i="14"/>
  <c r="AH248" i="14"/>
  <c r="AH256" i="14"/>
  <c r="AH18" i="14"/>
  <c r="AH26" i="14"/>
  <c r="AH33" i="14"/>
  <c r="AH41" i="14"/>
  <c r="AH49" i="14"/>
  <c r="AH57" i="14"/>
  <c r="AH65" i="14"/>
  <c r="AH73" i="14"/>
  <c r="AH81" i="14"/>
  <c r="AH89" i="14"/>
  <c r="AH97" i="14"/>
  <c r="AH105" i="14"/>
  <c r="AH113" i="14"/>
  <c r="AH121" i="14"/>
  <c r="AH129" i="14"/>
  <c r="AH137" i="14"/>
  <c r="AH145" i="14"/>
  <c r="AH153" i="14"/>
  <c r="AH161" i="14"/>
  <c r="AH169" i="14"/>
  <c r="AH177" i="14"/>
  <c r="AH185" i="14"/>
  <c r="AH193" i="14"/>
  <c r="AH201" i="14"/>
  <c r="AH209" i="14"/>
  <c r="AH217" i="14"/>
  <c r="AH225" i="14"/>
  <c r="AH233" i="14"/>
  <c r="AH241" i="14"/>
  <c r="AH249" i="14"/>
  <c r="AH257" i="14"/>
  <c r="AH19" i="14"/>
  <c r="AH27" i="14"/>
  <c r="AH34" i="14"/>
  <c r="AH42" i="14"/>
  <c r="AH50" i="14"/>
  <c r="AH58" i="14"/>
  <c r="AH66" i="14"/>
  <c r="AH74" i="14"/>
  <c r="AH82" i="14"/>
  <c r="AH90" i="14"/>
  <c r="AH98" i="14"/>
  <c r="AH106" i="14"/>
  <c r="AH114" i="14"/>
  <c r="AH122" i="14"/>
  <c r="AH130" i="14"/>
  <c r="AH138" i="14"/>
  <c r="AH146" i="14"/>
  <c r="AH154" i="14"/>
  <c r="AH162" i="14"/>
  <c r="AH170" i="14"/>
  <c r="AH178" i="14"/>
  <c r="AH186" i="14"/>
  <c r="AH194" i="14"/>
  <c r="AH202" i="14"/>
  <c r="AH210" i="14"/>
  <c r="AH218" i="14"/>
  <c r="AH226" i="14"/>
  <c r="AH234" i="14"/>
  <c r="AH242" i="14"/>
  <c r="AH250" i="14"/>
  <c r="AH258" i="14"/>
  <c r="AH20" i="14"/>
  <c r="AH28" i="14"/>
  <c r="AH35" i="14"/>
  <c r="AH43" i="14"/>
  <c r="AH51" i="14"/>
  <c r="AH59" i="14"/>
  <c r="AH67" i="14"/>
  <c r="AH75" i="14"/>
  <c r="AH83" i="14"/>
  <c r="AH91" i="14"/>
  <c r="AH99" i="14"/>
  <c r="AH107" i="14"/>
  <c r="AH115" i="14"/>
  <c r="AH123" i="14"/>
  <c r="AH131" i="14"/>
  <c r="AH139" i="14"/>
  <c r="AH147" i="14"/>
  <c r="AH155" i="14"/>
  <c r="AH163" i="14"/>
  <c r="AH171" i="14"/>
  <c r="AH179" i="14"/>
  <c r="AH187" i="14"/>
  <c r="AH195" i="14"/>
  <c r="AH203" i="14"/>
  <c r="AH211" i="14"/>
  <c r="AH219" i="14"/>
  <c r="AH227" i="14"/>
  <c r="AH235" i="14"/>
  <c r="AH243" i="14"/>
  <c r="AH251" i="14"/>
  <c r="AH259" i="14"/>
  <c r="AH21" i="14"/>
  <c r="AH29" i="14"/>
  <c r="AH36" i="14"/>
  <c r="AH44" i="14"/>
  <c r="AH52" i="14"/>
  <c r="AH60" i="14"/>
  <c r="AH68" i="14"/>
  <c r="AH76" i="14"/>
  <c r="AH84" i="14"/>
  <c r="AH92" i="14"/>
  <c r="AH100" i="14"/>
  <c r="AH108" i="14"/>
  <c r="AH116" i="14"/>
  <c r="AH124" i="14"/>
  <c r="AH132" i="14"/>
  <c r="AH140" i="14"/>
  <c r="AH148" i="14"/>
  <c r="AH156" i="14"/>
  <c r="AH164" i="14"/>
  <c r="AH172" i="14"/>
  <c r="AH180" i="14"/>
  <c r="AH188" i="14"/>
  <c r="AH196" i="14"/>
  <c r="AH204" i="14"/>
  <c r="AH212" i="14"/>
  <c r="AH220" i="14"/>
  <c r="AH228" i="14"/>
  <c r="AH236" i="14"/>
  <c r="AH244" i="14"/>
  <c r="AH252" i="14"/>
  <c r="AH260" i="14"/>
  <c r="AH22" i="14"/>
  <c r="AH30" i="14"/>
  <c r="AH37" i="14"/>
  <c r="AH45" i="14"/>
  <c r="AH53" i="14"/>
  <c r="AH61" i="14"/>
  <c r="AH69" i="14"/>
  <c r="AH77" i="14"/>
  <c r="AH85" i="14"/>
  <c r="AH93" i="14"/>
  <c r="AH101" i="14"/>
  <c r="AH109" i="14"/>
  <c r="AH117" i="14"/>
  <c r="AH125" i="14"/>
  <c r="AH133" i="14"/>
  <c r="AH141" i="14"/>
  <c r="AH149" i="14"/>
  <c r="AH157" i="14"/>
  <c r="AH165" i="14"/>
  <c r="AH173" i="14"/>
  <c r="AH181" i="14"/>
  <c r="AH189" i="14"/>
  <c r="AH197" i="14"/>
  <c r="AH205" i="14"/>
  <c r="AH213" i="14"/>
  <c r="AH221" i="14"/>
  <c r="AH229" i="14"/>
  <c r="AH237" i="14"/>
  <c r="AH245" i="14"/>
  <c r="AH253" i="14"/>
  <c r="AH261" i="14"/>
  <c r="AH23" i="14"/>
  <c r="AH31" i="14"/>
  <c r="AH38" i="14"/>
  <c r="AH46" i="14"/>
  <c r="AH54" i="14"/>
  <c r="AH62" i="14"/>
  <c r="AH70" i="14"/>
  <c r="AH78" i="14"/>
  <c r="AH86" i="14"/>
  <c r="AH94" i="14"/>
  <c r="AH102" i="14"/>
  <c r="AH110" i="14"/>
  <c r="AH118" i="14"/>
  <c r="AH126" i="14"/>
  <c r="AH134" i="14"/>
  <c r="AH142" i="14"/>
  <c r="AH150" i="14"/>
  <c r="AH158" i="14"/>
  <c r="AH166" i="14"/>
  <c r="AH174" i="14"/>
  <c r="AH182" i="14"/>
  <c r="AH190" i="14"/>
  <c r="AH198" i="14"/>
  <c r="AH206" i="14"/>
  <c r="AH214" i="14"/>
  <c r="AH222" i="14"/>
  <c r="AH230" i="14"/>
  <c r="AH238" i="14"/>
  <c r="AH246" i="14"/>
  <c r="AH254" i="14"/>
  <c r="AH16" i="14"/>
  <c r="AH24" i="14"/>
  <c r="AH39" i="14"/>
  <c r="AH47" i="14"/>
  <c r="AH55" i="14"/>
  <c r="AH63" i="14"/>
  <c r="AH71" i="14"/>
  <c r="AH79" i="14"/>
  <c r="AH87" i="14"/>
  <c r="AH95" i="14"/>
  <c r="AH103" i="14"/>
  <c r="AH111" i="14"/>
  <c r="AH119" i="14"/>
  <c r="AH127" i="14"/>
  <c r="AH135" i="14"/>
  <c r="AH143" i="14"/>
  <c r="AH151" i="14"/>
  <c r="AH159" i="14"/>
  <c r="AH167" i="14"/>
  <c r="AH175" i="14"/>
  <c r="AH183" i="14"/>
  <c r="AH191" i="14"/>
  <c r="AH199" i="14"/>
  <c r="AH207" i="14"/>
  <c r="AH215" i="14"/>
  <c r="AH223" i="14"/>
  <c r="AH231" i="14"/>
  <c r="AH239" i="14"/>
  <c r="AH247" i="14"/>
  <c r="AH255" i="14"/>
  <c r="AH17" i="14"/>
  <c r="AH25" i="14"/>
  <c r="AH14" i="14"/>
  <c r="AH12" i="14"/>
  <c r="AH15" i="14"/>
  <c r="AH13" i="14"/>
  <c r="AI12" i="14"/>
  <c r="AO251" i="14" l="1" a="1"/>
  <c r="AO251" i="14" s="1"/>
  <c r="AO257" i="14" a="1"/>
  <c r="AO257" i="14" s="1"/>
  <c r="AO252" i="14" a="1"/>
  <c r="AO252" i="14" s="1"/>
  <c r="AO253" i="14" a="1"/>
  <c r="AO253" i="14" s="1"/>
  <c r="AO258" i="14" a="1"/>
  <c r="AO258" i="14" s="1"/>
  <c r="AO256" i="14" a="1"/>
  <c r="AO256" i="14" s="1"/>
  <c r="AO254" i="14" a="1"/>
  <c r="AO254" i="14" s="1"/>
  <c r="AO259" i="14" a="1"/>
  <c r="AO259" i="14" s="1"/>
  <c r="AO261" i="14" a="1"/>
  <c r="AO261" i="14" s="1"/>
  <c r="AO260" i="14" a="1"/>
  <c r="AO260" i="14" s="1"/>
  <c r="AO255" i="14" a="1"/>
  <c r="AO255" i="14" s="1"/>
  <c r="AO18" i="14" a="1"/>
  <c r="AO18" i="14" s="1"/>
  <c r="AO49" i="14" a="1"/>
  <c r="AO49" i="14" s="1"/>
  <c r="AO152" i="14" a="1"/>
  <c r="AO152" i="14" s="1"/>
  <c r="AO71" i="14" a="1"/>
  <c r="AO71" i="14" s="1"/>
  <c r="AO36" i="14" a="1"/>
  <c r="AO36" i="14" s="1"/>
  <c r="AO116" i="14" a="1"/>
  <c r="AO116" i="14" s="1"/>
  <c r="AO19" i="14" a="1"/>
  <c r="AO19" i="14" s="1"/>
  <c r="AO193" i="14" a="1"/>
  <c r="AO193" i="14" s="1"/>
  <c r="AO128" i="14" a="1"/>
  <c r="AO128" i="14" s="1"/>
  <c r="AO206" i="14" a="1"/>
  <c r="AO206" i="14" s="1"/>
  <c r="AO24" i="14" a="1"/>
  <c r="AO24" i="14" s="1"/>
  <c r="AO185" i="14" a="1"/>
  <c r="AO185" i="14" s="1"/>
  <c r="AO134" i="14" a="1"/>
  <c r="AO134" i="14" s="1"/>
  <c r="AO235" i="14" a="1"/>
  <c r="AO235" i="14" s="1"/>
  <c r="AO121" i="14" a="1"/>
  <c r="AO121" i="14" s="1"/>
  <c r="AO110" i="14" a="1"/>
  <c r="AO110" i="14" s="1"/>
  <c r="AO170" i="14" a="1"/>
  <c r="AO170" i="14" s="1"/>
  <c r="AO113" i="14" a="1"/>
  <c r="AO113" i="14" s="1"/>
  <c r="AO32" i="14" a="1"/>
  <c r="AO32" i="14" s="1"/>
  <c r="AO154" i="14" a="1"/>
  <c r="AO154" i="14" s="1"/>
  <c r="AO27" i="14" a="1"/>
  <c r="AO27" i="14" s="1"/>
  <c r="AO245" i="14" a="1"/>
  <c r="AO245" i="14" s="1"/>
  <c r="AO146" i="14" a="1"/>
  <c r="AO146" i="14" s="1"/>
  <c r="AO173" i="14" a="1"/>
  <c r="AO173" i="14" s="1"/>
  <c r="AO139" i="14" a="1"/>
  <c r="AO139" i="14" s="1"/>
  <c r="AO248" i="14" a="1"/>
  <c r="AO248" i="14" s="1"/>
  <c r="AO167" i="14" a="1"/>
  <c r="AO167" i="14" s="1"/>
  <c r="AO131" i="14" a="1"/>
  <c r="AO131" i="14" s="1"/>
  <c r="AO240" i="14" a="1"/>
  <c r="AO240" i="14" s="1"/>
  <c r="AO159" i="14" a="1"/>
  <c r="AO159" i="14" s="1"/>
  <c r="AO61" i="14" a="1"/>
  <c r="AO61" i="14" s="1"/>
  <c r="AO224" i="14" a="1"/>
  <c r="AO224" i="14" s="1"/>
  <c r="AO95" i="14" a="1"/>
  <c r="AO95" i="14" s="1"/>
  <c r="AO57" i="14" a="1"/>
  <c r="AO57" i="14" s="1"/>
  <c r="AO217" i="14" a="1"/>
  <c r="AO217" i="14" s="1"/>
  <c r="AO188" i="14" a="1"/>
  <c r="AO188" i="14" s="1"/>
  <c r="AO209" i="14" a="1"/>
  <c r="AO209" i="14" s="1"/>
  <c r="AO144" i="14" a="1"/>
  <c r="AO144" i="14" s="1"/>
  <c r="AO230" i="14" a="1"/>
  <c r="AO230" i="14" s="1"/>
  <c r="AO250" i="14" a="1"/>
  <c r="AO250" i="14" s="1"/>
  <c r="AO92" i="14" a="1"/>
  <c r="AO92" i="14" s="1"/>
  <c r="AO242" i="14" a="1"/>
  <c r="AO242" i="14" s="1"/>
  <c r="AO120" i="14" a="1"/>
  <c r="AO120" i="14" s="1"/>
  <c r="AO178" i="14" a="1"/>
  <c r="AO178" i="14" s="1"/>
  <c r="AO59" i="14" a="1"/>
  <c r="AO59" i="14" s="1"/>
  <c r="AO227" i="14" a="1"/>
  <c r="AO227" i="14" s="1"/>
  <c r="AO34" i="14" a="1"/>
  <c r="AO34" i="14" s="1"/>
  <c r="AO211" i="14" a="1"/>
  <c r="AO211" i="14" s="1"/>
  <c r="AO97" i="14" a="1"/>
  <c r="AO97" i="14" s="1"/>
  <c r="AO203" i="14" a="1"/>
  <c r="AO203" i="14" s="1"/>
  <c r="AO89" i="14" a="1"/>
  <c r="AO89" i="14" s="1"/>
  <c r="AO191" i="14" a="1"/>
  <c r="AO191" i="14" s="1"/>
  <c r="AO82" i="14" a="1"/>
  <c r="AO82" i="14" s="1"/>
  <c r="AO149" i="14" a="1"/>
  <c r="AO149" i="14" s="1"/>
  <c r="AO74" i="14" a="1"/>
  <c r="AO74" i="14" s="1"/>
  <c r="AO77" i="14" a="1"/>
  <c r="AO77" i="14" s="1"/>
  <c r="AO115" i="14" a="1"/>
  <c r="AO115" i="14" s="1"/>
  <c r="AO107" i="14" a="1"/>
  <c r="AO107" i="14" s="1"/>
  <c r="AO48" i="14" a="1"/>
  <c r="AO48" i="14" s="1"/>
  <c r="AO216" i="14" a="1"/>
  <c r="AO216" i="14" s="1"/>
  <c r="AO87" i="14" a="1"/>
  <c r="AO87" i="14" s="1"/>
  <c r="AO212" i="14" a="1"/>
  <c r="AO212" i="14" s="1"/>
  <c r="AO53" i="14" a="1"/>
  <c r="AO53" i="14" s="1"/>
  <c r="AO183" i="14" a="1"/>
  <c r="AO183" i="14" s="1"/>
  <c r="AO222" i="14" a="1"/>
  <c r="AO222" i="14" s="1"/>
  <c r="AO126" i="14" a="1"/>
  <c r="AO126" i="14" s="1"/>
  <c r="AO26" i="14" a="1"/>
  <c r="AO26" i="14" s="1"/>
  <c r="AO165" i="14" a="1"/>
  <c r="AO165" i="14" s="1"/>
  <c r="AO70" i="14" a="1"/>
  <c r="AO70" i="14" s="1"/>
  <c r="AO204" i="14" a="1"/>
  <c r="AO204" i="14" s="1"/>
  <c r="AO108" i="14" a="1"/>
  <c r="AO108" i="14" s="1"/>
  <c r="AO219" i="14" a="1"/>
  <c r="AO219" i="14" s="1"/>
  <c r="AO123" i="14" a="1"/>
  <c r="AO123" i="14" s="1"/>
  <c r="AO30" i="14" a="1"/>
  <c r="AO30" i="14" s="1"/>
  <c r="AO162" i="14" a="1"/>
  <c r="AO162" i="14" s="1"/>
  <c r="AO67" i="14" a="1"/>
  <c r="AO67" i="14" s="1"/>
  <c r="AO201" i="14" a="1"/>
  <c r="AO201" i="14" s="1"/>
  <c r="AO105" i="14" a="1"/>
  <c r="AO105" i="14" s="1"/>
  <c r="AO232" i="14" a="1"/>
  <c r="AO232" i="14" s="1"/>
  <c r="AO136" i="14" a="1"/>
  <c r="AO136" i="14" s="1"/>
  <c r="AO40" i="14" a="1"/>
  <c r="AO40" i="14" s="1"/>
  <c r="AO175" i="14" a="1"/>
  <c r="AO175" i="14" s="1"/>
  <c r="AO79" i="14" a="1"/>
  <c r="AO79" i="14" s="1"/>
  <c r="AO214" i="14" a="1"/>
  <c r="AO214" i="14" s="1"/>
  <c r="AO118" i="14" a="1"/>
  <c r="AO118" i="14" s="1"/>
  <c r="AO157" i="14" a="1"/>
  <c r="AO157" i="14" s="1"/>
  <c r="AO63" i="14" a="1"/>
  <c r="AO63" i="14" s="1"/>
  <c r="AO196" i="14" a="1"/>
  <c r="AO196" i="14" s="1"/>
  <c r="AO100" i="14" a="1"/>
  <c r="AO100" i="14" s="1"/>
  <c r="AO65" i="14" a="1"/>
  <c r="AO65" i="14" s="1"/>
  <c r="AO237" i="14" a="1"/>
  <c r="AO237" i="14" s="1"/>
  <c r="AO20" i="14" a="1"/>
  <c r="AO20" i="14" s="1"/>
  <c r="AO138" i="14" a="1"/>
  <c r="AO138" i="14" s="1"/>
  <c r="AO208" i="14" a="1"/>
  <c r="AO208" i="14" s="1"/>
  <c r="AO247" i="14" a="1"/>
  <c r="AO247" i="14" s="1"/>
  <c r="AO94" i="14" a="1"/>
  <c r="AO94" i="14" s="1"/>
  <c r="AO229" i="14" a="1"/>
  <c r="AO229" i="14" s="1"/>
  <c r="AO133" i="14" a="1"/>
  <c r="AO133" i="14" s="1"/>
  <c r="AO38" i="14" a="1"/>
  <c r="AO38" i="14" s="1"/>
  <c r="AO172" i="14" a="1"/>
  <c r="AO172" i="14" s="1"/>
  <c r="AO76" i="14" a="1"/>
  <c r="AO76" i="14" s="1"/>
  <c r="AO23" i="14" a="1"/>
  <c r="AO23" i="14" s="1"/>
  <c r="AO187" i="14" a="1"/>
  <c r="AO187" i="14" s="1"/>
  <c r="AO91" i="14" a="1"/>
  <c r="AO91" i="14" s="1"/>
  <c r="AO226" i="14" a="1"/>
  <c r="AO226" i="14" s="1"/>
  <c r="AO130" i="14" a="1"/>
  <c r="AO130" i="14" s="1"/>
  <c r="AO35" i="14" a="1"/>
  <c r="AO35" i="14" s="1"/>
  <c r="AO169" i="14" a="1"/>
  <c r="AO169" i="14" s="1"/>
  <c r="AO73" i="14" a="1"/>
  <c r="AO73" i="14" s="1"/>
  <c r="AO200" i="14" a="1"/>
  <c r="AO200" i="14" s="1"/>
  <c r="AO104" i="14" a="1"/>
  <c r="AO104" i="14" s="1"/>
  <c r="AO239" i="14" a="1"/>
  <c r="AO239" i="14" s="1"/>
  <c r="AO143" i="14" a="1"/>
  <c r="AO143" i="14" s="1"/>
  <c r="AO46" i="14" a="1"/>
  <c r="AO46" i="14" s="1"/>
  <c r="AO182" i="14" a="1"/>
  <c r="AO182" i="14" s="1"/>
  <c r="AO86" i="14" a="1"/>
  <c r="AO86" i="14" s="1"/>
  <c r="AO221" i="14" a="1"/>
  <c r="AO221" i="14" s="1"/>
  <c r="AO125" i="14" a="1"/>
  <c r="AO125" i="14" s="1"/>
  <c r="AO31" i="14" a="1"/>
  <c r="AO31" i="14" s="1"/>
  <c r="AO164" i="14" a="1"/>
  <c r="AO164" i="14" s="1"/>
  <c r="AO69" i="14" a="1"/>
  <c r="AO69" i="14" s="1"/>
  <c r="AO198" i="14" a="1"/>
  <c r="AO198" i="14" s="1"/>
  <c r="AO44" i="14" a="1"/>
  <c r="AO44" i="14" s="1"/>
  <c r="AO99" i="14" a="1"/>
  <c r="AO99" i="14" s="1"/>
  <c r="AO81" i="14" a="1"/>
  <c r="AO81" i="14" s="1"/>
  <c r="AO190" i="14" a="1"/>
  <c r="AO190" i="14" s="1"/>
  <c r="AO122" i="14" a="1"/>
  <c r="AO122" i="14" s="1"/>
  <c r="AO192" i="14" a="1"/>
  <c r="AO192" i="14" s="1"/>
  <c r="AO231" i="14" a="1"/>
  <c r="AO231" i="14" s="1"/>
  <c r="AO39" i="14" a="1"/>
  <c r="AO39" i="14" s="1"/>
  <c r="AO78" i="14" a="1"/>
  <c r="AO78" i="14" s="1"/>
  <c r="AO213" i="14" a="1"/>
  <c r="AO213" i="14" s="1"/>
  <c r="AO117" i="14" a="1"/>
  <c r="AO117" i="14" s="1"/>
  <c r="AO56" i="14" a="1"/>
  <c r="AO56" i="14" s="1"/>
  <c r="AO102" i="14" a="1"/>
  <c r="AO102" i="14" s="1"/>
  <c r="AO141" i="14" a="1"/>
  <c r="AO141" i="14" s="1"/>
  <c r="AO195" i="14" a="1"/>
  <c r="AO195" i="14" s="1"/>
  <c r="AO177" i="14" a="1"/>
  <c r="AO177" i="14" s="1"/>
  <c r="AO112" i="14" a="1"/>
  <c r="AO112" i="14" s="1"/>
  <c r="AO22" i="14" a="1"/>
  <c r="AO22" i="14" s="1"/>
  <c r="AO218" i="14" a="1"/>
  <c r="AO218" i="14" s="1"/>
  <c r="AO161" i="14" a="1"/>
  <c r="AO161" i="14" s="1"/>
  <c r="AO96" i="14" a="1"/>
  <c r="AO96" i="14" s="1"/>
  <c r="AO135" i="14" a="1"/>
  <c r="AO135" i="14" s="1"/>
  <c r="AO174" i="14" a="1"/>
  <c r="AO174" i="14" s="1"/>
  <c r="AO156" i="14" a="1"/>
  <c r="AO156" i="14" s="1"/>
  <c r="AO25" i="14" a="1"/>
  <c r="AO25" i="14" s="1"/>
  <c r="AO171" i="14" a="1"/>
  <c r="AO171" i="14" s="1"/>
  <c r="AO75" i="14" a="1"/>
  <c r="AO75" i="14" s="1"/>
  <c r="AO210" i="14" a="1"/>
  <c r="AO210" i="14" s="1"/>
  <c r="AO114" i="14" a="1"/>
  <c r="AO114" i="14" s="1"/>
  <c r="AO249" i="14" a="1"/>
  <c r="AO249" i="14" s="1"/>
  <c r="AO153" i="14" a="1"/>
  <c r="AO153" i="14" s="1"/>
  <c r="AO54" i="14" a="1"/>
  <c r="AO54" i="14" s="1"/>
  <c r="AO184" i="14" a="1"/>
  <c r="AO184" i="14" s="1"/>
  <c r="AO88" i="14" a="1"/>
  <c r="AO88" i="14" s="1"/>
  <c r="AO223" i="14" a="1"/>
  <c r="AO223" i="14" s="1"/>
  <c r="AO127" i="14" a="1"/>
  <c r="AO127" i="14" s="1"/>
  <c r="AO33" i="14" a="1"/>
  <c r="AO33" i="14" s="1"/>
  <c r="AO166" i="14" a="1"/>
  <c r="AO166" i="14" s="1"/>
  <c r="AO64" i="14" a="1"/>
  <c r="AO64" i="14" s="1"/>
  <c r="AO205" i="14" a="1"/>
  <c r="AO205" i="14" s="1"/>
  <c r="AO109" i="14" a="1"/>
  <c r="AO109" i="14" s="1"/>
  <c r="AO244" i="14" a="1"/>
  <c r="AO244" i="14" s="1"/>
  <c r="AO148" i="14" a="1"/>
  <c r="AO148" i="14" s="1"/>
  <c r="AO50" i="14" a="1"/>
  <c r="AO50" i="14" s="1"/>
  <c r="AO21" i="14" a="1"/>
  <c r="AO21" i="14" s="1"/>
  <c r="AO163" i="14" a="1"/>
  <c r="AO163" i="14" s="1"/>
  <c r="AO68" i="14" a="1"/>
  <c r="AO68" i="14" s="1"/>
  <c r="AO202" i="14" a="1"/>
  <c r="AO202" i="14" s="1"/>
  <c r="AO106" i="14" a="1"/>
  <c r="AO106" i="14" s="1"/>
  <c r="AO241" i="14" a="1"/>
  <c r="AO241" i="14" s="1"/>
  <c r="AO145" i="14" a="1"/>
  <c r="AO145" i="14" s="1"/>
  <c r="AO47" i="14" a="1"/>
  <c r="AO47" i="14" s="1"/>
  <c r="AO176" i="14" a="1"/>
  <c r="AO176" i="14" s="1"/>
  <c r="AO80" i="14" a="1"/>
  <c r="AO80" i="14" s="1"/>
  <c r="AO215" i="14" a="1"/>
  <c r="AO215" i="14" s="1"/>
  <c r="AO119" i="14" a="1"/>
  <c r="AO119" i="14" s="1"/>
  <c r="AO158" i="14" a="1"/>
  <c r="AO158" i="14" s="1"/>
  <c r="AO58" i="14" a="1"/>
  <c r="AO58" i="14" s="1"/>
  <c r="AO197" i="14" a="1"/>
  <c r="AO197" i="14" s="1"/>
  <c r="AO101" i="14" a="1"/>
  <c r="AO101" i="14" s="1"/>
  <c r="AO236" i="14" a="1"/>
  <c r="AO236" i="14" s="1"/>
  <c r="AO140" i="14" a="1"/>
  <c r="AO140" i="14" s="1"/>
  <c r="AO43" i="14" a="1"/>
  <c r="AO43" i="14" s="1"/>
  <c r="AO84" i="14" a="1"/>
  <c r="AO84" i="14" s="1"/>
  <c r="AO234" i="14" a="1"/>
  <c r="AO234" i="14" s="1"/>
  <c r="AO52" i="14" a="1"/>
  <c r="AO52" i="14" s="1"/>
  <c r="AO179" i="14" a="1"/>
  <c r="AO179" i="14" s="1"/>
  <c r="AO29" i="14" a="1"/>
  <c r="AO29" i="14" s="1"/>
  <c r="AO155" i="14" a="1"/>
  <c r="AO155" i="14" s="1"/>
  <c r="AO62" i="14" a="1"/>
  <c r="AO62" i="14" s="1"/>
  <c r="AO194" i="14" a="1"/>
  <c r="AO194" i="14" s="1"/>
  <c r="AO98" i="14" a="1"/>
  <c r="AO98" i="14" s="1"/>
  <c r="AO233" i="14" a="1"/>
  <c r="AO233" i="14" s="1"/>
  <c r="AO137" i="14" a="1"/>
  <c r="AO137" i="14" s="1"/>
  <c r="AO41" i="14" a="1"/>
  <c r="AO41" i="14" s="1"/>
  <c r="AO168" i="14" a="1"/>
  <c r="AO168" i="14" s="1"/>
  <c r="AO72" i="14" a="1"/>
  <c r="AO72" i="14" s="1"/>
  <c r="AO207" i="14" a="1"/>
  <c r="AO207" i="14" s="1"/>
  <c r="AO111" i="14" a="1"/>
  <c r="AO111" i="14" s="1"/>
  <c r="AO246" i="14" a="1"/>
  <c r="AO246" i="14" s="1"/>
  <c r="AO150" i="14" a="1"/>
  <c r="AO150" i="14" s="1"/>
  <c r="AO51" i="14" a="1"/>
  <c r="AO51" i="14" s="1"/>
  <c r="AO189" i="14" a="1"/>
  <c r="AO189" i="14" s="1"/>
  <c r="AO93" i="14" a="1"/>
  <c r="AO93" i="14" s="1"/>
  <c r="AO228" i="14" a="1"/>
  <c r="AO228" i="14" s="1"/>
  <c r="AO132" i="14" a="1"/>
  <c r="AO132" i="14" s="1"/>
  <c r="AO37" i="14" a="1"/>
  <c r="AO37" i="14" s="1"/>
  <c r="AO180" i="14" a="1"/>
  <c r="AO180" i="14" s="1"/>
  <c r="AO42" i="14" a="1"/>
  <c r="AO42" i="14" s="1"/>
  <c r="AO151" i="14" a="1"/>
  <c r="AO151" i="14" s="1"/>
  <c r="AO83" i="14" a="1"/>
  <c r="AO83" i="14" s="1"/>
  <c r="AO60" i="14" a="1"/>
  <c r="AO60" i="14" s="1"/>
  <c r="AO243" i="14" a="1"/>
  <c r="AO243" i="14" s="1"/>
  <c r="AO147" i="14" a="1"/>
  <c r="AO147" i="14" s="1"/>
  <c r="AO55" i="14" a="1"/>
  <c r="AO55" i="14" s="1"/>
  <c r="AO186" i="14" a="1"/>
  <c r="AO186" i="14" s="1"/>
  <c r="AO90" i="14" a="1"/>
  <c r="AO90" i="14" s="1"/>
  <c r="AO225" i="14" a="1"/>
  <c r="AO225" i="14" s="1"/>
  <c r="AO129" i="14" a="1"/>
  <c r="AO129" i="14" s="1"/>
  <c r="AO28" i="14" a="1"/>
  <c r="AO28" i="14" s="1"/>
  <c r="AO160" i="14" a="1"/>
  <c r="AO160" i="14" s="1"/>
  <c r="AO66" i="14" a="1"/>
  <c r="AO66" i="14" s="1"/>
  <c r="AO199" i="14" a="1"/>
  <c r="AO199" i="14" s="1"/>
  <c r="AO103" i="14" a="1"/>
  <c r="AO103" i="14" s="1"/>
  <c r="AO238" i="14" a="1"/>
  <c r="AO238" i="14" s="1"/>
  <c r="AO142" i="14" a="1"/>
  <c r="AO142" i="14" s="1"/>
  <c r="AO45" i="14" a="1"/>
  <c r="AO45" i="14" s="1"/>
  <c r="AO181" i="14" a="1"/>
  <c r="AO181" i="14" s="1"/>
  <c r="AO85" i="14" a="1"/>
  <c r="AO85" i="14" s="1"/>
  <c r="AO220" i="14" a="1"/>
  <c r="AO220" i="14" s="1"/>
  <c r="AO124" i="14" a="1"/>
  <c r="AO124" i="14" s="1"/>
  <c r="AO13" i="14" l="1" a="1"/>
  <c r="AO13" i="14" s="1"/>
  <c r="AO17" i="14" a="1"/>
  <c r="AO17" i="14" s="1"/>
  <c r="AO14" i="14" a="1"/>
  <c r="AO14" i="14" s="1"/>
  <c r="AO15" i="14" a="1"/>
  <c r="AO15" i="14" s="1"/>
  <c r="AO16" i="14" a="1"/>
  <c r="AO16" i="14" s="1"/>
  <c r="AO12" i="14" a="1"/>
  <c r="AO12" i="1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<sst xmlns="http://schemas.openxmlformats.org/spreadsheetml/2006/main" count="5160" uniqueCount="1255">
  <si>
    <t>Specification</t>
  </si>
  <si>
    <t>- Please don't delete -</t>
  </si>
  <si>
    <t>Version</t>
  </si>
  <si>
    <t>1.8</t>
  </si>
  <si>
    <r>
      <rPr>
        <sz val="24"/>
        <color theme="1"/>
        <rFont val="Arial (Textkörper)"/>
      </rPr>
      <t>CBAM -</t>
    </r>
    <r>
      <rPr>
        <sz val="24"/>
        <color theme="1"/>
        <rFont val="Arial"/>
        <family val="2"/>
        <scheme val="minor"/>
      </rPr>
      <t xml:space="preserve"> ESTIMATOR GmbH</t>
    </r>
  </si>
  <si>
    <t>KUNDENDATENERFASSUNG ZUR CBAM - REPORTERSTELLUNG</t>
  </si>
  <si>
    <t>ADRESSE</t>
  </si>
  <si>
    <t>Bitte stellen Sie in diesem Dokument die erforderlichen Daten bereit und wir erstellen für Sie einen CBAM-konformen XML-Bericht, den Sie im EU-Übergangsregister hochladen können.</t>
  </si>
  <si>
    <t>Bauernwaldstr. 155</t>
  </si>
  <si>
    <t>Stuttgart</t>
  </si>
  <si>
    <t xml:space="preserve"> </t>
  </si>
  <si>
    <t>KONTAKT</t>
  </si>
  <si>
    <t>Website</t>
  </si>
  <si>
    <t>https://www.cbam-estimator.com</t>
  </si>
  <si>
    <t>Telefon</t>
  </si>
  <si>
    <t>+49 17632603266</t>
  </si>
  <si>
    <t>E-Mail</t>
  </si>
  <si>
    <t>contact@cbam-estimator.com</t>
  </si>
  <si>
    <t>·</t>
  </si>
  <si>
    <t>Dieses Dokument ist weder zur Einreichung noch zum Hochladen im offiziellen EU-Übergangsregister gedacht.</t>
  </si>
  <si>
    <t xml:space="preserve">CBAM-Estimator übernimmt keine Haftung für Fehler oder Auslassungen bei Dateneingaben, die zu einer Nichtkonformität führen können. </t>
  </si>
  <si>
    <t>Insbesondere trägt der CBAM-Meldende die alleinige rechtliche Verantwortung für die Einreichung und Richtigkeit des CBAM-Berichts.</t>
  </si>
  <si>
    <t xml:space="preserve">
Um die Erstellung Ihres Berichts für Sie so unkompliziert wie möglich zu gestalten und nur die wesentlichen Informationen zu erfassen, treffen wir einige Grundannahmen für Ihren CBAM-Bericht. Diese Annahmen sind im Folgenden aufgeführt. Sollten Sie mit diesen Annahmen nicht einverstanden sein, bitten wir um eine kurze Rückmeldung. Andernfalls erklären Sie sich mit der Rücksendung des ausgefüllten Berichts mit diesen Annahmen einverstanden.
</t>
  </si>
  <si>
    <t>- Der Kunde tritt als Importeur auf und fungiert als CBAM-Deklarant.
- Sofern in dieser Datenerhebung nicht anders angegeben wird, werden herstellerbezogene Kontaktdaten wie Ansprechpartner und Adresse als Daten für deren Installationen/Werk übernommen.
- Bei fehlenden, als obligatorisch gekennzeichneten Kontaktinformationen werden die entsprechenden Felder im Bericht mit "-" ausgefüllt.
- Optionale Felder des Berichts, wie "Supporting Documents" und "Attachments", bleiben leer.</t>
  </si>
  <si>
    <t>Zusätzlich tragen wir standardmäßig folgende Informationen ein, sollten benötigte Daten nicht zur Verfügung stehen:</t>
  </si>
  <si>
    <t>Bezeichnung des Datenfelds</t>
  </si>
  <si>
    <t>Übersetzung</t>
  </si>
  <si>
    <t>Eintrag</t>
  </si>
  <si>
    <t>Bedingungen</t>
  </si>
  <si>
    <t>Competent Authority</t>
  </si>
  <si>
    <t>Zuständige Behörde</t>
  </si>
  <si>
    <t>Zollamt des Landes der Kundenfirma</t>
  </si>
  <si>
    <t>Date of signature</t>
  </si>
  <si>
    <t xml:space="preserve">Datum der Unterzeichnung </t>
  </si>
  <si>
    <t>Datum der Erstellung des XML Reports</t>
  </si>
  <si>
    <t>Für alle Berichte vor dem dritten Quartal 2024</t>
  </si>
  <si>
    <t>Place of signature</t>
  </si>
  <si>
    <t>Ort der Unterzeichnung</t>
  </si>
  <si>
    <t>Standort (Stadt) der Kundenfirma</t>
  </si>
  <si>
    <t>Signature (Full Name)</t>
  </si>
  <si>
    <t>Unterschrift (vollständiger Name)</t>
  </si>
  <si>
    <t>Name der Kunden Kontaktperson</t>
  </si>
  <si>
    <t>Position of person signing</t>
  </si>
  <si>
    <t>Position der unterzeichnenden Person</t>
  </si>
  <si>
    <t>"-"</t>
  </si>
  <si>
    <t>Report global data confirmation</t>
  </si>
  <si>
    <t>angekreuzt</t>
  </si>
  <si>
    <t>Use of data confirmation</t>
  </si>
  <si>
    <t>Type of applicable reporting rules confirmation</t>
  </si>
  <si>
    <t>Art der Bestätigung der geltenden Melderegeln</t>
  </si>
  <si>
    <t>Description of goods</t>
  </si>
  <si>
    <t>Warenbezeichnung</t>
  </si>
  <si>
    <t>Warenbezeichnung des CN-Code aus dem EU Übergangsregister</t>
  </si>
  <si>
    <t>Country of origin</t>
  </si>
  <si>
    <t>Ursprungsland</t>
  </si>
  <si>
    <t>Standort (Land) des Anlagenbetreibers</t>
  </si>
  <si>
    <t>Wenn die Ware von einem Anlagenbetreiber bezogen wurde und kein Ursprungsland bereitgestellt wurde</t>
  </si>
  <si>
    <t>Area of import</t>
  </si>
  <si>
    <t>Einfuhrgebiet</t>
  </si>
  <si>
    <t>"EU - EU by means of Customs import declaration"</t>
  </si>
  <si>
    <t>Requested precedure</t>
  </si>
  <si>
    <t>Beantragtes Verfahren</t>
  </si>
  <si>
    <t xml:space="preserve"> "40 - Simultaneous release for free circulation and home use of goods"</t>
  </si>
  <si>
    <t>Wenn Angaben zu Warenmengen bereitgestellt wurden, allerdigs kein Zollverfahren</t>
  </si>
  <si>
    <t>Additional information</t>
  </si>
  <si>
    <t>Weitere Informationen</t>
  </si>
  <si>
    <t>Country of production</t>
  </si>
  <si>
    <t>Herstellungsland</t>
  </si>
  <si>
    <t>Wenn die Ware von einem Anlagenbetreiber bezogen wurde und weder Anlageninformationen noch Herstellungsland bereitgestellt wurde</t>
  </si>
  <si>
    <t>Ursprungsland der Ware</t>
  </si>
  <si>
    <t>Wenn die Ware von einem Zwischenhändler bezogen wurde und kein Herstellungsland bereitgestellt wurde</t>
  </si>
  <si>
    <t>Contact details Name</t>
  </si>
  <si>
    <t>Kontaktangaben Name</t>
  </si>
  <si>
    <t>Contact details E-mail</t>
  </si>
  <si>
    <t>Kontaktangaben E-Mail</t>
  </si>
  <si>
    <t>"info@domain.com"</t>
  </si>
  <si>
    <t>Contact details Phone number</t>
  </si>
  <si>
    <t>Kontaktangaben Telefonnummer</t>
  </si>
  <si>
    <t>Type of determination (Direct embedded emissions)</t>
  </si>
  <si>
    <t>Art der Bestimmung (Direkte graue Emissionen)</t>
  </si>
  <si>
    <t>"Actual data not available"</t>
  </si>
  <si>
    <t>Wenn keine / unzureichende Daten übermittelt wurden</t>
  </si>
  <si>
    <t>"Actual data"</t>
  </si>
  <si>
    <t>Wenn Daten teilweise oder vollständig übermittelt wurden</t>
  </si>
  <si>
    <t xml:space="preserve">Type of applicable reporting methodology </t>
  </si>
  <si>
    <t>Art der einschlägigen Berichterstattungsmethode</t>
  </si>
  <si>
    <t>"Other Methods"</t>
  </si>
  <si>
    <t>Wenn Daten übermittelt wurden, jedoch abweichend von den Vorgaben der Kommission</t>
  </si>
  <si>
    <t>"Commission rules"</t>
  </si>
  <si>
    <t>Wenn Daten nach den Vorgaben der Kommission übermittelt wurden</t>
  </si>
  <si>
    <t>Type of determination (Indirect embedded emissions)</t>
  </si>
  <si>
    <t>Art der Bestimmung (Indirekte graue Emissionen)</t>
  </si>
  <si>
    <t>Source of emission factor</t>
  </si>
  <si>
    <t>Quelle des Emissionsfaktors</t>
  </si>
  <si>
    <t>"Commission based on IEA data"</t>
  </si>
  <si>
    <t>Wenn so angegeben ODER wenn für den abgegebenen alternativen Emissionsfaktor des Netzstroms keine Quelle angegeben wurde</t>
  </si>
  <si>
    <t>"Other"</t>
  </si>
  <si>
    <t>In allen anderen Fällen</t>
  </si>
  <si>
    <t>Source of electricity</t>
  </si>
  <si>
    <t>Stromquelle</t>
  </si>
  <si>
    <t>"Received from the grid"</t>
  </si>
  <si>
    <t>Other source indication</t>
  </si>
  <si>
    <t>Angabe zu sonstiger Quelle</t>
  </si>
  <si>
    <t>Beschreibung der Stromquelle(n)</t>
  </si>
  <si>
    <t>Electricity consumed</t>
  </si>
  <si>
    <t>Emissionsverbrauch für Stromverbrauch</t>
  </si>
  <si>
    <t>Quotient aus Spezifischen (indirekten) grauen Emissionen und Emissionsfaktor</t>
  </si>
  <si>
    <t xml:space="preserve">Emission factor </t>
  </si>
  <si>
    <t>Emissionsfaktor</t>
  </si>
  <si>
    <t>Quotient aus Spezifischen (indirekten) grauen Emissionen und Emissionsverbrauch für Stromverbrauch</t>
  </si>
  <si>
    <t>Wenn die Spezifischen (indirekten) grauen Emissionen und der Emissionsfaktor angegeben wurden</t>
  </si>
  <si>
    <t>Länderspezifischer Emissionsfaktor von der IEA</t>
  </si>
  <si>
    <t>Wenn die Spezifischen (indirekten) grauen Emissionen oder der Emissionsfaktor nicht angegeben wurden</t>
  </si>
  <si>
    <t>Source of emissions factor value</t>
  </si>
  <si>
    <t>Quelle des Emissionsfaktorwerts</t>
  </si>
  <si>
    <t>"Der Wert wurde anhand der Herstellerangaben berechnet."</t>
  </si>
  <si>
    <t>Wenn für den angegebenen alternativen Emissionsfaktor des Netzstroms keine Quelle angegeben wurde</t>
  </si>
  <si>
    <t>Production method</t>
  </si>
  <si>
    <t>Herstellungsmethode</t>
  </si>
  <si>
    <t>"P45, Aluminium products"</t>
  </si>
  <si>
    <t>Wenn für eine angegebene Aluminiumware keine Produktionsmethode angegeben wurde</t>
  </si>
  <si>
    <t>Allgemeine Informationen</t>
  </si>
  <si>
    <t>Geben Sie in den grün markierten Feldern allgemeine Informationen zu Ihrem Unternehmen an.</t>
  </si>
  <si>
    <t>Berichtsperiode</t>
  </si>
  <si>
    <t>Hier können Sie bei Bedarf Berichtsjahr und Quartal ändern</t>
  </si>
  <si>
    <t>Farblegende</t>
  </si>
  <si>
    <t>Beispiel &amp; Anzeigefelder</t>
  </si>
  <si>
    <t>Start</t>
  </si>
  <si>
    <t>Jahr</t>
  </si>
  <si>
    <t>←</t>
  </si>
  <si>
    <t>Pflichtfeld</t>
  </si>
  <si>
    <t>Leeres Pflichtfeld</t>
  </si>
  <si>
    <t>Ende</t>
  </si>
  <si>
    <t>Quartal</t>
  </si>
  <si>
    <t>Optionales Feld</t>
  </si>
  <si>
    <t>Fehler - Falsche Eingabe</t>
  </si>
  <si>
    <t>Benötigte Information</t>
  </si>
  <si>
    <t>Ihre Angaben</t>
  </si>
  <si>
    <t>Unternehmen</t>
  </si>
  <si>
    <t>Straße</t>
  </si>
  <si>
    <t>Hausnummer</t>
  </si>
  <si>
    <t>Adresszusatz</t>
  </si>
  <si>
    <t>Postleitzahl</t>
  </si>
  <si>
    <t>Stadt</t>
  </si>
  <si>
    <t>Land</t>
  </si>
  <si>
    <t>EORI-Nummer</t>
  </si>
  <si>
    <t xml:space="preserve">Ansprechpartner </t>
  </si>
  <si>
    <t>Ansprechpartner - Position</t>
  </si>
  <si>
    <t>CN Codes</t>
  </si>
  <si>
    <t>Geben Sie in den grün markierten Feldern eine vollständige Liste der CN Codes aller Waren an, welche Sie in der angegebenen Berichtsperiode aus Nicht-EU-Staaten importiert haben. Tragen Sie dabei jeden CN Code nur einmal ein.</t>
  </si>
  <si>
    <t>Nr.</t>
  </si>
  <si>
    <t>CN-Code (8-stellig)</t>
  </si>
  <si>
    <t>Bsp.</t>
  </si>
  <si>
    <t>Aggregation</t>
  </si>
  <si>
    <t>Control Matrix f. Namensmanager</t>
  </si>
  <si>
    <t>Hersteller</t>
  </si>
  <si>
    <t>Erläuterung: Geben Sie in den grün markierten Feldern eine vollständige Liste der Hersteller an, von denen Sie in der angegebenen Berichtsperiode Waren aus dem Nicht-EU-Ausland importiert haben.</t>
  </si>
  <si>
    <t>Adresse (optional)</t>
  </si>
  <si>
    <t>Name</t>
  </si>
  <si>
    <t>Ansprechpartner</t>
  </si>
  <si>
    <t>Email-Adresse</t>
  </si>
  <si>
    <t>Telefonnummer</t>
  </si>
  <si>
    <t>Anmerkungen</t>
  </si>
  <si>
    <t>St-Steel Trading</t>
  </si>
  <si>
    <t>Atayolu Sk.</t>
  </si>
  <si>
    <t>c</t>
  </si>
  <si>
    <t>Istanbul</t>
  </si>
  <si>
    <t>Türkei</t>
  </si>
  <si>
    <t>Elifnur Kunt</t>
  </si>
  <si>
    <t>st.steel@info.com</t>
  </si>
  <si>
    <t>0090 123 45 67</t>
  </si>
  <si>
    <t>Die Beispiele werden nicht erfasst. Bitte nicht löschen.</t>
  </si>
  <si>
    <t>Alu-Prods Comp.</t>
  </si>
  <si>
    <t>On Yin St</t>
  </si>
  <si>
    <t>Shanghai</t>
  </si>
  <si>
    <t>China</t>
  </si>
  <si>
    <t>Chao Zhu</t>
  </si>
  <si>
    <t>alu-prods@info.com</t>
  </si>
  <si>
    <t>+852 1234 5678</t>
  </si>
  <si>
    <t>Produktionsstandorte</t>
  </si>
  <si>
    <t>Hier können Sie Ihren Herstellern Produktionsstandorte zuweisen falls diese Ihnen bekannt sind. Im nachfolgenden Arbeitsblatt werden die Waren (die CN Codes) dann den Produktionsstandorten zugewiesen. Sie müssen hier allerdings keine Produktionsstandorte angeben. Falls für einen Hersteller kein Produktionsstandort angegeben wird, kann der Hersteller im nachfolgenden Blatt direkt den Waren/ CN Codes zugeordnet werden.</t>
  </si>
  <si>
    <t>Name des Standorts</t>
  </si>
  <si>
    <t>SST Stahl Werk 3</t>
  </si>
  <si>
    <t>SST Alu Werk</t>
  </si>
  <si>
    <t>Installationen</t>
  </si>
  <si>
    <t>Anzahl Installationen</t>
  </si>
  <si>
    <t>Index Hilfszeile</t>
  </si>
  <si>
    <t>Anzahl</t>
  </si>
  <si>
    <t>Zwischenhändler</t>
  </si>
  <si>
    <t>Hersteller bei Löschung</t>
  </si>
  <si>
    <t>dropdown_bought_with_vendors</t>
  </si>
  <si>
    <t>dropdown_bought_without_vendors</t>
  </si>
  <si>
    <t>dropdown_bought_from</t>
  </si>
  <si>
    <t>Warenimporte</t>
  </si>
  <si>
    <t>#</t>
  </si>
  <si>
    <t>Hier können Sie bei Bedarf Anmerkungen machen</t>
  </si>
  <si>
    <t>Geben Sie hier den CN-Code einer Ihrer importierten Waren an.</t>
  </si>
  <si>
    <t>Geben Sie die Menge der importierten Ware als positive Zahl an.</t>
  </si>
  <si>
    <t xml:space="preserve">Geben Sie die Einheit der Warenmenge an. </t>
  </si>
  <si>
    <t>Die Produktionsmethode die bei der Herstellung angewandt wurde</t>
  </si>
  <si>
    <t>Geben Sie hier "Ja" an, wenn Sie die Waren ursprünglich zur Veredelung importiert und dann nachträglich in den freien Warenverkehr überführt haben</t>
  </si>
  <si>
    <t>Das Zollverfahren bei unter dem die Ware innerhalb der EU-Zollunion angemeldet wird.</t>
  </si>
  <si>
    <r>
      <t xml:space="preserve">Menge der Ware die zum freien Verkehr freigegeben wurde </t>
    </r>
    <r>
      <rPr>
        <b/>
        <i/>
        <sz val="10"/>
        <color theme="1"/>
        <rFont val="Arial"/>
        <family val="2"/>
      </rPr>
      <t>nachdem</t>
    </r>
    <r>
      <rPr>
        <b/>
        <sz val="10"/>
        <color theme="1"/>
        <rFont val="Arial"/>
        <family val="2"/>
      </rPr>
      <t xml:space="preserve"> die Veredelung stattgefunden hat</t>
    </r>
  </si>
  <si>
    <r>
      <t xml:space="preserve">Menge der Ware die zum freien Verkehr freigegeben wurde </t>
    </r>
    <r>
      <rPr>
        <b/>
        <i/>
        <sz val="10"/>
        <color theme="1"/>
        <rFont val="Arial"/>
        <family val="2"/>
      </rPr>
      <t>bevor</t>
    </r>
    <r>
      <rPr>
        <b/>
        <sz val="10"/>
        <color theme="1"/>
        <rFont val="Arial"/>
        <family val="2"/>
      </rPr>
      <t xml:space="preserve"> die Veredelung stattgefunden hat</t>
    </r>
  </si>
  <si>
    <t>Spalten L und M müssen der Angabe in F entsprechen</t>
  </si>
  <si>
    <t>Der Mitgliedstaat, der die aktive Veredelung zugelassen hat</t>
  </si>
  <si>
    <t>Absehen von der Verpflichtung zur Vorlage der Abrechnung bei aktiver Veredelung</t>
  </si>
  <si>
    <t>Die Bewilligung für die aktive Veredelung</t>
  </si>
  <si>
    <t>Anfangsdatum der Globalisierung</t>
  </si>
  <si>
    <t>Enddatum der Globalisierung</t>
  </si>
  <si>
    <t>Die Frist für die Einreichung der Entlassungsabrechnung. In der Regel ist dies ein Monat nach dem Enddatum des Globalisierungszeitplans</t>
  </si>
  <si>
    <t>Ihre Anmerkungen</t>
  </si>
  <si>
    <t>CN-Code</t>
  </si>
  <si>
    <t>Hersteller / Händler / Installation</t>
  </si>
  <si>
    <t>Einheit</t>
  </si>
  <si>
    <t>Produktionsmethode</t>
  </si>
  <si>
    <t>Ursprünglich zur Veredelung importiert</t>
  </si>
  <si>
    <t>Zollverfahren</t>
  </si>
  <si>
    <r>
      <t>Menge bereits veredelter Ware</t>
    </r>
    <r>
      <rPr>
        <sz val="11"/>
        <color theme="0"/>
        <rFont val="Arial"/>
        <family val="2"/>
      </rPr>
      <t xml:space="preserve">
[Einheit siehe G]</t>
    </r>
  </si>
  <si>
    <r>
      <t>Menge noch nicht veredelter Ware</t>
    </r>
    <r>
      <rPr>
        <sz val="11"/>
        <color theme="0"/>
        <rFont val="Arial"/>
        <family val="2"/>
      </rPr>
      <t xml:space="preserve">
[Einheit siehe G]</t>
    </r>
  </si>
  <si>
    <t>Kontrolle</t>
  </si>
  <si>
    <t>Zulassungsstaat</t>
  </si>
  <si>
    <t>Keine Vorlageverpflichtung</t>
  </si>
  <si>
    <t>Bewilligung</t>
  </si>
  <si>
    <t>Anfang</t>
  </si>
  <si>
    <t>Frist</t>
  </si>
  <si>
    <t>Kg</t>
  </si>
  <si>
    <t>P34 - Eisen- oder Stahlprodukte</t>
  </si>
  <si>
    <t>Nein</t>
  </si>
  <si>
    <t>40 - Zoll- und steuerfreier Verkehr</t>
  </si>
  <si>
    <t>P47 - Integrierte Produktion mit Sekundärschmelze</t>
  </si>
  <si>
    <t>Production Methods</t>
  </si>
  <si>
    <t>Tonnen</t>
  </si>
  <si>
    <t>P48 - Integriert mit gemischter Primär- und Sekundärproduktion</t>
  </si>
  <si>
    <t>Ja</t>
  </si>
  <si>
    <t>44 - Endverwendung</t>
  </si>
  <si>
    <t>Bereinigte Daten AH:AN</t>
  </si>
  <si>
    <t>Daten aus Produktionsmethoden</t>
  </si>
  <si>
    <t>Feedback</t>
  </si>
  <si>
    <t>Wir freuen uns sehr, dass Sie sich für unseren Service entschieden haben. Als junges Unternehmen, das ständig nach Verbesserung strebt, würden wir uns sehr über ein kurzes Feedback für diese Datenerhebung freuen.</t>
  </si>
  <si>
    <t xml:space="preserve">
Wir freuen uns sehr, dass Sie sich für unseren Service entschieden haben. Als junges Unternehmen, das ständig nach Verbesserung strebt, würden wir uns sehr über ein kurzes Feedback für diese Datenerhebung freuen.			
			</t>
  </si>
  <si>
    <r>
      <rPr>
        <sz val="12"/>
        <color rgb="FF1F1F1F"/>
        <rFont val="Arial"/>
        <family val="2"/>
      </rPr>
      <t xml:space="preserve">Auf einer Skala von 1 bis 10, wobei 10 bestmöglich ist, wie </t>
    </r>
    <r>
      <rPr>
        <b/>
        <sz val="12"/>
        <color rgb="FF1F1F1F"/>
        <rFont val="Arial"/>
        <family val="2"/>
      </rPr>
      <t>einfach und verständlich</t>
    </r>
    <r>
      <rPr>
        <sz val="12"/>
        <color rgb="FF1F1F1F"/>
        <rFont val="Arial"/>
        <family val="2"/>
      </rPr>
      <t xml:space="preserve"> fanden Sie diese Datenerhebung?</t>
    </r>
  </si>
  <si>
    <t xml:space="preserve">   1 - 10</t>
  </si>
  <si>
    <t xml:space="preserve">  ⃪ Bitte hier eintragen </t>
  </si>
  <si>
    <t>Welche Teile haben Ihnen gegebenfalls Schwierigkeiten bereitet? Was könnten wir in Zukunft an der Datenerhebung verbessern?</t>
  </si>
  <si>
    <t xml:space="preserve">
Ihr Feedback …</t>
  </si>
  <si>
    <t>Diese Übersicht dient als Hilfestellung zu den Zollverfahren, die im Arbeitsblatt "Angaben zu Warenmengen" in den Spalten G und H erfasst werden. Sollten weiterhin Fragen zu diesem Thema bestehen, zögern Sie bitte nicht, uns zu kontaktieren.</t>
  </si>
  <si>
    <t>Kurzbeschreibung</t>
  </si>
  <si>
    <t>Beschreibung</t>
  </si>
  <si>
    <t>Erläuterung</t>
  </si>
  <si>
    <t>Beispiel</t>
  </si>
  <si>
    <t>Zollverfahren - Requested</t>
  </si>
  <si>
    <t>Vorheriges Zollverfahren</t>
  </si>
  <si>
    <t>01</t>
  </si>
  <si>
    <t>Wiederversendung im Binnenmarkt der Zollunion</t>
  </si>
  <si>
    <t xml:space="preserve">Überlassung von Waren zum zollrechtlich freien Verkehr mit gleichzeitiger Wiederversendung im Rahmen des Warenverkehrs zwischen Teilen des Zollgebiets der Union, in denen die Vor- schriften der Richtlinie 2006/112/EG oder der Richtlinie 2008/118/EG </t>
  </si>
  <si>
    <t>07</t>
  </si>
  <si>
    <t>Überlassung zu einem anderen Lagerverfahren</t>
  </si>
  <si>
    <t>Überlassung zum zollrechtlich freien Verkehr und gleichzeitige Überführung in ein anderes Lagerverfahren als das Zolllagerverfahren</t>
  </si>
  <si>
    <t>Dieser Code wird in den Fällen verwendet, in denen die Waren zum zollrechtlich freien Verkehr überlassen werden, ohne dass die Einfuhrumsatzsteuer oder ggf. fällige Verbrauchsteuern entrichtet wurden.</t>
  </si>
  <si>
    <r>
      <rPr>
        <b/>
        <sz val="10"/>
        <color theme="1"/>
        <rFont val="Arial"/>
        <family val="2"/>
      </rPr>
      <t>Beispiel 1</t>
    </r>
    <r>
      <rPr>
        <sz val="10"/>
        <color theme="1"/>
        <rFont val="Arial"/>
        <family val="2"/>
      </rPr>
      <t xml:space="preserve">: Eingeführter Rohzucker wird zum zollrechtlich freien Verkehr überlassen, aber die Einfuhrumsatzsteuer wird nicht entrichtet. In einem Steuerlager oder in anderen Räumlichkeiten unter Steueraufsicht kann die Ware unter Aussetzung der Umsatz- steuer aufbewahrt werden.
</t>
    </r>
    <r>
      <rPr>
        <b/>
        <sz val="10"/>
        <color theme="1"/>
        <rFont val="Arial"/>
        <family val="2"/>
      </rPr>
      <t>Beispiel 2</t>
    </r>
    <r>
      <rPr>
        <sz val="10"/>
        <color theme="1"/>
        <rFont val="Arial"/>
        <family val="2"/>
      </rPr>
      <t>:
Eingeführtes Mineralöl wird zum zollrechtlich freien Verkehr überlassen, aber die Einfuhrumsatzsteuer und die Verbrauchsteuern werden nicht entrichtet. Die Ware wird in einem Steuerlager oder in anderen Räumlichkeiten unter Steueraufsicht un- ter Aussetzung der Umsatzsteuer und der Verbrauchsteuern aufbewahrt.</t>
    </r>
  </si>
  <si>
    <t>40</t>
  </si>
  <si>
    <t>Zoll- und steuerfreier Verkehr</t>
  </si>
  <si>
    <t>Gleichzeitige Überlassung zum zoll- und steuerrechtlich freien Verkehr ohne steuerbefreiende Lieferung</t>
  </si>
  <si>
    <t>42</t>
  </si>
  <si>
    <t>Zoll- und steuerfreier Verkehr mit steuerbefreiender Lieferung innerhalb der Union</t>
  </si>
  <si>
    <t>Gleichzeitige Überlassung zum zoll- und steuerrechtlich freien Verkehr mit steuerbefreiender Lieferung in einen anderen Mitgliedstaat, gegebenenfalls mit Beförderung verbrauchsteuer- pflichtiger Waren in einem Verfahren der Steueraussetzung</t>
  </si>
  <si>
    <t>Das Verfahren 42 ist anzumelden für die gleichzeitige Überlassung zum zoll- und steuerrechtlich freien Verkehr mit steuerbefreiender Lieferung in einen anderen Mitgliedstaat, im Falle verbrauchsteuerpflichtiger Waren mit Beförderung in einem Verfahren der Steueraussetzung oder nach Überführung zum steuerrechtlich freien Verkehr. Die Befreiung von der Einfuhrumsatzsteuer wird gewährt, da auf die Einfuhr eine innergemeinschaftliche Lieferung der Gegenstände in einen anderen Mitgliedstaat folgt. In diesem Fall ist die Umsatzsteuer im Bestimmungsmitgliedstaat zu entrichten. Für dieses Verfahren müssen die betreffenden Personen die Voraussetzungen gemäß § 5 Absatz 1 Nr. 3 UStG erfüllen.
Für verbrauchsteuerpflichtige Waren wird bei Vorliegen der Voraussetzungen des Artikels 16 Absatz 1 Buchstabe -b) der Richtlinie (EU) 2020/262 eine Aussetzung der Verbrauchsteuer gewährt. In diesem Fall ist die Verbrauchsteuer ausschließlich im Bestimmungsmitgliedstaat zu entrichten. In anderen Fällen ist die verbrauchsteuerpflichtige Ware am Ort der Einfuhr zu ver- steuern und mit einem Begleitdokument nach Artikel 35 der Richtlinie (EU) 2020/262 (vereinfachtes Begleitdokument - vBD) zu befördern. In diesem Fall ist die Verbrauchsteuer im Bestimungsmitgliedstaat erneut zu entrichten. Die im Mitgliedstaat der Einfuhr entrichtete Ver- brauchsteuer kann dort auf Antrag entlastet werden.</t>
  </si>
  <si>
    <r>
      <rPr>
        <b/>
        <sz val="10"/>
        <color theme="1"/>
        <rFont val="Arial"/>
        <family val="2"/>
      </rPr>
      <t>Beispiel 1</t>
    </r>
    <r>
      <rPr>
        <sz val="10"/>
        <color theme="1"/>
        <rFont val="Arial"/>
        <family val="2"/>
      </rPr>
      <t xml:space="preserve">: Aus einem Drittland eingeführte verbrauchsteuerpflichtige Waren, die zum zoll- und umsatzsteuerrechtlich freien Verkehr überlassen und steuerbefreiend in einen an- deren Mitgliedstaat geliefert werden. Nach Überlassung zum zoll- und umsatzsteu- errechtlich freien Verkehr werden die verbrauchsteuerpflichtigen Waren unmittelbar am Ort der Einfuhr von einem registrierten Versender gemäß Artikel 16 Absatz 1 Buchstabe -b) der Richtlinie (EU) 2020/262 unter Steueraussetzung in einen ande- ren Mitgliedstaat befördert. 
</t>
    </r>
    <r>
      <rPr>
        <b/>
        <sz val="10"/>
        <color theme="1"/>
        <rFont val="Arial"/>
        <family val="2"/>
      </rPr>
      <t>Beispiel 2</t>
    </r>
    <r>
      <rPr>
        <sz val="10"/>
        <color theme="1"/>
        <rFont val="Arial"/>
        <family val="2"/>
      </rPr>
      <t xml:space="preserve"> : Verbrauchsteuerpflichtige Nicht-Unionswaren werden nach Überlassung zum zoll- und verbrauchsteuerrechtlich freien Verkehr mehrwertsteuerbefreiend in einen an- deren Mitgliedstaat geliefert. Die Beförderung der verbrauchsteuerpflichtigen Wa- ren in einen anderen Mitgliedstaat erfolgt mit einem Begleitdokument gemäß Artikel 35 der Richtlinie (EU) 2020/262 (vereinfachtes Begleitdokument - vBD).</t>
    </r>
  </si>
  <si>
    <t>43</t>
  </si>
  <si>
    <t>Zoll- und steuerfreier Verkehr während Übergangszeit nach Unionsbeitritt</t>
  </si>
  <si>
    <t>Gleichzeitige Überlassung zum zoll- und steuerrechtlich freien Verkehr im Rahmen von besonderen Maßnahmen für die Erhebung eines Betrags während der Übergangszeit nach dem Beitritt neuer Mitgliedstaaten.</t>
  </si>
  <si>
    <r>
      <rPr>
        <b/>
        <sz val="10"/>
        <color theme="1"/>
        <rFont val="Arial"/>
        <family val="2"/>
      </rPr>
      <t>Beispiel</t>
    </r>
    <r>
      <rPr>
        <sz val="10"/>
        <color theme="1"/>
        <rFont val="Arial"/>
        <family val="2"/>
      </rPr>
      <t>: Überlassung landwirtschaftlicher Erzeugnisse zum zollrechtlich freien Verkehr während einer beson­ deren Übergangszeit nach dem Beitritt neuer Mitgliedstaaten, in der ein besonderes Zollverfahren oder besondere Maßnahmen zwischen den neuen Mitgliedstaaten und dem Rest der Union gelten.</t>
    </r>
  </si>
  <si>
    <t>44</t>
  </si>
  <si>
    <t>Endverwendung</t>
  </si>
  <si>
    <t>Aufgrund ihrer besonderen Verwendung können Waren abgabenfrei oder zu einem ermäßigten Abgabensatz zum zoll- und steuerrechtlich freien Verkehr überlassen werden.</t>
  </si>
  <si>
    <r>
      <rPr>
        <b/>
        <sz val="10"/>
        <color theme="1"/>
        <rFont val="Arial"/>
        <family val="2"/>
      </rPr>
      <t>Beispiel 1</t>
    </r>
    <r>
      <rPr>
        <sz val="10"/>
        <color theme="1"/>
        <rFont val="Arial"/>
        <family val="2"/>
      </rPr>
      <t xml:space="preserve">: Überlassung von Motoren aus Drittländern zum zollrechtlich freien Verkehr zum Zwecke des Einbaus in ein in der Europäischen Union gebautes ziviles Luftfahrzeug.
</t>
    </r>
    <r>
      <rPr>
        <b/>
        <sz val="10"/>
        <color theme="1"/>
        <rFont val="Arial"/>
        <family val="2"/>
      </rPr>
      <t>Beispiel 2</t>
    </r>
    <r>
      <rPr>
        <sz val="10"/>
        <color theme="1"/>
        <rFont val="Arial"/>
        <family val="2"/>
      </rPr>
      <t>: Nicht-Unionswaren für den Einbau in bestimmten Arten von Wasserfahrzeugen und für Bohr- oder Förderplattformen</t>
    </r>
  </si>
  <si>
    <t>45</t>
  </si>
  <si>
    <t>Überlassung zu einem anderen Lagerverfahren mit teilweiser entrichteter Steuer</t>
  </si>
  <si>
    <t>Überlassung von Waren zum zollrechtlich und teilweise mehrwertsteuer- oder verbrauchsteuerrechtlich freien Verkehr und deren Überführung in ein anderes Lagerverfahren als das Zolllagerverfahren.</t>
  </si>
  <si>
    <t>Dieser Code ist für Waren zu verwenden, für die sowohl Mehrwertsteuer als auch Verbrauch­ steuern zu entrichten sind, aber bei Überlassung zum zollrechtlich freien Verkehr nur eine dieser Steuern entrichtet wird.</t>
  </si>
  <si>
    <r>
      <rPr>
        <b/>
        <sz val="10"/>
        <color theme="1"/>
        <rFont val="Arial"/>
        <family val="2"/>
      </rPr>
      <t>Beispiel</t>
    </r>
    <r>
      <rPr>
        <sz val="10"/>
        <color theme="1"/>
        <rFont val="Arial"/>
        <family val="2"/>
      </rPr>
      <t>: Zigaretten aus Drittländern werden zum zollrechtlich freien Verkehr überlassen und die Mehrwertsteuer wird entrichtet. In einem Steuerlager können die Waren unter Aussetzung der Verbrauchsteuern aufbewahrt werden.</t>
    </r>
  </si>
  <si>
    <t>46</t>
  </si>
  <si>
    <t>Vorzeitige Einfuhr nach passiver Veredelung</t>
  </si>
  <si>
    <t>Einfuhr von im Rahmen einer passiven Veredelung aus den Ersatzwaren hergestellten Veredelungserzeugnissen vor der Ausfuhr der Waren, die sie ersetzen.</t>
  </si>
  <si>
    <t>Vorzeitige Einfuhr gemäß Artikel 223 Absatz 2 Buchstabe d des Zollkodex.</t>
  </si>
  <si>
    <r>
      <rPr>
        <b/>
        <sz val="10"/>
        <color theme="1"/>
        <rFont val="Arial"/>
        <family val="2"/>
      </rPr>
      <t>Beispiel</t>
    </r>
    <r>
      <rPr>
        <sz val="10"/>
        <color theme="1"/>
        <rFont val="Arial"/>
        <family val="2"/>
      </rPr>
      <t>: Einfuhr von aus Holz aus Drittländern hergestellten Tischen vor der Überführung von Holz aus der Europäischen Union in die passive Veredelung.</t>
    </r>
  </si>
  <si>
    <t>48</t>
  </si>
  <si>
    <t>Vorzeitige Einfuhr nach bei Standardaustauschverfahren (IM-EX)</t>
  </si>
  <si>
    <t>Gleichzeitige Überlassung von Ersatzerzeugnissen zum zoll- und steuerrechtlich freien Verkehr im Rahmen der passiven Veredlung vor Ausfuhr der schadhaften Waren.</t>
  </si>
  <si>
    <t>Standardaustauschverfahren (IM-EX), vorzeitige Einfuhr gemäß Artikel 262 Absatz 1 UZK.</t>
  </si>
  <si>
    <t>51</t>
  </si>
  <si>
    <t>Aktive Veredelung</t>
  </si>
  <si>
    <t>Überführung in das Verfahren der aktiven Veredelung</t>
  </si>
  <si>
    <t>Aktive Veredelung gemäß Artikel 256 UZK.</t>
  </si>
  <si>
    <t>54</t>
  </si>
  <si>
    <t>Aktive Veredelung in einem anderen Mitgliedstaat</t>
  </si>
  <si>
    <t>Aktive Veredelung in einem anderen Mitgliedstaat (ohne die Waren zuvor zum zollrechtlich freien Verkehr zu überlassen)</t>
  </si>
  <si>
    <t>Dieser Code dient der Erfassung in den Statistiken über den innergemeinschaftlichen Warenverkehr.</t>
  </si>
  <si>
    <r>
      <rPr>
        <b/>
        <sz val="10"/>
        <color theme="1"/>
        <rFont val="Arial"/>
        <family val="2"/>
      </rPr>
      <t>Beispiel</t>
    </r>
    <r>
      <rPr>
        <sz val="10"/>
        <color theme="1"/>
        <rFont val="Arial"/>
        <family val="2"/>
      </rPr>
      <t>: Eine Drittlandsware wird in Belgien zum Verfahren der aktiven Veredelung angemeldet (5100). Im Anschluss an die Veredelung wird sie nach Deutschland weiterversandt, um dort zum freien Verkehr (4054) überlassen bzw. einer weiteren Veredelung unterzogen zu werden (5154).</t>
    </r>
  </si>
  <si>
    <t>Production Method</t>
  </si>
  <si>
    <t>P01</t>
  </si>
  <si>
    <t>P02</t>
  </si>
  <si>
    <t>Calcined clay</t>
  </si>
  <si>
    <t>Gebrannter Ton</t>
  </si>
  <si>
    <t>Der Begriff "Calcined clay" auf Deutsch bedeutet "gebrannte Ton". Es handelt sich um Ton, der durch Erhitzen auf hohe Temperaturen verfestigt wurde. Dieser Prozess verändert die chemische und physikalische Struktur des Tons und macht ihn für verschiedene Anwendungen wie in der Bauindustrie, Keramikherstellung oder als Füllstoff in Beton geeignet.</t>
  </si>
  <si>
    <t>P03</t>
  </si>
  <si>
    <t>Cement clinker</t>
  </si>
  <si>
    <t>Zementklinker</t>
  </si>
  <si>
    <t>Der Begriff "Cement clinker" auf Deutsch übersetzt bedeutet "Zementklinker". Cement clinker bezieht sich auf das Zwischenprodukt, das bei der Herstellung von Zement entsteht. Es handelt sich um kleine, kugelförmige Klumpen, die aus Rohmaterialien wie Kalkstein, Ton und Eisenoxid gebrannt werden. Diese Zementklinker werden dann gemahlen und mit anderen Materialien gemischt, um Zement herzustellen.</t>
  </si>
  <si>
    <t>Cement</t>
  </si>
  <si>
    <t>Zement</t>
  </si>
  <si>
    <t>Der Begriff "Cement" auf Deutsch bedeutet "Zement". Zement ist ein Bindemittel, das zur Herstellung von Beton verwendet wird. Es wird mit anderen Materialien wie Sand, Kies und Wasser gemischt, um eine feste Substanz zu bilden, die für den Bau von Strukturen wie Gebäuden, Brücken und Straßen verwendet wird.</t>
  </si>
  <si>
    <t>P04</t>
  </si>
  <si>
    <t>Aluminuous cement</t>
  </si>
  <si>
    <t>Aluminuous Zement</t>
  </si>
  <si>
    <t>Der Begriff "Aluminous cement" auf Deutsch übersetzt bedeutet "aluminöser Zement". Dies bezieht sich auf einen speziellen Zement, der hauptsächlich aus Aluminiumoxid hergestellt wird und in der Bauindustrie für spezielle Anwendungen verwendet wird. Aluminöser Zement zeichnet sich durch seine hohe Feuerfestigkeit und schnelle Aushärtung aus, was ihn ideal für die Herstellung von feuerfesten Materialien und Bauteilen macht.</t>
  </si>
  <si>
    <t>P05</t>
  </si>
  <si>
    <t>Sintered ore</t>
  </si>
  <si>
    <t>Gesintertes Erz</t>
  </si>
  <si>
    <t>Der Begriff "Sintererz" bezieht sich auf ein Produkt, das durch das Sintern von Erz hergestellt wird. Beim Sintern wird Erz bei hohen Temperaturen erhitzt, um die Partikel zu verfestigen und zu einem festen Material zu verbinden. Sintererz wird häufig in der Metallurgie verwendet, um Rohstoffe für die Herstellung von Metallen zu gewinnen.</t>
  </si>
  <si>
    <t>P08</t>
  </si>
  <si>
    <t>Electricity</t>
  </si>
  <si>
    <t>Elektrizität</t>
  </si>
  <si>
    <t>Der Begriff "Electricity" auf Deutsch bedeutet "Elektrizität". Elektrizität ist eine Form von Energie, die durch das Fließen von elektrischen Ladungen erzeugt wird. Sie ist eine wichtige Energiequelle, die in vielen Bereichen des täglichen Lebens verwendet wird, wie z.B. zur Beleuchtung, zum Betrieb von Elektrogeräten und zur Stromerzeugung.</t>
  </si>
  <si>
    <t>P17</t>
  </si>
  <si>
    <t>P09</t>
  </si>
  <si>
    <t>Steam reforming</t>
  </si>
  <si>
    <t>Dampfreformierung</t>
  </si>
  <si>
    <t>Der Begriff "Steam reforming" auf Deutsch bedeutet "Dampfreformierung". Es handelt sich um ein chemisches Verfahren, bei dem ein Kohlenwasserstoff, wie zum Beispiel Methan, mit Wasserdampf bei hohen Temperaturen und unter Druck reagiert, um Wasserstoff und Kohlenmonoxid zu erzeugen. Diese Reaktion ist ein wichtiger Schritt in der Herstellung von Wasserstoff, der als Brennstoff oder in der chemischen Industrie verwendet wird.</t>
  </si>
  <si>
    <t>P19</t>
  </si>
  <si>
    <t>P20</t>
  </si>
  <si>
    <t>P21</t>
  </si>
  <si>
    <t>P10</t>
  </si>
  <si>
    <t>Partial oxidation</t>
  </si>
  <si>
    <t>Teiloxidation</t>
  </si>
  <si>
    <t>Der Begriff "Partialoxidation" bedeutet auf Deutsch "Teiloxidation". Es handelt sich um einen chemischen Prozess, bei dem ein Stoff nur teilweise oxidiert wird, also nicht vollständig zu seinem Oxidationszustand umgewandelt wird. Dieser Prozess kann in verschiedenen industriellen Anwendungen wie der Herstellung von Synthesegas oder bei der Verbrennung von Brennstoffen auftreten.</t>
  </si>
  <si>
    <t>P11</t>
  </si>
  <si>
    <t>Other fuel-based hydrogen production</t>
  </si>
  <si>
    <t>Andere wasserstoffproduktion auf basis von brennstoffen</t>
  </si>
  <si>
    <t>Der Begriff "Other fuel-based hydrogen production" auf Deutsch bedeutet "Wasserstoffproduktion auf Basis anderer Brennstoffe". Dies bezieht sich auf die Herstellung von Wasserstoff durch die Verwendung von Brennstoffen wie Erdgas, Kohle oder Biomasse, anstatt durch elektrolytische Prozesse wie die Wasserelektrolyse.</t>
  </si>
  <si>
    <t>P12</t>
  </si>
  <si>
    <t>Electrolysis of water</t>
  </si>
  <si>
    <t>Elektrolyse von Wasser</t>
  </si>
  <si>
    <t>Der Begriff "Electrolysis of water" auf Deutsch bedeutet "Elektrolyse von Wasser". Bei der Elektrolyse von Wasser wird Wasser mithilfe von elektrischem Strom in seine Bestandteile, Wasserstoff und Sauerstoff, aufgespalten. Dies geschieht in einem Elektrolysegerät, in dem Wasser in seine Bestandteile zerlegt wird, indem eine elektrische Spannung angelegt wird. Der Wasserstoff wird an der Kathode erzeugt, während der Sauerstoff an der Anode entsteht. Die Elektrolyse von Wasser ist ein wichtiger Prozess zur Herstellung von Wasserstoff, der als sauberer Brennstoff in verschiedenen Anwendungen genutzt werden kann.</t>
  </si>
  <si>
    <t>P22</t>
  </si>
  <si>
    <t>P13</t>
  </si>
  <si>
    <t>Electrolysis of water (other energy sources)</t>
  </si>
  <si>
    <t>Elektrolyse von Wasser (andere Energiequellen)</t>
  </si>
  <si>
    <t>Der Begriff "Elektrolyse von Wasser (andere Energiequellen)" bezieht sich auf den Prozess, bei dem Wasser mithilfe von elektrischem Strom in seine Bestandteile, Wasserstoff und Sauerstoff, aufgespalten wird. Dies geschieht in einem Elektrolyseur, der elektrische Energie verwendet, um die Wasserstoff- und Sauerstoffmoleküle zu trennen. Neben der Verwendung von elektrischem Strom können auch andere Energiequellen wie Solarenergie oder Windenergie für die Elektrolyse von Wasser genutzt werden. Dieser Prozess wird oft zur Herstellung von Wasserstoff als sauberer Brennstoff für verschiedene Anwendungen verwendet.</t>
  </si>
  <si>
    <t>P14</t>
  </si>
  <si>
    <t>Chlor-Alkali electrolysis</t>
  </si>
  <si>
    <t>Chlor-Alkali Elektrolyse</t>
  </si>
  <si>
    <t>Der Begriff "Chlor-Alkali-Elektrolyse" bezieht sich auf ein Verfahren, bei dem Natriumhydroxid (Natronlauge), Chlor und Wasserstoff durch die Elektrolyse einer Salzlösung hergestellt werden. Bei diesem Prozess wird eine Salzlösung in einem Elektrolyseur unter Verwendung von Elektroden in Natriumhydroxid, Chlor und Wasserstoff aufgespalten. Dieses Verfahren wird in der chemischen Industrie zur Herstellung von verschiedenen Chemikalien wie Chlor, Natronlauge und Wasserstoff verwendet.</t>
  </si>
  <si>
    <t>P23</t>
  </si>
  <si>
    <t>P15</t>
  </si>
  <si>
    <t>Production of chlorates</t>
  </si>
  <si>
    <t>Produktion von Chloraten</t>
  </si>
  <si>
    <t>Der Begriff "Production of chlorates" auf Deutsch bedeutet "Herstellung von Chloraten". Chlorate sind Salze der Chlorsäure, die in verschiedenen industriellen Prozessen hergestellt werden können. Die Herstellung von Chloraten bezieht sich auf den Prozess, bei dem diese Salze produziert werden, oft für den Einsatz in der chemischen Industrie oder in der Herstellung von Desinfektionsmitteln.</t>
  </si>
  <si>
    <t>P16</t>
  </si>
  <si>
    <t>Other production routes</t>
  </si>
  <si>
    <t>Andere Produktionswege</t>
  </si>
  <si>
    <t>Der Begriff "Other production routes" auf Deutsch bedeutet "Andere Produktionswege". Dies bezieht sich auf alternative Methoden oder Prozesse, die zur Herstellung von Waren oder Produkten verwendet werden, die nicht dem traditionellen oder üblichen Herstellungsverfahren entsprechen. Es kann sich um innovative Technologien, alternative Materialien oder neue Herangehensweisen handeln, die zur Effizienzsteigerung oder zur Reduzierung von Umweltauswirkungen in der Produktion eingesetzt werden.</t>
  </si>
  <si>
    <t>Nitric acid</t>
  </si>
  <si>
    <t>Salpetersäure</t>
  </si>
  <si>
    <t>Der Begriff "Nitric acid" auf Deutsch bedeutet "Salpetersäure". Salpetersäure ist eine starke anorganische Säure, die in der Chemie häufig verwendet wird. Sie ist farblos und ätzend und wird zur Herstellung von Düngemitteln, Sprengstoffen, Medikamenten und anderen chemischen Verbindungen eingesetzt.</t>
  </si>
  <si>
    <t>Haber-Bosch process with steam reforming of natural gas or biogas</t>
  </si>
  <si>
    <t>Haber-Bosch-Prozess mit Dampfreformierung von Erdgas oder Biogas</t>
  </si>
  <si>
    <t>Der Begriff "Haber-Bosch-Verfahren mit Dampfreformierung von Erdgas oder Biogas" bezieht sich auf ein Verfahren zur Herstellung von Ammoniak, das häufig in der Düngemittelproduktion verwendet wird. Beim Haber-Bosch-Verfahren wird Stickstoff aus der Luft mit Wasserstoff kombiniert, um Ammoniak zu erzeugen. Die Dampfreformierung von Erdgas oder Biogas wird verwendet, um den benötigten Wasserstoff herzustellen. Dieses Verfahren ist entscheidend für die moderne Landwirtschaft, da es die Produktion von Düngemitteln in großem Maßstab ermöglicht.</t>
  </si>
  <si>
    <t>Haber-Bosch process with gasification of coal or other fuels</t>
  </si>
  <si>
    <t>Haber-Bosch-Prozess mit Vergasung von Kohle oder anderen Brennstoffen</t>
  </si>
  <si>
    <t>Der Begriff "Haber-Bosch-Verfahren mit Vergasung von Kohle oder anderen Brennstoffen" bezieht sich auf ein Verfahren zur Herstellung von Ammoniak durch die Kombination des Haber-Bosch-Verfahrens zur Synthese von Ammoniak mit der Vergasung von Kohle oder anderen Brennstoffen. Bei diesem Verfahren wird Kohle oder ein anderer Brennstoff in ein Synthesegas umgewandelt, das dann als Rohstoff für die Ammoniakproduktion verwendet wird. Das Haber-Bosch-Verfahren ist ein wichtiger Prozess in der chemischen Industrie zur Herstellung von Ammoniak, das als Düngemittel und in anderen Anwendungen verwendet wird.</t>
  </si>
  <si>
    <t>Mixed fertilisers</t>
  </si>
  <si>
    <t>Mischdünger</t>
  </si>
  <si>
    <t>Der Begriff "Mixed fertilisers" auf Deutsch bedeutet "Mischdünger". Es handelt sich um Düngemittel, die aus einer Mischung verschiedener Nährstoffe bestehen, die Pflanzen für ihr Wachstum benötigen. Diese Mischdünger können sowohl mineralische als auch organische Bestandteile enthalten und werden verwendet, um den Boden mit den notwendigen Nährstoffen zu versorgen, um das Pflanzenwachstum zu fördern.</t>
  </si>
  <si>
    <t>Urea</t>
  </si>
  <si>
    <t>Harnstoff</t>
  </si>
  <si>
    <t>Der Begriff "Urea" auf Deutsch bedeutet "Harnstoff". Urea ist eine organische Verbindung, die im menschlichen Körper als Endprodukt des Eiweißstoffwechsels entsteht und über den Urin ausgeschieden wird. In der Kosmetikindustrie wird Urea häufig als feuchtigkeitsspendender Inhaltsstoff in Hautpflegeprodukten verwendet.</t>
  </si>
  <si>
    <t>P24</t>
  </si>
  <si>
    <t>Blast furnace route</t>
  </si>
  <si>
    <t>Der Begriff "Blast furnace route" auf Deutsch bedeutet "Hochofenroute". Dies bezieht sich auf einen Prozess in der Stahlherstellung, bei dem Roheisen in einem Hochofen hergestellt wird. In diesem Verfahren wird Eisenerz zusammen mit Koks und Kalkstein in den Hochofen gegeben und durch eine kontinuierliche Luftzufuhr erhitzt. Dadurch werden die Bestandteile des Eisenerzes reduziert und das Roheisen wird gewonnen. Die Hochofenroute ist eine der traditionellen Methoden zur Herstellung von Stahl und wird auch heute noch in vielen Stahlwerken weltweit angewendet.</t>
  </si>
  <si>
    <t>P25</t>
  </si>
  <si>
    <t>Smelting reduction</t>
  </si>
  <si>
    <t>Reduktionsschmelze</t>
  </si>
  <si>
    <t>Der Begriff "Smelting reduction" auf Deutsch bedeutet "Reduktionsschmelzen". Es handelt sich um ein Verfahren in der Metallurgie, bei dem metallische Erze durch eine Kombination aus Schmelzen und Reduktion in einem einzigen Schritt verarbeitet werden. Dabei werden die Erze in einem Schmelzofen geschmolzen und gleichzeitig durch Zugabe von Reduktionsmitteln wie Kohlenstoff oder Wasserstoff reduziert, um das gewünschte Metall zu gewinnen. Dieses Verfahren wird häufig zur Herstellung von Stahl und anderen Metallen eingesetzt.</t>
  </si>
  <si>
    <t>P26</t>
  </si>
  <si>
    <t>P27</t>
  </si>
  <si>
    <t>Nickel Pig Iron production</t>
  </si>
  <si>
    <t>Nickel Roheisen Produktion</t>
  </si>
  <si>
    <t>Der Begriff "Nickel Pig Iron production" auf Deutsch bedeutet "Nickel-Schweineeisen-Produktion". Dabei handelt es sich um ein Verfahren zur Herstellung von Nickel-Schweineeisen, bei dem Nickel und Eisenlegierungen miteinander verschmolzen werden. Nickel-Schweineeisen wird häufig in der Stahlproduktion verwendet, um den Nickelgehalt im Endprodukt zu erhöhen.</t>
  </si>
  <si>
    <t>P28</t>
  </si>
  <si>
    <t>P29</t>
  </si>
  <si>
    <t>Ferro-nickel (FeNi)</t>
  </si>
  <si>
    <t>Ferro-Nickel (FeNi)</t>
  </si>
  <si>
    <t>Der Begriff "Ferro-Nickel (FeNi)" bezieht sich auf eine Legierung aus Eisen (Fe) und Nickel (Ni). Diese Legierung wird häufig in der Metallurgie verwendet und hat verschiedene Anwendungen, wie zum Beispiel in der Herstellung von rostfreiem Stahl. Ferro-Nickel wird durch das Schmelzen von Eisen und Nickel in einem Hochofen hergestellt und hat eine hohe Festigkeit sowie Korrosionsbeständigkeit.</t>
  </si>
  <si>
    <t>P30</t>
  </si>
  <si>
    <t>Ferro-chromium (FeCr)</t>
  </si>
  <si>
    <t>Ferro-Chrom (FeCr)</t>
  </si>
  <si>
    <t>Der Begriff "Ferro-Chrom" auf Deutsch bedeutet "Eisen-Chrom". Es handelt sich um eine Legierung, die hauptsächlich aus Eisen (Fe) und Chrom (Cr) besteht. Ferro-Chrom wird häufig in der Stahlproduktion verwendet, um die Härte und Korrosionsbeständigkeit des Endprodukts zu verbessern.</t>
  </si>
  <si>
    <t>P31</t>
  </si>
  <si>
    <t>Ferro-manganese (FeMn)</t>
  </si>
  <si>
    <t>Ferro-Mangan (FeMn)</t>
  </si>
  <si>
    <t>Der Begriff "Ferro-Mangan (FeMn)" auf Deutsch bedeutet "Eisen-Mangan". Es handelt sich um eine Legierung aus Eisen und Mangan, die in der Stahlproduktion verwendet wird, um die Eigenschaften des Endprodukts zu verbessern. Ferro-Mangan wird hauptsächlich als Deoxidationsmittel und Desulfurierungsmittel eingesetzt, um unerwünschte Verunreinigungen im Stahl zu reduzieren und die Festigkeit sowie Härte des Materials zu erhöhen.</t>
  </si>
  <si>
    <t>P32</t>
  </si>
  <si>
    <t>Production of Direct reduced Iron (using hydrogen)</t>
  </si>
  <si>
    <t>Produktion von direkt reduziertem Eisen (unter Verwendung von Wasserstoff)</t>
  </si>
  <si>
    <t>Der Begriff auf Deutsch lautet "Herstellung von direkt reduziertem Eisen (unter Verwendung von Wasserstoff)". Dies bezieht sich auf ein Verfahren zur Herstellung von Eisen, bei dem Eisenoxid mit Wasserstoff reduziert wird, um direkt reduziertes Eisen zu erzeugen. Dieses Verfahren wird häufig in der Stahlproduktion eingesetzt, um hochwertiges Eisen herzustellen.</t>
  </si>
  <si>
    <t>P33</t>
  </si>
  <si>
    <t>DRI (Direct reduced iron)</t>
  </si>
  <si>
    <t>DRI (Direkt reduziertes Eisen)</t>
  </si>
  <si>
    <t>Der Begriff "DRI" steht für "Direct Reduced Iron" und bedeutet auf Deutsch "Direktreduziertes Eisen". Es handelt sich um ein Verfahren zur Herstellung von Eisen, bei dem Eisenoxidpellets mit Hilfe von Kohlenstoff oder Wasserstoff direkt in reduziertes Eisen umgewandelt werden, ohne den Umweg über flüssiges Roheisen zu nehmen. Dieses Verfahren wird häufig in der Stahlproduktion eingesetzt, um hochwertiges Eisen herzustellen.</t>
  </si>
  <si>
    <t>P34</t>
  </si>
  <si>
    <t>Iron or steel products</t>
  </si>
  <si>
    <t>Eisen- oder Stahlprodukte</t>
  </si>
  <si>
    <t>Der Begriff "Iron or steel products" bedeutet auf Deutsch "Eisen- oder Stahlprodukte". Dies bezieht sich auf Produkte, die aus Eisen oder Stahl hergestellt sind, wie beispielsweise Werkzeuge, Baustoffe, Maschinen oder Fahrzeuge.</t>
  </si>
  <si>
    <t>P35</t>
  </si>
  <si>
    <t>Basic oxigen steel making</t>
  </si>
  <si>
    <t>Grundlegende Sauerstoffstahlherstellung</t>
  </si>
  <si>
    <t>Der Begriff "Basic oxygen steel making" auf Deutsch bedeutet "Sauerstoffblasverfahren zur Stahlerzeugung". Es handelt sich um ein Verfahren zur Herstellung von Stahl, bei dem Sauerstoff verwendet wird, um den Kohlenstoffgehalt im flüssigen Eisen zu reduzieren und andere Verunreinigungen zu entfernen. Dieses Verfahren wird häufig in der Stahlindustrie eingesetzt, um hochwertigen Stahl in großen Mengen herzustellen.</t>
  </si>
  <si>
    <t>P36</t>
  </si>
  <si>
    <t>Basic oxigen steel making (incl. Blast furnace)</t>
  </si>
  <si>
    <t>Grundstahlerzeugung (einschließlich Hochofen)</t>
  </si>
  <si>
    <t>Der Begriff "Basic oxygen steel making (incl. Blast furnace)" auf Deutsch bedeutet "Sauerstoffblasverfahren zur Stahlerzeugung (einschließlich Hochofen)". 
Das Basic-Oxygen-Verfahren ist ein Verfahren zur Herstellung von Stahl, bei dem Sauerstoff verwendet wird, um den Kohlenstoffgehalt im flüssigen Eisen zu reduzieren. Der Hochofen ist ein wichtiger Bestandteil dieses Prozesses, da er das Roheisen liefert, das dann im Sauerstoffblasverfahren weiterverarbeitet wird.</t>
  </si>
  <si>
    <t>P37</t>
  </si>
  <si>
    <t>Basic oxigen steel making (incl. Melting reduction)</t>
  </si>
  <si>
    <t>Grundlegende Sauerstoffstahlerzeugung (einschließlich Schmelzreduktion)</t>
  </si>
  <si>
    <t>Der Begriff "Basic oxygen steel making (incl. Melting reduction)" auf Deutsch bedeutet "Sauerstoffblasverfahren zur Stahlerzeugung (einschließlich Schmelzreduktion)". 
Das Sauerstoffblasverfahren ist ein Verfahren zur Herstellung von Stahl, bei dem Sauerstoff in flüssiges Roheisen geblasen wird, um unerwünschte Verunreinigungen zu entfernen und den Kohlenstoffgehalt zu kontrollieren. Die Schmelzreduktion bezieht sich auf den Prozess, bei dem Eisenoxid reduziert wird, um Eisen herzustellen, das dann im Sauerstoffblasverfahren weiterverarbeitet wird.</t>
  </si>
  <si>
    <t>P38</t>
  </si>
  <si>
    <t>Electric arc furnace</t>
  </si>
  <si>
    <t>Elektrischer Lichtbogenofen</t>
  </si>
  <si>
    <t>Der Begriff "Electric arc furnace" auf Deutsch bedeutet "Elektrolichtbogenofen". Ein Elektrolichtbogenofen ist eine Art von Ofen, der elektrische Energie verwendet, um Metalle durch die Erzeugung eines Lichtbogens zu schmelzen. Dieser Prozess wird häufig in der Stahlherstellung und anderen metallverarbeitenden Industrien eingesetzt.</t>
  </si>
  <si>
    <t>P39</t>
  </si>
  <si>
    <t>Electric arc furnace (alloy steels))</t>
  </si>
  <si>
    <t>Elektrischer Lichtbogenofen (Legierungsstähle)</t>
  </si>
  <si>
    <t>Der Begriff "Electric arc furnace (alloy steels)" auf Deutsch bedeutet "Elektrolichtbogenofen (Legierungsstähle)". Ein Elektrolichtbogenofen ist eine Art von Schmelzofen, der elektrische Energie verwendet, um Metalle zu schmelzen. Legierungsstähle sind Stähle, die durch Zugabe von verschiedenen Metallen oder anderen Elementen modifiziert wurden, um spezifische Eigenschaften wie Härte, Festigkeit oder Korrosionsbeständigkeit zu verbessern. In einem Elektrolichtbogenofen werden Legierungsstähle durch die Erzeugung eines Lichtbogens zwischen Elektroden geschmolzen, wodurch hohe Temperaturen erzeugt werden, um das Metall zu schmelzen und zu legieren.</t>
  </si>
  <si>
    <t>P40</t>
  </si>
  <si>
    <t>Electric arc furnace (carbon steel, from direct reduced iron)</t>
  </si>
  <si>
    <t>Elektrolichtbogenofen (Kohlenstoffstahl, aus direkt reduziertem Eisen)</t>
  </si>
  <si>
    <t>Der Begriff "Electric arc furnace (carbon steel, from direct reduced iron)" auf Deutsch bedeutet "Elektrolichtbogenofen (Kohlenstoffstahl aus direkt reduziertem Eisen)". 
Ein Elektrolichtbogenofen ist eine Art von Ofen, der elektrische Energie verwendet, um hohe Temperaturen zu erzeugen, die für die Schmelze von Metallen wie Stahl erforderlich sind. Bei der Herstellung von Kohlenstoffstahl aus direkt reduziertem Eisen wird Eisenoxid mit Hilfe von Kohlenstoff in einem direkten Reduktionsprozess reduziert, um direkt reduziertes Eisen zu erzeugen. Dieses direkt reduzierte Eisen wird dann im Elektrolichtbogenofen geschmolzen und zu Kohlenstoffstahl verarbeitet.</t>
  </si>
  <si>
    <t>P41</t>
  </si>
  <si>
    <t>Electric arc furnace (general)</t>
  </si>
  <si>
    <t>Elektrischer Lichtbogenofen (allgemein)</t>
  </si>
  <si>
    <t>Der Begriff "Electric arc furnace" auf Deutsch bedeutet "Elektrolichtbogenofen". Es handelt sich um einen industriellen Ofen, der elektrische Energie verwendet, um Metalle durch einen Lichtbogen zu schmelzen. Dieser Prozess wird häufig in der Stahlherstellung eingesetzt, um Rohstoffe wie Schrott oder Eisenerz zu schmelzen und in Form von Stahl zu gießen.</t>
  </si>
  <si>
    <t>P42</t>
  </si>
  <si>
    <t>Primary (electrolytic) smelting</t>
  </si>
  <si>
    <t>Primärschmelzen (elektrolytisch)</t>
  </si>
  <si>
    <t>Der Begriff "Primary (elektrolytisches) Schmelzen" bezieht sich auf ein Verfahren zur Gewinnung von Metallen aus Erzen oder anderen Rohstoffen. Bei der primären elektrolytischen Schmelze wird das Erz in einem Elektrolyseprozess geschmolzen, um das gewünschte Metall zu extrahieren. Dieses Verfahren wird häufig in der Metallurgie eingesetzt, um reine Metalle wie Kupfer, Aluminium oder Blei herzustellen.</t>
  </si>
  <si>
    <t>P43</t>
  </si>
  <si>
    <t>Secondary melting (recycling)</t>
  </si>
  <si>
    <t>Sekundärschmelzen (Recycling)</t>
  </si>
  <si>
    <t>Der Begriff "Secondary melting (recycling)" auf Deutsch bedeutet "Sekundärschmelzen (Recycling)". Es bezieht sich auf den Prozess, bei dem Metallabfälle oder Altmetalle eingeschmolzen und wiederverwertet werden, um neue Produkte herzustellen. Beim Sekundärschmelzen werden Metalle wie Aluminium, Stahl oder Kupfer eingeschmolzen, gereinigt und zu neuen Materialien verarbeitet, anstatt sie wegzuwerfen oder neu abzubauen. Dieser Prozess trägt zur Schonung natürlicher Ressourcen bei und reduziert die Umweltbelastung durch die Herstellung von Metallprodukten.</t>
  </si>
  <si>
    <t>P44</t>
  </si>
  <si>
    <t>Mix of primary and secondary production</t>
  </si>
  <si>
    <t>Mischung aus Primär- und Sekundärproduktion</t>
  </si>
  <si>
    <t>Der Begriff "Mix aus Primär- und Sekundärproduktion" bezieht sich auf die Kombination von Gütern oder Dienstleistungen, die sowohl durch direkte Gewinnung von natürlichen Ressourcen (Primärproduktion) als auch durch die Verarbeitung oder Umwandlung bereits vorhandener Produkte (Sekundärproduktion) hergestellt werden. Dieser Begriff wird häufig in wirtschaftlichen oder industriellen Kontexten verwendet, um die verschiedenen Produktionsmethoden und -quellen zu beschreiben, die in einem bestimmten Prozess oder einer bestimmten Branche verwendet werden.</t>
  </si>
  <si>
    <t>P45</t>
  </si>
  <si>
    <t>Aluminium products</t>
  </si>
  <si>
    <t>Aluminiumprodukte</t>
  </si>
  <si>
    <t>Der Begriff "Aluminiumprodukte" auf Deutsch bezieht sich auf Produkte, die aus Aluminium hergestellt sind. Aluminium ist ein leichtes Metall, das aufgrund seiner Vielseitigkeit und Korrosionsbeständigkeit in vielen verschiedenen Produkten verwendet wird, wie z.B. in der Bauindustrie, im Transportwesen, in der Verpackungsindustrie und in der Elektronik.</t>
  </si>
  <si>
    <t>P46</t>
  </si>
  <si>
    <t>Integrated production with primary smelting</t>
  </si>
  <si>
    <t>Integrierte Produktion mit Primärschmelzung</t>
  </si>
  <si>
    <t>Der Begriff "Integrated production with primary smelting" auf Deutsch bedeutet "Integrierte Produktion mit Primärschmelzung". Dies bezieht sich auf einen Produktionsprozess, bei dem die Primärmetallherstellung und die Weiterverarbeitung in einem integrierten System erfolgen. In diesem Prozess werden Rohstoffe wie Erze oder Konzentrate direkt in Metalle umgewandelt, ohne dass Zwischenprodukte hergestellt werden müssen. Dies kann effizienter sein und zu einer besseren Kontrolle über den gesamten Produktionsprozess führen.</t>
  </si>
  <si>
    <t>P47</t>
  </si>
  <si>
    <t>Integrated production with secondary melting</t>
  </si>
  <si>
    <t>Integrierte Produktion mit Sekundärschmelze</t>
  </si>
  <si>
    <t>Der Begriff "Integrated production with secondary melting" auf Deutsch bedeutet "Integrierte Produktion mit Sekundärschmelzen". Dies bezieht sich auf einen Produktionsprozess, bei dem verschiedene Materialien oder Komponenten integriert hergestellt werden und anschließend ein Schmelzverfahren angewendet wird, um die Qualität des Endprodukts zu verbessern oder bestimmte Eigenschaften zu verändern. Dieser Prozess kann in verschiedenen Industriezweigen wie der Metallverarbeitung oder der Kunststoffherstellung eingesetzt werden.</t>
  </si>
  <si>
    <t>P48</t>
  </si>
  <si>
    <t>Integrated with mixed primary and secondary production</t>
  </si>
  <si>
    <t>Integriert mit gemischter Primär- und Sekundärproduktion</t>
  </si>
  <si>
    <t>Der Begriff auf Deutsch lautet "Integriert mit gemischter Primär- und Sekundärproduktion". Dies bedeutet, dass verschiedene Produktionsmethoden miteinander kombiniert werden, um ein integriertes Produktionssystem zu schaffen. Dabei werden sowohl primäre (z.B. Landwirtschaft, Bergbau) als auch sekundäre (z.B. Verarbeitung, Herstellung) Produktionsprozesse genutzt, um effizientere und nachhaltigere Ergebnisse zu erzielen.</t>
  </si>
  <si>
    <t>Nicht-EU CBAM-relevant Liste</t>
  </si>
  <si>
    <t>EU Liste</t>
  </si>
  <si>
    <t>vollständige Liste</t>
  </si>
  <si>
    <t>vollständige Liste - deutsch</t>
  </si>
  <si>
    <t>Alias_1</t>
  </si>
  <si>
    <t>Alias_2</t>
  </si>
  <si>
    <t>Alias_3</t>
  </si>
  <si>
    <t>AD</t>
  </si>
  <si>
    <t>Andorra</t>
  </si>
  <si>
    <t>AT</t>
  </si>
  <si>
    <t>Austria</t>
  </si>
  <si>
    <t>Österreich</t>
  </si>
  <si>
    <t>AE</t>
  </si>
  <si>
    <t>United Arab Emirates</t>
  </si>
  <si>
    <t>Vereinigte Arabische Emirate</t>
  </si>
  <si>
    <t>AX</t>
  </si>
  <si>
    <t>ÅLAND ISLANDS</t>
  </si>
  <si>
    <t>Aland Inseln</t>
  </si>
  <si>
    <t>AF</t>
  </si>
  <si>
    <t>Afghanistan</t>
  </si>
  <si>
    <t>BE</t>
  </si>
  <si>
    <t>Belgium</t>
  </si>
  <si>
    <t>Belgien</t>
  </si>
  <si>
    <t>AG</t>
  </si>
  <si>
    <t>Antigua and Barbuda</t>
  </si>
  <si>
    <t>Antigua und Barbuda</t>
  </si>
  <si>
    <t>BG</t>
  </si>
  <si>
    <t>Bulgaria</t>
  </si>
  <si>
    <t>Bulgarien</t>
  </si>
  <si>
    <t>AI</t>
  </si>
  <si>
    <t>Anguilla</t>
  </si>
  <si>
    <t>CY</t>
  </si>
  <si>
    <t>Cyprus</t>
  </si>
  <si>
    <t>Zypern</t>
  </si>
  <si>
    <t>AL</t>
  </si>
  <si>
    <t>Albania</t>
  </si>
  <si>
    <t>Albanien</t>
  </si>
  <si>
    <t>CZ</t>
  </si>
  <si>
    <t>Czechia</t>
  </si>
  <si>
    <t>Tschechien</t>
  </si>
  <si>
    <t>AM</t>
  </si>
  <si>
    <t>Armenia</t>
  </si>
  <si>
    <t>Armenien</t>
  </si>
  <si>
    <t>DE</t>
  </si>
  <si>
    <t>Germany</t>
  </si>
  <si>
    <t>Deutschland</t>
  </si>
  <si>
    <t>AO</t>
  </si>
  <si>
    <t>Angola</t>
  </si>
  <si>
    <t>DK</t>
  </si>
  <si>
    <t>Denmark</t>
  </si>
  <si>
    <t>Dänemark</t>
  </si>
  <si>
    <t>AQ</t>
  </si>
  <si>
    <t>Antarctica</t>
  </si>
  <si>
    <t>Antarktis</t>
  </si>
  <si>
    <t>EE</t>
  </si>
  <si>
    <t>Estonia</t>
  </si>
  <si>
    <t>Estland</t>
  </si>
  <si>
    <t>AR</t>
  </si>
  <si>
    <t>Argentina</t>
  </si>
  <si>
    <t>Argentinien</t>
  </si>
  <si>
    <t>ES</t>
  </si>
  <si>
    <t>Spain</t>
  </si>
  <si>
    <t>Spanien</t>
  </si>
  <si>
    <t>AS</t>
  </si>
  <si>
    <t>American Samoa</t>
  </si>
  <si>
    <t>Amerikanisch-Samoa</t>
  </si>
  <si>
    <t>FI</t>
  </si>
  <si>
    <t>Finland</t>
  </si>
  <si>
    <t>Finnland</t>
  </si>
  <si>
    <t>AU</t>
  </si>
  <si>
    <t>Australia</t>
  </si>
  <si>
    <t>Australien</t>
  </si>
  <si>
    <t>FR</t>
  </si>
  <si>
    <t>France</t>
  </si>
  <si>
    <t>Frankreich</t>
  </si>
  <si>
    <t>AW</t>
  </si>
  <si>
    <t>Aruba</t>
  </si>
  <si>
    <t>GF</t>
  </si>
  <si>
    <t>French Guyana</t>
  </si>
  <si>
    <t>Französisch-Guayana</t>
  </si>
  <si>
    <t>AZ</t>
  </si>
  <si>
    <t>Azerbaijan</t>
  </si>
  <si>
    <t>Aserbaidschan</t>
  </si>
  <si>
    <t>GP</t>
  </si>
  <si>
    <t>Guadeloupe</t>
  </si>
  <si>
    <t>BA</t>
  </si>
  <si>
    <t>Bosnia and Herzegovina</t>
  </si>
  <si>
    <t>Bosnien und Herzegowina</t>
  </si>
  <si>
    <t>GR</t>
  </si>
  <si>
    <t>Greece</t>
  </si>
  <si>
    <t>Griechenland</t>
  </si>
  <si>
    <t>BB</t>
  </si>
  <si>
    <t>Barbados</t>
  </si>
  <si>
    <t>HR</t>
  </si>
  <si>
    <t>Croatia</t>
  </si>
  <si>
    <t>Kroatien</t>
  </si>
  <si>
    <t>BD</t>
  </si>
  <si>
    <t>Bangladesh</t>
  </si>
  <si>
    <t>Bangladesch</t>
  </si>
  <si>
    <t>HU</t>
  </si>
  <si>
    <t>Hungary</t>
  </si>
  <si>
    <t>Ungarn</t>
  </si>
  <si>
    <t>BF</t>
  </si>
  <si>
    <t>Burkina Faso</t>
  </si>
  <si>
    <t>IE</t>
  </si>
  <si>
    <t>Ireland</t>
  </si>
  <si>
    <t>Irland</t>
  </si>
  <si>
    <t>BH</t>
  </si>
  <si>
    <t>Bahrain</t>
  </si>
  <si>
    <t>IT</t>
  </si>
  <si>
    <t>Italy</t>
  </si>
  <si>
    <t>Italien</t>
  </si>
  <si>
    <t>BI</t>
  </si>
  <si>
    <t>Burundi</t>
  </si>
  <si>
    <t>LT</t>
  </si>
  <si>
    <t>Lithuania</t>
  </si>
  <si>
    <t>Litauen</t>
  </si>
  <si>
    <t>BJ</t>
  </si>
  <si>
    <t>Benin</t>
  </si>
  <si>
    <t>LU</t>
  </si>
  <si>
    <t>Luxembourg</t>
  </si>
  <si>
    <t>Luxemburg</t>
  </si>
  <si>
    <t>BL</t>
  </si>
  <si>
    <t>Saint Barthélemy</t>
  </si>
  <si>
    <t>St. Barthélemy</t>
  </si>
  <si>
    <t>LV</t>
  </si>
  <si>
    <t>Latvia</t>
  </si>
  <si>
    <t>Lettland</t>
  </si>
  <si>
    <t>BM</t>
  </si>
  <si>
    <t>Bermuda</t>
  </si>
  <si>
    <t>MC</t>
  </si>
  <si>
    <t>Monaco</t>
  </si>
  <si>
    <t>Fürstentum Monaco</t>
  </si>
  <si>
    <t>BN</t>
  </si>
  <si>
    <t>Brunei Darussalam</t>
  </si>
  <si>
    <t>MF</t>
  </si>
  <si>
    <t>Saint Martin (French part)</t>
  </si>
  <si>
    <t>St. Martin (französischer Teil)</t>
  </si>
  <si>
    <t>BO</t>
  </si>
  <si>
    <t>Bolivia, Plurinational State of</t>
  </si>
  <si>
    <t>Bolivien</t>
  </si>
  <si>
    <t>MQ</t>
  </si>
  <si>
    <t>Martinique</t>
  </si>
  <si>
    <t>BQ</t>
  </si>
  <si>
    <t>Bonaire, Sint Eustatius and Saba</t>
  </si>
  <si>
    <t>Bonaire, Sint Eustatius und Saba</t>
  </si>
  <si>
    <t>MT</t>
  </si>
  <si>
    <t>Malta</t>
  </si>
  <si>
    <t>Saint-Barthélemy</t>
  </si>
  <si>
    <t>BR</t>
  </si>
  <si>
    <t>Brazil</t>
  </si>
  <si>
    <t>Brasilien</t>
  </si>
  <si>
    <t>NL</t>
  </si>
  <si>
    <t>Netherlands</t>
  </si>
  <si>
    <t>Niederlande</t>
  </si>
  <si>
    <t>BS</t>
  </si>
  <si>
    <t>Bahamas</t>
  </si>
  <si>
    <t>PL</t>
  </si>
  <si>
    <t>Poland</t>
  </si>
  <si>
    <t>Polen</t>
  </si>
  <si>
    <t>BT</t>
  </si>
  <si>
    <t>Bhutan</t>
  </si>
  <si>
    <t>PT</t>
  </si>
  <si>
    <t>Portugal</t>
  </si>
  <si>
    <t>Bolivien, Plurinationaler Staat von</t>
  </si>
  <si>
    <t>BV</t>
  </si>
  <si>
    <t>Bouvet Island</t>
  </si>
  <si>
    <t>Bouvetinsel</t>
  </si>
  <si>
    <t>RE</t>
  </si>
  <si>
    <t>Réunion</t>
  </si>
  <si>
    <t>BW</t>
  </si>
  <si>
    <t>Botswana</t>
  </si>
  <si>
    <t>RO</t>
  </si>
  <si>
    <t>Romania</t>
  </si>
  <si>
    <t>Rumänien</t>
  </si>
  <si>
    <t>BY</t>
  </si>
  <si>
    <t>Belarus</t>
  </si>
  <si>
    <t>Weißrussland</t>
  </si>
  <si>
    <t>SE</t>
  </si>
  <si>
    <t>Sweden</t>
  </si>
  <si>
    <t>Schweden</t>
  </si>
  <si>
    <t>BZ</t>
  </si>
  <si>
    <t>Belize</t>
  </si>
  <si>
    <t>SI</t>
  </si>
  <si>
    <t>Slovenia</t>
  </si>
  <si>
    <t>Slowenien</t>
  </si>
  <si>
    <t>CA</t>
  </si>
  <si>
    <t>Canada</t>
  </si>
  <si>
    <t>Kanada</t>
  </si>
  <si>
    <t>SK</t>
  </si>
  <si>
    <t>Slovakia</t>
  </si>
  <si>
    <t>Slowakei</t>
  </si>
  <si>
    <t>CC</t>
  </si>
  <si>
    <t>Cocos Islands (or Keeling Islands)</t>
  </si>
  <si>
    <t>Cocos-Inseln (oder Keeling-Inseln)</t>
  </si>
  <si>
    <t>YT</t>
  </si>
  <si>
    <t>Mayotte</t>
  </si>
  <si>
    <t>CD</t>
  </si>
  <si>
    <t>Congo, Democratic Republic of</t>
  </si>
  <si>
    <t>Demokratische Republik Kongo</t>
  </si>
  <si>
    <t>CF</t>
  </si>
  <si>
    <t>Central African Republic</t>
  </si>
  <si>
    <t>Zentralafrikanische Republik</t>
  </si>
  <si>
    <t>CG</t>
  </si>
  <si>
    <t>Congo</t>
  </si>
  <si>
    <t>Kongo</t>
  </si>
  <si>
    <t>CI</t>
  </si>
  <si>
    <t>Côte d'Ivoire</t>
  </si>
  <si>
    <t>Kokosinseln (Keelinginseln)</t>
  </si>
  <si>
    <t>CK</t>
  </si>
  <si>
    <t>Cook Islands</t>
  </si>
  <si>
    <t>Cook-Inseln</t>
  </si>
  <si>
    <t>Kongo, Demokratische Republik</t>
  </si>
  <si>
    <t>CL</t>
  </si>
  <si>
    <t>Chile</t>
  </si>
  <si>
    <t>CM</t>
  </si>
  <si>
    <t>Cameroon</t>
  </si>
  <si>
    <t>Kamerun</t>
  </si>
  <si>
    <t>CN</t>
  </si>
  <si>
    <t>Elfenbeinküste</t>
  </si>
  <si>
    <t>CO</t>
  </si>
  <si>
    <t>Colombia</t>
  </si>
  <si>
    <t>Kolumbien</t>
  </si>
  <si>
    <t>Cookinseln</t>
  </si>
  <si>
    <t>CR</t>
  </si>
  <si>
    <t>Costa Rica</t>
  </si>
  <si>
    <t>CU</t>
  </si>
  <si>
    <t>Cuba</t>
  </si>
  <si>
    <t>Kuba</t>
  </si>
  <si>
    <t>CV</t>
  </si>
  <si>
    <t>Cape Verde</t>
  </si>
  <si>
    <t>Kap Verde</t>
  </si>
  <si>
    <t>Republik China</t>
  </si>
  <si>
    <t>CW</t>
  </si>
  <si>
    <t>Curaçao</t>
  </si>
  <si>
    <t>CX</t>
  </si>
  <si>
    <t>Christmas Island</t>
  </si>
  <si>
    <t>Weihnachtsinsel</t>
  </si>
  <si>
    <t>DJ</t>
  </si>
  <si>
    <t>Djibouti</t>
  </si>
  <si>
    <t>Dschibuti</t>
  </si>
  <si>
    <t>DM</t>
  </si>
  <si>
    <t>Dominica</t>
  </si>
  <si>
    <t>DO</t>
  </si>
  <si>
    <t>Dominican Republic</t>
  </si>
  <si>
    <t>Dominikanische Republik</t>
  </si>
  <si>
    <t>DZ</t>
  </si>
  <si>
    <t>Algeria</t>
  </si>
  <si>
    <t>Algerien</t>
  </si>
  <si>
    <t>EC</t>
  </si>
  <si>
    <t>Ecuador</t>
  </si>
  <si>
    <t>EG</t>
  </si>
  <si>
    <t>Egypt</t>
  </si>
  <si>
    <t>Ägypten</t>
  </si>
  <si>
    <t>EH</t>
  </si>
  <si>
    <t>Western Sahara</t>
  </si>
  <si>
    <t>Westsahara</t>
  </si>
  <si>
    <t>ER</t>
  </si>
  <si>
    <t>Eritrea</t>
  </si>
  <si>
    <t>ET</t>
  </si>
  <si>
    <t>Ethiopia</t>
  </si>
  <si>
    <t>Äthiopien</t>
  </si>
  <si>
    <t>FJ</t>
  </si>
  <si>
    <t>Fiji</t>
  </si>
  <si>
    <t>Fidschi</t>
  </si>
  <si>
    <t>FK</t>
  </si>
  <si>
    <t>Falkland Islands</t>
  </si>
  <si>
    <t>Falkland-Inseln</t>
  </si>
  <si>
    <t>FM</t>
  </si>
  <si>
    <t>Micronesia, Federated States of</t>
  </si>
  <si>
    <t>Föderierte Staaten von Mikronesien</t>
  </si>
  <si>
    <t>FO</t>
  </si>
  <si>
    <t>Faroe Islands</t>
  </si>
  <si>
    <t>Färöer Inseln</t>
  </si>
  <si>
    <t>GA</t>
  </si>
  <si>
    <t>Gabon</t>
  </si>
  <si>
    <t>Gabun</t>
  </si>
  <si>
    <t>GB</t>
  </si>
  <si>
    <t>United Kingdom</t>
  </si>
  <si>
    <t>Vereinigtes Königreich</t>
  </si>
  <si>
    <t>GD</t>
  </si>
  <si>
    <t>Grenada</t>
  </si>
  <si>
    <t>GE</t>
  </si>
  <si>
    <t>Georgia</t>
  </si>
  <si>
    <t>Georgien</t>
  </si>
  <si>
    <t>GG</t>
  </si>
  <si>
    <t>Guernsey</t>
  </si>
  <si>
    <t>GH</t>
  </si>
  <si>
    <t>Ghana</t>
  </si>
  <si>
    <t>GI</t>
  </si>
  <si>
    <t>Gibraltar</t>
  </si>
  <si>
    <t>GL</t>
  </si>
  <si>
    <t>Greenland</t>
  </si>
  <si>
    <t>Grönland</t>
  </si>
  <si>
    <t>GM</t>
  </si>
  <si>
    <t>Gambia</t>
  </si>
  <si>
    <t>Falklandinseln</t>
  </si>
  <si>
    <t>GN</t>
  </si>
  <si>
    <t>Guinea</t>
  </si>
  <si>
    <t>Mikronesien, Föderierte Staaten von</t>
  </si>
  <si>
    <t>GQ</t>
  </si>
  <si>
    <t>Equatorial Guinea</t>
  </si>
  <si>
    <t>Äquatorialguinea</t>
  </si>
  <si>
    <t>Färöer</t>
  </si>
  <si>
    <t>GS</t>
  </si>
  <si>
    <t>South Georgia and South Sandwich</t>
  </si>
  <si>
    <t>Südgeorgien und Südsandwich</t>
  </si>
  <si>
    <t>GT</t>
  </si>
  <si>
    <t>Guatemala</t>
  </si>
  <si>
    <t>GU</t>
  </si>
  <si>
    <t>Guam</t>
  </si>
  <si>
    <t>GW</t>
  </si>
  <si>
    <t>Guinea-Bissau</t>
  </si>
  <si>
    <t>GY</t>
  </si>
  <si>
    <t>Guyana</t>
  </si>
  <si>
    <t>HK</t>
  </si>
  <si>
    <t>Hong Kong</t>
  </si>
  <si>
    <t>Hongkong</t>
  </si>
  <si>
    <t>HM</t>
  </si>
  <si>
    <t>Heard Island and McDonald Islands</t>
  </si>
  <si>
    <t>Heard-Insel und McDonald-Inseln</t>
  </si>
  <si>
    <t>HN</t>
  </si>
  <si>
    <t>Honduras</t>
  </si>
  <si>
    <t>HT</t>
  </si>
  <si>
    <t>Haiti</t>
  </si>
  <si>
    <t>ID</t>
  </si>
  <si>
    <t>Indonesia</t>
  </si>
  <si>
    <t>Indonesien</t>
  </si>
  <si>
    <t>IL</t>
  </si>
  <si>
    <t>Israel</t>
  </si>
  <si>
    <t>IM</t>
  </si>
  <si>
    <t>Isle of Man</t>
  </si>
  <si>
    <t>IN</t>
  </si>
  <si>
    <t>India</t>
  </si>
  <si>
    <t>Indien</t>
  </si>
  <si>
    <t>IO</t>
  </si>
  <si>
    <t>British Indian Ocean Territory</t>
  </si>
  <si>
    <t>Britisches Territorium im Indischen Ozean</t>
  </si>
  <si>
    <t>IQ</t>
  </si>
  <si>
    <t>Iraq</t>
  </si>
  <si>
    <t>Irak</t>
  </si>
  <si>
    <t>IR</t>
  </si>
  <si>
    <t>Iran, Islamic Republic of</t>
  </si>
  <si>
    <t>Iran</t>
  </si>
  <si>
    <t>Südgeorgien und die Südlichen Sandwichinseln</t>
  </si>
  <si>
    <t>JE</t>
  </si>
  <si>
    <t>Jersey</t>
  </si>
  <si>
    <t>JM</t>
  </si>
  <si>
    <t>Jamaica</t>
  </si>
  <si>
    <t>Jamaika</t>
  </si>
  <si>
    <t>JO</t>
  </si>
  <si>
    <t>Jordan</t>
  </si>
  <si>
    <t>Jordanien</t>
  </si>
  <si>
    <t>JP</t>
  </si>
  <si>
    <t>Japan</t>
  </si>
  <si>
    <t>KE</t>
  </si>
  <si>
    <t>Kenya</t>
  </si>
  <si>
    <t>Kenia</t>
  </si>
  <si>
    <t>KG</t>
  </si>
  <si>
    <t>Kyrgyz, Republic</t>
  </si>
  <si>
    <t>Kirgisische, Republik</t>
  </si>
  <si>
    <t>Heard- und McDonald-Inseln</t>
  </si>
  <si>
    <t>KH</t>
  </si>
  <si>
    <t>Cambodia</t>
  </si>
  <si>
    <t>Kambodscha</t>
  </si>
  <si>
    <t>KI</t>
  </si>
  <si>
    <t>Kiribati</t>
  </si>
  <si>
    <t>KM</t>
  </si>
  <si>
    <t>Comoros</t>
  </si>
  <si>
    <t>Komoren</t>
  </si>
  <si>
    <t>KN</t>
  </si>
  <si>
    <t>St Kitts and Nevis</t>
  </si>
  <si>
    <t>St. Kitts und Nevis</t>
  </si>
  <si>
    <t>KP</t>
  </si>
  <si>
    <t>Korea, Democratic People’s Republ</t>
  </si>
  <si>
    <t>Nordkorea</t>
  </si>
  <si>
    <t>KR</t>
  </si>
  <si>
    <t>Korea, Republic of</t>
  </si>
  <si>
    <t>Südkorea</t>
  </si>
  <si>
    <t>KW</t>
  </si>
  <si>
    <t>Kuwait</t>
  </si>
  <si>
    <t>KY</t>
  </si>
  <si>
    <t>Cayman Islands</t>
  </si>
  <si>
    <t>Cayman-Inseln</t>
  </si>
  <si>
    <t>KZ</t>
  </si>
  <si>
    <t>Kazakhstan</t>
  </si>
  <si>
    <t>Kasachstan</t>
  </si>
  <si>
    <t>LA</t>
  </si>
  <si>
    <t>Lao People’s Democratic Republic</t>
  </si>
  <si>
    <t>Demokratische Volksrepublik Laos</t>
  </si>
  <si>
    <t>LB</t>
  </si>
  <si>
    <t>Lebanon</t>
  </si>
  <si>
    <t>Libanon</t>
  </si>
  <si>
    <t>LC</t>
  </si>
  <si>
    <t>St Lucia</t>
  </si>
  <si>
    <t>St. Lucia</t>
  </si>
  <si>
    <t>Iran, Islamische Republik</t>
  </si>
  <si>
    <t>LK</t>
  </si>
  <si>
    <t>Sri Lanka</t>
  </si>
  <si>
    <t>LR</t>
  </si>
  <si>
    <t>Liberia</t>
  </si>
  <si>
    <t>LS</t>
  </si>
  <si>
    <t>Lesotho</t>
  </si>
  <si>
    <t>LY</t>
  </si>
  <si>
    <t>Libya</t>
  </si>
  <si>
    <t>Libyen</t>
  </si>
  <si>
    <t>MA</t>
  </si>
  <si>
    <t>Morocco</t>
  </si>
  <si>
    <t>Marokko</t>
  </si>
  <si>
    <t>MD</t>
  </si>
  <si>
    <t>Moldova, Republic of</t>
  </si>
  <si>
    <t>Moldau</t>
  </si>
  <si>
    <t>ME</t>
  </si>
  <si>
    <t>Montenegro</t>
  </si>
  <si>
    <t>Kirgisistan, Republik</t>
  </si>
  <si>
    <t>MG</t>
  </si>
  <si>
    <t>Madagascar</t>
  </si>
  <si>
    <t>Madagaskar</t>
  </si>
  <si>
    <t>MH</t>
  </si>
  <si>
    <t>Marshall Islands</t>
  </si>
  <si>
    <t>Marshallinseln</t>
  </si>
  <si>
    <t>MK</t>
  </si>
  <si>
    <t>North Macedonia</t>
  </si>
  <si>
    <t>Nord-Mazedonien</t>
  </si>
  <si>
    <t>ML</t>
  </si>
  <si>
    <t>Mali</t>
  </si>
  <si>
    <t>MM</t>
  </si>
  <si>
    <t>Myanmar</t>
  </si>
  <si>
    <t>Demokratische Volksrepublik Korea</t>
  </si>
  <si>
    <t>MN</t>
  </si>
  <si>
    <t>Mongolia</t>
  </si>
  <si>
    <t>Mongolei</t>
  </si>
  <si>
    <t>Republik Korea</t>
  </si>
  <si>
    <t>MO</t>
  </si>
  <si>
    <t>Macao</t>
  </si>
  <si>
    <t>MP</t>
  </si>
  <si>
    <t>Northern Mariana Islands</t>
  </si>
  <si>
    <t>Nördliche Marianen</t>
  </si>
  <si>
    <t>Kaimaninseln</t>
  </si>
  <si>
    <t>MR</t>
  </si>
  <si>
    <t>Mauritania</t>
  </si>
  <si>
    <t>Mauretanien</t>
  </si>
  <si>
    <t>MS</t>
  </si>
  <si>
    <t>Montserrat</t>
  </si>
  <si>
    <t>Laos, Demokratische Volksrepublik</t>
  </si>
  <si>
    <t>MU</t>
  </si>
  <si>
    <t>Mauritius</t>
  </si>
  <si>
    <t>MV</t>
  </si>
  <si>
    <t>Maldives</t>
  </si>
  <si>
    <t>Malediven</t>
  </si>
  <si>
    <t>MW</t>
  </si>
  <si>
    <t>Malawi</t>
  </si>
  <si>
    <t>MX</t>
  </si>
  <si>
    <t>Mexico</t>
  </si>
  <si>
    <t>Mexiko</t>
  </si>
  <si>
    <t>MY</t>
  </si>
  <si>
    <t>Malaysia</t>
  </si>
  <si>
    <t>MZ</t>
  </si>
  <si>
    <t>Mozambique</t>
  </si>
  <si>
    <t>Mosambik</t>
  </si>
  <si>
    <t>NA</t>
  </si>
  <si>
    <t>Namibia</t>
  </si>
  <si>
    <t>NC</t>
  </si>
  <si>
    <t>New Caledonia</t>
  </si>
  <si>
    <t>Neukaledonien</t>
  </si>
  <si>
    <t>NE</t>
  </si>
  <si>
    <t>Niger</t>
  </si>
  <si>
    <t>NF</t>
  </si>
  <si>
    <t>Norfolk Island</t>
  </si>
  <si>
    <t>Norfolkinsel</t>
  </si>
  <si>
    <t>NG</t>
  </si>
  <si>
    <t>Nigeria</t>
  </si>
  <si>
    <t>NI</t>
  </si>
  <si>
    <t>Nicaragua</t>
  </si>
  <si>
    <t>Moldawien, Republik</t>
  </si>
  <si>
    <t>NP</t>
  </si>
  <si>
    <t>Nepal</t>
  </si>
  <si>
    <t>NR</t>
  </si>
  <si>
    <t>Nauru</t>
  </si>
  <si>
    <t>NU</t>
  </si>
  <si>
    <t>Niue</t>
  </si>
  <si>
    <t>NZ</t>
  </si>
  <si>
    <t>New Zealand</t>
  </si>
  <si>
    <t>Neuseeland</t>
  </si>
  <si>
    <t>OM</t>
  </si>
  <si>
    <t>Oman</t>
  </si>
  <si>
    <t>Nordmazedonien</t>
  </si>
  <si>
    <t>PA</t>
  </si>
  <si>
    <t>Panama</t>
  </si>
  <si>
    <t>PE</t>
  </si>
  <si>
    <t>Peru</t>
  </si>
  <si>
    <t>PF</t>
  </si>
  <si>
    <t>French Polynesia</t>
  </si>
  <si>
    <t>Französisch-Polynesien</t>
  </si>
  <si>
    <t>PG</t>
  </si>
  <si>
    <t>Papua New Guinea</t>
  </si>
  <si>
    <t>Papua-Neuguinea</t>
  </si>
  <si>
    <t>PH</t>
  </si>
  <si>
    <t>Philippines</t>
  </si>
  <si>
    <t>Philippinen</t>
  </si>
  <si>
    <t>PK</t>
  </si>
  <si>
    <t>Pakistan</t>
  </si>
  <si>
    <t>PM</t>
  </si>
  <si>
    <t>St Pierre and Miquelon</t>
  </si>
  <si>
    <t>St. Pierre und Miquelon</t>
  </si>
  <si>
    <t>PN</t>
  </si>
  <si>
    <t>Pitcairn</t>
  </si>
  <si>
    <t>PR</t>
  </si>
  <si>
    <t>Puerto Rico</t>
  </si>
  <si>
    <t>PS</t>
  </si>
  <si>
    <t>Occupied Palestinian Territory</t>
  </si>
  <si>
    <t>Besetztes Palästinensisches Territorium</t>
  </si>
  <si>
    <t>PW</t>
  </si>
  <si>
    <t>Palau</t>
  </si>
  <si>
    <t>PY</t>
  </si>
  <si>
    <t>Paraguay</t>
  </si>
  <si>
    <t>QA</t>
  </si>
  <si>
    <t>Qatar</t>
  </si>
  <si>
    <t>Katar</t>
  </si>
  <si>
    <t>QP</t>
  </si>
  <si>
    <t>High seas</t>
  </si>
  <si>
    <t>Hohe See</t>
  </si>
  <si>
    <t>QQ</t>
  </si>
  <si>
    <t>Stores and provisions</t>
  </si>
  <si>
    <t>Vorräte und Verpflegung</t>
  </si>
  <si>
    <t>QR</t>
  </si>
  <si>
    <t>Stores and provisions intra-Comm</t>
  </si>
  <si>
    <t>Lagerbestände und Vorräte innerhalb der Kommission</t>
  </si>
  <si>
    <t>QS</t>
  </si>
  <si>
    <t>Stores and provisions 3rd countries</t>
  </si>
  <si>
    <t>Bestände und Vorräte 3. Länder</t>
  </si>
  <si>
    <t>QU</t>
  </si>
  <si>
    <t>Countries not specified</t>
  </si>
  <si>
    <t>Nicht genannte Länder</t>
  </si>
  <si>
    <t>QV</t>
  </si>
  <si>
    <t>Countries not spec intra-Comm</t>
  </si>
  <si>
    <t>Nicht spezifizierte Länder Intra-Comm</t>
  </si>
  <si>
    <t>QW</t>
  </si>
  <si>
    <t>Countries not spec 3rd countries</t>
  </si>
  <si>
    <t>Nicht spezifizierte Länder 3. Länder</t>
  </si>
  <si>
    <t>QX</t>
  </si>
  <si>
    <t>Countries not spec com/mil reasons</t>
  </si>
  <si>
    <t>Länder nicht spezifiziert com/mil Gründe</t>
  </si>
  <si>
    <t>QY</t>
  </si>
  <si>
    <t>Countries n/s com/mil intra-Comm</t>
  </si>
  <si>
    <t>Länder nicht spezifiziert com/mil intra-Comm</t>
  </si>
  <si>
    <t>QZ</t>
  </si>
  <si>
    <t>Countries n/s com/mil 3rd countries</t>
  </si>
  <si>
    <t>Länder n/s com/mil 3. Länder</t>
  </si>
  <si>
    <t>RS</t>
  </si>
  <si>
    <t>Serbia</t>
  </si>
  <si>
    <t>Serbien</t>
  </si>
  <si>
    <t>RU</t>
  </si>
  <si>
    <t>Russian Federation</t>
  </si>
  <si>
    <t>Russland</t>
  </si>
  <si>
    <t>RW</t>
  </si>
  <si>
    <t>Rwanda</t>
  </si>
  <si>
    <t>Ruanda</t>
  </si>
  <si>
    <t>SA</t>
  </si>
  <si>
    <t>Saudi Arabia</t>
  </si>
  <si>
    <t>Saudi-Arabien</t>
  </si>
  <si>
    <t>SB</t>
  </si>
  <si>
    <t>Solomon Islands</t>
  </si>
  <si>
    <t>Salomonen</t>
  </si>
  <si>
    <t>SC</t>
  </si>
  <si>
    <t>Seychelles</t>
  </si>
  <si>
    <t>Seychellen</t>
  </si>
  <si>
    <t>SD</t>
  </si>
  <si>
    <t>Sudan</t>
  </si>
  <si>
    <t>SG</t>
  </si>
  <si>
    <t>Singapore</t>
  </si>
  <si>
    <t>Singapur</t>
  </si>
  <si>
    <t>SH</t>
  </si>
  <si>
    <t>Saint Helena, Ascension and Tristan</t>
  </si>
  <si>
    <t>St. Helena, Ascension und Tristan</t>
  </si>
  <si>
    <t>SJ</t>
  </si>
  <si>
    <t>Svalbard and Jan Mayen Islands</t>
  </si>
  <si>
    <t>Svalbard und Jan Mayen Inseln</t>
  </si>
  <si>
    <t>SL</t>
  </si>
  <si>
    <t>Sierra Leone</t>
  </si>
  <si>
    <t>SM</t>
  </si>
  <si>
    <t>San Marino</t>
  </si>
  <si>
    <t>SN</t>
  </si>
  <si>
    <t>Senegal</t>
  </si>
  <si>
    <t>Pitcairninseln</t>
  </si>
  <si>
    <t>SO</t>
  </si>
  <si>
    <t>Somalia</t>
  </si>
  <si>
    <t>SR</t>
  </si>
  <si>
    <t>Suriname</t>
  </si>
  <si>
    <t>Surinam</t>
  </si>
  <si>
    <t>Palästinensische Autonomiegebiete</t>
  </si>
  <si>
    <t>SS</t>
  </si>
  <si>
    <t>South Sudan</t>
  </si>
  <si>
    <t>Südsudan</t>
  </si>
  <si>
    <t>ST</t>
  </si>
  <si>
    <t>Sao Tome and Principe</t>
  </si>
  <si>
    <t>Sao Tome und Principe</t>
  </si>
  <si>
    <t>SV</t>
  </si>
  <si>
    <t>El Salvador</t>
  </si>
  <si>
    <t>SX</t>
  </si>
  <si>
    <t>Sint Maarten (Dutch part)</t>
  </si>
  <si>
    <t>Sint Maarten (Niederländischer Teil)</t>
  </si>
  <si>
    <t>SY</t>
  </si>
  <si>
    <t>Syrian Arab Republic</t>
  </si>
  <si>
    <t>Syrien</t>
  </si>
  <si>
    <t>SZ</t>
  </si>
  <si>
    <t xml:space="preserve">Kingdom of Eswatini </t>
  </si>
  <si>
    <t>Königreich Eswatini</t>
  </si>
  <si>
    <t>Proviant und Vorräte</t>
  </si>
  <si>
    <t>TC</t>
  </si>
  <si>
    <t>Turks and Caicos Islands</t>
  </si>
  <si>
    <t>Turks- und Caicosinseln</t>
  </si>
  <si>
    <t>Proviant und Vorräte innerhalb der EU</t>
  </si>
  <si>
    <t>TD</t>
  </si>
  <si>
    <t>Chad</t>
  </si>
  <si>
    <t>Tschad</t>
  </si>
  <si>
    <t>Proviant und Vorräte in Drittländern</t>
  </si>
  <si>
    <t>TF</t>
  </si>
  <si>
    <t>French Southern Territories</t>
  </si>
  <si>
    <t>Französische Südterritorien</t>
  </si>
  <si>
    <t>Nicht spezifizierte Länder</t>
  </si>
  <si>
    <t>TG</t>
  </si>
  <si>
    <t>Togo</t>
  </si>
  <si>
    <t>Nicht spezifiziert innerhalb der EU</t>
  </si>
  <si>
    <t>TH</t>
  </si>
  <si>
    <t>Thailand</t>
  </si>
  <si>
    <t>Nicht spezifiziert in Drittländern</t>
  </si>
  <si>
    <t>TJ</t>
  </si>
  <si>
    <t>Tajikistan</t>
  </si>
  <si>
    <t>Tadschikistan</t>
  </si>
  <si>
    <t>Nicht spezifiziert aus militärischen/grundlegenden Gründen</t>
  </si>
  <si>
    <t>TK</t>
  </si>
  <si>
    <t>Tokelau</t>
  </si>
  <si>
    <t>Nicht spezifiziert aus militärischen/grundlegenden Gründen innerhalb der EU</t>
  </si>
  <si>
    <t>TL</t>
  </si>
  <si>
    <t>Timor-Leste</t>
  </si>
  <si>
    <t>Nicht spezifiziert aus militärischen/grundlegenden Gründen in Drittländern</t>
  </si>
  <si>
    <t>TM</t>
  </si>
  <si>
    <t>Turkmenistan</t>
  </si>
  <si>
    <t>TN</t>
  </si>
  <si>
    <t>Tunisia</t>
  </si>
  <si>
    <t>Tunesien</t>
  </si>
  <si>
    <t>TO</t>
  </si>
  <si>
    <t>Tonga</t>
  </si>
  <si>
    <t>TR</t>
  </si>
  <si>
    <t>Türkiye</t>
  </si>
  <si>
    <t>Russische Föderation</t>
  </si>
  <si>
    <t>TT</t>
  </si>
  <si>
    <t>Trinidad and Tobago</t>
  </si>
  <si>
    <t>Trinidad und Tobago</t>
  </si>
  <si>
    <t>TV</t>
  </si>
  <si>
    <t>Tuvalu</t>
  </si>
  <si>
    <t>TW</t>
  </si>
  <si>
    <t>Taiwan</t>
  </si>
  <si>
    <t>TZ</t>
  </si>
  <si>
    <t>Tanzania, United Republic of</t>
  </si>
  <si>
    <t>Tansania</t>
  </si>
  <si>
    <t>UA</t>
  </si>
  <si>
    <t>Ukraine</t>
  </si>
  <si>
    <t>UG</t>
  </si>
  <si>
    <t>Uganda</t>
  </si>
  <si>
    <t>UM</t>
  </si>
  <si>
    <t>United States Minor Outlying Island</t>
  </si>
  <si>
    <t>Vereinigte Staaten Minor Outlying Island</t>
  </si>
  <si>
    <t>US</t>
  </si>
  <si>
    <t>United States</t>
  </si>
  <si>
    <t>Vereinigte Staaten von Amerika</t>
  </si>
  <si>
    <t>St. Helena, Ascension und Tristan da Cunha</t>
  </si>
  <si>
    <t>UY</t>
  </si>
  <si>
    <t>Uruguay</t>
  </si>
  <si>
    <t>UZ</t>
  </si>
  <si>
    <t>Uzbekistan</t>
  </si>
  <si>
    <t>Usbekistan</t>
  </si>
  <si>
    <t>Svalbard und Jan Mayen</t>
  </si>
  <si>
    <t>VA</t>
  </si>
  <si>
    <t>Vatican City</t>
  </si>
  <si>
    <t>Vatikanstadt</t>
  </si>
  <si>
    <t>VC</t>
  </si>
  <si>
    <t>St Vincent</t>
  </si>
  <si>
    <t>St. Vincent</t>
  </si>
  <si>
    <t>VE</t>
  </si>
  <si>
    <t>Venezuela</t>
  </si>
  <si>
    <t>VG</t>
  </si>
  <si>
    <t>British Virgin Islands</t>
  </si>
  <si>
    <t>Britische Jungferninseln</t>
  </si>
  <si>
    <t>VI</t>
  </si>
  <si>
    <t>US Virgin Islands</t>
  </si>
  <si>
    <t>US-Jungferninseln</t>
  </si>
  <si>
    <t>VN</t>
  </si>
  <si>
    <t>Vietnam</t>
  </si>
  <si>
    <t>VU</t>
  </si>
  <si>
    <t>Vanuatu</t>
  </si>
  <si>
    <t>WF</t>
  </si>
  <si>
    <t>Wallis and Futuna Islands</t>
  </si>
  <si>
    <t>Wallis und Futuna Inseln</t>
  </si>
  <si>
    <t>São Tomé und Príncipe</t>
  </si>
  <si>
    <t>WS</t>
  </si>
  <si>
    <t>Samoa</t>
  </si>
  <si>
    <t>XC</t>
  </si>
  <si>
    <t>Ceuta</t>
  </si>
  <si>
    <t>Sint Maarten (niederländischer Teil)</t>
  </si>
  <si>
    <t>XK</t>
  </si>
  <si>
    <t>Kosovo</t>
  </si>
  <si>
    <t>Syrische Arabische Republik</t>
  </si>
  <si>
    <t>XL</t>
  </si>
  <si>
    <t>Melilla</t>
  </si>
  <si>
    <t>Eswatini</t>
  </si>
  <si>
    <t>YE</t>
  </si>
  <si>
    <t>Yemen</t>
  </si>
  <si>
    <t>Jemen</t>
  </si>
  <si>
    <t>ZA</t>
  </si>
  <si>
    <t>South Africa</t>
  </si>
  <si>
    <t>Südafrika</t>
  </si>
  <si>
    <t>ZM</t>
  </si>
  <si>
    <t>Zambia</t>
  </si>
  <si>
    <t>Sambia</t>
  </si>
  <si>
    <t>Französische Süd- und Antarktisgebiete</t>
  </si>
  <si>
    <t>ZW</t>
  </si>
  <si>
    <t>Zimbabwe</t>
  </si>
  <si>
    <t>Simbabwe</t>
  </si>
  <si>
    <t>Tansania, Vereinigte Republik</t>
  </si>
  <si>
    <t>Kleinere abgelegene Inseln der Vereinigten Staaten</t>
  </si>
  <si>
    <t>USA</t>
  </si>
  <si>
    <t>United States of America</t>
  </si>
  <si>
    <t>St. Vincent und die Grenadinen</t>
  </si>
  <si>
    <t>Amerikanische Jungferninseln</t>
  </si>
  <si>
    <t>Wallis und Futuna</t>
  </si>
  <si>
    <t>Wareneinheiten</t>
  </si>
  <si>
    <t>Veredelung</t>
  </si>
  <si>
    <t>Alle CN-Codes</t>
  </si>
  <si>
    <t>Warenmengen in Tonnen</t>
  </si>
  <si>
    <t>g</t>
  </si>
  <si>
    <t>Cn Code Liste</t>
  </si>
  <si>
    <t>Hier finden Sie eine vollständige Liste der CBAM relevanten Zolltarifnummern und deren zugehörige zusammengefasste Warenkategorie.
Bitte beachten Sie, dass vier- oder sechsstellige Basiscodes, gefolgt von 0ern, wie z.B. 73180000 alle Zolltarifnummern beginnend mit 7318 beinhalten, jedoch teilweise keine zulässige Angabe sind, da im Berichtswesen i.A. Zolltarifnummern verlangt werden die auf 8 Stellen spefizisch sind.
Andere CN Codes als die in der unten stehenden Liste befindlichen sind nicht Teil des CBAMs.</t>
  </si>
  <si>
    <t>CN-Codes</t>
  </si>
  <si>
    <t>aggregated good category</t>
  </si>
  <si>
    <t>Still relevant (28.06.2024)? 
(1=yes, 0=no)</t>
  </si>
  <si>
    <t>CN-Codes updated (31.10.2024)</t>
  </si>
  <si>
    <t>CN Codes updated (31.10.2024)</t>
  </si>
  <si>
    <t>Zusammengefasste Warenkategorie</t>
  </si>
  <si>
    <t>Aluminous cement</t>
  </si>
  <si>
    <t>Sintered Ore</t>
  </si>
  <si>
    <t>Hydrogen</t>
  </si>
  <si>
    <t>Ammonia</t>
  </si>
  <si>
    <t>Pig iron</t>
  </si>
  <si>
    <t>FeMn</t>
  </si>
  <si>
    <t>FeCr</t>
  </si>
  <si>
    <t>FeNi</t>
  </si>
  <si>
    <t>DRI</t>
  </si>
  <si>
    <t>Crude steel</t>
  </si>
  <si>
    <t>Unwrought aluminium</t>
  </si>
  <si>
    <t>wolfcraft GmbH</t>
  </si>
  <si>
    <t>1</t>
  </si>
  <si>
    <t>Wolffstr.</t>
  </si>
  <si>
    <t>56746</t>
  </si>
  <si>
    <t>Kempenich</t>
  </si>
  <si>
    <t xml:space="preserve">Deutschland </t>
  </si>
  <si>
    <t>Manuel Kreuer</t>
  </si>
  <si>
    <t>Einkauf/ Purchasing Department</t>
  </si>
  <si>
    <t>Jinhua Ruifeng</t>
  </si>
  <si>
    <t>Jinhua Huagang Athletic Equipment</t>
  </si>
  <si>
    <t>Jinhua Zhenfei Tools Co., LTD</t>
  </si>
  <si>
    <t>sun@ruifengtrading.cn</t>
  </si>
  <si>
    <t>sales@huagangtools.com</t>
  </si>
  <si>
    <t>chen_maoyao@163.com</t>
  </si>
  <si>
    <t>Chen Maoyao</t>
  </si>
  <si>
    <t>0086-579-82341508</t>
  </si>
  <si>
    <t>0086-579-82119661</t>
  </si>
  <si>
    <t>0086-579-82261800</t>
  </si>
  <si>
    <t>Jinhua</t>
  </si>
  <si>
    <t>321000</t>
  </si>
  <si>
    <t>321016</t>
  </si>
  <si>
    <t xml:space="preserve">Sun </t>
  </si>
  <si>
    <t>Renming West Road</t>
  </si>
  <si>
    <t>139</t>
  </si>
  <si>
    <t>Xianyuan Road</t>
  </si>
  <si>
    <t>1118</t>
  </si>
  <si>
    <t>Langfeng Road</t>
  </si>
  <si>
    <t>66</t>
  </si>
  <si>
    <t>P45 - Aluminiumprodukte</t>
  </si>
  <si>
    <t>321004</t>
  </si>
  <si>
    <t>Mr. Wu</t>
  </si>
  <si>
    <t>DE3911160</t>
  </si>
  <si>
    <t>Warenmenge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</si>
</sst>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5">
    <font>
      <sz val="10"/>
      <color rgb="FF000000"/>
      <name val="Arial"/>
      <scheme val="minor"/>
    </font>
    <font>
      <sz val="10"/>
      <color theme="1"/>
      <name val="Arial"/>
      <family val="2"/>
    </font>
    <font>
      <sz val="10"/>
      <color rgb="FF000000"/>
      <name val="Arial"/>
      <family val="2"/>
    </font>
    <font>
      <sz val="14"/>
      <color theme="1"/>
      <name val="Arial"/>
      <family val="2"/>
    </font>
    <font>
      <sz val="10"/>
      <name val="Arial"/>
      <family val="2"/>
    </font>
    <font>
      <sz val="16"/>
      <color theme="1"/>
      <name val="Arial"/>
      <family val="2"/>
    </font>
    <font>
      <b/>
      <sz val="16"/>
      <color rgb="FF000000"/>
      <name val="Arial"/>
      <family val="2"/>
    </font>
    <font>
      <sz val="14"/>
      <color rgb="FF000000"/>
      <name val="Arial"/>
      <family val="2"/>
    </font>
    <font>
      <sz val="12"/>
      <color rgb="FF374151"/>
      <name val="Söhne"/>
    </font>
    <font>
      <sz val="14"/>
      <color rgb="FF000000"/>
      <name val="Söhne"/>
    </font>
    <font>
      <sz val="10"/>
      <color rgb="FF277E3E"/>
      <name val="Arial"/>
      <family val="2"/>
    </font>
    <font>
      <sz val="10"/>
      <color rgb="FF1F1F1F"/>
      <name val="Arial"/>
      <family val="2"/>
    </font>
    <font>
      <sz val="12"/>
      <color rgb="FF1F1F1F"/>
      <name val="Arial"/>
      <family val="2"/>
    </font>
    <font>
      <sz val="11"/>
      <color rgb="FFF2F2F2"/>
      <name val="Arial"/>
      <family val="2"/>
    </font>
    <font>
      <sz val="12"/>
      <color rgb="FF000000"/>
      <name val="Arial"/>
      <family val="2"/>
    </font>
    <font>
      <sz val="11"/>
      <color theme="1"/>
      <name val="Arial"/>
      <family val="2"/>
    </font>
    <font>
      <b/>
      <sz val="12"/>
      <color theme="0"/>
      <name val="Arial"/>
      <family val="2"/>
    </font>
    <font>
      <b/>
      <sz val="12"/>
      <color theme="1"/>
      <name val="Arial"/>
      <family val="2"/>
    </font>
    <font>
      <sz val="12"/>
      <color theme="1"/>
      <name val="Arial"/>
      <family val="2"/>
    </font>
    <font>
      <sz val="16"/>
      <color rgb="FF277E3E"/>
      <name val="Arial"/>
      <family val="2"/>
    </font>
    <font>
      <sz val="16"/>
      <color rgb="FFD9F1F3"/>
      <name val="Arial"/>
      <family val="2"/>
    </font>
    <font>
      <sz val="11"/>
      <color rgb="FF1F1F1F"/>
      <name val="Arial"/>
      <family val="2"/>
    </font>
    <font>
      <b/>
      <sz val="14"/>
      <color theme="1"/>
      <name val="Arial"/>
      <family val="2"/>
    </font>
    <font>
      <sz val="16"/>
      <color rgb="FFA5A5A5"/>
      <name val="Arial"/>
      <family val="2"/>
    </font>
    <font>
      <b/>
      <sz val="10"/>
      <color theme="1"/>
      <name val="Arial"/>
      <family val="2"/>
    </font>
    <font>
      <b/>
      <sz val="10"/>
      <color rgb="FF000000"/>
      <name val="Arial"/>
      <family val="2"/>
    </font>
    <font>
      <sz val="12"/>
      <color rgb="FFA5A5A5"/>
      <name val="Arial"/>
      <family val="2"/>
    </font>
    <font>
      <i/>
      <sz val="12"/>
      <color rgb="FFA5A5A5"/>
      <name val="Arial"/>
      <family val="2"/>
    </font>
    <font>
      <sz val="18"/>
      <color theme="1"/>
      <name val="Arial"/>
      <family val="2"/>
    </font>
    <font>
      <sz val="11"/>
      <color theme="1"/>
      <name val="Calibri"/>
      <family val="2"/>
    </font>
    <font>
      <b/>
      <sz val="9"/>
      <color theme="1"/>
      <name val="Arial"/>
      <family val="2"/>
    </font>
    <font>
      <b/>
      <sz val="12"/>
      <color rgb="FF1F1F1F"/>
      <name val="Arial"/>
      <family val="2"/>
    </font>
    <font>
      <sz val="8"/>
      <name val="Arial"/>
      <family val="2"/>
      <scheme val="minor"/>
    </font>
    <font>
      <sz val="12"/>
      <color theme="7" tint="-0.249977111117893"/>
      <name val="Arial"/>
      <family val="2"/>
    </font>
    <font>
      <sz val="10"/>
      <color rgb="FF000000"/>
      <name val="Arial"/>
      <family val="2"/>
      <scheme val="minor"/>
    </font>
    <font>
      <sz val="8"/>
      <color rgb="FF000000"/>
      <name val="Arial"/>
      <family val="2"/>
      <scheme val="minor"/>
    </font>
    <font>
      <i/>
      <sz val="10"/>
      <color theme="2" tint="-0.499984740745262"/>
      <name val="Arial"/>
      <family val="2"/>
    </font>
    <font>
      <b/>
      <sz val="9"/>
      <color theme="1"/>
      <name val="&quot;Times New Roman&quot;"/>
    </font>
    <font>
      <b/>
      <sz val="9"/>
      <color theme="1"/>
      <name val="Times New Roman"/>
      <family val="1"/>
    </font>
    <font>
      <sz val="11"/>
      <color rgb="FF000000"/>
      <name val="Calibri"/>
      <family val="2"/>
    </font>
    <font>
      <b/>
      <sz val="11"/>
      <color theme="1"/>
      <name val="Arial"/>
      <family val="2"/>
    </font>
    <font>
      <sz val="10"/>
      <color rgb="FF000000"/>
      <name val="Arial"/>
      <family val="2"/>
      <scheme val="minor"/>
    </font>
    <font>
      <sz val="11"/>
      <color rgb="FF000000"/>
      <name val="Arial"/>
      <family val="2"/>
      <scheme val="minor"/>
    </font>
    <font>
      <i/>
      <sz val="11"/>
      <color rgb="FF000000"/>
      <name val="Arial"/>
      <family val="2"/>
      <scheme val="minor"/>
    </font>
    <font>
      <sz val="22"/>
      <color rgb="FF000000"/>
      <name val="Arial"/>
      <family val="2"/>
      <scheme val="minor"/>
    </font>
    <font>
      <sz val="10"/>
      <color rgb="FF000000"/>
      <name val="Courier New"/>
      <family val="1"/>
    </font>
    <font>
      <sz val="20"/>
      <color rgb="FF000000"/>
      <name val="Courier New"/>
      <family val="1"/>
    </font>
    <font>
      <b/>
      <sz val="14"/>
      <color rgb="FF000000"/>
      <name val="Courier New"/>
      <family val="1"/>
    </font>
    <font>
      <sz val="12"/>
      <color rgb="FF000000"/>
      <name val="Arial"/>
      <family val="2"/>
      <scheme val="minor"/>
    </font>
    <font>
      <u/>
      <sz val="10"/>
      <color theme="10"/>
      <name val="Arial"/>
      <family val="2"/>
      <scheme val="minor"/>
    </font>
    <font>
      <sz val="12"/>
      <color theme="0"/>
      <name val="Arial"/>
      <family val="2"/>
    </font>
    <font>
      <sz val="10"/>
      <color theme="0"/>
      <name val="Arial"/>
      <family val="2"/>
    </font>
    <font>
      <b/>
      <sz val="11"/>
      <color theme="0"/>
      <name val="Arial"/>
      <family val="2"/>
    </font>
    <font>
      <u/>
      <sz val="12"/>
      <color theme="1"/>
      <name val="Arial"/>
      <family val="2"/>
    </font>
    <font>
      <sz val="16"/>
      <color rgb="FF000000"/>
      <name val="Arial"/>
      <family val="2"/>
      <scheme val="minor"/>
    </font>
    <font>
      <sz val="16"/>
      <color theme="1"/>
      <name val="Arial"/>
      <family val="2"/>
      <scheme val="minor"/>
    </font>
    <font>
      <b/>
      <sz val="16"/>
      <color rgb="FF000000"/>
      <name val="Arial"/>
      <family val="2"/>
      <scheme val="minor"/>
    </font>
    <font>
      <sz val="11"/>
      <color rgb="FF0D7F63"/>
      <name val="Arial"/>
      <family val="2"/>
      <scheme val="minor"/>
    </font>
    <font>
      <b/>
      <sz val="11"/>
      <color rgb="FF0D7F63"/>
      <name val="Arial"/>
      <family val="2"/>
      <scheme val="minor"/>
    </font>
    <font>
      <sz val="14"/>
      <color rgb="FF000000"/>
      <name val="Arial"/>
      <family val="2"/>
      <scheme val="minor"/>
    </font>
    <font>
      <sz val="10"/>
      <color rgb="FF0D7F63"/>
      <name val="Arial (Textkörper)"/>
    </font>
    <font>
      <b/>
      <sz val="12"/>
      <color rgb="FF0D7F63"/>
      <name val="Arial"/>
      <family val="2"/>
      <scheme val="minor"/>
    </font>
    <font>
      <b/>
      <sz val="11"/>
      <color theme="3"/>
      <name val="Arial"/>
      <family val="2"/>
    </font>
    <font>
      <sz val="11"/>
      <color theme="3"/>
      <name val="Arial"/>
      <family val="2"/>
    </font>
    <font>
      <sz val="10"/>
      <color theme="3"/>
      <name val="Arial"/>
      <family val="2"/>
    </font>
    <font>
      <sz val="12"/>
      <color theme="3"/>
      <name val="Arial"/>
      <family val="2"/>
    </font>
    <font>
      <sz val="12"/>
      <color rgb="FF0D7F63"/>
      <name val="Arial"/>
      <family val="2"/>
    </font>
    <font>
      <sz val="22"/>
      <color rgb="FF000000"/>
      <name val="Arial"/>
      <family val="2"/>
      <scheme val="major"/>
    </font>
    <font>
      <sz val="10"/>
      <color rgb="FF1F1F1F"/>
      <name val="Arial (Textkörper)"/>
    </font>
    <font>
      <sz val="10"/>
      <name val="Arial (Textkörper)"/>
    </font>
    <font>
      <sz val="10"/>
      <color rgb="FF000000"/>
      <name val="Arial (Textkörper)"/>
    </font>
    <font>
      <sz val="12"/>
      <color rgb="FF000000"/>
      <name val="Arial (Textkörper)"/>
    </font>
    <font>
      <sz val="12"/>
      <color theme="1"/>
      <name val="Arial (Textkörper)"/>
    </font>
    <font>
      <sz val="11"/>
      <color theme="1"/>
      <name val="Arial"/>
      <family val="2"/>
      <scheme val="minor"/>
    </font>
    <font>
      <i/>
      <sz val="11"/>
      <color theme="1"/>
      <name val="Arial"/>
      <family val="2"/>
    </font>
    <font>
      <sz val="11"/>
      <color theme="0"/>
      <name val="Arial"/>
      <family val="2"/>
    </font>
    <font>
      <b/>
      <i/>
      <sz val="10"/>
      <color theme="1"/>
      <name val="Arial"/>
      <family val="2"/>
    </font>
    <font>
      <sz val="10"/>
      <color theme="1"/>
      <name val="Arial"/>
      <family val="2"/>
      <scheme val="minor"/>
    </font>
    <font>
      <sz val="11"/>
      <color rgb="FF82E8AA"/>
      <name val="Radley"/>
    </font>
    <font>
      <i/>
      <sz val="12"/>
      <color theme="1"/>
      <name val="Arial"/>
      <family val="2"/>
    </font>
    <font>
      <sz val="12"/>
      <color rgb="FF82E8AA"/>
      <name val="Arial"/>
      <family val="2"/>
      <scheme val="minor"/>
    </font>
    <font>
      <b/>
      <sz val="12"/>
      <color rgb="FF374151"/>
      <name val="Arial"/>
      <family val="2"/>
    </font>
    <font>
      <sz val="24"/>
      <color theme="1"/>
      <name val="Arial"/>
      <family val="2"/>
      <scheme val="minor"/>
    </font>
    <font>
      <sz val="24"/>
      <color theme="1"/>
      <name val="Arial (Textkörper)"/>
    </font>
    <font>
      <b/>
      <sz val="10"/>
      <color rgb="FF000000"/>
      <name val="Arial"/>
      <family val="2"/>
      <scheme val="minor"/>
    </font>
  </fonts>
  <fills count="5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D2F1DA"/>
        <bgColor rgb="FFD2F1DA"/>
      </patternFill>
    </fill>
    <fill>
      <patternFill patternType="solid">
        <fgColor rgb="FFCCCCCC"/>
        <bgColor rgb="FFCCCCCC"/>
      </patternFill>
    </fill>
    <fill>
      <patternFill patternType="solid">
        <fgColor rgb="FFEFEFEF"/>
        <bgColor rgb="FFEFEFEF"/>
      </patternFill>
    </fill>
    <fill>
      <patternFill patternType="solid">
        <fgColor rgb="FFD8D8D8"/>
        <bgColor rgb="FFD8D8D8"/>
      </patternFill>
    </fill>
    <fill>
      <patternFill patternType="solid">
        <fgColor rgb="FFD9E6FC"/>
        <bgColor rgb="FFD9E6FC"/>
      </patternFill>
    </fill>
    <fill>
      <patternFill patternType="solid">
        <fgColor rgb="FFA6E3B6"/>
        <bgColor rgb="FFA6E3B6"/>
      </patternFill>
    </fill>
    <fill>
      <patternFill patternType="solid">
        <fgColor rgb="FF8DB5F8"/>
        <bgColor rgb="FF8DB5F8"/>
      </patternFill>
    </fill>
    <fill>
      <patternFill patternType="solid">
        <fgColor rgb="FFFDE49A"/>
        <bgColor rgb="FFFDE49A"/>
      </patternFill>
    </fill>
    <fill>
      <patternFill patternType="solid">
        <fgColor theme="2" tint="-4.9989318521683403E-2"/>
        <bgColor rgb="FFCCCCCC"/>
      </patternFill>
    </fill>
    <fill>
      <patternFill patternType="solid">
        <fgColor theme="4" tint="0.79998168889431442"/>
        <bgColor indexed="64"/>
      </patternFill>
    </fill>
    <fill>
      <patternFill patternType="solid">
        <fgColor theme="0"/>
        <bgColor indexed="64"/>
      </patternFill>
    </fill>
    <fill>
      <patternFill patternType="solid">
        <fgColor theme="2" tint="-4.9989318521683403E-2"/>
        <bgColor indexed="64"/>
      </patternFill>
    </fill>
    <fill>
      <patternFill patternType="solid">
        <fgColor theme="0"/>
        <bgColor rgb="FF416430"/>
      </patternFill>
    </fill>
    <fill>
      <patternFill patternType="solid">
        <fgColor theme="0"/>
        <bgColor rgb="FFFFFFFF"/>
      </patternFill>
    </fill>
    <fill>
      <patternFill patternType="solid">
        <fgColor theme="0"/>
        <bgColor rgb="FFD8D8D8"/>
      </patternFill>
    </fill>
    <fill>
      <patternFill patternType="solid">
        <fgColor theme="2" tint="-0.14999847407452621"/>
        <bgColor theme="0"/>
      </patternFill>
    </fill>
    <fill>
      <patternFill patternType="solid">
        <fgColor theme="7" tint="0.79998168889431442"/>
        <bgColor theme="0"/>
      </patternFill>
    </fill>
    <fill>
      <patternFill patternType="solid">
        <fgColor theme="0" tint="-4.9989318521683403E-2"/>
        <bgColor indexed="64"/>
      </patternFill>
    </fill>
    <fill>
      <patternFill patternType="solid">
        <fgColor theme="0" tint="-4.9989318521683403E-2"/>
        <bgColor theme="0"/>
      </patternFill>
    </fill>
    <fill>
      <patternFill patternType="solid">
        <fgColor theme="0" tint="-4.9989318521683403E-2"/>
        <bgColor rgb="FFD8D8D8"/>
      </patternFill>
    </fill>
    <fill>
      <patternFill patternType="solid">
        <fgColor theme="1" tint="0.14999847407452621"/>
        <bgColor rgb="FF598841"/>
      </patternFill>
    </fill>
    <fill>
      <patternFill patternType="solid">
        <fgColor theme="1" tint="0.14999847407452621"/>
        <bgColor indexed="64"/>
      </patternFill>
    </fill>
    <fill>
      <patternFill patternType="solid">
        <fgColor theme="0" tint="-4.9989318521683403E-2"/>
        <bgColor rgb="FFFFFFFF"/>
      </patternFill>
    </fill>
    <fill>
      <patternFill patternType="solid">
        <fgColor rgb="FF0D7F63"/>
        <bgColor indexed="64"/>
      </patternFill>
    </fill>
    <fill>
      <patternFill patternType="solid">
        <fgColor theme="0" tint="-4.9989318521683403E-2"/>
        <bgColor rgb="FF416430"/>
      </patternFill>
    </fill>
    <fill>
      <patternFill patternType="solid">
        <fgColor theme="0" tint="-4.9989318521683403E-2"/>
        <bgColor rgb="FFD2F1DA"/>
      </patternFill>
    </fill>
    <fill>
      <patternFill patternType="solid">
        <fgColor rgb="FF82E8AA"/>
        <bgColor rgb="FFD2F1DA"/>
      </patternFill>
    </fill>
    <fill>
      <patternFill patternType="solid">
        <fgColor rgb="FF82E8AA"/>
        <bgColor rgb="FF81FC7F"/>
      </patternFill>
    </fill>
    <fill>
      <patternFill patternType="solid">
        <fgColor rgb="FFBCEFD1"/>
        <bgColor rgb="FF81FC7F"/>
      </patternFill>
    </fill>
    <fill>
      <patternFill patternType="solid">
        <fgColor rgb="FF0D7F63"/>
        <bgColor rgb="FF416430"/>
      </patternFill>
    </fill>
    <fill>
      <patternFill patternType="solid">
        <fgColor theme="0" tint="-4.9989318521683403E-2"/>
        <bgColor rgb="FFCCCCCC"/>
      </patternFill>
    </fill>
    <fill>
      <patternFill patternType="solid">
        <fgColor rgb="FF0D7F63"/>
        <bgColor rgb="FFCCCCCC"/>
      </patternFill>
    </fill>
    <fill>
      <patternFill patternType="solid">
        <fgColor theme="9" tint="0.79998168889431442"/>
        <bgColor rgb="FFEFEFEF"/>
      </patternFill>
    </fill>
    <fill>
      <patternFill patternType="solid">
        <fgColor theme="1"/>
        <bgColor indexed="64"/>
      </patternFill>
    </fill>
    <fill>
      <patternFill patternType="solid">
        <fgColor rgb="FF0D7F63"/>
        <bgColor rgb="FFD8D8D8"/>
      </patternFill>
    </fill>
    <fill>
      <patternFill patternType="solid">
        <fgColor rgb="FF0D7F63"/>
        <bgColor rgb="FFBFBFBF"/>
      </patternFill>
    </fill>
    <fill>
      <patternFill patternType="solid">
        <fgColor rgb="FFBCEFD1"/>
        <bgColor rgb="FFD2F1DA"/>
      </patternFill>
    </fill>
    <fill>
      <patternFill patternType="solid">
        <fgColor rgb="FF1A5429"/>
        <bgColor rgb="FF1A5429"/>
      </patternFill>
    </fill>
    <fill>
      <patternFill patternType="solid">
        <fgColor theme="4" tint="0.39997558519241921"/>
        <bgColor indexed="64"/>
      </patternFill>
    </fill>
    <fill>
      <patternFill patternType="solid">
        <fgColor theme="4" tint="0.39997558519241921"/>
        <bgColor rgb="FFD9E6FC"/>
      </patternFill>
    </fill>
    <fill>
      <patternFill patternType="solid">
        <fgColor theme="2"/>
        <bgColor indexed="64"/>
      </patternFill>
    </fill>
    <fill>
      <patternFill patternType="solid">
        <fgColor theme="0"/>
        <bgColor rgb="FFA6E3B6"/>
      </patternFill>
    </fill>
    <fill>
      <patternFill patternType="solid">
        <fgColor rgb="FFBCEFD1"/>
        <bgColor rgb="FFA6E3B6"/>
      </patternFill>
    </fill>
    <fill>
      <patternFill patternType="solid">
        <fgColor rgb="FFBCEFD1"/>
        <bgColor rgb="FF7AD592"/>
      </patternFill>
    </fill>
    <fill>
      <patternFill patternType="solid">
        <fgColor rgb="FF11D2A4"/>
        <bgColor indexed="64"/>
      </patternFill>
    </fill>
    <fill>
      <patternFill patternType="solid">
        <fgColor rgb="FF82E8AA"/>
        <bgColor theme="0"/>
      </patternFill>
    </fill>
    <fill>
      <patternFill patternType="solid">
        <fgColor rgb="FFBCEFD1"/>
        <bgColor theme="0"/>
      </patternFill>
    </fill>
    <fill>
      <patternFill patternType="solid">
        <fgColor theme="6" tint="0.59999389629810485"/>
        <bgColor theme="0"/>
      </patternFill>
    </fill>
    <fill>
      <patternFill patternType="solid">
        <fgColor theme="8" tint="0.59999389629810485"/>
        <bgColor theme="0"/>
      </patternFill>
    </fill>
    <fill>
      <patternFill patternType="solid">
        <fgColor theme="9" tint="0.79998168889431442"/>
        <bgColor theme="0"/>
      </patternFill>
    </fill>
    <fill>
      <patternFill patternType="solid">
        <fgColor theme="9" tint="0.79998168889431442"/>
        <bgColor indexed="64"/>
      </patternFill>
    </fill>
    <fill>
      <patternFill patternType="solid">
        <fgColor theme="0"/>
        <bgColor rgb="FF1A5429"/>
      </patternFill>
    </fill>
    <fill>
      <patternFill patternType="solid">
        <fgColor theme="0"/>
        <bgColor rgb="FFD9E6FC"/>
      </patternFill>
    </fill>
  </fills>
  <borders count="114">
    <border>
      <left/>
      <right/>
      <top/>
      <bottom/>
      <diagonal/>
    </border>
    <border>
      <left style="thick">
        <color rgb="FF598841"/>
      </left>
      <right/>
      <top/>
      <bottom/>
      <diagonal/>
    </border>
    <border>
      <left/>
      <right style="thin">
        <color rgb="FFFFFFFF"/>
      </right>
      <top/>
      <bottom style="thin">
        <color rgb="FFFFFFFF"/>
      </bottom>
      <diagonal/>
    </border>
    <border>
      <left style="thin">
        <color rgb="FFFFFFFF"/>
      </left>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style="thick">
        <color rgb="FFFFFFFF"/>
      </left>
      <right style="thick">
        <color rgb="FFFFFFFF"/>
      </right>
      <top style="thick">
        <color rgb="FFFFFFFF"/>
      </top>
      <bottom style="thick">
        <color rgb="FFFFFFFF"/>
      </bottom>
      <diagonal/>
    </border>
    <border>
      <left style="thin">
        <color rgb="FF000000"/>
      </left>
      <right style="thin">
        <color rgb="FF000000"/>
      </right>
      <top style="thin">
        <color rgb="FF000000"/>
      </top>
      <bottom style="thin">
        <color rgb="FF000000"/>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ck">
        <color rgb="FF416430"/>
      </left>
      <right style="thick">
        <color rgb="FF416430"/>
      </right>
      <top style="thick">
        <color rgb="FF416430"/>
      </top>
      <bottom/>
      <diagonal/>
    </border>
    <border>
      <left/>
      <right style="thin">
        <color rgb="FF000000"/>
      </right>
      <top/>
      <bottom style="thin">
        <color rgb="FF000000"/>
      </bottom>
      <diagonal/>
    </border>
    <border>
      <left/>
      <right/>
      <top/>
      <bottom style="thin">
        <color rgb="FF000000"/>
      </bottom>
      <diagonal/>
    </border>
    <border>
      <left style="thin">
        <color rgb="FF416430"/>
      </left>
      <right style="thin">
        <color rgb="FF416430"/>
      </right>
      <top style="thin">
        <color rgb="FF416430"/>
      </top>
      <bottom style="thin">
        <color rgb="FF41643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bottom style="thin">
        <color rgb="FFEFEFEF"/>
      </bottom>
      <diagonal/>
    </border>
    <border>
      <left/>
      <right/>
      <top style="thin">
        <color rgb="FFEFEFEF"/>
      </top>
      <bottom style="thin">
        <color rgb="FFEFEFEF"/>
      </bottom>
      <diagonal/>
    </border>
    <border>
      <left/>
      <right/>
      <top style="thin">
        <color rgb="FFEFEFEF"/>
      </top>
      <bottom/>
      <diagonal/>
    </border>
    <border>
      <left style="thick">
        <color theme="0"/>
      </left>
      <right style="thick">
        <color theme="0"/>
      </right>
      <top style="thick">
        <color theme="0"/>
      </top>
      <bottom style="thick">
        <color theme="0"/>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right/>
      <top style="thin">
        <color theme="1"/>
      </top>
      <bottom/>
      <diagonal/>
    </border>
    <border>
      <left/>
      <right/>
      <top/>
      <bottom style="thin">
        <color theme="0"/>
      </bottom>
      <diagonal/>
    </border>
    <border>
      <left/>
      <right/>
      <top style="thin">
        <color theme="0"/>
      </top>
      <bottom/>
      <diagonal/>
    </border>
    <border>
      <left/>
      <right/>
      <top style="thin">
        <color theme="0"/>
      </top>
      <bottom style="thin">
        <color theme="1"/>
      </bottom>
      <diagonal/>
    </border>
    <border>
      <left/>
      <right style="thin">
        <color rgb="FFFFFFFF"/>
      </right>
      <top style="thin">
        <color rgb="FFFFFFFF"/>
      </top>
      <bottom/>
      <diagonal/>
    </border>
    <border>
      <left style="thin">
        <color rgb="FFFFFFFF"/>
      </left>
      <right/>
      <top style="thin">
        <color rgb="FFFFFFFF"/>
      </top>
      <bottom/>
      <diagonal/>
    </border>
    <border>
      <left/>
      <right/>
      <top/>
      <bottom style="thick">
        <color rgb="FF0D7F63"/>
      </bottom>
      <diagonal/>
    </border>
    <border>
      <left style="thick">
        <color theme="0"/>
      </left>
      <right style="thick">
        <color theme="0"/>
      </right>
      <top style="thick">
        <color theme="0"/>
      </top>
      <bottom style="thick">
        <color rgb="FF0D7F63"/>
      </bottom>
      <diagonal/>
    </border>
    <border>
      <left style="thick">
        <color theme="0"/>
      </left>
      <right style="thick">
        <color theme="0"/>
      </right>
      <top style="thick">
        <color theme="0"/>
      </top>
      <bottom style="medium">
        <color rgb="FF0D7F63"/>
      </bottom>
      <diagonal/>
    </border>
    <border>
      <left style="thick">
        <color theme="0"/>
      </left>
      <right style="medium">
        <color theme="0"/>
      </right>
      <top style="thick">
        <color theme="0"/>
      </top>
      <bottom style="thick">
        <color theme="0"/>
      </bottom>
      <diagonal/>
    </border>
    <border>
      <left style="medium">
        <color theme="0"/>
      </left>
      <right style="thick">
        <color theme="0"/>
      </right>
      <top style="thick">
        <color theme="0"/>
      </top>
      <bottom style="thick">
        <color theme="0"/>
      </bottom>
      <diagonal/>
    </border>
    <border>
      <left style="thick">
        <color theme="0"/>
      </left>
      <right style="medium">
        <color theme="0"/>
      </right>
      <top style="thick">
        <color theme="0"/>
      </top>
      <bottom style="medium">
        <color rgb="FF0D7F63"/>
      </bottom>
      <diagonal/>
    </border>
    <border>
      <left style="medium">
        <color theme="0"/>
      </left>
      <right style="thick">
        <color theme="0"/>
      </right>
      <top style="thick">
        <color theme="0"/>
      </top>
      <bottom style="medium">
        <color rgb="FF0D7F63"/>
      </bottom>
      <diagonal/>
    </border>
    <border>
      <left/>
      <right/>
      <top style="thick">
        <color theme="0"/>
      </top>
      <bottom style="thick">
        <color theme="0"/>
      </bottom>
      <diagonal/>
    </border>
    <border>
      <left style="medium">
        <color theme="0"/>
      </left>
      <right style="medium">
        <color theme="0"/>
      </right>
      <top style="thick">
        <color theme="0"/>
      </top>
      <bottom style="thick">
        <color theme="0"/>
      </bottom>
      <diagonal/>
    </border>
    <border>
      <left style="medium">
        <color theme="0"/>
      </left>
      <right style="medium">
        <color theme="0"/>
      </right>
      <top style="thick">
        <color theme="0"/>
      </top>
      <bottom style="medium">
        <color rgb="FF0D7F63"/>
      </bottom>
      <diagonal/>
    </border>
    <border>
      <left style="medium">
        <color theme="0"/>
      </left>
      <right style="medium">
        <color theme="0"/>
      </right>
      <top/>
      <bottom style="thick">
        <color theme="0"/>
      </bottom>
      <diagonal/>
    </border>
    <border>
      <left/>
      <right/>
      <top/>
      <bottom style="thick">
        <color theme="0"/>
      </bottom>
      <diagonal/>
    </border>
    <border>
      <left style="thick">
        <color rgb="FF598841"/>
      </left>
      <right/>
      <top/>
      <bottom style="thick">
        <color rgb="FF0D7F63"/>
      </bottom>
      <diagonal/>
    </border>
    <border>
      <left/>
      <right style="thin">
        <color rgb="FFFFFFFF"/>
      </right>
      <top/>
      <bottom/>
      <diagonal/>
    </border>
    <border>
      <left/>
      <right style="thin">
        <color rgb="FFFFFFFF"/>
      </right>
      <top style="thin">
        <color rgb="FFFFFFFF"/>
      </top>
      <bottom style="thick">
        <color theme="0"/>
      </bottom>
      <diagonal/>
    </border>
    <border>
      <left style="thin">
        <color rgb="FFFFFFFF"/>
      </left>
      <right/>
      <top style="thin">
        <color rgb="FFFFFFFF"/>
      </top>
      <bottom style="thick">
        <color theme="0"/>
      </bottom>
      <diagonal/>
    </border>
    <border>
      <left style="thin">
        <color rgb="FFFFFFFF"/>
      </left>
      <right style="thin">
        <color rgb="FFFFFFFF"/>
      </right>
      <top style="thin">
        <color rgb="FFFFFFFF"/>
      </top>
      <bottom style="thick">
        <color theme="0"/>
      </bottom>
      <diagonal/>
    </border>
    <border>
      <left/>
      <right style="thick">
        <color rgb="FF0D7F63"/>
      </right>
      <top/>
      <bottom style="thick">
        <color rgb="FF0D7F63"/>
      </bottom>
      <diagonal/>
    </border>
    <border>
      <left/>
      <right style="thick">
        <color rgb="FF0D7F63"/>
      </right>
      <top/>
      <bottom/>
      <diagonal/>
    </border>
    <border>
      <left style="thick">
        <color theme="0"/>
      </left>
      <right/>
      <top style="thick">
        <color theme="0"/>
      </top>
      <bottom/>
      <diagonal/>
    </border>
    <border>
      <left/>
      <right style="thick">
        <color theme="0"/>
      </right>
      <top style="thick">
        <color theme="0"/>
      </top>
      <bottom/>
      <diagonal/>
    </border>
    <border>
      <left style="thick">
        <color theme="0"/>
      </left>
      <right/>
      <top/>
      <bottom style="thick">
        <color rgb="FF0D7F63"/>
      </bottom>
      <diagonal/>
    </border>
    <border>
      <left/>
      <right style="thick">
        <color theme="0"/>
      </right>
      <top/>
      <bottom style="thick">
        <color rgb="FF0D7F63"/>
      </bottom>
      <diagonal/>
    </border>
    <border>
      <left/>
      <right/>
      <top style="thick">
        <color theme="0"/>
      </top>
      <bottom/>
      <diagonal/>
    </border>
    <border>
      <left style="thick">
        <color theme="0"/>
      </left>
      <right/>
      <top/>
      <bottom/>
      <diagonal/>
    </border>
    <border>
      <left/>
      <right style="thick">
        <color theme="0"/>
      </right>
      <top/>
      <bottom/>
      <diagonal/>
    </border>
    <border>
      <left style="thick">
        <color theme="0"/>
      </left>
      <right/>
      <top/>
      <bottom style="medium">
        <color rgb="FF0D7F63"/>
      </bottom>
      <diagonal/>
    </border>
    <border>
      <left/>
      <right/>
      <top/>
      <bottom style="medium">
        <color rgb="FF0D7F63"/>
      </bottom>
      <diagonal/>
    </border>
    <border>
      <left/>
      <right style="thick">
        <color theme="0"/>
      </right>
      <top/>
      <bottom style="medium">
        <color rgb="FF0D7F63"/>
      </bottom>
      <diagonal/>
    </border>
    <border>
      <left style="thick">
        <color theme="0"/>
      </left>
      <right style="thick">
        <color theme="0"/>
      </right>
      <top style="thick">
        <color theme="0"/>
      </top>
      <bottom style="thin">
        <color rgb="FF000000"/>
      </bottom>
      <diagonal/>
    </border>
    <border>
      <left style="medium">
        <color theme="0"/>
      </left>
      <right/>
      <top style="thick">
        <color theme="0"/>
      </top>
      <bottom style="thick">
        <color theme="0"/>
      </bottom>
      <diagonal/>
    </border>
    <border>
      <left/>
      <right style="medium">
        <color theme="0"/>
      </right>
      <top style="thick">
        <color theme="0"/>
      </top>
      <bottom style="thick">
        <color theme="0"/>
      </bottom>
      <diagonal/>
    </border>
    <border>
      <left style="double">
        <color indexed="64"/>
      </left>
      <right/>
      <top/>
      <bottom/>
      <diagonal/>
    </border>
    <border>
      <left style="double">
        <color rgb="FF000000"/>
      </left>
      <right/>
      <top/>
      <bottom/>
      <diagonal/>
    </border>
    <border>
      <left style="medium">
        <color theme="0"/>
      </left>
      <right style="medium">
        <color theme="0"/>
      </right>
      <top/>
      <bottom style="medium">
        <color rgb="FF0D7F63"/>
      </bottom>
      <diagonal/>
    </border>
    <border>
      <left style="thick">
        <color rgb="FF11D2A4"/>
      </left>
      <right style="thick">
        <color rgb="FFBCEFD1"/>
      </right>
      <top style="thick">
        <color rgb="FFBCEFD1"/>
      </top>
      <bottom style="thick">
        <color rgb="FF11D2A4"/>
      </bottom>
      <diagonal/>
    </border>
    <border>
      <left style="thick">
        <color rgb="FF11D2A4"/>
      </left>
      <right/>
      <top style="thick">
        <color rgb="FFBCEFD1"/>
      </top>
      <bottom style="thick">
        <color rgb="FF11D2A4"/>
      </bottom>
      <diagonal/>
    </border>
    <border>
      <left style="thick">
        <color rgb="FFBCEFD1"/>
      </left>
      <right style="thick">
        <color rgb="FFBCEFD1"/>
      </right>
      <top style="thick">
        <color rgb="FFBCEFD1"/>
      </top>
      <bottom style="thick">
        <color rgb="FF11D2A4"/>
      </bottom>
      <diagonal/>
    </border>
    <border>
      <left style="thick">
        <color rgb="FF11D2A4"/>
      </left>
      <right style="thick">
        <color rgb="FFBCEFD1"/>
      </right>
      <top/>
      <bottom style="thick">
        <color rgb="FF11D2A4"/>
      </bottom>
      <diagonal/>
    </border>
    <border>
      <left/>
      <right/>
      <top/>
      <bottom style="thick">
        <color rgb="FF11D2A4"/>
      </bottom>
      <diagonal/>
    </border>
    <border>
      <left style="thick">
        <color rgb="FF11D2A4"/>
      </left>
      <right/>
      <top/>
      <bottom style="thick">
        <color rgb="FF11D2A4"/>
      </bottom>
      <diagonal/>
    </border>
    <border>
      <left style="thick">
        <color rgb="FF11D2A4"/>
      </left>
      <right/>
      <top style="thick">
        <color rgb="FFBCEFD1"/>
      </top>
      <bottom/>
      <diagonal/>
    </border>
    <border>
      <left/>
      <right style="thick">
        <color rgb="FFBCEFD1"/>
      </right>
      <top style="thick">
        <color rgb="FFBCEFD1"/>
      </top>
      <bottom/>
      <diagonal/>
    </border>
    <border>
      <left/>
      <right style="thick">
        <color rgb="FF11D2A4"/>
      </right>
      <top/>
      <bottom style="thick">
        <color rgb="FF11D2A4"/>
      </bottom>
      <diagonal/>
    </border>
    <border>
      <left/>
      <right style="thick">
        <color rgb="FF11D2A4"/>
      </right>
      <top/>
      <bottom/>
      <diagonal/>
    </border>
    <border>
      <left/>
      <right/>
      <top style="thick">
        <color rgb="FFBCEFD1"/>
      </top>
      <bottom/>
      <diagonal/>
    </border>
    <border>
      <left/>
      <right style="thick">
        <color rgb="FFBCEFD1"/>
      </right>
      <top/>
      <bottom style="thick">
        <color rgb="FF11D2A4"/>
      </bottom>
      <diagonal/>
    </border>
    <border>
      <left style="medium">
        <color theme="0"/>
      </left>
      <right/>
      <top style="thick">
        <color theme="0"/>
      </top>
      <bottom style="medium">
        <color rgb="FF0D7F63"/>
      </bottom>
      <diagonal/>
    </border>
    <border>
      <left/>
      <right/>
      <top style="thick">
        <color rgb="FF0D7F63"/>
      </top>
      <bottom/>
      <diagonal/>
    </border>
    <border>
      <left/>
      <right style="thick">
        <color theme="1"/>
      </right>
      <top/>
      <bottom style="thick">
        <color theme="1"/>
      </bottom>
      <diagonal/>
    </border>
    <border>
      <left/>
      <right style="thick">
        <color theme="1"/>
      </right>
      <top/>
      <bottom/>
      <diagonal/>
    </border>
    <border>
      <left/>
      <right/>
      <top/>
      <bottom style="thick">
        <color theme="1"/>
      </bottom>
      <diagonal/>
    </border>
    <border>
      <left style="thick">
        <color theme="0"/>
      </left>
      <right style="medium">
        <color theme="0"/>
      </right>
      <top style="thick">
        <color theme="0"/>
      </top>
      <bottom style="thick">
        <color rgb="FF0D7F63"/>
      </bottom>
      <diagonal/>
    </border>
    <border>
      <left style="medium">
        <color theme="0"/>
      </left>
      <right style="medium">
        <color theme="0"/>
      </right>
      <top style="thick">
        <color theme="0"/>
      </top>
      <bottom style="thick">
        <color rgb="FF0D7F63"/>
      </bottom>
      <diagonal/>
    </border>
    <border>
      <left style="medium">
        <color theme="0"/>
      </left>
      <right style="thick">
        <color theme="0"/>
      </right>
      <top style="thick">
        <color theme="0"/>
      </top>
      <bottom style="thick">
        <color rgb="FF0D7F63"/>
      </bottom>
      <diagonal/>
    </border>
    <border>
      <left style="thin">
        <color rgb="FFFFFFFF"/>
      </left>
      <right style="thin">
        <color rgb="FFFFFFFF"/>
      </right>
      <top/>
      <bottom/>
      <diagonal/>
    </border>
    <border>
      <left/>
      <right style="medium">
        <color theme="0"/>
      </right>
      <top/>
      <bottom style="thick">
        <color theme="0"/>
      </bottom>
      <diagonal/>
    </border>
    <border>
      <left/>
      <right style="medium">
        <color theme="0"/>
      </right>
      <top style="thick">
        <color theme="0"/>
      </top>
      <bottom style="thick">
        <color rgb="FF0D7F63"/>
      </bottom>
      <diagonal/>
    </border>
    <border>
      <left/>
      <right style="medium">
        <color theme="0"/>
      </right>
      <top/>
      <bottom style="medium">
        <color rgb="FF0D7F63"/>
      </bottom>
      <diagonal/>
    </border>
    <border>
      <left style="thick">
        <color theme="0"/>
      </left>
      <right style="thick">
        <color theme="0"/>
      </right>
      <top/>
      <bottom style="thick">
        <color theme="0"/>
      </bottom>
      <diagonal/>
    </border>
    <border>
      <left style="medium">
        <color theme="0"/>
      </left>
      <right/>
      <top style="medium">
        <color rgb="FF0D7F63"/>
      </top>
      <bottom style="thick">
        <color theme="0"/>
      </bottom>
      <diagonal/>
    </border>
    <border>
      <left/>
      <right/>
      <top style="medium">
        <color rgb="FF0D7F63"/>
      </top>
      <bottom style="thick">
        <color theme="0"/>
      </bottom>
      <diagonal/>
    </border>
    <border>
      <left/>
      <right style="medium">
        <color theme="0"/>
      </right>
      <top style="medium">
        <color rgb="FF0D7F63"/>
      </top>
      <bottom style="thick">
        <color theme="0"/>
      </bottom>
      <diagonal/>
    </border>
    <border>
      <left style="medium">
        <color theme="0"/>
      </left>
      <right/>
      <top style="thick">
        <color theme="0"/>
      </top>
      <bottom style="thick">
        <color rgb="FF0D7F63"/>
      </bottom>
      <diagonal/>
    </border>
    <border>
      <left/>
      <right/>
      <top style="thick">
        <color theme="0"/>
      </top>
      <bottom style="thick">
        <color rgb="FF0D7F63"/>
      </bottom>
      <diagonal/>
    </border>
    <border>
      <left/>
      <right style="thick">
        <color theme="0"/>
      </right>
      <top style="medium">
        <color rgb="FF0D7F63"/>
      </top>
      <bottom style="thick">
        <color theme="0"/>
      </bottom>
      <diagonal/>
    </border>
    <border>
      <left/>
      <right style="thick">
        <color theme="0"/>
      </right>
      <top style="thick">
        <color theme="0"/>
      </top>
      <bottom style="thick">
        <color rgb="FF0D7F63"/>
      </bottom>
      <diagonal/>
    </border>
    <border>
      <left style="medium">
        <color theme="0"/>
      </left>
      <right/>
      <top/>
      <bottom style="medium">
        <color rgb="FF0D7F63"/>
      </bottom>
      <diagonal/>
    </border>
    <border>
      <left/>
      <right style="medium">
        <color theme="0"/>
      </right>
      <top style="thick">
        <color theme="0"/>
      </top>
      <bottom/>
      <diagonal/>
    </border>
    <border>
      <left style="medium">
        <color theme="0"/>
      </left>
      <right style="medium">
        <color theme="0"/>
      </right>
      <top style="thick">
        <color theme="0"/>
      </top>
      <bottom/>
      <diagonal/>
    </border>
    <border>
      <left style="thin">
        <color auto="1"/>
      </left>
      <right style="thin">
        <color auto="1"/>
      </right>
      <top style="thin">
        <color auto="1"/>
      </top>
      <bottom style="thin">
        <color auto="1"/>
      </bottom>
      <diagonal/>
    </border>
    <border>
      <left style="thick">
        <color rgb="FF0D7F63"/>
      </left>
      <right/>
      <top style="thick">
        <color rgb="FF0D7F63"/>
      </top>
      <bottom/>
      <diagonal/>
    </border>
    <border>
      <left/>
      <right style="thick">
        <color rgb="FF0D7F63"/>
      </right>
      <top style="thick">
        <color rgb="FF0D7F63"/>
      </top>
      <bottom/>
      <diagonal/>
    </border>
    <border>
      <left style="thick">
        <color rgb="FF0D7F63"/>
      </left>
      <right/>
      <top/>
      <bottom style="thick">
        <color rgb="FF0D7F63"/>
      </bottom>
      <diagonal/>
    </border>
    <border>
      <left style="medium">
        <color theme="0"/>
      </left>
      <right style="medium">
        <color theme="0"/>
      </right>
      <top/>
      <bottom/>
      <diagonal/>
    </border>
  </borders>
  <cellStyleXfs count="5">
    <xf numFmtId="0" fontId="0" fillId="0" borderId="0"/>
    <xf numFmtId="0" fontId="41" fillId="0" borderId="13"/>
    <xf numFmtId="0" fontId="41" fillId="0" borderId="13"/>
    <xf numFmtId="0" fontId="49" fillId="0" borderId="0" applyNumberFormat="0" applyFill="0" applyBorder="0" applyAlignment="0" applyProtection="0"/>
    <xf numFmtId="0" fontId="34" fillId="0" borderId="13"/>
  </cellStyleXfs>
  <cellXfs count="472">
    <xf numFmtId="0" fontId="0" fillId="0" borderId="0" xfId="0"/>
    <xf numFmtId="0" fontId="1" fillId="2" borderId="2" xfId="0" applyFont="1" applyFill="1" applyBorder="1"/>
    <xf numFmtId="0" fontId="1" fillId="2" borderId="3" xfId="0" applyFont="1" applyFill="1" applyBorder="1"/>
    <xf numFmtId="0" fontId="1" fillId="2" borderId="4" xfId="0" applyFont="1" applyFill="1" applyBorder="1"/>
    <xf numFmtId="0" fontId="1" fillId="2" borderId="6" xfId="0" applyFont="1" applyFill="1" applyBorder="1"/>
    <xf numFmtId="0" fontId="1" fillId="2" borderId="7" xfId="0" applyFont="1" applyFill="1" applyBorder="1"/>
    <xf numFmtId="0" fontId="7" fillId="3" borderId="10" xfId="0" applyFont="1" applyFill="1" applyBorder="1" applyAlignment="1">
      <alignment horizontal="left"/>
    </xf>
    <xf numFmtId="0" fontId="7" fillId="0" borderId="0" xfId="0" applyFont="1" applyAlignment="1">
      <alignment vertical="center"/>
    </xf>
    <xf numFmtId="0" fontId="2" fillId="0" borderId="0" xfId="0" applyFont="1" applyAlignment="1">
      <alignment horizontal="left"/>
    </xf>
    <xf numFmtId="49" fontId="1" fillId="0" borderId="0" xfId="0" applyNumberFormat="1" applyFont="1" applyAlignment="1">
      <alignment wrapText="1"/>
    </xf>
    <xf numFmtId="0" fontId="2" fillId="0" borderId="12" xfId="0" applyFont="1" applyBorder="1"/>
    <xf numFmtId="0" fontId="22" fillId="5" borderId="12" xfId="0" applyFont="1" applyFill="1" applyBorder="1" applyAlignment="1">
      <alignment horizontal="center"/>
    </xf>
    <xf numFmtId="0" fontId="1" fillId="6" borderId="12" xfId="0" applyFont="1" applyFill="1" applyBorder="1"/>
    <xf numFmtId="0" fontId="1" fillId="0" borderId="12" xfId="0" applyFont="1" applyBorder="1"/>
    <xf numFmtId="49" fontId="2" fillId="0" borderId="12" xfId="0" applyNumberFormat="1" applyFont="1" applyBorder="1"/>
    <xf numFmtId="0" fontId="2" fillId="0" borderId="12" xfId="0" applyFont="1" applyBorder="1" applyAlignment="1">
      <alignment horizontal="left" vertical="center" wrapText="1"/>
    </xf>
    <xf numFmtId="0" fontId="2" fillId="0" borderId="12" xfId="0" quotePrefix="1" applyFont="1" applyBorder="1" applyAlignment="1">
      <alignment horizontal="left" vertical="center" wrapText="1"/>
    </xf>
    <xf numFmtId="0" fontId="2" fillId="0" borderId="12" xfId="0" applyFont="1" applyBorder="1" applyAlignment="1">
      <alignment horizontal="left" vertical="center"/>
    </xf>
    <xf numFmtId="0" fontId="25" fillId="0" borderId="21" xfId="0" applyFont="1" applyBorder="1"/>
    <xf numFmtId="0" fontId="29" fillId="2" borderId="12" xfId="0" applyFont="1" applyFill="1" applyBorder="1"/>
    <xf numFmtId="49" fontId="29" fillId="2" borderId="15" xfId="0" applyNumberFormat="1" applyFont="1" applyFill="1" applyBorder="1"/>
    <xf numFmtId="49" fontId="29" fillId="2" borderId="22" xfId="0" applyNumberFormat="1" applyFont="1" applyFill="1" applyBorder="1"/>
    <xf numFmtId="0" fontId="29" fillId="2" borderId="15" xfId="0" applyFont="1" applyFill="1" applyBorder="1"/>
    <xf numFmtId="0" fontId="29" fillId="10" borderId="23" xfId="0" applyFont="1" applyFill="1" applyBorder="1"/>
    <xf numFmtId="0" fontId="2" fillId="10" borderId="24" xfId="0" applyFont="1" applyFill="1" applyBorder="1"/>
    <xf numFmtId="0" fontId="29" fillId="10" borderId="24" xfId="0" applyFont="1" applyFill="1" applyBorder="1"/>
    <xf numFmtId="0" fontId="29" fillId="2" borderId="23" xfId="0" applyFont="1" applyFill="1" applyBorder="1"/>
    <xf numFmtId="0" fontId="2" fillId="0" borderId="24" xfId="0" applyFont="1" applyBorder="1"/>
    <xf numFmtId="0" fontId="29" fillId="2" borderId="24" xfId="0" applyFont="1" applyFill="1" applyBorder="1"/>
    <xf numFmtId="49" fontId="29" fillId="2" borderId="23" xfId="0" applyNumberFormat="1" applyFont="1" applyFill="1" applyBorder="1"/>
    <xf numFmtId="0" fontId="2" fillId="0" borderId="0" xfId="0" applyFont="1"/>
    <xf numFmtId="0" fontId="2" fillId="11" borderId="24" xfId="0" applyFont="1" applyFill="1" applyBorder="1"/>
    <xf numFmtId="0" fontId="24" fillId="0" borderId="25" xfId="0" applyFont="1" applyBorder="1"/>
    <xf numFmtId="0" fontId="24" fillId="0" borderId="26" xfId="0" applyFont="1" applyBorder="1"/>
    <xf numFmtId="0" fontId="29" fillId="0" borderId="25" xfId="0" applyFont="1" applyBorder="1"/>
    <xf numFmtId="0" fontId="1" fillId="0" borderId="25" xfId="0" applyFont="1" applyBorder="1"/>
    <xf numFmtId="0" fontId="1" fillId="0" borderId="27" xfId="0" applyFont="1" applyBorder="1"/>
    <xf numFmtId="0" fontId="1" fillId="0" borderId="28" xfId="0" applyFont="1" applyBorder="1"/>
    <xf numFmtId="0" fontId="1" fillId="0" borderId="29" xfId="0" applyFont="1" applyBorder="1"/>
    <xf numFmtId="0" fontId="35" fillId="0" borderId="0" xfId="0" applyFont="1" applyAlignment="1">
      <alignment wrapText="1"/>
    </xf>
    <xf numFmtId="0" fontId="0" fillId="14" borderId="0" xfId="0" applyFill="1"/>
    <xf numFmtId="0" fontId="2" fillId="3" borderId="13" xfId="0" applyFont="1" applyFill="1" applyBorder="1"/>
    <xf numFmtId="0" fontId="1" fillId="3" borderId="13" xfId="0" applyFont="1" applyFill="1" applyBorder="1"/>
    <xf numFmtId="0" fontId="13" fillId="16" borderId="13" xfId="0" applyFont="1" applyFill="1" applyBorder="1" applyAlignment="1">
      <alignment horizontal="left"/>
    </xf>
    <xf numFmtId="0" fontId="0" fillId="14" borderId="13" xfId="0" applyFill="1" applyBorder="1"/>
    <xf numFmtId="0" fontId="4" fillId="0" borderId="17" xfId="0" applyFont="1" applyBorder="1"/>
    <xf numFmtId="0" fontId="39" fillId="0" borderId="24" xfId="0" applyFont="1" applyBorder="1"/>
    <xf numFmtId="0" fontId="2" fillId="2" borderId="13" xfId="2" applyFont="1" applyFill="1"/>
    <xf numFmtId="0" fontId="1" fillId="2" borderId="8" xfId="2" applyFont="1" applyFill="1" applyBorder="1"/>
    <xf numFmtId="0" fontId="1" fillId="2" borderId="6" xfId="2" applyFont="1" applyFill="1" applyBorder="1"/>
    <xf numFmtId="0" fontId="1" fillId="2" borderId="5" xfId="2" applyFont="1" applyFill="1" applyBorder="1"/>
    <xf numFmtId="0" fontId="1" fillId="2" borderId="10" xfId="2" applyFont="1" applyFill="1" applyBorder="1"/>
    <xf numFmtId="0" fontId="1" fillId="2" borderId="10" xfId="2" applyFont="1" applyFill="1" applyBorder="1" applyAlignment="1">
      <alignment vertical="top" wrapText="1"/>
    </xf>
    <xf numFmtId="0" fontId="1" fillId="2" borderId="8" xfId="2" applyFont="1" applyFill="1" applyBorder="1" applyAlignment="1">
      <alignment vertical="top" wrapText="1"/>
    </xf>
    <xf numFmtId="0" fontId="9" fillId="2" borderId="10" xfId="2" applyFont="1" applyFill="1" applyBorder="1"/>
    <xf numFmtId="0" fontId="9" fillId="2" borderId="8" xfId="2" applyFont="1" applyFill="1" applyBorder="1"/>
    <xf numFmtId="0" fontId="8" fillId="2" borderId="5" xfId="2" applyFont="1" applyFill="1" applyBorder="1"/>
    <xf numFmtId="49" fontId="0" fillId="0" borderId="0" xfId="0" applyNumberFormat="1"/>
    <xf numFmtId="0" fontId="34" fillId="14" borderId="0" xfId="0" applyFont="1" applyFill="1"/>
    <xf numFmtId="0" fontId="7" fillId="14" borderId="0" xfId="0" applyFont="1" applyFill="1" applyAlignment="1">
      <alignment vertical="center"/>
    </xf>
    <xf numFmtId="0" fontId="44" fillId="0" borderId="0" xfId="0" quotePrefix="1" applyFont="1" applyAlignment="1">
      <alignment horizontal="center" vertical="center"/>
    </xf>
    <xf numFmtId="0" fontId="23" fillId="18" borderId="14" xfId="0" applyFont="1" applyFill="1" applyBorder="1" applyAlignment="1">
      <alignment horizontal="left" vertical="center"/>
    </xf>
    <xf numFmtId="0" fontId="44" fillId="14" borderId="0" xfId="0" quotePrefix="1" applyFont="1" applyFill="1" applyAlignment="1">
      <alignment horizontal="center" vertical="center"/>
    </xf>
    <xf numFmtId="49" fontId="2" fillId="14" borderId="0" xfId="0" applyNumberFormat="1" applyFont="1" applyFill="1" applyAlignment="1">
      <alignment horizontal="left" vertical="center" wrapText="1"/>
    </xf>
    <xf numFmtId="49" fontId="0" fillId="14" borderId="0" xfId="0" applyNumberFormat="1" applyFill="1"/>
    <xf numFmtId="0" fontId="1" fillId="17" borderId="6" xfId="0" applyFont="1" applyFill="1" applyBorder="1"/>
    <xf numFmtId="0" fontId="1" fillId="17" borderId="9" xfId="0" applyFont="1" applyFill="1" applyBorder="1"/>
    <xf numFmtId="0" fontId="1" fillId="17" borderId="11" xfId="0" applyFont="1" applyFill="1" applyBorder="1"/>
    <xf numFmtId="0" fontId="1" fillId="14" borderId="11" xfId="0" applyFont="1" applyFill="1" applyBorder="1"/>
    <xf numFmtId="0" fontId="1" fillId="14" borderId="0" xfId="0" applyFont="1" applyFill="1"/>
    <xf numFmtId="0" fontId="45" fillId="15" borderId="30" xfId="0" applyFont="1" applyFill="1" applyBorder="1" applyAlignment="1">
      <alignment horizontal="left" indent="1"/>
    </xf>
    <xf numFmtId="0" fontId="46" fillId="13" borderId="30" xfId="0" applyFont="1" applyFill="1" applyBorder="1" applyAlignment="1">
      <alignment horizontal="left" vertical="center" indent="2"/>
    </xf>
    <xf numFmtId="49" fontId="46" fillId="13" borderId="30" xfId="0" applyNumberFormat="1" applyFont="1" applyFill="1" applyBorder="1" applyAlignment="1">
      <alignment horizontal="left" vertical="center" indent="2"/>
    </xf>
    <xf numFmtId="49" fontId="45" fillId="15" borderId="30" xfId="0" applyNumberFormat="1" applyFont="1" applyFill="1" applyBorder="1" applyAlignment="1">
      <alignment horizontal="left" indent="1"/>
    </xf>
    <xf numFmtId="0" fontId="0" fillId="21" borderId="0" xfId="0" applyFill="1"/>
    <xf numFmtId="0" fontId="0" fillId="14" borderId="35" xfId="0" applyFill="1" applyBorder="1"/>
    <xf numFmtId="0" fontId="23" fillId="18" borderId="36" xfId="0" applyFont="1" applyFill="1" applyBorder="1" applyAlignment="1">
      <alignment horizontal="left" vertical="center"/>
    </xf>
    <xf numFmtId="0" fontId="0" fillId="21" borderId="13" xfId="0" applyFill="1" applyBorder="1"/>
    <xf numFmtId="0" fontId="23" fillId="23" borderId="33" xfId="0" applyFont="1" applyFill="1" applyBorder="1" applyAlignment="1">
      <alignment horizontal="left" vertical="center"/>
    </xf>
    <xf numFmtId="0" fontId="0" fillId="21" borderId="34" xfId="0" applyFill="1" applyBorder="1"/>
    <xf numFmtId="0" fontId="23" fillId="23" borderId="34" xfId="0" applyFont="1" applyFill="1" applyBorder="1" applyAlignment="1">
      <alignment horizontal="left" vertical="center"/>
    </xf>
    <xf numFmtId="0" fontId="34" fillId="14" borderId="35" xfId="0" applyFont="1" applyFill="1" applyBorder="1"/>
    <xf numFmtId="0" fontId="1" fillId="3" borderId="8" xfId="0" applyFont="1" applyFill="1" applyBorder="1"/>
    <xf numFmtId="0" fontId="0" fillId="25" borderId="0" xfId="0" applyFill="1"/>
    <xf numFmtId="0" fontId="1" fillId="17" borderId="7" xfId="0" applyFont="1" applyFill="1" applyBorder="1"/>
    <xf numFmtId="0" fontId="18" fillId="26" borderId="30" xfId="0" applyFont="1" applyFill="1" applyBorder="1" applyAlignment="1">
      <alignment horizontal="left" vertical="center" indent="1"/>
    </xf>
    <xf numFmtId="0" fontId="2" fillId="2" borderId="13" xfId="0" applyFont="1" applyFill="1" applyBorder="1"/>
    <xf numFmtId="0" fontId="1" fillId="17" borderId="2" xfId="0" applyFont="1" applyFill="1" applyBorder="1"/>
    <xf numFmtId="0" fontId="1" fillId="17" borderId="3" xfId="0" applyFont="1" applyFill="1" applyBorder="1"/>
    <xf numFmtId="0" fontId="53" fillId="26" borderId="43" xfId="0" applyFont="1" applyFill="1" applyBorder="1" applyAlignment="1">
      <alignment horizontal="left" vertical="center" indent="1"/>
    </xf>
    <xf numFmtId="0" fontId="18" fillId="26" borderId="43" xfId="0" applyFont="1" applyFill="1" applyBorder="1" applyAlignment="1">
      <alignment horizontal="left" vertical="center" indent="1"/>
    </xf>
    <xf numFmtId="0" fontId="54" fillId="25" borderId="0" xfId="0" applyFont="1" applyFill="1" applyAlignment="1">
      <alignment horizontal="left" vertical="center"/>
    </xf>
    <xf numFmtId="0" fontId="55" fillId="2" borderId="7" xfId="0" applyFont="1" applyFill="1" applyBorder="1" applyAlignment="1">
      <alignment horizontal="left" vertical="center"/>
    </xf>
    <xf numFmtId="0" fontId="55" fillId="2" borderId="6" xfId="0" applyFont="1" applyFill="1" applyBorder="1" applyAlignment="1">
      <alignment horizontal="left" vertical="center"/>
    </xf>
    <xf numFmtId="0" fontId="54" fillId="14" borderId="0" xfId="0" applyFont="1" applyFill="1" applyAlignment="1">
      <alignment horizontal="left" vertical="center"/>
    </xf>
    <xf numFmtId="0" fontId="55" fillId="2" borderId="3" xfId="0" applyFont="1" applyFill="1" applyBorder="1" applyAlignment="1">
      <alignment horizontal="left" vertical="center"/>
    </xf>
    <xf numFmtId="0" fontId="55" fillId="2" borderId="9" xfId="0" applyFont="1" applyFill="1" applyBorder="1" applyAlignment="1">
      <alignment horizontal="left" vertical="center"/>
    </xf>
    <xf numFmtId="0" fontId="1" fillId="17" borderId="37" xfId="0" applyFont="1" applyFill="1" applyBorder="1"/>
    <xf numFmtId="0" fontId="1" fillId="17" borderId="38" xfId="0" applyFont="1" applyFill="1" applyBorder="1"/>
    <xf numFmtId="0" fontId="4" fillId="27" borderId="13" xfId="0" applyFont="1" applyFill="1" applyBorder="1" applyAlignment="1">
      <alignment horizontal="center"/>
    </xf>
    <xf numFmtId="0" fontId="56" fillId="26" borderId="42" xfId="0" applyFont="1" applyFill="1" applyBorder="1" applyAlignment="1">
      <alignment horizontal="right" vertical="center" wrapText="1" indent="1"/>
    </xf>
    <xf numFmtId="0" fontId="18" fillId="26" borderId="42" xfId="0" applyFont="1" applyFill="1" applyBorder="1" applyAlignment="1">
      <alignment horizontal="left" vertical="center" indent="1"/>
    </xf>
    <xf numFmtId="0" fontId="18" fillId="26" borderId="44" xfId="0" applyFont="1" applyFill="1" applyBorder="1" applyAlignment="1">
      <alignment horizontal="left" vertical="center" indent="1"/>
    </xf>
    <xf numFmtId="0" fontId="18" fillId="26" borderId="30" xfId="0" applyFont="1" applyFill="1" applyBorder="1"/>
    <xf numFmtId="0" fontId="48" fillId="14" borderId="13" xfId="2" applyFont="1" applyFill="1" applyAlignment="1">
      <alignment vertical="top" wrapText="1"/>
    </xf>
    <xf numFmtId="0" fontId="0" fillId="25" borderId="13" xfId="0" applyFill="1" applyBorder="1"/>
    <xf numFmtId="0" fontId="1" fillId="2" borderId="52" xfId="0" applyFont="1" applyFill="1" applyBorder="1"/>
    <xf numFmtId="0" fontId="4" fillId="27" borderId="39" xfId="0" applyFont="1" applyFill="1" applyBorder="1" applyAlignment="1">
      <alignment horizontal="center"/>
    </xf>
    <xf numFmtId="0" fontId="2" fillId="3" borderId="50" xfId="0" applyFont="1" applyFill="1" applyBorder="1"/>
    <xf numFmtId="0" fontId="2" fillId="2" borderId="50" xfId="0" applyFont="1" applyFill="1" applyBorder="1"/>
    <xf numFmtId="0" fontId="1" fillId="2" borderId="53" xfId="0" applyFont="1" applyFill="1" applyBorder="1"/>
    <xf numFmtId="0" fontId="1" fillId="2" borderId="54" xfId="0" applyFont="1" applyFill="1" applyBorder="1"/>
    <xf numFmtId="0" fontId="0" fillId="14" borderId="50" xfId="0" applyFill="1" applyBorder="1"/>
    <xf numFmtId="0" fontId="1" fillId="2" borderId="55" xfId="0" applyFont="1" applyFill="1" applyBorder="1"/>
    <xf numFmtId="0" fontId="6" fillId="3" borderId="13" xfId="0" applyFont="1" applyFill="1" applyBorder="1" applyAlignment="1">
      <alignment vertical="center"/>
    </xf>
    <xf numFmtId="0" fontId="24" fillId="28" borderId="30" xfId="0" applyFont="1" applyFill="1" applyBorder="1" applyAlignment="1">
      <alignment horizontal="right" vertical="center" indent="1"/>
    </xf>
    <xf numFmtId="0" fontId="3" fillId="30" borderId="30" xfId="0" applyFont="1" applyFill="1" applyBorder="1" applyAlignment="1" applyProtection="1">
      <alignment horizontal="left" vertical="center" indent="1"/>
      <protection locked="0"/>
    </xf>
    <xf numFmtId="0" fontId="24" fillId="28" borderId="40" xfId="0" applyFont="1" applyFill="1" applyBorder="1" applyAlignment="1">
      <alignment horizontal="right" vertical="center" indent="1"/>
    </xf>
    <xf numFmtId="0" fontId="3" fillId="30" borderId="40" xfId="0" applyFont="1" applyFill="1" applyBorder="1" applyAlignment="1" applyProtection="1">
      <alignment horizontal="left" vertical="center" indent="1"/>
      <protection locked="0"/>
    </xf>
    <xf numFmtId="14" fontId="40" fillId="29" borderId="30" xfId="0" applyNumberFormat="1" applyFont="1" applyFill="1" applyBorder="1" applyAlignment="1">
      <alignment horizontal="left" vertical="center" indent="1"/>
    </xf>
    <xf numFmtId="164" fontId="40" fillId="29" borderId="40" xfId="0" applyNumberFormat="1" applyFont="1" applyFill="1" applyBorder="1" applyAlignment="1">
      <alignment horizontal="left" vertical="center" indent="1"/>
    </xf>
    <xf numFmtId="0" fontId="60" fillId="16" borderId="13" xfId="0" applyFont="1" applyFill="1" applyBorder="1" applyAlignment="1">
      <alignment horizontal="right" vertical="center" indent="1"/>
    </xf>
    <xf numFmtId="0" fontId="61" fillId="16" borderId="13" xfId="0" applyFont="1" applyFill="1" applyBorder="1" applyAlignment="1">
      <alignment horizontal="right" vertical="center" indent="1"/>
    </xf>
    <xf numFmtId="0" fontId="16" fillId="33" borderId="30" xfId="0" applyFont="1" applyFill="1" applyBorder="1" applyAlignment="1">
      <alignment horizontal="left" vertical="center" indent="1"/>
    </xf>
    <xf numFmtId="0" fontId="17" fillId="12" borderId="30" xfId="0" applyFont="1" applyFill="1" applyBorder="1" applyAlignment="1">
      <alignment horizontal="left" vertical="center" indent="1"/>
    </xf>
    <xf numFmtId="49" fontId="18" fillId="31" borderId="30" xfId="0" applyNumberFormat="1" applyFont="1" applyFill="1" applyBorder="1" applyAlignment="1" applyProtection="1">
      <alignment horizontal="left" vertical="center" indent="1"/>
      <protection locked="0"/>
    </xf>
    <xf numFmtId="0" fontId="18" fillId="32" borderId="30" xfId="0" applyFont="1" applyFill="1" applyBorder="1" applyAlignment="1" applyProtection="1">
      <alignment horizontal="left" vertical="center" indent="1"/>
      <protection locked="0"/>
    </xf>
    <xf numFmtId="0" fontId="17" fillId="12" borderId="41" xfId="0" applyFont="1" applyFill="1" applyBorder="1" applyAlignment="1">
      <alignment horizontal="left" vertical="center" indent="1"/>
    </xf>
    <xf numFmtId="49" fontId="18" fillId="31" borderId="41" xfId="0" applyNumberFormat="1" applyFont="1" applyFill="1" applyBorder="1" applyAlignment="1" applyProtection="1">
      <alignment horizontal="left" vertical="center" indent="1"/>
      <protection locked="0"/>
    </xf>
    <xf numFmtId="0" fontId="7" fillId="3" borderId="13" xfId="0" applyFont="1" applyFill="1" applyBorder="1" applyAlignment="1">
      <alignment vertical="center"/>
    </xf>
    <xf numFmtId="0" fontId="3" fillId="3" borderId="13" xfId="0" applyFont="1" applyFill="1" applyBorder="1" applyAlignment="1">
      <alignment vertical="center"/>
    </xf>
    <xf numFmtId="0" fontId="7" fillId="0" borderId="13" xfId="0" applyFont="1" applyBorder="1" applyAlignment="1">
      <alignment vertical="center"/>
    </xf>
    <xf numFmtId="0" fontId="18" fillId="31" borderId="30" xfId="0" applyFont="1" applyFill="1" applyBorder="1" applyAlignment="1" applyProtection="1">
      <alignment horizontal="left" vertical="center" indent="1"/>
      <protection locked="0"/>
    </xf>
    <xf numFmtId="0" fontId="2" fillId="14" borderId="0" xfId="0" applyFont="1" applyFill="1" applyAlignment="1">
      <alignment horizontal="left"/>
    </xf>
    <xf numFmtId="0" fontId="62" fillId="28" borderId="30" xfId="0" applyFont="1" applyFill="1" applyBorder="1" applyAlignment="1">
      <alignment horizontal="left" vertical="center" indent="1"/>
    </xf>
    <xf numFmtId="0" fontId="63" fillId="28" borderId="30" xfId="0" applyFont="1" applyFill="1" applyBorder="1" applyAlignment="1">
      <alignment horizontal="left" indent="1"/>
    </xf>
    <xf numFmtId="0" fontId="64" fillId="28" borderId="42" xfId="0" applyFont="1" applyFill="1" applyBorder="1" applyAlignment="1">
      <alignment horizontal="right" vertical="center" indent="1"/>
    </xf>
    <xf numFmtId="0" fontId="64" fillId="28" borderId="44" xfId="0" applyFont="1" applyFill="1" applyBorder="1" applyAlignment="1">
      <alignment horizontal="right" vertical="center" indent="1"/>
    </xf>
    <xf numFmtId="0" fontId="18" fillId="36" borderId="30" xfId="0" applyFont="1" applyFill="1" applyBorder="1" applyAlignment="1">
      <alignment horizontal="left" vertical="center" indent="1"/>
    </xf>
    <xf numFmtId="0" fontId="52" fillId="35" borderId="30" xfId="0" applyFont="1" applyFill="1" applyBorder="1" applyAlignment="1">
      <alignment horizontal="left" vertical="center" indent="1"/>
    </xf>
    <xf numFmtId="0" fontId="1" fillId="36" borderId="30" xfId="0" applyFont="1" applyFill="1" applyBorder="1" applyAlignment="1">
      <alignment horizontal="right" vertical="center" indent="1"/>
    </xf>
    <xf numFmtId="0" fontId="66" fillId="34" borderId="30" xfId="0" applyFont="1" applyFill="1" applyBorder="1" applyAlignment="1">
      <alignment horizontal="right" vertical="center" indent="1"/>
    </xf>
    <xf numFmtId="0" fontId="51" fillId="33" borderId="30" xfId="0" applyFont="1" applyFill="1" applyBorder="1" applyAlignment="1">
      <alignment horizontal="center" vertical="center"/>
    </xf>
    <xf numFmtId="0" fontId="0" fillId="37" borderId="0" xfId="0" applyFill="1"/>
    <xf numFmtId="0" fontId="0" fillId="37" borderId="13" xfId="0" applyFill="1" applyBorder="1"/>
    <xf numFmtId="0" fontId="16" fillId="35" borderId="47" xfId="0" applyFont="1" applyFill="1" applyBorder="1" applyAlignment="1">
      <alignment horizontal="left" vertical="center" indent="1"/>
    </xf>
    <xf numFmtId="0" fontId="16" fillId="38" borderId="47" xfId="0" applyFont="1" applyFill="1" applyBorder="1" applyAlignment="1">
      <alignment horizontal="left" vertical="center" indent="1"/>
    </xf>
    <xf numFmtId="0" fontId="16" fillId="35" borderId="43" xfId="0" applyFont="1" applyFill="1" applyBorder="1" applyAlignment="1">
      <alignment horizontal="left" vertical="center" indent="1"/>
    </xf>
    <xf numFmtId="49" fontId="18" fillId="40" borderId="47" xfId="0" applyNumberFormat="1" applyFont="1" applyFill="1" applyBorder="1" applyAlignment="1" applyProtection="1">
      <alignment horizontal="left" vertical="center" wrapText="1" indent="1"/>
      <protection locked="0"/>
    </xf>
    <xf numFmtId="49" fontId="18" fillId="36" borderId="47" xfId="0" applyNumberFormat="1" applyFont="1" applyFill="1" applyBorder="1" applyAlignment="1">
      <alignment horizontal="left" vertical="center" indent="1"/>
    </xf>
    <xf numFmtId="49" fontId="18" fillId="36" borderId="47" xfId="0" applyNumberFormat="1" applyFont="1" applyFill="1" applyBorder="1" applyAlignment="1">
      <alignment horizontal="left" vertical="center" wrapText="1" indent="1"/>
    </xf>
    <xf numFmtId="49" fontId="18" fillId="36" borderId="43" xfId="0" applyNumberFormat="1" applyFont="1" applyFill="1" applyBorder="1" applyAlignment="1">
      <alignment horizontal="left" vertical="center" indent="1"/>
    </xf>
    <xf numFmtId="49" fontId="18" fillId="40" borderId="43" xfId="0" applyNumberFormat="1" applyFont="1" applyFill="1" applyBorder="1" applyAlignment="1" applyProtection="1">
      <alignment horizontal="left" vertical="center" wrapText="1" indent="1"/>
      <protection locked="0"/>
    </xf>
    <xf numFmtId="49" fontId="36" fillId="36" borderId="43" xfId="0" applyNumberFormat="1" applyFont="1" applyFill="1" applyBorder="1" applyAlignment="1">
      <alignment horizontal="left" vertical="center" wrapText="1" indent="1"/>
    </xf>
    <xf numFmtId="49" fontId="18" fillId="40" borderId="30" xfId="0" applyNumberFormat="1" applyFont="1" applyFill="1" applyBorder="1" applyAlignment="1" applyProtection="1">
      <alignment horizontal="left" vertical="center" wrapText="1" indent="1"/>
      <protection locked="0"/>
    </xf>
    <xf numFmtId="49" fontId="18" fillId="31" borderId="68" xfId="0" applyNumberFormat="1" applyFont="1" applyFill="1" applyBorder="1" applyAlignment="1" applyProtection="1">
      <alignment horizontal="left" vertical="center" indent="1"/>
      <protection locked="0"/>
    </xf>
    <xf numFmtId="49" fontId="18" fillId="40" borderId="68" xfId="0" applyNumberFormat="1" applyFont="1" applyFill="1" applyBorder="1" applyAlignment="1" applyProtection="1">
      <alignment horizontal="left" vertical="center" wrapText="1" indent="1"/>
      <protection locked="0"/>
    </xf>
    <xf numFmtId="0" fontId="14" fillId="3" borderId="47" xfId="0" applyFont="1" applyFill="1" applyBorder="1"/>
    <xf numFmtId="0" fontId="14" fillId="3" borderId="43" xfId="0" applyFont="1" applyFill="1" applyBorder="1"/>
    <xf numFmtId="14" fontId="72" fillId="31" borderId="43" xfId="4" applyNumberFormat="1" applyFont="1" applyFill="1" applyBorder="1" applyAlignment="1" applyProtection="1">
      <alignment horizontal="left" vertical="center" wrapText="1"/>
      <protection locked="0"/>
    </xf>
    <xf numFmtId="14" fontId="72" fillId="31" borderId="47" xfId="4" applyNumberFormat="1" applyFont="1" applyFill="1" applyBorder="1" applyAlignment="1" applyProtection="1">
      <alignment horizontal="left" vertical="center" wrapText="1"/>
      <protection locked="0"/>
    </xf>
    <xf numFmtId="49" fontId="72" fillId="31" borderId="47" xfId="4" applyNumberFormat="1" applyFont="1" applyFill="1" applyBorder="1" applyAlignment="1" applyProtection="1">
      <alignment horizontal="left" vertical="center" wrapText="1"/>
      <protection locked="0"/>
    </xf>
    <xf numFmtId="0" fontId="18" fillId="30" borderId="47" xfId="4" applyFont="1" applyFill="1" applyBorder="1" applyAlignment="1" applyProtection="1">
      <alignment horizontal="left" vertical="center" wrapText="1"/>
      <protection locked="0"/>
    </xf>
    <xf numFmtId="0" fontId="72" fillId="31" borderId="47" xfId="4" applyFont="1" applyFill="1" applyBorder="1" applyAlignment="1" applyProtection="1">
      <alignment horizontal="left" vertical="center" wrapText="1"/>
      <protection locked="0"/>
    </xf>
    <xf numFmtId="0" fontId="72" fillId="31" borderId="47" xfId="4" applyFont="1" applyFill="1" applyBorder="1" applyAlignment="1" applyProtection="1">
      <alignment horizontal="left" vertical="center" wrapText="1" indent="1"/>
      <protection locked="0"/>
    </xf>
    <xf numFmtId="0" fontId="7" fillId="9" borderId="13" xfId="0" applyFont="1" applyFill="1" applyBorder="1" applyAlignment="1">
      <alignment horizontal="center" vertical="center"/>
    </xf>
    <xf numFmtId="0" fontId="54" fillId="2" borderId="13" xfId="0" applyFont="1" applyFill="1" applyBorder="1" applyAlignment="1">
      <alignment horizontal="center" vertical="center" wrapText="1"/>
    </xf>
    <xf numFmtId="0" fontId="34" fillId="37" borderId="13" xfId="4" applyFill="1"/>
    <xf numFmtId="0" fontId="4" fillId="27" borderId="13" xfId="4" applyFont="1" applyFill="1" applyAlignment="1">
      <alignment horizontal="center"/>
    </xf>
    <xf numFmtId="0" fontId="1" fillId="24" borderId="13" xfId="4" applyFont="1" applyFill="1"/>
    <xf numFmtId="0" fontId="34" fillId="25" borderId="13" xfId="4" applyFill="1"/>
    <xf numFmtId="0" fontId="4" fillId="27" borderId="39" xfId="4" applyFont="1" applyFill="1" applyBorder="1" applyAlignment="1">
      <alignment horizontal="center"/>
    </xf>
    <xf numFmtId="0" fontId="2" fillId="2" borderId="50" xfId="4" applyFont="1" applyFill="1" applyBorder="1"/>
    <xf numFmtId="0" fontId="34" fillId="14" borderId="50" xfId="4" applyFill="1" applyBorder="1"/>
    <xf numFmtId="0" fontId="1" fillId="2" borderId="53" xfId="4" applyFont="1" applyFill="1" applyBorder="1"/>
    <xf numFmtId="0" fontId="1" fillId="2" borderId="55" xfId="4" applyFont="1" applyFill="1" applyBorder="1"/>
    <xf numFmtId="0" fontId="11" fillId="3" borderId="13" xfId="4" applyFont="1" applyFill="1"/>
    <xf numFmtId="0" fontId="1" fillId="3" borderId="13" xfId="4" applyFont="1" applyFill="1"/>
    <xf numFmtId="0" fontId="2" fillId="3" borderId="13" xfId="4" applyFont="1" applyFill="1"/>
    <xf numFmtId="0" fontId="34" fillId="14" borderId="13" xfId="4" applyFill="1"/>
    <xf numFmtId="0" fontId="34" fillId="0" borderId="13" xfId="4"/>
    <xf numFmtId="0" fontId="2" fillId="3" borderId="13" xfId="4" applyFont="1" applyFill="1" applyAlignment="1">
      <alignment horizontal="left" indent="1"/>
    </xf>
    <xf numFmtId="0" fontId="34" fillId="44" borderId="13" xfId="4" applyFill="1"/>
    <xf numFmtId="0" fontId="2" fillId="41" borderId="13" xfId="4" applyFont="1" applyFill="1"/>
    <xf numFmtId="0" fontId="7" fillId="8" borderId="12" xfId="4" applyFont="1" applyFill="1" applyBorder="1" applyAlignment="1">
      <alignment horizontal="left" vertical="center"/>
    </xf>
    <xf numFmtId="0" fontId="7" fillId="3" borderId="13" xfId="4" applyFont="1" applyFill="1" applyAlignment="1">
      <alignment horizontal="center" vertical="center"/>
    </xf>
    <xf numFmtId="0" fontId="7" fillId="0" borderId="13" xfId="4" applyFont="1" applyAlignment="1">
      <alignment horizontal="center" vertical="center"/>
    </xf>
    <xf numFmtId="0" fontId="7" fillId="8" borderId="72" xfId="4" applyFont="1" applyFill="1" applyBorder="1" applyAlignment="1">
      <alignment horizontal="center" vertical="center"/>
    </xf>
    <xf numFmtId="0" fontId="34" fillId="0" borderId="71" xfId="4" applyBorder="1"/>
    <xf numFmtId="0" fontId="3" fillId="29" borderId="42" xfId="4" applyFont="1" applyFill="1" applyBorder="1" applyAlignment="1">
      <alignment horizontal="center" vertical="center" wrapText="1"/>
    </xf>
    <xf numFmtId="0" fontId="1" fillId="29" borderId="47" xfId="4" applyFont="1" applyFill="1" applyBorder="1" applyAlignment="1">
      <alignment horizontal="center" vertical="center" wrapText="1"/>
    </xf>
    <xf numFmtId="0" fontId="24" fillId="29" borderId="47" xfId="4" applyFont="1" applyFill="1" applyBorder="1" applyAlignment="1">
      <alignment horizontal="center" vertical="center" wrapText="1"/>
    </xf>
    <xf numFmtId="0" fontId="24" fillId="29" borderId="43" xfId="4" applyFont="1" applyFill="1" applyBorder="1" applyAlignment="1">
      <alignment horizontal="center" vertical="center" wrapText="1"/>
    </xf>
    <xf numFmtId="0" fontId="16" fillId="35" borderId="42" xfId="4" applyFont="1" applyFill="1" applyBorder="1" applyAlignment="1">
      <alignment horizontal="center" vertical="center" wrapText="1"/>
    </xf>
    <xf numFmtId="0" fontId="16" fillId="35" borderId="47" xfId="4" applyFont="1" applyFill="1" applyBorder="1" applyAlignment="1">
      <alignment horizontal="center" vertical="center" wrapText="1"/>
    </xf>
    <xf numFmtId="0" fontId="52" fillId="35" borderId="47" xfId="4" applyFont="1" applyFill="1" applyBorder="1" applyAlignment="1">
      <alignment horizontal="left" vertical="center" wrapText="1" indent="1"/>
    </xf>
    <xf numFmtId="0" fontId="52" fillId="35" borderId="47" xfId="4" applyFont="1" applyFill="1" applyBorder="1" applyAlignment="1">
      <alignment horizontal="left" vertical="center" indent="1"/>
    </xf>
    <xf numFmtId="0" fontId="1" fillId="36" borderId="42" xfId="4" applyFont="1" applyFill="1" applyBorder="1" applyAlignment="1">
      <alignment horizontal="right" vertical="center" indent="1"/>
    </xf>
    <xf numFmtId="49" fontId="18" fillId="36" borderId="47" xfId="4" applyNumberFormat="1" applyFont="1" applyFill="1" applyBorder="1" applyAlignment="1">
      <alignment horizontal="left" vertical="center" indent="1"/>
    </xf>
    <xf numFmtId="49" fontId="74" fillId="36" borderId="47" xfId="4" applyNumberFormat="1" applyFont="1" applyFill="1" applyBorder="1" applyAlignment="1">
      <alignment horizontal="left" vertical="center" wrapText="1" indent="1"/>
    </xf>
    <xf numFmtId="0" fontId="7" fillId="8" borderId="13" xfId="4" applyFont="1" applyFill="1" applyAlignment="1">
      <alignment horizontal="center" vertical="center"/>
    </xf>
    <xf numFmtId="0" fontId="7" fillId="41" borderId="13" xfId="4" applyFont="1" applyFill="1" applyAlignment="1">
      <alignment horizontal="center" vertical="center"/>
    </xf>
    <xf numFmtId="0" fontId="7" fillId="9" borderId="13" xfId="4" applyFont="1" applyFill="1" applyAlignment="1">
      <alignment horizontal="center" vertical="center"/>
    </xf>
    <xf numFmtId="0" fontId="66" fillId="34" borderId="42" xfId="4" applyFont="1" applyFill="1" applyBorder="1" applyAlignment="1">
      <alignment horizontal="right" vertical="center" indent="1"/>
    </xf>
    <xf numFmtId="0" fontId="7" fillId="3" borderId="13" xfId="4" applyFont="1" applyFill="1" applyAlignment="1">
      <alignment horizontal="left" vertical="center"/>
    </xf>
    <xf numFmtId="0" fontId="7" fillId="41" borderId="13" xfId="4" applyFont="1" applyFill="1" applyAlignment="1">
      <alignment horizontal="left" vertical="center"/>
    </xf>
    <xf numFmtId="0" fontId="7" fillId="3" borderId="13" xfId="4" applyFont="1" applyFill="1" applyAlignment="1">
      <alignment horizontal="left"/>
    </xf>
    <xf numFmtId="0" fontId="7" fillId="41" borderId="13" xfId="4" applyFont="1" applyFill="1" applyAlignment="1">
      <alignment horizontal="left"/>
    </xf>
    <xf numFmtId="0" fontId="14" fillId="3" borderId="13" xfId="4" applyFont="1" applyFill="1" applyAlignment="1">
      <alignment horizontal="left"/>
    </xf>
    <xf numFmtId="0" fontId="30" fillId="21" borderId="42" xfId="0" applyFont="1" applyFill="1" applyBorder="1" applyAlignment="1">
      <alignment wrapText="1"/>
    </xf>
    <xf numFmtId="0" fontId="37" fillId="21" borderId="47" xfId="0" applyFont="1" applyFill="1" applyBorder="1" applyAlignment="1">
      <alignment horizontal="left" vertical="top" wrapText="1"/>
    </xf>
    <xf numFmtId="0" fontId="37" fillId="21" borderId="47" xfId="0" applyFont="1" applyFill="1" applyBorder="1" applyAlignment="1">
      <alignment horizontal="left" vertical="top"/>
    </xf>
    <xf numFmtId="0" fontId="0" fillId="21" borderId="43" xfId="0" applyFill="1" applyBorder="1"/>
    <xf numFmtId="0" fontId="30" fillId="21" borderId="42" xfId="0" applyFont="1" applyFill="1" applyBorder="1"/>
    <xf numFmtId="0" fontId="30" fillId="26" borderId="42" xfId="0" applyFont="1" applyFill="1" applyBorder="1" applyAlignment="1">
      <alignment wrapText="1"/>
    </xf>
    <xf numFmtId="0" fontId="37" fillId="26" borderId="47" xfId="0" applyFont="1" applyFill="1" applyBorder="1" applyAlignment="1">
      <alignment horizontal="left" vertical="top" wrapText="1"/>
    </xf>
    <xf numFmtId="0" fontId="30" fillId="26" borderId="42" xfId="0" applyFont="1" applyFill="1" applyBorder="1"/>
    <xf numFmtId="0" fontId="37" fillId="26" borderId="47" xfId="0" applyFont="1" applyFill="1" applyBorder="1" applyAlignment="1">
      <alignment horizontal="left" vertical="top"/>
    </xf>
    <xf numFmtId="0" fontId="38" fillId="26" borderId="47" xfId="0" applyFont="1" applyFill="1" applyBorder="1" applyAlignment="1">
      <alignment horizontal="left" vertical="top"/>
    </xf>
    <xf numFmtId="0" fontId="1" fillId="26" borderId="42" xfId="0" applyFont="1" applyFill="1" applyBorder="1"/>
    <xf numFmtId="0" fontId="68" fillId="22" borderId="63" xfId="0" applyFont="1" applyFill="1" applyBorder="1" applyAlignment="1">
      <alignment vertical="center" wrapText="1"/>
    </xf>
    <xf numFmtId="0" fontId="68" fillId="22" borderId="65" xfId="0" applyFont="1" applyFill="1" applyBorder="1" applyAlignment="1">
      <alignment vertical="center" wrapText="1"/>
    </xf>
    <xf numFmtId="49" fontId="1" fillId="14" borderId="0" xfId="0" applyNumberFormat="1" applyFont="1" applyFill="1" applyAlignment="1">
      <alignment wrapText="1"/>
    </xf>
    <xf numFmtId="0" fontId="16" fillId="35" borderId="43" xfId="4" applyFont="1" applyFill="1" applyBorder="1" applyAlignment="1">
      <alignment horizontal="center" vertical="center" wrapText="1"/>
    </xf>
    <xf numFmtId="0" fontId="15" fillId="21" borderId="47" xfId="0" applyFont="1" applyFill="1" applyBorder="1" applyAlignment="1">
      <alignment horizontal="left" vertical="center"/>
    </xf>
    <xf numFmtId="0" fontId="1" fillId="21" borderId="47" xfId="0" applyFont="1" applyFill="1" applyBorder="1" applyAlignment="1">
      <alignment horizontal="left" vertical="top" wrapText="1"/>
    </xf>
    <xf numFmtId="49" fontId="1" fillId="21" borderId="47" xfId="0" applyNumberFormat="1" applyFont="1" applyFill="1" applyBorder="1" applyAlignment="1">
      <alignment horizontal="left" vertical="top" wrapText="1"/>
    </xf>
    <xf numFmtId="49" fontId="1" fillId="21" borderId="43" xfId="0" applyNumberFormat="1" applyFont="1" applyFill="1" applyBorder="1" applyAlignment="1">
      <alignment horizontal="left" vertical="top" wrapText="1"/>
    </xf>
    <xf numFmtId="0" fontId="15" fillId="21" borderId="47" xfId="0" applyFont="1" applyFill="1" applyBorder="1" applyAlignment="1">
      <alignment horizontal="left" vertical="center" wrapText="1"/>
    </xf>
    <xf numFmtId="49" fontId="22" fillId="46" borderId="42" xfId="0" applyNumberFormat="1" applyFont="1" applyFill="1" applyBorder="1" applyAlignment="1">
      <alignment horizontal="left" vertical="center" wrapText="1" indent="1"/>
    </xf>
    <xf numFmtId="49" fontId="22" fillId="47" borderId="42" xfId="0" applyNumberFormat="1" applyFont="1" applyFill="1" applyBorder="1" applyAlignment="1">
      <alignment horizontal="left" vertical="center" wrapText="1" indent="1"/>
    </xf>
    <xf numFmtId="49" fontId="80" fillId="7" borderId="75" xfId="0" applyNumberFormat="1" applyFont="1" applyFill="1" applyBorder="1" applyAlignment="1">
      <alignment horizontal="left" vertical="center"/>
    </xf>
    <xf numFmtId="49" fontId="79" fillId="23" borderId="76" xfId="0" applyNumberFormat="1" applyFont="1" applyFill="1" applyBorder="1" applyAlignment="1" applyProtection="1">
      <alignment horizontal="center" vertical="center"/>
      <protection locked="0"/>
    </xf>
    <xf numFmtId="0" fontId="12" fillId="29" borderId="74" xfId="0" applyFont="1" applyFill="1" applyBorder="1" applyAlignment="1">
      <alignment horizontal="left" vertical="center" wrapText="1" indent="1"/>
    </xf>
    <xf numFmtId="49" fontId="27" fillId="23" borderId="79" xfId="0" applyNumberFormat="1" applyFont="1" applyFill="1" applyBorder="1" applyAlignment="1">
      <alignment horizontal="left" vertical="top" indent="1"/>
    </xf>
    <xf numFmtId="0" fontId="18" fillId="23" borderId="77" xfId="0" applyFont="1" applyFill="1" applyBorder="1" applyAlignment="1" applyProtection="1">
      <alignment horizontal="left" vertical="top" wrapText="1" indent="1"/>
      <protection locked="0"/>
    </xf>
    <xf numFmtId="0" fontId="2" fillId="3" borderId="80" xfId="0" applyFont="1" applyFill="1" applyBorder="1"/>
    <xf numFmtId="0" fontId="2" fillId="22" borderId="81" xfId="0" applyFont="1" applyFill="1" applyBorder="1"/>
    <xf numFmtId="0" fontId="4" fillId="48" borderId="13" xfId="4" applyFont="1" applyFill="1" applyAlignment="1">
      <alignment horizontal="center"/>
    </xf>
    <xf numFmtId="0" fontId="4" fillId="48" borderId="78" xfId="4" applyFont="1" applyFill="1" applyBorder="1" applyAlignment="1">
      <alignment horizontal="center"/>
    </xf>
    <xf numFmtId="0" fontId="2" fillId="17" borderId="13" xfId="0" applyFont="1" applyFill="1" applyBorder="1"/>
    <xf numFmtId="0" fontId="18" fillId="17" borderId="58" xfId="0" applyFont="1" applyFill="1" applyBorder="1" applyAlignment="1">
      <alignment horizontal="left" vertical="center" indent="1"/>
    </xf>
    <xf numFmtId="0" fontId="18" fillId="17" borderId="62" xfId="0" applyFont="1" applyFill="1" applyBorder="1" applyAlignment="1">
      <alignment horizontal="left" vertical="center" indent="1"/>
    </xf>
    <xf numFmtId="0" fontId="81" fillId="17" borderId="13" xfId="0" applyFont="1" applyFill="1" applyBorder="1" applyAlignment="1">
      <alignment horizontal="center" vertical="center" wrapText="1"/>
    </xf>
    <xf numFmtId="0" fontId="1" fillId="17" borderId="8" xfId="0" applyFont="1" applyFill="1" applyBorder="1"/>
    <xf numFmtId="0" fontId="56" fillId="26" borderId="91" xfId="0" applyFont="1" applyFill="1" applyBorder="1" applyAlignment="1">
      <alignment horizontal="right" vertical="center" wrapText="1" indent="1"/>
    </xf>
    <xf numFmtId="0" fontId="7" fillId="3" borderId="94" xfId="0" applyFont="1" applyFill="1" applyBorder="1"/>
    <xf numFmtId="0" fontId="7" fillId="2" borderId="94" xfId="0" applyFont="1" applyFill="1" applyBorder="1"/>
    <xf numFmtId="0" fontId="7" fillId="3" borderId="13" xfId="0" applyFont="1" applyFill="1" applyBorder="1" applyAlignment="1">
      <alignment horizontal="left"/>
    </xf>
    <xf numFmtId="0" fontId="58" fillId="21" borderId="73" xfId="2" applyFont="1" applyFill="1" applyBorder="1" applyAlignment="1">
      <alignment horizontal="left" vertical="center" wrapText="1" indent="2"/>
    </xf>
    <xf numFmtId="0" fontId="1" fillId="2" borderId="37" xfId="0" applyFont="1" applyFill="1" applyBorder="1"/>
    <xf numFmtId="0" fontId="1" fillId="2" borderId="38" xfId="0" applyFont="1" applyFill="1" applyBorder="1"/>
    <xf numFmtId="0" fontId="40" fillId="34" borderId="98" xfId="0" applyFont="1" applyFill="1" applyBorder="1" applyAlignment="1">
      <alignment horizontal="left" vertical="center" indent="1"/>
    </xf>
    <xf numFmtId="0" fontId="30" fillId="49" borderId="30" xfId="0" applyFont="1" applyFill="1" applyBorder="1" applyAlignment="1">
      <alignment horizontal="left" vertical="center" indent="1"/>
    </xf>
    <xf numFmtId="0" fontId="30" fillId="51" borderId="30" xfId="0" applyFont="1" applyFill="1" applyBorder="1" applyAlignment="1">
      <alignment horizontal="left" vertical="center" indent="1"/>
    </xf>
    <xf numFmtId="0" fontId="30" fillId="53" borderId="30" xfId="0" applyFont="1" applyFill="1" applyBorder="1" applyAlignment="1">
      <alignment horizontal="left" vertical="center" indent="1"/>
    </xf>
    <xf numFmtId="0" fontId="30" fillId="50" borderId="30" xfId="0" applyFont="1" applyFill="1" applyBorder="1" applyAlignment="1">
      <alignment horizontal="left" vertical="center" indent="1"/>
    </xf>
    <xf numFmtId="0" fontId="30" fillId="52" borderId="30" xfId="0" applyFont="1" applyFill="1" applyBorder="1" applyAlignment="1">
      <alignment horizontal="left" vertical="center" indent="1"/>
    </xf>
    <xf numFmtId="0" fontId="18" fillId="26" borderId="45" xfId="0" applyFont="1" applyFill="1" applyBorder="1" applyAlignment="1">
      <alignment horizontal="left" vertical="center" indent="1"/>
    </xf>
    <xf numFmtId="0" fontId="42" fillId="21" borderId="108" xfId="2" applyFont="1" applyFill="1" applyBorder="1" applyAlignment="1">
      <alignment horizontal="left" vertical="center" wrapText="1" indent="1"/>
    </xf>
    <xf numFmtId="0" fontId="42" fillId="21" borderId="49" xfId="2" applyFont="1" applyFill="1" applyBorder="1" applyAlignment="1">
      <alignment horizontal="left" vertical="center" wrapText="1" indent="1"/>
    </xf>
    <xf numFmtId="0" fontId="42" fillId="21" borderId="47" xfId="2" applyFont="1" applyFill="1" applyBorder="1" applyAlignment="1">
      <alignment horizontal="left" vertical="center" wrapText="1" indent="1"/>
    </xf>
    <xf numFmtId="0" fontId="42" fillId="21" borderId="92" xfId="2" applyFont="1" applyFill="1" applyBorder="1" applyAlignment="1">
      <alignment horizontal="left" vertical="center" wrapText="1" indent="1"/>
    </xf>
    <xf numFmtId="0" fontId="34" fillId="14" borderId="0" xfId="0" applyFont="1" applyFill="1" applyAlignment="1">
      <alignment wrapText="1"/>
    </xf>
    <xf numFmtId="0" fontId="0" fillId="21" borderId="109" xfId="0" applyFill="1" applyBorder="1"/>
    <xf numFmtId="0" fontId="57" fillId="14" borderId="13" xfId="0" applyFont="1" applyFill="1" applyBorder="1" applyAlignment="1">
      <alignment vertical="top" wrapText="1"/>
    </xf>
    <xf numFmtId="164" fontId="65" fillId="29" borderId="69" xfId="0" applyNumberFormat="1" applyFont="1" applyFill="1" applyBorder="1" applyAlignment="1">
      <alignment vertical="center"/>
    </xf>
    <xf numFmtId="164" fontId="65" fillId="29" borderId="86" xfId="0" applyNumberFormat="1" applyFont="1" applyFill="1" applyBorder="1" applyAlignment="1">
      <alignment vertical="center"/>
    </xf>
    <xf numFmtId="164" fontId="65" fillId="29" borderId="47" xfId="0" applyNumberFormat="1" applyFont="1" applyFill="1" applyBorder="1" applyAlignment="1">
      <alignment vertical="center"/>
    </xf>
    <xf numFmtId="164" fontId="65" fillId="29" borderId="48" xfId="0" applyNumberFormat="1" applyFont="1" applyFill="1" applyBorder="1" applyAlignment="1">
      <alignment vertical="center"/>
    </xf>
    <xf numFmtId="0" fontId="7" fillId="20" borderId="0" xfId="0" applyFont="1" applyFill="1" applyAlignment="1">
      <alignment vertical="center"/>
    </xf>
    <xf numFmtId="0" fontId="1" fillId="24" borderId="13" xfId="0" applyFont="1" applyFill="1" applyBorder="1"/>
    <xf numFmtId="0" fontId="1" fillId="2" borderId="8" xfId="0" applyFont="1" applyFill="1" applyBorder="1"/>
    <xf numFmtId="0" fontId="1" fillId="17" borderId="13" xfId="0" applyFont="1" applyFill="1" applyBorder="1"/>
    <xf numFmtId="0" fontId="5" fillId="3" borderId="8" xfId="0" applyFont="1" applyFill="1" applyBorder="1"/>
    <xf numFmtId="0" fontId="54" fillId="3" borderId="13" xfId="0" applyFont="1" applyFill="1" applyBorder="1" applyAlignment="1">
      <alignment horizontal="left" vertical="center"/>
    </xf>
    <xf numFmtId="0" fontId="55" fillId="3" borderId="8" xfId="0" applyFont="1" applyFill="1" applyBorder="1" applyAlignment="1">
      <alignment horizontal="left" vertical="center"/>
    </xf>
    <xf numFmtId="0" fontId="7" fillId="2" borderId="8" xfId="0" applyFont="1" applyFill="1" applyBorder="1" applyAlignment="1">
      <alignment horizontal="left"/>
    </xf>
    <xf numFmtId="0" fontId="11" fillId="3" borderId="13" xfId="0" applyFont="1" applyFill="1" applyBorder="1"/>
    <xf numFmtId="0" fontId="10" fillId="4" borderId="13" xfId="0" applyFont="1" applyFill="1" applyBorder="1"/>
    <xf numFmtId="0" fontId="2" fillId="3" borderId="13" xfId="0" applyFont="1" applyFill="1" applyBorder="1" applyAlignment="1">
      <alignment horizontal="left"/>
    </xf>
    <xf numFmtId="0" fontId="5" fillId="3" borderId="13" xfId="0" applyFont="1" applyFill="1" applyBorder="1" applyAlignment="1">
      <alignment horizontal="left" vertical="center"/>
    </xf>
    <xf numFmtId="0" fontId="19" fillId="3" borderId="13" xfId="0" applyFont="1" applyFill="1" applyBorder="1" applyAlignment="1">
      <alignment horizontal="left" vertical="center"/>
    </xf>
    <xf numFmtId="0" fontId="33" fillId="4" borderId="13" xfId="0" applyFont="1" applyFill="1" applyBorder="1" applyAlignment="1">
      <alignment horizontal="left" vertical="center"/>
    </xf>
    <xf numFmtId="0" fontId="20" fillId="3" borderId="13" xfId="0" applyFont="1" applyFill="1" applyBorder="1" applyAlignment="1">
      <alignment horizontal="left" vertical="center"/>
    </xf>
    <xf numFmtId="0" fontId="7" fillId="19" borderId="13" xfId="0" applyFont="1" applyFill="1" applyBorder="1" applyAlignment="1">
      <alignment horizontal="center" vertical="center"/>
    </xf>
    <xf numFmtId="0" fontId="7" fillId="20" borderId="13" xfId="0" applyFont="1" applyFill="1" applyBorder="1" applyAlignment="1">
      <alignment vertical="center"/>
    </xf>
    <xf numFmtId="0" fontId="21" fillId="3" borderId="13" xfId="0" applyFont="1" applyFill="1" applyBorder="1" applyAlignment="1">
      <alignment vertical="center" wrapText="1"/>
    </xf>
    <xf numFmtId="0" fontId="78" fillId="3" borderId="13" xfId="0" applyFont="1" applyFill="1" applyBorder="1" applyAlignment="1">
      <alignment horizontal="left" vertical="center" wrapText="1"/>
    </xf>
    <xf numFmtId="0" fontId="26" fillId="3" borderId="13" xfId="0" applyFont="1" applyFill="1" applyBorder="1"/>
    <xf numFmtId="0" fontId="15" fillId="3" borderId="13" xfId="0" applyFont="1" applyFill="1" applyBorder="1" applyAlignment="1">
      <alignment horizontal="left" vertical="top" wrapText="1"/>
    </xf>
    <xf numFmtId="49" fontId="1" fillId="3" borderId="13" xfId="0" applyNumberFormat="1" applyFont="1" applyFill="1" applyBorder="1" applyAlignment="1">
      <alignment wrapText="1"/>
    </xf>
    <xf numFmtId="49" fontId="28" fillId="3" borderId="13" xfId="0" applyNumberFormat="1" applyFont="1" applyFill="1" applyBorder="1" applyAlignment="1">
      <alignment horizontal="center" vertical="center" wrapText="1"/>
    </xf>
    <xf numFmtId="49" fontId="15" fillId="3" borderId="13" xfId="0" applyNumberFormat="1" applyFont="1" applyFill="1" applyBorder="1" applyAlignment="1">
      <alignment horizontal="left" wrapText="1"/>
    </xf>
    <xf numFmtId="49" fontId="22" fillId="45" borderId="13" xfId="0" applyNumberFormat="1" applyFont="1" applyFill="1" applyBorder="1" applyAlignment="1">
      <alignment horizontal="center" vertical="center" wrapText="1"/>
    </xf>
    <xf numFmtId="49" fontId="22" fillId="9" borderId="13" xfId="0" applyNumberFormat="1" applyFont="1" applyFill="1" applyBorder="1" applyAlignment="1">
      <alignment horizontal="center" vertical="center" wrapText="1"/>
    </xf>
    <xf numFmtId="0" fontId="5" fillId="3" borderId="13" xfId="0" applyFont="1" applyFill="1" applyBorder="1" applyAlignment="1">
      <alignment horizontal="center" vertical="center" wrapText="1"/>
    </xf>
    <xf numFmtId="49" fontId="28" fillId="45" borderId="13" xfId="0" applyNumberFormat="1" applyFont="1" applyFill="1" applyBorder="1" applyAlignment="1">
      <alignment horizontal="center" vertical="center" wrapText="1"/>
    </xf>
    <xf numFmtId="0" fontId="25" fillId="8" borderId="21" xfId="0" applyFont="1" applyFill="1" applyBorder="1"/>
    <xf numFmtId="0" fontId="2" fillId="10" borderId="13" xfId="0" applyFont="1" applyFill="1" applyBorder="1"/>
    <xf numFmtId="0" fontId="1" fillId="2" borderId="13" xfId="0" applyFont="1" applyFill="1" applyBorder="1"/>
    <xf numFmtId="49" fontId="18" fillId="31" borderId="47" xfId="0" applyNumberFormat="1" applyFont="1" applyFill="1" applyBorder="1" applyAlignment="1" applyProtection="1">
      <alignment horizontal="left" vertical="center" wrapText="1" indent="1"/>
      <protection locked="0"/>
    </xf>
    <xf numFmtId="49" fontId="49" fillId="31" borderId="47" xfId="3" applyNumberFormat="1" applyFill="1" applyBorder="1" applyAlignment="1" applyProtection="1">
      <alignment horizontal="left" vertical="center" wrapText="1" indent="1"/>
      <protection locked="0"/>
    </xf>
    <xf numFmtId="0" fontId="18" fillId="31" borderId="47" xfId="4" applyFont="1" applyFill="1" applyBorder="1" applyAlignment="1" applyProtection="1">
      <alignment horizontal="left" vertical="center" wrapText="1" indent="1"/>
      <protection locked="0"/>
    </xf>
    <xf numFmtId="49" fontId="18" fillId="36" borderId="47" xfId="4" applyNumberFormat="1" applyFont="1" applyFill="1" applyBorder="1" applyAlignment="1">
      <alignment horizontal="left" vertical="center" wrapText="1" indent="1"/>
    </xf>
    <xf numFmtId="49" fontId="18" fillId="36" borderId="47" xfId="4" applyNumberFormat="1" applyFont="1" applyFill="1" applyBorder="1" applyAlignment="1">
      <alignment horizontal="left" vertical="center" wrapText="1"/>
    </xf>
    <xf numFmtId="0" fontId="7" fillId="3" borderId="13" xfId="4" applyFont="1" applyFill="1" applyAlignment="1">
      <alignment horizontal="center" vertical="center" wrapText="1"/>
    </xf>
    <xf numFmtId="0" fontId="73" fillId="31" borderId="47" xfId="4" applyFont="1" applyFill="1" applyBorder="1" applyAlignment="1">
      <alignment horizontal="left" vertical="center" wrapText="1"/>
    </xf>
    <xf numFmtId="0" fontId="77" fillId="31" borderId="47" xfId="4" applyFont="1" applyFill="1" applyBorder="1" applyAlignment="1">
      <alignment horizontal="left" vertical="center" wrapText="1"/>
    </xf>
    <xf numFmtId="0" fontId="7" fillId="3" borderId="13" xfId="4" applyFont="1" applyFill="1" applyAlignment="1">
      <alignment horizontal="left" vertical="center" wrapText="1"/>
    </xf>
    <xf numFmtId="0" fontId="7" fillId="3" borderId="13" xfId="4" applyFont="1" applyFill="1" applyAlignment="1">
      <alignment horizontal="left" wrapText="1"/>
    </xf>
    <xf numFmtId="0" fontId="2" fillId="3" borderId="13" xfId="4" applyFont="1" applyFill="1" applyAlignment="1">
      <alignment wrapText="1"/>
    </xf>
    <xf numFmtId="0" fontId="18" fillId="40" borderId="47" xfId="4" applyFont="1" applyFill="1" applyBorder="1" applyAlignment="1" applyProtection="1">
      <alignment horizontal="left" vertical="center" wrapText="1" indent="1"/>
      <protection locked="0"/>
    </xf>
    <xf numFmtId="0" fontId="18" fillId="31" borderId="69" xfId="4" applyFont="1" applyFill="1" applyBorder="1" applyAlignment="1" applyProtection="1">
      <alignment horizontal="left" vertical="center" wrapText="1" indent="1"/>
      <protection locked="0"/>
    </xf>
    <xf numFmtId="0" fontId="42" fillId="21" borderId="113" xfId="2" applyFont="1" applyFill="1" applyBorder="1" applyAlignment="1">
      <alignment horizontal="left" vertical="center" wrapText="1" indent="1"/>
    </xf>
    <xf numFmtId="0" fontId="0" fillId="54" borderId="0" xfId="0" applyFill="1"/>
    <xf numFmtId="0" fontId="0" fillId="54" borderId="50" xfId="0" applyFill="1" applyBorder="1"/>
    <xf numFmtId="0" fontId="84" fillId="14" borderId="0" xfId="0" applyFont="1" applyFill="1" applyAlignment="1">
      <alignment horizontal="center" vertical="center"/>
    </xf>
    <xf numFmtId="0" fontId="84" fillId="54" borderId="0" xfId="0" applyFont="1" applyFill="1" applyAlignment="1">
      <alignment horizontal="center" vertical="center"/>
    </xf>
    <xf numFmtId="0" fontId="84" fillId="14" borderId="0" xfId="0" applyFont="1" applyFill="1" applyAlignment="1">
      <alignment horizontal="center" vertical="center" wrapText="1"/>
    </xf>
    <xf numFmtId="0" fontId="84" fillId="54" borderId="0" xfId="0" applyFont="1" applyFill="1" applyAlignment="1">
      <alignment horizontal="center" vertical="center" wrapText="1"/>
    </xf>
    <xf numFmtId="0" fontId="84" fillId="14" borderId="0" xfId="0" applyFont="1" applyFill="1" applyAlignment="1">
      <alignment wrapText="1"/>
    </xf>
    <xf numFmtId="0" fontId="0" fillId="14" borderId="109" xfId="0" applyFill="1" applyBorder="1"/>
    <xf numFmtId="0" fontId="2" fillId="55" borderId="13" xfId="4" applyFont="1" applyFill="1"/>
    <xf numFmtId="0" fontId="7" fillId="56" borderId="13" xfId="4" applyFont="1" applyFill="1" applyAlignment="1">
      <alignment horizontal="center" vertical="center"/>
    </xf>
    <xf numFmtId="0" fontId="7" fillId="14" borderId="13" xfId="4" applyFont="1" applyFill="1" applyAlignment="1">
      <alignment horizontal="center" vertical="center"/>
    </xf>
    <xf numFmtId="0" fontId="7" fillId="56" borderId="72" xfId="4" applyFont="1" applyFill="1" applyBorder="1" applyAlignment="1">
      <alignment horizontal="center" vertical="center"/>
    </xf>
    <xf numFmtId="0" fontId="34" fillId="14" borderId="71" xfId="4" applyFill="1" applyBorder="1"/>
    <xf numFmtId="0" fontId="34" fillId="14" borderId="13" xfId="4" applyFill="1" applyAlignment="1">
      <alignment horizontal="left" indent="1"/>
    </xf>
    <xf numFmtId="0" fontId="14" fillId="14" borderId="13" xfId="4" applyFont="1" applyFill="1" applyAlignment="1">
      <alignment horizontal="left"/>
    </xf>
    <xf numFmtId="0" fontId="1" fillId="24" borderId="13" xfId="4" applyFont="1" applyFill="1" applyAlignment="1">
      <alignment horizontal="left" wrapText="1" indent="1"/>
    </xf>
    <xf numFmtId="0" fontId="1" fillId="2" borderId="55" xfId="4" applyFont="1" applyFill="1" applyBorder="1" applyAlignment="1">
      <alignment horizontal="left" wrapText="1" indent="1"/>
    </xf>
    <xf numFmtId="0" fontId="2" fillId="3" borderId="13" xfId="4" applyFont="1" applyFill="1" applyAlignment="1">
      <alignment horizontal="left" wrapText="1" indent="1"/>
    </xf>
    <xf numFmtId="0" fontId="71" fillId="3" borderId="13" xfId="4" applyFont="1" applyFill="1" applyAlignment="1">
      <alignment horizontal="left" wrapText="1" indent="1"/>
    </xf>
    <xf numFmtId="0" fontId="71" fillId="14" borderId="13" xfId="4" applyFont="1" applyFill="1" applyAlignment="1">
      <alignment horizontal="left" wrapText="1" indent="1"/>
    </xf>
    <xf numFmtId="0" fontId="46" fillId="13" borderId="31" xfId="0" applyFont="1" applyFill="1" applyBorder="1" applyAlignment="1">
      <alignment horizontal="left" vertical="center" indent="1"/>
    </xf>
    <xf numFmtId="0" fontId="46" fillId="13" borderId="32" xfId="0" applyFont="1" applyFill="1" applyBorder="1" applyAlignment="1">
      <alignment horizontal="left" vertical="center" indent="1"/>
    </xf>
    <xf numFmtId="0" fontId="47" fillId="13" borderId="31" xfId="0" quotePrefix="1" applyFont="1" applyFill="1" applyBorder="1" applyAlignment="1">
      <alignment horizontal="center" vertical="center"/>
    </xf>
    <xf numFmtId="0" fontId="47" fillId="13" borderId="32" xfId="0" applyFont="1" applyFill="1" applyBorder="1" applyAlignment="1">
      <alignment horizontal="center" vertical="center"/>
    </xf>
    <xf numFmtId="0" fontId="42" fillId="21" borderId="46" xfId="2" applyFont="1" applyFill="1" applyBorder="1" applyAlignment="1">
      <alignment horizontal="left" vertical="center" wrapText="1" indent="1"/>
    </xf>
    <xf numFmtId="0" fontId="42" fillId="21" borderId="70" xfId="2" applyFont="1" applyFill="1" applyBorder="1" applyAlignment="1">
      <alignment horizontal="left" vertical="center" wrapText="1" indent="1"/>
    </xf>
    <xf numFmtId="0" fontId="42" fillId="21" borderId="69" xfId="2" applyFont="1" applyFill="1" applyBorder="1" applyAlignment="1">
      <alignment horizontal="left" vertical="center" wrapText="1" indent="1"/>
    </xf>
    <xf numFmtId="0" fontId="42" fillId="21" borderId="32" xfId="2" applyFont="1" applyFill="1" applyBorder="1" applyAlignment="1">
      <alignment horizontal="left" vertical="center" wrapText="1" indent="1"/>
    </xf>
    <xf numFmtId="0" fontId="43" fillId="21" borderId="69" xfId="2" applyFont="1" applyFill="1" applyBorder="1" applyAlignment="1">
      <alignment horizontal="left" vertical="center" wrapText="1" indent="1"/>
    </xf>
    <xf numFmtId="0" fontId="43" fillId="21" borderId="46" xfId="2" applyFont="1" applyFill="1" applyBorder="1" applyAlignment="1">
      <alignment horizontal="left" vertical="center" wrapText="1" indent="1"/>
    </xf>
    <xf numFmtId="0" fontId="43" fillId="21" borderId="70" xfId="2" applyFont="1" applyFill="1" applyBorder="1" applyAlignment="1">
      <alignment horizontal="left" vertical="center" wrapText="1" indent="1"/>
    </xf>
    <xf numFmtId="0" fontId="42" fillId="21" borderId="95" xfId="2" applyFont="1" applyFill="1" applyBorder="1" applyAlignment="1">
      <alignment horizontal="left" vertical="center" wrapText="1" indent="1"/>
    </xf>
    <xf numFmtId="0" fontId="42" fillId="21" borderId="49" xfId="2" applyFont="1" applyFill="1" applyBorder="1" applyAlignment="1">
      <alignment horizontal="left" vertical="center" wrapText="1" indent="1"/>
    </xf>
    <xf numFmtId="0" fontId="42" fillId="21" borderId="108" xfId="2" applyFont="1" applyFill="1" applyBorder="1" applyAlignment="1">
      <alignment horizontal="left" vertical="center" wrapText="1" indent="1"/>
    </xf>
    <xf numFmtId="0" fontId="42" fillId="21" borderId="62" xfId="2" applyFont="1" applyFill="1" applyBorder="1" applyAlignment="1">
      <alignment horizontal="left" vertical="center" wrapText="1" indent="1"/>
    </xf>
    <xf numFmtId="0" fontId="42" fillId="21" borderId="107" xfId="2" applyFont="1" applyFill="1" applyBorder="1" applyAlignment="1">
      <alignment horizontal="left" vertical="center" wrapText="1" indent="1"/>
    </xf>
    <xf numFmtId="0" fontId="42" fillId="21" borderId="50" xfId="2" applyFont="1" applyFill="1" applyBorder="1" applyAlignment="1">
      <alignment horizontal="left" vertical="center" wrapText="1" indent="1"/>
    </xf>
    <xf numFmtId="0" fontId="42" fillId="21" borderId="103" xfId="2" applyFont="1" applyFill="1" applyBorder="1" applyAlignment="1">
      <alignment horizontal="left" vertical="center" wrapText="1" indent="1"/>
    </xf>
    <xf numFmtId="0" fontId="42" fillId="21" borderId="96" xfId="2" applyFont="1" applyFill="1" applyBorder="1" applyAlignment="1">
      <alignment horizontal="left" vertical="center" wrapText="1" indent="1"/>
    </xf>
    <xf numFmtId="0" fontId="43" fillId="21" borderId="99" xfId="2" applyFont="1" applyFill="1" applyBorder="1" applyAlignment="1">
      <alignment horizontal="left" vertical="center" wrapText="1" indent="1"/>
    </xf>
    <xf numFmtId="0" fontId="43" fillId="21" borderId="100" xfId="2" applyFont="1" applyFill="1" applyBorder="1" applyAlignment="1">
      <alignment horizontal="left" vertical="center" wrapText="1" indent="1"/>
    </xf>
    <xf numFmtId="0" fontId="43" fillId="21" borderId="101" xfId="2" applyFont="1" applyFill="1" applyBorder="1" applyAlignment="1">
      <alignment horizontal="left" vertical="center" wrapText="1" indent="1"/>
    </xf>
    <xf numFmtId="0" fontId="42" fillId="21" borderId="102" xfId="2" applyFont="1" applyFill="1" applyBorder="1" applyAlignment="1">
      <alignment horizontal="left" vertical="center" wrapText="1" indent="1"/>
    </xf>
    <xf numFmtId="0" fontId="42" fillId="21" borderId="105" xfId="2" applyFont="1" applyFill="1" applyBorder="1" applyAlignment="1">
      <alignment horizontal="left" vertical="center" wrapText="1" indent="1"/>
    </xf>
    <xf numFmtId="0" fontId="42" fillId="21" borderId="47" xfId="2" applyFont="1" applyFill="1" applyBorder="1" applyAlignment="1">
      <alignment horizontal="left" vertical="center" wrapText="1" indent="1"/>
    </xf>
    <xf numFmtId="0" fontId="43" fillId="21" borderId="32" xfId="2" applyFont="1" applyFill="1" applyBorder="1" applyAlignment="1">
      <alignment horizontal="left" vertical="center" wrapText="1" indent="1"/>
    </xf>
    <xf numFmtId="0" fontId="43" fillId="21" borderId="104" xfId="2" applyFont="1" applyFill="1" applyBorder="1" applyAlignment="1">
      <alignment horizontal="left" vertical="center" wrapText="1" indent="1"/>
    </xf>
    <xf numFmtId="0" fontId="81" fillId="26" borderId="87" xfId="0" applyFont="1" applyFill="1" applyBorder="1" applyAlignment="1">
      <alignment horizontal="center" vertical="center" wrapText="1"/>
    </xf>
    <xf numFmtId="0" fontId="81" fillId="26" borderId="13" xfId="0" applyFont="1" applyFill="1" applyBorder="1" applyAlignment="1">
      <alignment horizontal="center" vertical="center" wrapText="1"/>
    </xf>
    <xf numFmtId="0" fontId="81" fillId="26" borderId="39" xfId="0" applyFont="1" applyFill="1" applyBorder="1" applyAlignment="1">
      <alignment horizontal="center" vertical="center" wrapText="1"/>
    </xf>
    <xf numFmtId="0" fontId="58" fillId="21" borderId="106" xfId="2" applyFont="1" applyFill="1" applyBorder="1" applyAlignment="1">
      <alignment horizontal="left" vertical="center" wrapText="1" indent="2"/>
    </xf>
    <xf numFmtId="0" fontId="58" fillId="21" borderId="66" xfId="2" applyFont="1" applyFill="1" applyBorder="1" applyAlignment="1">
      <alignment horizontal="left" vertical="center" wrapText="1" indent="2"/>
    </xf>
    <xf numFmtId="0" fontId="58" fillId="21" borderId="67" xfId="2" applyFont="1" applyFill="1" applyBorder="1" applyAlignment="1">
      <alignment horizontal="left" vertical="center" wrapText="1" indent="2"/>
    </xf>
    <xf numFmtId="0" fontId="58" fillId="21" borderId="97" xfId="2" applyFont="1" applyFill="1" applyBorder="1" applyAlignment="1">
      <alignment horizontal="left" vertical="center" wrapText="1" indent="2"/>
    </xf>
    <xf numFmtId="0" fontId="4" fillId="27" borderId="1" xfId="0" applyFont="1" applyFill="1" applyBorder="1" applyAlignment="1">
      <alignment horizontal="center"/>
    </xf>
    <xf numFmtId="0" fontId="4" fillId="27" borderId="13" xfId="0" applyFont="1" applyFill="1" applyBorder="1" applyAlignment="1">
      <alignment horizontal="center"/>
    </xf>
    <xf numFmtId="0" fontId="4" fillId="27" borderId="51" xfId="0" applyFont="1" applyFill="1" applyBorder="1" applyAlignment="1">
      <alignment horizontal="center"/>
    </xf>
    <xf numFmtId="0" fontId="4" fillId="27" borderId="39" xfId="0" applyFont="1" applyFill="1" applyBorder="1" applyAlignment="1">
      <alignment horizontal="center"/>
    </xf>
    <xf numFmtId="0" fontId="58" fillId="21" borderId="73" xfId="2" applyFont="1" applyFill="1" applyBorder="1" applyAlignment="1">
      <alignment horizontal="left" vertical="center" wrapText="1" indent="2"/>
    </xf>
    <xf numFmtId="0" fontId="42" fillId="21" borderId="100" xfId="2" applyFont="1" applyFill="1" applyBorder="1" applyAlignment="1">
      <alignment horizontal="left" vertical="center" wrapText="1" indent="1"/>
    </xf>
    <xf numFmtId="0" fontId="42" fillId="21" borderId="101" xfId="2" applyFont="1" applyFill="1" applyBorder="1" applyAlignment="1">
      <alignment horizontal="left" vertical="center" wrapText="1" indent="1"/>
    </xf>
    <xf numFmtId="0" fontId="48" fillId="21" borderId="50" xfId="2" applyFont="1" applyFill="1" applyBorder="1" applyAlignment="1">
      <alignment horizontal="left" vertical="center" wrapText="1" indent="1"/>
    </xf>
    <xf numFmtId="0" fontId="48" fillId="21" borderId="46" xfId="2" applyFont="1" applyFill="1" applyBorder="1" applyAlignment="1">
      <alignment horizontal="left" vertical="center" wrapText="1" indent="1"/>
    </xf>
    <xf numFmtId="0" fontId="48" fillId="21" borderId="46" xfId="2" quotePrefix="1" applyFont="1" applyFill="1" applyBorder="1" applyAlignment="1">
      <alignment horizontal="left" vertical="center" wrapText="1" indent="1"/>
    </xf>
    <xf numFmtId="0" fontId="48" fillId="21" borderId="62" xfId="2" applyFont="1" applyFill="1" applyBorder="1" applyAlignment="1">
      <alignment horizontal="left" wrapText="1" indent="1"/>
    </xf>
    <xf numFmtId="0" fontId="16" fillId="33" borderId="31" xfId="0" applyFont="1" applyFill="1" applyBorder="1" applyAlignment="1">
      <alignment horizontal="left" vertical="center" indent="1"/>
    </xf>
    <xf numFmtId="0" fontId="16" fillId="33" borderId="46" xfId="0" applyFont="1" applyFill="1" applyBorder="1" applyAlignment="1">
      <alignment horizontal="left" vertical="center" indent="1"/>
    </xf>
    <xf numFmtId="0" fontId="52" fillId="33" borderId="31" xfId="0" applyFont="1" applyFill="1" applyBorder="1" applyAlignment="1">
      <alignment horizontal="left" vertical="center" indent="1"/>
    </xf>
    <xf numFmtId="0" fontId="52" fillId="33" borderId="46" xfId="0" applyFont="1" applyFill="1" applyBorder="1" applyAlignment="1">
      <alignment horizontal="left" vertical="center" indent="1"/>
    </xf>
    <xf numFmtId="0" fontId="18" fillId="26" borderId="41" xfId="0" applyFont="1" applyFill="1" applyBorder="1" applyAlignment="1">
      <alignment horizontal="left" vertical="center" indent="1"/>
    </xf>
    <xf numFmtId="0" fontId="18" fillId="26" borderId="30" xfId="0" applyFont="1" applyFill="1" applyBorder="1" applyAlignment="1">
      <alignment horizontal="left" vertical="center" indent="1"/>
    </xf>
    <xf numFmtId="0" fontId="82" fillId="21" borderId="13" xfId="0" applyFont="1" applyFill="1" applyBorder="1" applyAlignment="1">
      <alignment horizontal="left" vertical="center" indent="2"/>
    </xf>
    <xf numFmtId="0" fontId="82" fillId="21" borderId="89" xfId="0" applyFont="1" applyFill="1" applyBorder="1" applyAlignment="1">
      <alignment horizontal="left" vertical="center" indent="2"/>
    </xf>
    <xf numFmtId="0" fontId="82" fillId="21" borderId="90" xfId="0" applyFont="1" applyFill="1" applyBorder="1" applyAlignment="1">
      <alignment horizontal="left" vertical="center" indent="2"/>
    </xf>
    <xf numFmtId="0" fontId="82" fillId="21" borderId="88" xfId="0" applyFont="1" applyFill="1" applyBorder="1" applyAlignment="1">
      <alignment horizontal="left" vertical="center" indent="2"/>
    </xf>
    <xf numFmtId="0" fontId="59" fillId="26" borderId="47" xfId="0" applyFont="1" applyFill="1" applyBorder="1" applyAlignment="1">
      <alignment horizontal="left" vertical="center" wrapText="1" indent="1"/>
    </xf>
    <xf numFmtId="0" fontId="59" fillId="26" borderId="43" xfId="0" applyFont="1" applyFill="1" applyBorder="1" applyAlignment="1">
      <alignment horizontal="left" vertical="center" wrapText="1" indent="1"/>
    </xf>
    <xf numFmtId="0" fontId="59" fillId="22" borderId="47" xfId="0" applyFont="1" applyFill="1" applyBorder="1" applyAlignment="1">
      <alignment horizontal="left" vertical="center" wrapText="1" indent="1"/>
    </xf>
    <xf numFmtId="0" fontId="59" fillId="22" borderId="43" xfId="0" applyFont="1" applyFill="1" applyBorder="1" applyAlignment="1">
      <alignment horizontal="left" vertical="center" wrapText="1" indent="1"/>
    </xf>
    <xf numFmtId="0" fontId="59" fillId="22" borderId="92" xfId="0" applyFont="1" applyFill="1" applyBorder="1" applyAlignment="1">
      <alignment horizontal="left" vertical="center" wrapText="1" indent="1"/>
    </xf>
    <xf numFmtId="0" fontId="59" fillId="22" borderId="93" xfId="0" applyFont="1" applyFill="1" applyBorder="1" applyAlignment="1">
      <alignment horizontal="left" vertical="center" wrapText="1" indent="1"/>
    </xf>
    <xf numFmtId="0" fontId="67" fillId="21" borderId="13" xfId="0" applyFont="1" applyFill="1" applyBorder="1" applyAlignment="1">
      <alignment horizontal="left" vertical="center" indent="1"/>
    </xf>
    <xf numFmtId="0" fontId="67" fillId="21" borderId="57" xfId="0" applyFont="1" applyFill="1" applyBorder="1" applyAlignment="1">
      <alignment horizontal="left" vertical="center" indent="1"/>
    </xf>
    <xf numFmtId="0" fontId="67" fillId="21" borderId="39" xfId="0" applyFont="1" applyFill="1" applyBorder="1" applyAlignment="1">
      <alignment horizontal="left" vertical="center" indent="1"/>
    </xf>
    <xf numFmtId="0" fontId="67" fillId="21" borderId="56" xfId="0" applyFont="1" applyFill="1" applyBorder="1" applyAlignment="1">
      <alignment horizontal="left" vertical="center" indent="1"/>
    </xf>
    <xf numFmtId="0" fontId="12" fillId="22" borderId="58" xfId="0" applyFont="1" applyFill="1" applyBorder="1" applyAlignment="1">
      <alignment horizontal="left" vertical="center" wrapText="1" indent="1"/>
    </xf>
    <xf numFmtId="0" fontId="4" fillId="21" borderId="59" xfId="0" applyFont="1" applyFill="1" applyBorder="1" applyAlignment="1">
      <alignment horizontal="left" indent="1"/>
    </xf>
    <xf numFmtId="0" fontId="4" fillId="21" borderId="60" xfId="0" applyFont="1" applyFill="1" applyBorder="1" applyAlignment="1">
      <alignment horizontal="left" indent="1"/>
    </xf>
    <xf numFmtId="0" fontId="4" fillId="21" borderId="61" xfId="0" applyFont="1" applyFill="1" applyBorder="1" applyAlignment="1">
      <alignment horizontal="left" indent="1"/>
    </xf>
    <xf numFmtId="0" fontId="52" fillId="33" borderId="32" xfId="0" applyFont="1" applyFill="1" applyBorder="1" applyAlignment="1">
      <alignment horizontal="left" vertical="center" indent="1"/>
    </xf>
    <xf numFmtId="0" fontId="57" fillId="14" borderId="13" xfId="0" applyFont="1" applyFill="1" applyBorder="1" applyAlignment="1">
      <alignment horizontal="center" vertical="center" wrapText="1"/>
    </xf>
    <xf numFmtId="0" fontId="21" fillId="22" borderId="58" xfId="0" applyFont="1" applyFill="1" applyBorder="1" applyAlignment="1">
      <alignment horizontal="left" vertical="center" wrapText="1" indent="1"/>
    </xf>
    <xf numFmtId="0" fontId="4" fillId="21" borderId="62" xfId="0" applyFont="1" applyFill="1" applyBorder="1" applyAlignment="1">
      <alignment horizontal="left" indent="1"/>
    </xf>
    <xf numFmtId="0" fontId="4" fillId="21" borderId="63" xfId="0" applyFont="1" applyFill="1" applyBorder="1" applyAlignment="1">
      <alignment horizontal="left" indent="1"/>
    </xf>
    <xf numFmtId="0" fontId="0" fillId="21" borderId="13" xfId="0" applyFill="1" applyBorder="1" applyAlignment="1">
      <alignment horizontal="left" indent="1"/>
    </xf>
    <xf numFmtId="0" fontId="4" fillId="21" borderId="64" xfId="0" applyFont="1" applyFill="1" applyBorder="1" applyAlignment="1">
      <alignment horizontal="left" indent="1"/>
    </xf>
    <xf numFmtId="0" fontId="4" fillId="21" borderId="65" xfId="0" applyFont="1" applyFill="1" applyBorder="1" applyAlignment="1">
      <alignment horizontal="left" indent="1"/>
    </xf>
    <xf numFmtId="0" fontId="4" fillId="21" borderId="66" xfId="0" applyFont="1" applyFill="1" applyBorder="1" applyAlignment="1">
      <alignment horizontal="left" indent="1"/>
    </xf>
    <xf numFmtId="0" fontId="4" fillId="21" borderId="67" xfId="0" applyFont="1" applyFill="1" applyBorder="1" applyAlignment="1">
      <alignment horizontal="left" indent="1"/>
    </xf>
    <xf numFmtId="164" fontId="65" fillId="29" borderId="47" xfId="0" applyNumberFormat="1" applyFont="1" applyFill="1" applyBorder="1" applyAlignment="1">
      <alignment horizontal="center" vertical="center"/>
    </xf>
    <xf numFmtId="0" fontId="64" fillId="21" borderId="43" xfId="0" applyFont="1" applyFill="1" applyBorder="1"/>
    <xf numFmtId="164" fontId="65" fillId="29" borderId="48" xfId="0" applyNumberFormat="1" applyFont="1" applyFill="1" applyBorder="1" applyAlignment="1">
      <alignment horizontal="center" vertical="center"/>
    </xf>
    <xf numFmtId="0" fontId="64" fillId="21" borderId="45" xfId="0" applyFont="1" applyFill="1" applyBorder="1"/>
    <xf numFmtId="0" fontId="3" fillId="3" borderId="13" xfId="0" applyFont="1" applyFill="1" applyBorder="1" applyAlignment="1">
      <alignment horizontal="left" vertical="center"/>
    </xf>
    <xf numFmtId="0" fontId="4" fillId="0" borderId="13" xfId="0" applyFont="1" applyBorder="1"/>
    <xf numFmtId="0" fontId="7" fillId="3" borderId="13" xfId="0" applyFont="1" applyFill="1" applyBorder="1" applyAlignment="1">
      <alignment horizontal="center" vertical="center" wrapText="1"/>
    </xf>
    <xf numFmtId="0" fontId="14" fillId="22" borderId="47" xfId="0" applyFont="1" applyFill="1" applyBorder="1" applyAlignment="1">
      <alignment horizontal="center"/>
    </xf>
    <xf numFmtId="0" fontId="14" fillId="22" borderId="43" xfId="0" applyFont="1" applyFill="1" applyBorder="1" applyAlignment="1">
      <alignment horizontal="center"/>
    </xf>
    <xf numFmtId="0" fontId="16" fillId="39" borderId="47" xfId="0" applyFont="1" applyFill="1" applyBorder="1" applyAlignment="1">
      <alignment horizontal="left" vertical="center" indent="1"/>
    </xf>
    <xf numFmtId="0" fontId="50" fillId="27" borderId="47" xfId="0" applyFont="1" applyFill="1" applyBorder="1" applyAlignment="1">
      <alignment horizontal="left" indent="1"/>
    </xf>
    <xf numFmtId="0" fontId="18" fillId="26" borderId="42" xfId="0" applyFont="1" applyFill="1" applyBorder="1" applyAlignment="1">
      <alignment horizontal="center"/>
    </xf>
    <xf numFmtId="0" fontId="18" fillId="26" borderId="47" xfId="0" applyFont="1" applyFill="1" applyBorder="1" applyAlignment="1">
      <alignment horizontal="center"/>
    </xf>
    <xf numFmtId="0" fontId="14" fillId="22" borderId="69" xfId="0" applyFont="1" applyFill="1" applyBorder="1" applyAlignment="1">
      <alignment horizontal="center"/>
    </xf>
    <xf numFmtId="0" fontId="14" fillId="22" borderId="46" xfId="0" applyFont="1" applyFill="1" applyBorder="1" applyAlignment="1">
      <alignment horizontal="center"/>
    </xf>
    <xf numFmtId="0" fontId="14" fillId="22" borderId="70" xfId="0" applyFont="1" applyFill="1" applyBorder="1" applyAlignment="1">
      <alignment horizontal="center"/>
    </xf>
    <xf numFmtId="0" fontId="68" fillId="22" borderId="58" xfId="0" applyFont="1" applyFill="1" applyBorder="1" applyAlignment="1">
      <alignment horizontal="left" vertical="center" wrapText="1" indent="1"/>
    </xf>
    <xf numFmtId="0" fontId="69" fillId="21" borderId="62" xfId="0" applyFont="1" applyFill="1" applyBorder="1" applyAlignment="1">
      <alignment horizontal="left" indent="1"/>
    </xf>
    <xf numFmtId="0" fontId="69" fillId="21" borderId="59" xfId="0" applyFont="1" applyFill="1" applyBorder="1" applyAlignment="1">
      <alignment horizontal="left" indent="1"/>
    </xf>
    <xf numFmtId="0" fontId="69" fillId="21" borderId="63" xfId="0" applyFont="1" applyFill="1" applyBorder="1" applyAlignment="1">
      <alignment horizontal="left" indent="1"/>
    </xf>
    <xf numFmtId="0" fontId="70" fillId="21" borderId="13" xfId="0" applyFont="1" applyFill="1" applyBorder="1" applyAlignment="1">
      <alignment horizontal="left" indent="1"/>
    </xf>
    <xf numFmtId="0" fontId="69" fillId="21" borderId="64" xfId="0" applyFont="1" applyFill="1" applyBorder="1" applyAlignment="1">
      <alignment horizontal="left" indent="1"/>
    </xf>
    <xf numFmtId="0" fontId="69" fillId="21" borderId="65" xfId="0" applyFont="1" applyFill="1" applyBorder="1" applyAlignment="1">
      <alignment horizontal="left" indent="1"/>
    </xf>
    <xf numFmtId="0" fontId="69" fillId="21" borderId="66" xfId="0" applyFont="1" applyFill="1" applyBorder="1" applyAlignment="1">
      <alignment horizontal="left" indent="1"/>
    </xf>
    <xf numFmtId="0" fontId="69" fillId="21" borderId="67" xfId="0" applyFont="1" applyFill="1" applyBorder="1" applyAlignment="1">
      <alignment horizontal="left" indent="1"/>
    </xf>
    <xf numFmtId="0" fontId="7" fillId="43" borderId="72" xfId="4" applyFont="1" applyFill="1" applyBorder="1" applyAlignment="1">
      <alignment horizontal="center" vertical="center"/>
    </xf>
    <xf numFmtId="0" fontId="4" fillId="42" borderId="13" xfId="4" applyFont="1" applyFill="1"/>
    <xf numFmtId="0" fontId="68" fillId="22" borderId="63" xfId="0" applyFont="1" applyFill="1" applyBorder="1" applyAlignment="1">
      <alignment horizontal="center" vertical="center" wrapText="1"/>
    </xf>
    <xf numFmtId="0" fontId="68" fillId="22" borderId="13" xfId="0" applyFont="1" applyFill="1" applyBorder="1" applyAlignment="1">
      <alignment horizontal="center" vertical="center" wrapText="1"/>
    </xf>
    <xf numFmtId="0" fontId="68" fillId="22" borderId="65" xfId="0" applyFont="1" applyFill="1" applyBorder="1" applyAlignment="1">
      <alignment horizontal="center" vertical="center" wrapText="1"/>
    </xf>
    <xf numFmtId="0" fontId="68" fillId="22" borderId="66" xfId="0" applyFont="1" applyFill="1" applyBorder="1" applyAlignment="1">
      <alignment horizontal="center" vertical="center" wrapText="1"/>
    </xf>
    <xf numFmtId="0" fontId="67" fillId="21" borderId="13" xfId="4" applyFont="1" applyFill="1" applyAlignment="1">
      <alignment horizontal="left" vertical="center" indent="1"/>
    </xf>
    <xf numFmtId="0" fontId="67" fillId="21" borderId="57" xfId="4" applyFont="1" applyFill="1" applyBorder="1" applyAlignment="1">
      <alignment horizontal="left" vertical="center" indent="1"/>
    </xf>
    <xf numFmtId="0" fontId="67" fillId="21" borderId="39" xfId="4" applyFont="1" applyFill="1" applyBorder="1" applyAlignment="1">
      <alignment horizontal="left" vertical="center" indent="1"/>
    </xf>
    <xf numFmtId="0" fontId="67" fillId="21" borderId="56" xfId="4" applyFont="1" applyFill="1" applyBorder="1" applyAlignment="1">
      <alignment horizontal="left" vertical="center" indent="1"/>
    </xf>
    <xf numFmtId="0" fontId="7" fillId="43" borderId="13" xfId="4" applyFont="1" applyFill="1" applyAlignment="1">
      <alignment horizontal="center" vertical="center"/>
    </xf>
    <xf numFmtId="0" fontId="68" fillId="22" borderId="80" xfId="0" applyFont="1" applyFill="1" applyBorder="1" applyAlignment="1">
      <alignment horizontal="left" vertical="center" wrapText="1" indent="1"/>
    </xf>
    <xf numFmtId="0" fontId="68" fillId="22" borderId="84" xfId="0" applyFont="1" applyFill="1" applyBorder="1" applyAlignment="1">
      <alignment horizontal="left" vertical="center" wrapText="1" indent="1"/>
    </xf>
    <xf numFmtId="0" fontId="68" fillId="22" borderId="81" xfId="0" applyFont="1" applyFill="1" applyBorder="1" applyAlignment="1">
      <alignment horizontal="left" vertical="center" wrapText="1" indent="1"/>
    </xf>
    <xf numFmtId="0" fontId="68" fillId="22" borderId="79" xfId="0" applyFont="1" applyFill="1" applyBorder="1" applyAlignment="1">
      <alignment horizontal="left" vertical="center" wrapText="1" indent="1"/>
    </xf>
    <xf numFmtId="0" fontId="68" fillId="22" borderId="78" xfId="0" applyFont="1" applyFill="1" applyBorder="1" applyAlignment="1">
      <alignment horizontal="left" vertical="center" wrapText="1" indent="1"/>
    </xf>
    <xf numFmtId="0" fontId="68" fillId="22" borderId="85" xfId="0" applyFont="1" applyFill="1" applyBorder="1" applyAlignment="1">
      <alignment horizontal="left" vertical="center" wrapText="1" indent="1"/>
    </xf>
    <xf numFmtId="0" fontId="67" fillId="21" borderId="83" xfId="4" applyFont="1" applyFill="1" applyBorder="1" applyAlignment="1">
      <alignment horizontal="left" vertical="center" indent="1"/>
    </xf>
    <xf numFmtId="0" fontId="67" fillId="21" borderId="78" xfId="4" applyFont="1" applyFill="1" applyBorder="1" applyAlignment="1">
      <alignment horizontal="left" vertical="center" indent="1"/>
    </xf>
    <xf numFmtId="0" fontId="67" fillId="21" borderId="82" xfId="4" applyFont="1" applyFill="1" applyBorder="1" applyAlignment="1">
      <alignment horizontal="left" vertical="center" indent="1"/>
    </xf>
    <xf numFmtId="0" fontId="67" fillId="21" borderId="13" xfId="4" applyFont="1" applyFill="1" applyAlignment="1">
      <alignment horizontal="left" vertical="center" indent="2"/>
    </xf>
    <xf numFmtId="0" fontId="67" fillId="21" borderId="39" xfId="4" applyFont="1" applyFill="1" applyBorder="1" applyAlignment="1">
      <alignment horizontal="left" vertical="center" indent="2"/>
    </xf>
    <xf numFmtId="0" fontId="22" fillId="5" borderId="16" xfId="0" applyFont="1" applyFill="1" applyBorder="1" applyAlignment="1">
      <alignment horizontal="center"/>
    </xf>
    <xf numFmtId="0" fontId="4" fillId="0" borderId="17" xfId="0" applyFont="1" applyBorder="1"/>
    <xf numFmtId="0" fontId="4" fillId="0" borderId="18" xfId="0" applyFont="1" applyBorder="1"/>
    <xf numFmtId="0" fontId="24" fillId="2" borderId="16" xfId="0" applyFont="1" applyFill="1" applyBorder="1" applyAlignment="1">
      <alignment horizontal="center"/>
    </xf>
    <xf numFmtId="0" fontId="24" fillId="8" borderId="16" xfId="0" applyFont="1" applyFill="1" applyBorder="1" applyAlignment="1">
      <alignment horizontal="center"/>
    </xf>
    <xf numFmtId="0" fontId="24" fillId="8" borderId="19" xfId="0" applyFont="1" applyFill="1" applyBorder="1" applyAlignment="1">
      <alignment horizontal="center"/>
    </xf>
    <xf numFmtId="0" fontId="4" fillId="0" borderId="20" xfId="0" applyFont="1" applyBorder="1"/>
    <xf numFmtId="0" fontId="67" fillId="21" borderId="110" xfId="4" applyFont="1" applyFill="1" applyBorder="1" applyAlignment="1">
      <alignment horizontal="left" vertical="center" indent="1"/>
    </xf>
    <xf numFmtId="0" fontId="67" fillId="21" borderId="87" xfId="4" applyFont="1" applyFill="1" applyBorder="1" applyAlignment="1">
      <alignment horizontal="left" vertical="center" indent="1"/>
    </xf>
    <xf numFmtId="0" fontId="67" fillId="21" borderId="111" xfId="4" applyFont="1" applyFill="1" applyBorder="1" applyAlignment="1">
      <alignment horizontal="left" vertical="center" indent="1"/>
    </xf>
    <xf numFmtId="0" fontId="67" fillId="21" borderId="112" xfId="4" applyFont="1" applyFill="1" applyBorder="1" applyAlignment="1">
      <alignment horizontal="left" vertical="center" indent="1"/>
    </xf>
  </cellXfs>
  <cellStyles count="5">
    <cellStyle name="Hyperlink" xfId="3" builtinId="8"/>
    <cellStyle name="Normal" xfId="0" builtinId="0"/>
    <cellStyle name="Standard 2" xfId="1" xr:uid="{632248FA-06F2-46B1-BE88-B80F68616323}"/>
    <cellStyle name="Standard 3" xfId="2" xr:uid="{12998D8C-6B92-4420-A4FB-CCB1AF141C4C}"/>
    <cellStyle name="Standard 4" xfId="4" xr:uid="{EC1D13A4-CCD8-9944-9CAE-E62B1A314B6B}"/>
  </cellStyles>
  <dxfs count="23">
    <dxf>
      <font>
        <color rgb="FFD8D8D8"/>
      </font>
      <fill>
        <patternFill patternType="none"/>
      </fill>
    </dxf>
    <dxf>
      <font>
        <color rgb="FFD8D8D8"/>
      </font>
      <fill>
        <patternFill patternType="none"/>
      </fill>
    </dxf>
    <dxf>
      <fill>
        <patternFill>
          <bgColor theme="8" tint="0.59996337778862885"/>
        </patternFill>
      </fill>
    </dxf>
    <dxf>
      <font>
        <color theme="0" tint="-4.9989318521683403E-2"/>
      </font>
      <fill>
        <patternFill>
          <bgColor theme="0" tint="-4.9989318521683403E-2"/>
        </patternFill>
      </fill>
      <border>
        <vertical/>
        <horizontal/>
      </border>
    </dxf>
    <dxf>
      <font>
        <color theme="0"/>
      </font>
      <fill>
        <patternFill>
          <bgColor theme="0"/>
        </patternFill>
      </fill>
      <border>
        <left/>
        <right/>
        <top/>
        <bottom/>
      </border>
    </dxf>
    <dxf>
      <fill>
        <patternFill>
          <bgColor rgb="FF82E8AA"/>
        </patternFill>
      </fill>
    </dxf>
    <dxf>
      <border>
        <left/>
        <right/>
        <top/>
        <bottom/>
        <vertical/>
        <horizontal/>
      </border>
    </dxf>
    <dxf>
      <font>
        <color theme="0"/>
      </font>
      <fill>
        <patternFill>
          <bgColor theme="0"/>
        </patternFill>
      </fill>
      <border>
        <left/>
        <right/>
        <top/>
        <bottom/>
      </border>
    </dxf>
    <dxf>
      <font>
        <color theme="0"/>
      </font>
      <fill>
        <patternFill>
          <bgColor theme="0" tint="-4.9989318521683403E-2"/>
        </patternFill>
      </fill>
      <border>
        <vertical/>
        <horizontal/>
      </border>
    </dxf>
    <dxf>
      <fill>
        <patternFill>
          <bgColor rgb="FF82E8AA"/>
        </patternFill>
      </fill>
    </dxf>
    <dxf>
      <fill>
        <patternFill>
          <bgColor rgb="FFFDD868"/>
        </patternFill>
      </fill>
    </dxf>
    <dxf>
      <fill>
        <patternFill>
          <bgColor theme="6" tint="0.59996337778862885"/>
        </patternFill>
      </fill>
    </dxf>
    <dxf>
      <fill>
        <patternFill>
          <bgColor rgb="FFFDE49B"/>
        </patternFill>
      </fill>
    </dxf>
    <dxf>
      <fill>
        <patternFill>
          <bgColor theme="6" tint="0.59996337778862885"/>
        </patternFill>
      </fill>
    </dxf>
    <dxf>
      <fill>
        <patternFill>
          <bgColor theme="6" tint="0.59996337778862885"/>
        </patternFill>
      </fill>
    </dxf>
    <dxf>
      <fill>
        <patternFill>
          <bgColor theme="8" tint="0.39994506668294322"/>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2" tint="-4.9989318521683403E-2"/>
        </patternFill>
      </fill>
    </dxf>
    <dxf>
      <fill>
        <patternFill>
          <fgColor auto="1"/>
          <bgColor theme="8" tint="0.39994506668294322"/>
        </patternFill>
      </fill>
    </dxf>
    <dxf>
      <fill>
        <patternFill>
          <bgColor rgb="FF82E8AA"/>
        </patternFill>
      </fill>
    </dxf>
    <dxf>
      <fill>
        <patternFill>
          <bgColor theme="6" tint="0.59996337778862885"/>
        </patternFill>
      </fill>
    </dxf>
  </dxfs>
  <tableStyles count="0" defaultTableStyle="TableStyleMedium2" defaultPivotStyle="PivotStyleLight16"/>
  <colors>
    <mruColors>
      <color rgb="FFFDE49B"/>
      <color rgb="FF0D7F63"/>
      <color rgb="FFFDD868"/>
      <color rgb="FFBCEFD1"/>
      <color rgb="FF82E8AA"/>
      <color rgb="FF11D2A4"/>
      <color rgb="FF16E5B2"/>
      <color rgb="FF6CA956"/>
      <color rgb="FF81FC7F"/>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2</v>
    <v>1</v>
  </rv>
  <rv s="1">
    <v>8</v>
    <v>1</v>
  </rv>
</rvData>
</file>

<file path=xl/richData/rdrichvaluestructure.xml><?xml version="1.0" encoding="utf-8"?>
<rvStructures xmlns="http://schemas.microsoft.com/office/spreadsheetml/2017/richdata" count="2">
  <s t="_error">
    <k n="colOffset" t="i"/>
    <k n="errorType" t="i"/>
    <k n="rwOffset" t="i"/>
    <k n="subType" t="i"/>
  </s>
  <s t="_error">
    <k n="errorType" t="i"/>
    <k n="propagated" t="b"/>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54E8189-A0C5-654A-AC6A-C2A59C5AB5A5}">
  <we:reference id="wa200005271" version="2.5.4.0" store="en-US" storeType="OMEX"/>
  <we:alternateReferences>
    <we:reference id="wa200005271" version="2.5.4.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2.xml.rels><?xml version="1.0" encoding="UTF-8" standalone="yes"?>
<Relationships xmlns="http://schemas.openxmlformats.org/package/2006/relationships"><Relationship Id="rId3" Type="http://schemas.openxmlformats.org/officeDocument/2006/relationships/hyperlink" Target="mailto:info@domain.com" TargetMode="External"/><Relationship Id="rId2" Type="http://schemas.openxmlformats.org/officeDocument/2006/relationships/hyperlink" Target="mailto:contact@cbam-estimator.com" TargetMode="External"/><Relationship Id="rId1" Type="http://schemas.openxmlformats.org/officeDocument/2006/relationships/hyperlink" Target="https://www.cbam-estimator.com/index" TargetMode="External"/><Relationship Id="rId4" Type="http://schemas.openxmlformats.org/officeDocument/2006/relationships/hyperlink" Target="mailto:info@domain.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687A5-0A6B-F146-B5EF-59FA4A442391}">
  <sheetPr codeName="Tabelle12"/>
  <dimension ref="A1:D4"/>
  <sheetViews>
    <sheetView workbookViewId="0">
      <selection activeCell="B4" sqref="B4"/>
    </sheetView>
  </sheetViews>
  <sheetFormatPr baseColWidth="10" defaultColWidth="25.83203125" defaultRowHeight="40" customHeight="1" thickTop="1" thickBottom="1"/>
  <cols>
    <col min="1" max="16384" width="25.83203125" style="70"/>
  </cols>
  <sheetData>
    <row r="1" spans="1:4" ht="40" customHeight="1" thickTop="1" thickBot="1">
      <c r="A1" s="335" t="s">
        <v>0</v>
      </c>
      <c r="B1" s="336"/>
      <c r="C1" s="337" t="s">
        <v>1</v>
      </c>
      <c r="D1" s="338"/>
    </row>
    <row r="3" spans="1:4" ht="40" customHeight="1" thickTop="1" thickBot="1">
      <c r="A3" s="71" t="s">
        <v>2</v>
      </c>
      <c r="B3" s="72" t="s">
        <v>3</v>
      </c>
    </row>
    <row r="4" spans="1:4" ht="40" customHeight="1" thickTop="1" thickBot="1">
      <c r="B4" s="73"/>
    </row>
  </sheetData>
  <mergeCells count="2">
    <mergeCell ref="A1:B1"/>
    <mergeCell ref="C1:D1"/>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4" tint="0.79998168889431442"/>
    <outlinePr summaryBelow="0" summaryRight="0"/>
  </sheetPr>
  <dimension ref="A1:AI1007"/>
  <sheetViews>
    <sheetView zoomScale="70" zoomScaleNormal="70" workbookViewId="0">
      <selection activeCell="F7" sqref="F7:J10"/>
    </sheetView>
  </sheetViews>
  <sheetFormatPr baseColWidth="10" defaultColWidth="12.6640625" defaultRowHeight="15" customHeight="1"/>
  <cols>
    <col min="1" max="1" width="3.33203125" style="83" customWidth="1"/>
    <col min="2" max="2" width="3.33203125" style="40" customWidth="1"/>
    <col min="3" max="3" width="12.5" style="40" customWidth="1"/>
    <col min="4" max="4" width="40.83203125" style="40" customWidth="1"/>
    <col min="5" max="5" width="31.83203125" style="40" customWidth="1"/>
    <col min="6" max="6" width="10" style="40" customWidth="1"/>
    <col min="7" max="8" width="8" style="40" customWidth="1"/>
    <col min="9" max="9" width="5.33203125" style="40" customWidth="1"/>
    <col min="10" max="10" width="26" style="40" customWidth="1"/>
    <col min="11" max="12" width="14.6640625" style="40" customWidth="1"/>
    <col min="13" max="13" width="26.5" style="40" customWidth="1"/>
    <col min="14" max="14" width="36.5" style="40" customWidth="1"/>
    <col min="15" max="15" width="44.1640625" style="40" customWidth="1"/>
    <col min="16" max="16" width="8" style="40" customWidth="1"/>
    <col min="17" max="17" width="14.1640625" style="40" customWidth="1"/>
    <col min="18" max="35" width="8" style="40" customWidth="1"/>
    <col min="36" max="16384" width="12.6640625" style="40"/>
  </cols>
  <sheetData>
    <row r="1" spans="1:35" s="83" customFormat="1" ht="20" customHeight="1">
      <c r="A1" s="369"/>
      <c r="B1" s="370"/>
      <c r="C1" s="386" t="s">
        <v>4</v>
      </c>
      <c r="D1" s="386"/>
      <c r="E1" s="387"/>
      <c r="F1" s="271"/>
      <c r="G1" s="271"/>
      <c r="H1" s="271"/>
      <c r="I1" s="271"/>
      <c r="J1" s="271"/>
      <c r="K1" s="271"/>
      <c r="L1" s="271"/>
      <c r="O1" s="271"/>
      <c r="P1" s="271"/>
      <c r="Q1" s="271"/>
      <c r="R1" s="271"/>
      <c r="S1" s="271"/>
      <c r="T1" s="271"/>
      <c r="U1" s="271"/>
      <c r="V1" s="271"/>
      <c r="W1" s="271"/>
      <c r="X1" s="271"/>
      <c r="Y1" s="271"/>
      <c r="Z1" s="271"/>
      <c r="AA1" s="271"/>
      <c r="AB1" s="271"/>
      <c r="AC1" s="271"/>
      <c r="AD1" s="271"/>
      <c r="AE1" s="271"/>
      <c r="AF1" s="271"/>
      <c r="AG1" s="271"/>
      <c r="AH1" s="271"/>
    </row>
    <row r="2" spans="1:35" ht="20" customHeight="1">
      <c r="A2" s="369"/>
      <c r="B2" s="370"/>
      <c r="C2" s="386"/>
      <c r="D2" s="386"/>
      <c r="E2" s="387"/>
      <c r="F2" s="41"/>
      <c r="G2" s="41"/>
      <c r="H2" s="41"/>
      <c r="I2" s="86"/>
      <c r="J2" s="86"/>
      <c r="K2" s="1"/>
      <c r="L2" s="2"/>
      <c r="O2" s="1"/>
      <c r="P2" s="3"/>
      <c r="Q2" s="3"/>
      <c r="R2" s="3"/>
      <c r="S2" s="3"/>
      <c r="T2" s="3"/>
      <c r="U2" s="3"/>
      <c r="V2" s="3"/>
      <c r="W2" s="3"/>
      <c r="X2" s="3"/>
      <c r="Y2" s="3"/>
      <c r="Z2" s="3"/>
      <c r="AA2" s="3"/>
      <c r="AB2" s="3"/>
      <c r="AC2" s="3"/>
      <c r="AD2" s="3"/>
      <c r="AE2" s="3"/>
      <c r="AF2" s="3"/>
      <c r="AG2" s="3"/>
      <c r="AH2" s="3"/>
    </row>
    <row r="3" spans="1:35" s="112" customFormat="1" ht="20" customHeight="1" thickBot="1">
      <c r="A3" s="371"/>
      <c r="B3" s="372"/>
      <c r="C3" s="388"/>
      <c r="D3" s="388"/>
      <c r="E3" s="389"/>
      <c r="F3" s="108"/>
      <c r="G3" s="108"/>
      <c r="H3" s="108"/>
      <c r="I3" s="109"/>
      <c r="J3" s="109"/>
      <c r="K3" s="110"/>
      <c r="L3" s="111"/>
      <c r="O3" s="110"/>
      <c r="P3" s="113"/>
      <c r="Q3" s="113"/>
      <c r="R3" s="113"/>
      <c r="S3" s="113"/>
      <c r="T3" s="113"/>
      <c r="U3" s="113"/>
      <c r="V3" s="113"/>
      <c r="W3" s="113"/>
      <c r="X3" s="113"/>
      <c r="Y3" s="113"/>
      <c r="Z3" s="113"/>
      <c r="AA3" s="113"/>
      <c r="AB3" s="113"/>
      <c r="AC3" s="113"/>
      <c r="AD3" s="113"/>
      <c r="AE3" s="113"/>
      <c r="AF3" s="113"/>
      <c r="AG3" s="113"/>
      <c r="AH3" s="113"/>
    </row>
    <row r="4" spans="1:35" s="44" customFormat="1" ht="35" customHeight="1" thickTop="1" thickBot="1">
      <c r="A4" s="105"/>
      <c r="B4" s="41"/>
      <c r="C4" s="41"/>
      <c r="D4" s="41"/>
      <c r="E4" s="41"/>
      <c r="F4" s="41"/>
      <c r="G4" s="41"/>
      <c r="H4" s="41"/>
      <c r="I4" s="41"/>
      <c r="J4" s="86"/>
      <c r="K4" s="86"/>
      <c r="L4" s="106"/>
      <c r="M4" s="5"/>
      <c r="P4" s="1"/>
      <c r="Q4" s="3"/>
      <c r="R4" s="3"/>
      <c r="S4" s="3"/>
      <c r="T4" s="3"/>
      <c r="U4" s="3"/>
      <c r="V4" s="3"/>
      <c r="W4" s="3"/>
      <c r="X4" s="3"/>
      <c r="Y4" s="3"/>
      <c r="Z4" s="3"/>
      <c r="AA4" s="3"/>
      <c r="AB4" s="3"/>
      <c r="AC4" s="3"/>
      <c r="AD4" s="3"/>
      <c r="AE4" s="3"/>
      <c r="AF4" s="3"/>
      <c r="AG4" s="3"/>
      <c r="AH4" s="3"/>
      <c r="AI4" s="3"/>
    </row>
    <row r="5" spans="1:35" s="44" customFormat="1" ht="35" customHeight="1" thickTop="1" thickBot="1">
      <c r="A5" s="105"/>
      <c r="B5" s="41"/>
      <c r="C5" s="380" t="s">
        <v>5</v>
      </c>
      <c r="D5" s="381"/>
      <c r="E5" s="381"/>
      <c r="F5" s="381"/>
      <c r="G5" s="114"/>
      <c r="H5" s="114"/>
      <c r="I5" s="114"/>
      <c r="J5" s="114"/>
      <c r="K5" s="86"/>
      <c r="L5" s="106"/>
      <c r="M5" s="5"/>
      <c r="P5" s="1"/>
      <c r="Q5" s="3"/>
      <c r="R5" s="3"/>
      <c r="S5" s="3"/>
      <c r="T5" s="3"/>
      <c r="U5" s="3"/>
      <c r="V5" s="3"/>
      <c r="W5" s="3"/>
      <c r="X5" s="3"/>
      <c r="Y5" s="3"/>
      <c r="Z5" s="3"/>
      <c r="AA5" s="3"/>
      <c r="AB5" s="3"/>
      <c r="AC5" s="3"/>
      <c r="AD5" s="3"/>
      <c r="AE5" s="3"/>
      <c r="AF5" s="3"/>
      <c r="AG5" s="3"/>
      <c r="AH5" s="3"/>
      <c r="AI5" s="3"/>
    </row>
    <row r="6" spans="1:35" s="44" customFormat="1" ht="35" customHeight="1" thickTop="1" thickBot="1">
      <c r="A6" s="105"/>
      <c r="B6" s="41"/>
      <c r="C6" s="41"/>
      <c r="D6" s="41"/>
      <c r="E6" s="41"/>
      <c r="F6" s="41"/>
      <c r="G6" s="41"/>
      <c r="H6" s="41"/>
      <c r="I6" s="41"/>
      <c r="J6" s="86"/>
      <c r="K6" s="86"/>
      <c r="L6" s="106"/>
      <c r="M6" s="5"/>
      <c r="P6" s="1"/>
      <c r="Q6" s="3"/>
      <c r="R6" s="3"/>
      <c r="S6" s="3"/>
      <c r="T6" s="3"/>
      <c r="U6" s="3"/>
      <c r="V6" s="3"/>
      <c r="W6" s="3"/>
      <c r="X6" s="3"/>
      <c r="Y6" s="3"/>
      <c r="Z6" s="3"/>
      <c r="AA6" s="3"/>
      <c r="AB6" s="3"/>
      <c r="AC6" s="3"/>
      <c r="AD6" s="3"/>
      <c r="AE6" s="3"/>
      <c r="AF6" s="3"/>
      <c r="AG6" s="3"/>
      <c r="AH6" s="3"/>
      <c r="AI6" s="3"/>
    </row>
    <row r="7" spans="1:35" ht="30" customHeight="1" thickTop="1" thickBot="1">
      <c r="B7" s="41"/>
      <c r="C7" s="382" t="s">
        <v>6</v>
      </c>
      <c r="D7" s="383"/>
      <c r="F7" s="362" t="s">
        <v>7</v>
      </c>
      <c r="G7" s="362"/>
      <c r="H7" s="362"/>
      <c r="I7" s="362"/>
      <c r="J7" s="362"/>
      <c r="P7" s="272"/>
      <c r="Q7" s="4"/>
      <c r="R7" s="4"/>
      <c r="S7" s="4"/>
      <c r="T7" s="4"/>
      <c r="U7" s="4"/>
      <c r="AE7" s="4"/>
      <c r="AF7" s="4"/>
      <c r="AG7" s="4"/>
      <c r="AH7" s="4"/>
      <c r="AI7" s="4"/>
    </row>
    <row r="8" spans="1:35" ht="27" customHeight="1" thickTop="1" thickBot="1">
      <c r="B8" s="41"/>
      <c r="C8" s="85" t="s">
        <v>8</v>
      </c>
      <c r="D8" s="103"/>
      <c r="F8" s="363"/>
      <c r="G8" s="363"/>
      <c r="H8" s="363"/>
      <c r="I8" s="363"/>
      <c r="J8" s="363"/>
      <c r="P8" s="272"/>
      <c r="Q8" s="4"/>
      <c r="R8" s="4"/>
      <c r="S8" s="4"/>
      <c r="T8" s="4"/>
      <c r="U8" s="4"/>
      <c r="AE8" s="4"/>
      <c r="AF8" s="4"/>
      <c r="AG8" s="4"/>
      <c r="AH8" s="4"/>
      <c r="AI8" s="4"/>
    </row>
    <row r="9" spans="1:35" ht="27" customHeight="1" thickTop="1" thickBot="1">
      <c r="B9" s="240"/>
      <c r="C9" s="385">
        <v>70195</v>
      </c>
      <c r="D9" s="385"/>
      <c r="F9" s="363"/>
      <c r="G9" s="363"/>
      <c r="H9" s="363"/>
      <c r="I9" s="363"/>
      <c r="J9" s="363"/>
      <c r="P9" s="272"/>
      <c r="Q9" s="4"/>
      <c r="R9" s="4"/>
      <c r="S9" s="4"/>
      <c r="T9" s="4"/>
      <c r="U9" s="4"/>
      <c r="AE9" s="4"/>
      <c r="AF9" s="4"/>
      <c r="AG9" s="4"/>
      <c r="AH9" s="4"/>
      <c r="AI9" s="4"/>
    </row>
    <row r="10" spans="1:35" ht="27" customHeight="1" thickTop="1" thickBot="1">
      <c r="B10" s="240"/>
      <c r="C10" s="384" t="s">
        <v>9</v>
      </c>
      <c r="D10" s="384"/>
      <c r="F10" s="364"/>
      <c r="G10" s="364"/>
      <c r="H10" s="364"/>
      <c r="I10" s="364"/>
      <c r="J10" s="364"/>
      <c r="O10" s="58" t="s">
        <v>10</v>
      </c>
      <c r="P10" s="272"/>
      <c r="Q10" s="4"/>
      <c r="R10" s="4"/>
      <c r="S10" s="4"/>
      <c r="T10" s="4"/>
      <c r="U10" s="4"/>
      <c r="AE10" s="4"/>
      <c r="AF10" s="4"/>
      <c r="AG10" s="4"/>
      <c r="AH10" s="4"/>
      <c r="AI10" s="4"/>
    </row>
    <row r="11" spans="1:35" ht="18" customHeight="1" thickTop="1" thickBot="1">
      <c r="B11" s="240"/>
      <c r="C11" s="241"/>
      <c r="D11" s="242"/>
      <c r="F11" s="243"/>
      <c r="G11" s="243"/>
      <c r="H11" s="243"/>
      <c r="I11" s="243"/>
      <c r="J11" s="243"/>
      <c r="P11" s="244"/>
      <c r="Q11" s="65"/>
      <c r="R11" s="65"/>
      <c r="S11" s="65"/>
      <c r="T11" s="65"/>
      <c r="U11" s="65"/>
      <c r="AE11" s="65"/>
      <c r="AF11" s="65"/>
      <c r="AG11" s="65"/>
      <c r="AH11" s="65"/>
      <c r="AI11" s="65"/>
    </row>
    <row r="12" spans="1:35" ht="30" customHeight="1" thickTop="1" thickBot="1">
      <c r="B12" s="273"/>
      <c r="C12" s="382" t="s">
        <v>11</v>
      </c>
      <c r="D12" s="383"/>
      <c r="E12" s="41"/>
      <c r="P12" s="272"/>
      <c r="Q12" s="4"/>
      <c r="R12" s="4"/>
      <c r="S12" s="4"/>
      <c r="T12" s="4"/>
      <c r="U12" s="4"/>
      <c r="V12" s="4"/>
      <c r="W12" s="4"/>
      <c r="X12" s="4"/>
      <c r="Y12" s="4"/>
      <c r="Z12" s="4"/>
      <c r="AA12" s="4"/>
      <c r="AB12" s="4"/>
      <c r="AC12" s="4"/>
      <c r="AD12" s="4"/>
      <c r="AE12" s="4"/>
      <c r="AF12" s="4"/>
      <c r="AG12" s="4"/>
      <c r="AH12" s="4"/>
      <c r="AI12" s="4"/>
    </row>
    <row r="13" spans="1:35" ht="30" customHeight="1" thickTop="1" thickBot="1">
      <c r="B13" s="84"/>
      <c r="C13" s="101" t="s">
        <v>12</v>
      </c>
      <c r="D13" s="89" t="s">
        <v>13</v>
      </c>
      <c r="E13" s="41"/>
      <c r="P13" s="272"/>
      <c r="Q13" s="4"/>
      <c r="R13" s="4"/>
      <c r="S13" s="4"/>
      <c r="T13" s="4"/>
      <c r="U13" s="4"/>
      <c r="V13" s="4"/>
      <c r="W13" s="4"/>
      <c r="X13" s="4"/>
      <c r="Y13" s="4"/>
      <c r="Z13" s="4"/>
      <c r="AA13" s="4"/>
      <c r="AB13" s="4"/>
      <c r="AC13" s="4"/>
      <c r="AD13" s="4"/>
      <c r="AE13" s="4"/>
      <c r="AF13" s="4"/>
      <c r="AG13" s="4"/>
      <c r="AH13" s="4"/>
      <c r="AI13" s="4"/>
    </row>
    <row r="14" spans="1:35" ht="30" customHeight="1" thickTop="1" thickBot="1">
      <c r="B14" s="84"/>
      <c r="C14" s="101" t="s">
        <v>14</v>
      </c>
      <c r="D14" s="90" t="s">
        <v>15</v>
      </c>
      <c r="E14" s="41"/>
      <c r="O14" s="41"/>
      <c r="P14" s="82"/>
      <c r="Q14" s="4"/>
      <c r="R14" s="4"/>
      <c r="S14" s="4"/>
      <c r="T14" s="4"/>
      <c r="U14" s="4"/>
      <c r="V14" s="4"/>
      <c r="W14" s="4"/>
      <c r="X14" s="4"/>
      <c r="Y14" s="4"/>
      <c r="Z14" s="4"/>
      <c r="AA14" s="4"/>
      <c r="AB14" s="4"/>
      <c r="AC14" s="4"/>
      <c r="AD14" s="4"/>
      <c r="AE14" s="4"/>
      <c r="AF14" s="4"/>
      <c r="AG14" s="4"/>
      <c r="AH14" s="4"/>
      <c r="AI14" s="4"/>
    </row>
    <row r="15" spans="1:35" ht="30" customHeight="1" thickTop="1" thickBot="1">
      <c r="B15" s="84"/>
      <c r="C15" s="102" t="s">
        <v>16</v>
      </c>
      <c r="D15" s="258" t="s">
        <v>17</v>
      </c>
      <c r="E15" s="41"/>
      <c r="O15" s="41"/>
      <c r="P15" s="82"/>
      <c r="Q15" s="4"/>
      <c r="R15" s="4"/>
      <c r="S15" s="4"/>
      <c r="T15" s="4"/>
      <c r="U15" s="4"/>
      <c r="V15" s="4"/>
      <c r="W15" s="4"/>
      <c r="X15" s="4"/>
      <c r="Y15" s="4"/>
      <c r="Z15" s="4"/>
      <c r="AA15" s="4"/>
      <c r="AB15" s="4"/>
      <c r="AC15" s="4"/>
      <c r="AD15" s="4"/>
      <c r="AE15" s="4"/>
      <c r="AF15" s="4"/>
      <c r="AG15" s="4"/>
      <c r="AH15" s="4"/>
      <c r="AI15" s="4"/>
    </row>
    <row r="16" spans="1:35" ht="30" customHeight="1">
      <c r="B16" s="84"/>
      <c r="C16" s="41"/>
      <c r="D16" s="41"/>
      <c r="E16" s="41"/>
      <c r="F16" s="41"/>
      <c r="G16" s="41"/>
      <c r="H16" s="41"/>
      <c r="I16" s="41"/>
      <c r="J16" s="41"/>
      <c r="K16" s="41"/>
      <c r="L16" s="87"/>
      <c r="M16" s="88"/>
      <c r="N16" s="41"/>
      <c r="O16" s="41"/>
      <c r="P16" s="82"/>
      <c r="Q16" s="65"/>
      <c r="R16" s="4"/>
      <c r="S16" s="4"/>
      <c r="T16" s="4"/>
      <c r="U16" s="4"/>
      <c r="V16" s="4"/>
      <c r="W16" s="4"/>
      <c r="X16" s="4"/>
      <c r="Y16" s="4"/>
      <c r="Z16" s="4"/>
      <c r="AA16" s="4"/>
      <c r="AB16" s="4"/>
      <c r="AC16" s="4"/>
      <c r="AD16" s="4"/>
      <c r="AE16" s="4"/>
      <c r="AF16" s="4"/>
      <c r="AG16" s="4"/>
      <c r="AH16" s="4"/>
      <c r="AI16" s="4"/>
    </row>
    <row r="17" spans="1:35" ht="30" customHeight="1" thickBot="1">
      <c r="B17" s="84"/>
      <c r="C17" s="41"/>
      <c r="D17" s="41"/>
      <c r="E17" s="41"/>
      <c r="F17" s="41"/>
      <c r="G17" s="41"/>
      <c r="H17" s="41"/>
      <c r="I17" s="41"/>
      <c r="J17" s="41"/>
      <c r="K17" s="41"/>
      <c r="L17" s="97"/>
      <c r="M17" s="98"/>
      <c r="N17" s="41"/>
      <c r="O17" s="41"/>
      <c r="P17" s="274"/>
      <c r="R17"/>
      <c r="S17" s="4"/>
      <c r="T17" s="4"/>
      <c r="U17" s="4"/>
      <c r="V17" s="4"/>
      <c r="W17" s="4"/>
      <c r="X17" s="4"/>
      <c r="Y17" s="4"/>
      <c r="Z17" s="4"/>
      <c r="AA17" s="4"/>
      <c r="AB17" s="4"/>
      <c r="AC17" s="4"/>
      <c r="AD17" s="4"/>
      <c r="AE17" s="4"/>
      <c r="AF17" s="4"/>
      <c r="AG17" s="4"/>
      <c r="AH17" s="4"/>
      <c r="AI17" s="4"/>
    </row>
    <row r="18" spans="1:35" s="94" customFormat="1" ht="50" customHeight="1" thickTop="1" thickBot="1">
      <c r="A18" s="91"/>
      <c r="B18" s="92"/>
      <c r="C18" s="100" t="s">
        <v>18</v>
      </c>
      <c r="D18" s="390" t="s">
        <v>19</v>
      </c>
      <c r="E18" s="390"/>
      <c r="F18" s="390"/>
      <c r="G18" s="390"/>
      <c r="H18" s="390"/>
      <c r="I18" s="390"/>
      <c r="J18" s="390"/>
      <c r="K18" s="390"/>
      <c r="L18" s="390"/>
      <c r="M18" s="390"/>
      <c r="N18" s="391"/>
      <c r="O18" s="275"/>
      <c r="P18" s="276"/>
      <c r="Q18" s="93"/>
      <c r="R18" s="93"/>
      <c r="S18" s="93"/>
      <c r="T18" s="93"/>
      <c r="U18" s="93"/>
      <c r="V18" s="93"/>
      <c r="W18" s="93"/>
      <c r="X18" s="93"/>
      <c r="Y18" s="93"/>
      <c r="Z18" s="93"/>
      <c r="AA18" s="93"/>
      <c r="AB18" s="93"/>
      <c r="AC18" s="93"/>
      <c r="AD18" s="93"/>
      <c r="AE18" s="93"/>
      <c r="AF18" s="93"/>
      <c r="AG18" s="93"/>
      <c r="AH18" s="93"/>
      <c r="AI18" s="93"/>
    </row>
    <row r="19" spans="1:35" s="94" customFormat="1" ht="50" customHeight="1" thickTop="1" thickBot="1">
      <c r="A19" s="91"/>
      <c r="B19" s="95"/>
      <c r="C19" s="100" t="s">
        <v>18</v>
      </c>
      <c r="D19" s="392" t="s">
        <v>20</v>
      </c>
      <c r="E19" s="392"/>
      <c r="F19" s="392"/>
      <c r="G19" s="392"/>
      <c r="H19" s="392"/>
      <c r="I19" s="392"/>
      <c r="J19" s="392"/>
      <c r="K19" s="392"/>
      <c r="L19" s="392"/>
      <c r="M19" s="392"/>
      <c r="N19" s="393"/>
      <c r="O19" s="275"/>
      <c r="P19" s="276"/>
      <c r="Q19" s="93"/>
      <c r="R19" s="93"/>
      <c r="S19" s="93"/>
      <c r="T19" s="93"/>
      <c r="U19" s="93"/>
      <c r="V19" s="93"/>
      <c r="W19" s="93"/>
      <c r="X19" s="93"/>
      <c r="Y19" s="93"/>
      <c r="Z19" s="93"/>
      <c r="AA19" s="93"/>
      <c r="AB19" s="93"/>
      <c r="AC19" s="93"/>
      <c r="AD19" s="93"/>
      <c r="AE19" s="93"/>
      <c r="AF19" s="93"/>
      <c r="AG19" s="93"/>
      <c r="AH19" s="93"/>
      <c r="AI19" s="93"/>
    </row>
    <row r="20" spans="1:35" s="94" customFormat="1" ht="50" customHeight="1" thickTop="1" thickBot="1">
      <c r="A20" s="91"/>
      <c r="B20" s="275"/>
      <c r="C20" s="245" t="s">
        <v>18</v>
      </c>
      <c r="D20" s="394" t="s">
        <v>21</v>
      </c>
      <c r="E20" s="394"/>
      <c r="F20" s="394"/>
      <c r="G20" s="394"/>
      <c r="H20" s="394"/>
      <c r="I20" s="394"/>
      <c r="J20" s="394"/>
      <c r="K20" s="394"/>
      <c r="L20" s="394"/>
      <c r="M20" s="394"/>
      <c r="N20" s="395"/>
      <c r="O20" s="275"/>
      <c r="P20" s="276"/>
      <c r="Q20" s="96"/>
      <c r="R20" s="93"/>
      <c r="S20" s="93"/>
      <c r="T20" s="93"/>
      <c r="U20" s="93"/>
      <c r="V20" s="93"/>
      <c r="W20" s="93"/>
      <c r="X20" s="93"/>
      <c r="Y20" s="93"/>
      <c r="Z20" s="93"/>
      <c r="AA20" s="93"/>
      <c r="AB20" s="93"/>
      <c r="AC20" s="93"/>
      <c r="AD20" s="93"/>
      <c r="AE20" s="93"/>
      <c r="AF20" s="93"/>
      <c r="AG20" s="93"/>
      <c r="AH20" s="93"/>
      <c r="AI20" s="93"/>
    </row>
    <row r="21" spans="1:35" ht="24" customHeight="1" thickTop="1">
      <c r="B21" s="41"/>
      <c r="C21" s="41"/>
      <c r="D21" s="41"/>
      <c r="E21" s="41"/>
      <c r="F21" s="41"/>
      <c r="G21" s="41"/>
      <c r="H21" s="41"/>
      <c r="I21" s="41"/>
      <c r="J21" s="41"/>
      <c r="K21" s="41"/>
      <c r="L21" s="246"/>
      <c r="M21" s="247"/>
      <c r="N21" s="248"/>
      <c r="O21" s="6"/>
      <c r="P21" s="6"/>
      <c r="Q21" s="277"/>
      <c r="R21" s="4"/>
      <c r="S21" s="4"/>
      <c r="T21" s="4"/>
      <c r="U21" s="4"/>
      <c r="V21" s="4"/>
      <c r="W21" s="4"/>
      <c r="X21" s="4"/>
      <c r="Y21" s="4"/>
      <c r="Z21" s="4"/>
      <c r="AA21" s="4"/>
      <c r="AB21" s="4"/>
      <c r="AC21" s="4"/>
      <c r="AD21" s="4"/>
      <c r="AE21" s="4"/>
      <c r="AF21" s="4"/>
      <c r="AG21" s="4"/>
      <c r="AH21" s="4"/>
      <c r="AI21" s="4"/>
    </row>
    <row r="22" spans="1:35" ht="32" customHeight="1" thickBot="1">
      <c r="B22" s="47"/>
      <c r="C22" s="376" t="s">
        <v>22</v>
      </c>
      <c r="D22" s="376"/>
      <c r="E22" s="376"/>
      <c r="F22" s="376"/>
      <c r="G22" s="376"/>
      <c r="H22" s="376"/>
      <c r="I22" s="376"/>
      <c r="J22" s="376"/>
      <c r="K22" s="376"/>
      <c r="L22" s="376"/>
      <c r="M22" s="376"/>
      <c r="N22" s="376"/>
      <c r="O22" s="104"/>
      <c r="P22" s="51"/>
      <c r="Q22" s="48"/>
      <c r="R22" s="52"/>
      <c r="S22" s="52"/>
      <c r="T22" s="52"/>
      <c r="U22" s="52"/>
      <c r="V22" s="52"/>
      <c r="W22" s="52"/>
      <c r="X22" s="52"/>
      <c r="Y22" s="52"/>
      <c r="Z22" s="52"/>
      <c r="AA22" s="52"/>
      <c r="AB22" s="52"/>
      <c r="AC22" s="52"/>
      <c r="AD22" s="52"/>
      <c r="AE22" s="52"/>
      <c r="AF22" s="52"/>
      <c r="AG22" s="52"/>
      <c r="AH22" s="53"/>
      <c r="AI22" s="49"/>
    </row>
    <row r="23" spans="1:35" ht="32" customHeight="1" thickTop="1" thickBot="1">
      <c r="B23" s="47"/>
      <c r="C23" s="377"/>
      <c r="D23" s="377"/>
      <c r="E23" s="377"/>
      <c r="F23" s="377"/>
      <c r="G23" s="377"/>
      <c r="H23" s="377"/>
      <c r="I23" s="377"/>
      <c r="J23" s="377"/>
      <c r="K23" s="377"/>
      <c r="L23" s="377"/>
      <c r="M23" s="377"/>
      <c r="N23" s="377"/>
      <c r="O23" s="104"/>
      <c r="P23" s="51"/>
      <c r="Q23" s="48"/>
      <c r="R23" s="49"/>
      <c r="S23" s="49"/>
      <c r="T23" s="49"/>
      <c r="U23" s="49"/>
      <c r="V23" s="49"/>
      <c r="W23" s="49"/>
      <c r="X23" s="49"/>
      <c r="Y23" s="49"/>
      <c r="Z23" s="49"/>
      <c r="AA23" s="49"/>
      <c r="AB23" s="49"/>
      <c r="AC23" s="49"/>
      <c r="AD23" s="49"/>
      <c r="AE23" s="49"/>
      <c r="AF23" s="49"/>
      <c r="AG23" s="49"/>
      <c r="AH23" s="49"/>
      <c r="AI23" s="49"/>
    </row>
    <row r="24" spans="1:35" ht="25" customHeight="1" thickTop="1" thickBot="1">
      <c r="B24" s="47"/>
      <c r="C24" s="377"/>
      <c r="D24" s="377"/>
      <c r="E24" s="377"/>
      <c r="F24" s="377"/>
      <c r="G24" s="377"/>
      <c r="H24" s="377"/>
      <c r="I24" s="377"/>
      <c r="J24" s="377"/>
      <c r="K24" s="377"/>
      <c r="L24" s="377"/>
      <c r="M24" s="377"/>
      <c r="N24" s="377"/>
      <c r="O24" s="104"/>
      <c r="P24" s="51"/>
      <c r="Q24" s="48"/>
      <c r="R24" s="47"/>
      <c r="S24" s="47"/>
      <c r="T24" s="47"/>
      <c r="U24" s="47"/>
      <c r="V24" s="47"/>
      <c r="W24" s="47"/>
      <c r="X24" s="47"/>
      <c r="Y24" s="47"/>
      <c r="Z24" s="47"/>
      <c r="AA24" s="47"/>
      <c r="AB24" s="47"/>
      <c r="AC24" s="47"/>
      <c r="AD24" s="47"/>
      <c r="AE24" s="47"/>
      <c r="AF24" s="47"/>
      <c r="AG24" s="47"/>
      <c r="AH24" s="49"/>
      <c r="AI24" s="49"/>
    </row>
    <row r="25" spans="1:35" ht="37" customHeight="1" thickTop="1" thickBot="1">
      <c r="B25" s="56"/>
      <c r="C25" s="378" t="s">
        <v>23</v>
      </c>
      <c r="D25" s="377"/>
      <c r="E25" s="377"/>
      <c r="F25" s="377"/>
      <c r="G25" s="377"/>
      <c r="H25" s="377"/>
      <c r="I25" s="377"/>
      <c r="J25" s="377"/>
      <c r="K25" s="377"/>
      <c r="L25" s="377"/>
      <c r="M25" s="377"/>
      <c r="N25" s="377"/>
      <c r="O25" s="104"/>
      <c r="P25" s="48"/>
      <c r="Q25" s="49"/>
      <c r="R25" s="49"/>
      <c r="S25" s="49"/>
      <c r="T25" s="49"/>
      <c r="U25" s="49"/>
      <c r="V25" s="49"/>
      <c r="W25" s="49"/>
      <c r="X25" s="49"/>
      <c r="Y25" s="49"/>
      <c r="Z25" s="49"/>
      <c r="AA25" s="49"/>
      <c r="AB25" s="49"/>
      <c r="AC25" s="49"/>
      <c r="AD25" s="49"/>
      <c r="AE25" s="49"/>
      <c r="AF25" s="49"/>
      <c r="AG25" s="49"/>
      <c r="AH25" s="49"/>
      <c r="AI25" s="49"/>
    </row>
    <row r="26" spans="1:35" ht="37" customHeight="1" thickTop="1" thickBot="1">
      <c r="B26" s="56"/>
      <c r="C26" s="377"/>
      <c r="D26" s="377"/>
      <c r="E26" s="377"/>
      <c r="F26" s="377"/>
      <c r="G26" s="377"/>
      <c r="H26" s="377"/>
      <c r="I26" s="377"/>
      <c r="J26" s="377"/>
      <c r="K26" s="377"/>
      <c r="L26" s="377"/>
      <c r="M26" s="377"/>
      <c r="N26" s="377"/>
      <c r="O26" s="104"/>
      <c r="P26" s="48"/>
      <c r="Q26" s="49"/>
      <c r="R26" s="49"/>
      <c r="S26" s="49"/>
      <c r="T26" s="49"/>
      <c r="U26" s="49"/>
      <c r="V26" s="49"/>
      <c r="W26" s="49"/>
      <c r="X26" s="49"/>
      <c r="Y26" s="49"/>
      <c r="Z26" s="49"/>
      <c r="AA26" s="49"/>
      <c r="AB26" s="49"/>
      <c r="AC26" s="49"/>
      <c r="AD26" s="49"/>
      <c r="AE26" s="49"/>
      <c r="AF26" s="49"/>
      <c r="AG26" s="49"/>
      <c r="AH26" s="49"/>
      <c r="AI26" s="49"/>
    </row>
    <row r="27" spans="1:35" ht="37" customHeight="1" thickTop="1" thickBot="1">
      <c r="B27" s="50"/>
      <c r="C27" s="377"/>
      <c r="D27" s="377"/>
      <c r="E27" s="377"/>
      <c r="F27" s="377"/>
      <c r="G27" s="377"/>
      <c r="H27" s="377"/>
      <c r="I27" s="377"/>
      <c r="J27" s="377"/>
      <c r="K27" s="377"/>
      <c r="L27" s="377"/>
      <c r="M27" s="377"/>
      <c r="N27" s="377"/>
      <c r="O27" s="104"/>
      <c r="P27" s="54"/>
      <c r="Q27" s="55"/>
      <c r="R27" s="49"/>
      <c r="S27" s="49"/>
      <c r="T27" s="49"/>
      <c r="U27" s="49"/>
      <c r="V27" s="49"/>
      <c r="W27" s="49"/>
      <c r="X27" s="49"/>
      <c r="Y27" s="49"/>
      <c r="Z27" s="49"/>
      <c r="AA27" s="49"/>
      <c r="AB27" s="49"/>
      <c r="AC27" s="49"/>
      <c r="AD27" s="49"/>
      <c r="AE27" s="49"/>
      <c r="AF27" s="49"/>
      <c r="AG27" s="49"/>
      <c r="AH27" s="49"/>
      <c r="AI27" s="49"/>
    </row>
    <row r="28" spans="1:35" ht="40" customHeight="1" thickTop="1">
      <c r="B28" s="50"/>
      <c r="C28" s="379" t="s">
        <v>24</v>
      </c>
      <c r="D28" s="379"/>
      <c r="E28" s="379"/>
      <c r="F28" s="379"/>
      <c r="G28" s="379"/>
      <c r="H28" s="379"/>
      <c r="I28" s="379"/>
      <c r="J28" s="379"/>
      <c r="K28" s="379"/>
      <c r="L28" s="379"/>
      <c r="M28" s="379"/>
      <c r="N28" s="379"/>
      <c r="O28" s="104"/>
      <c r="P28" s="47"/>
      <c r="Q28" s="47"/>
      <c r="R28" s="49"/>
      <c r="S28" s="49"/>
      <c r="T28" s="49"/>
      <c r="U28" s="49"/>
      <c r="V28" s="49"/>
      <c r="W28" s="49"/>
      <c r="X28" s="49"/>
      <c r="Y28" s="49"/>
      <c r="Z28" s="49"/>
      <c r="AA28" s="49"/>
      <c r="AB28" s="49"/>
      <c r="AC28" s="49"/>
      <c r="AD28" s="49"/>
      <c r="AE28" s="49"/>
      <c r="AF28" s="49"/>
      <c r="AG28" s="49"/>
      <c r="AH28" s="49"/>
      <c r="AI28" s="49"/>
    </row>
    <row r="29" spans="1:35" ht="45" customHeight="1" thickBot="1">
      <c r="B29" s="50"/>
      <c r="C29" s="368" t="s">
        <v>25</v>
      </c>
      <c r="D29" s="373"/>
      <c r="E29" s="249" t="s">
        <v>26</v>
      </c>
      <c r="F29" s="365" t="s">
        <v>27</v>
      </c>
      <c r="G29" s="366"/>
      <c r="H29" s="366"/>
      <c r="I29" s="366"/>
      <c r="J29" s="368"/>
      <c r="K29" s="365" t="s">
        <v>28</v>
      </c>
      <c r="L29" s="366"/>
      <c r="M29" s="366"/>
      <c r="N29" s="367"/>
      <c r="X29" s="49"/>
      <c r="Y29" s="49"/>
      <c r="Z29" s="49"/>
      <c r="AA29" s="49"/>
      <c r="AB29" s="49"/>
      <c r="AC29" s="49"/>
      <c r="AD29" s="49"/>
      <c r="AE29" s="49"/>
      <c r="AF29" s="49"/>
      <c r="AG29" s="49"/>
      <c r="AH29" s="49"/>
      <c r="AI29" s="49"/>
    </row>
    <row r="30" spans="1:35" ht="35" customHeight="1" thickBot="1">
      <c r="B30" s="50"/>
      <c r="C30" s="374" t="s">
        <v>29</v>
      </c>
      <c r="D30" s="375"/>
      <c r="E30" s="260" t="s">
        <v>30</v>
      </c>
      <c r="F30" s="354" t="s">
        <v>31</v>
      </c>
      <c r="G30" s="355"/>
      <c r="H30" s="355"/>
      <c r="I30" s="355"/>
      <c r="J30" s="356"/>
      <c r="K30" s="354"/>
      <c r="L30" s="355"/>
      <c r="M30" s="355"/>
      <c r="N30" s="361"/>
      <c r="X30" s="49"/>
      <c r="Y30" s="49"/>
      <c r="Z30" s="49"/>
      <c r="AA30" s="49"/>
      <c r="AB30" s="49"/>
      <c r="AC30" s="49"/>
      <c r="AD30" s="49"/>
      <c r="AE30" s="49"/>
      <c r="AF30" s="49"/>
      <c r="AG30" s="49"/>
      <c r="AH30" s="49"/>
      <c r="AI30" s="49"/>
    </row>
    <row r="31" spans="1:35" ht="35" customHeight="1" thickTop="1" thickBot="1">
      <c r="B31" s="50"/>
      <c r="C31" s="339" t="s">
        <v>32</v>
      </c>
      <c r="D31" s="340"/>
      <c r="E31" s="261" t="s">
        <v>33</v>
      </c>
      <c r="F31" s="343" t="s">
        <v>34</v>
      </c>
      <c r="G31" s="344"/>
      <c r="H31" s="344"/>
      <c r="I31" s="344"/>
      <c r="J31" s="345"/>
      <c r="K31" s="343" t="s">
        <v>35</v>
      </c>
      <c r="L31" s="344"/>
      <c r="M31" s="344"/>
      <c r="N31" s="360"/>
      <c r="X31" s="49"/>
      <c r="Y31" s="49"/>
      <c r="Z31" s="49"/>
      <c r="AA31" s="49"/>
      <c r="AB31" s="49"/>
      <c r="AC31" s="49"/>
      <c r="AD31" s="49"/>
      <c r="AE31" s="49"/>
      <c r="AF31" s="49"/>
      <c r="AG31" s="49"/>
      <c r="AH31" s="49"/>
      <c r="AI31" s="49"/>
    </row>
    <row r="32" spans="1:35" ht="35" customHeight="1" thickTop="1" thickBot="1">
      <c r="B32" s="50"/>
      <c r="C32" s="339" t="s">
        <v>36</v>
      </c>
      <c r="D32" s="340"/>
      <c r="E32" s="261" t="s">
        <v>37</v>
      </c>
      <c r="F32" s="343" t="s">
        <v>38</v>
      </c>
      <c r="G32" s="344"/>
      <c r="H32" s="344"/>
      <c r="I32" s="344"/>
      <c r="J32" s="345"/>
      <c r="K32" s="341"/>
      <c r="L32" s="339"/>
      <c r="M32" s="339"/>
      <c r="N32" s="342"/>
      <c r="X32" s="49"/>
      <c r="Y32" s="49"/>
      <c r="Z32" s="49"/>
      <c r="AA32" s="49"/>
      <c r="AB32" s="49"/>
      <c r="AC32" s="49"/>
      <c r="AD32" s="49"/>
      <c r="AE32" s="49"/>
      <c r="AF32" s="49"/>
      <c r="AG32" s="49"/>
      <c r="AH32" s="49"/>
      <c r="AI32" s="49"/>
    </row>
    <row r="33" spans="2:35" ht="35" customHeight="1" thickTop="1" thickBot="1">
      <c r="B33" s="50"/>
      <c r="C33" s="339" t="s">
        <v>39</v>
      </c>
      <c r="D33" s="340"/>
      <c r="E33" s="261" t="s">
        <v>40</v>
      </c>
      <c r="F33" s="343" t="s">
        <v>41</v>
      </c>
      <c r="G33" s="344"/>
      <c r="H33" s="344"/>
      <c r="I33" s="344"/>
      <c r="J33" s="345"/>
      <c r="K33" s="343"/>
      <c r="L33" s="344"/>
      <c r="M33" s="344"/>
      <c r="N33" s="360"/>
      <c r="X33" s="49"/>
      <c r="Y33" s="49"/>
      <c r="Z33" s="49"/>
      <c r="AA33" s="49"/>
      <c r="AB33" s="49"/>
      <c r="AC33" s="49"/>
      <c r="AD33" s="49"/>
      <c r="AE33" s="49"/>
      <c r="AF33" s="49"/>
      <c r="AG33" s="49"/>
      <c r="AH33" s="49"/>
      <c r="AI33" s="49"/>
    </row>
    <row r="34" spans="2:35" ht="35" customHeight="1" thickTop="1" thickBot="1">
      <c r="B34" s="50"/>
      <c r="C34" s="339" t="s">
        <v>42</v>
      </c>
      <c r="D34" s="340"/>
      <c r="E34" s="261" t="s">
        <v>43</v>
      </c>
      <c r="F34" s="341" t="s">
        <v>44</v>
      </c>
      <c r="G34" s="339"/>
      <c r="H34" s="339"/>
      <c r="I34" s="339"/>
      <c r="J34" s="340"/>
      <c r="K34" s="343"/>
      <c r="L34" s="344"/>
      <c r="M34" s="344"/>
      <c r="N34" s="360"/>
      <c r="X34" s="49"/>
      <c r="Y34" s="49"/>
      <c r="Z34" s="49"/>
      <c r="AA34" s="49"/>
      <c r="AB34" s="49"/>
      <c r="AC34" s="49"/>
      <c r="AD34" s="49"/>
      <c r="AE34" s="49"/>
      <c r="AF34" s="49"/>
      <c r="AG34" s="49"/>
      <c r="AH34" s="49"/>
      <c r="AI34" s="49"/>
    </row>
    <row r="35" spans="2:35" ht="35" customHeight="1" thickTop="1" thickBot="1">
      <c r="B35" s="50"/>
      <c r="C35" s="340" t="s">
        <v>45</v>
      </c>
      <c r="D35" s="359"/>
      <c r="E35" s="261"/>
      <c r="F35" s="343" t="s">
        <v>46</v>
      </c>
      <c r="G35" s="344"/>
      <c r="H35" s="344"/>
      <c r="I35" s="344"/>
      <c r="J35" s="345"/>
      <c r="K35" s="343"/>
      <c r="L35" s="344"/>
      <c r="M35" s="344"/>
      <c r="N35" s="360"/>
      <c r="X35" s="49"/>
      <c r="Y35" s="49"/>
      <c r="Z35" s="49"/>
      <c r="AA35" s="49"/>
      <c r="AB35" s="49"/>
      <c r="AC35" s="49"/>
      <c r="AD35" s="49"/>
      <c r="AE35" s="49"/>
      <c r="AF35" s="49"/>
      <c r="AG35" s="49"/>
      <c r="AH35" s="49"/>
      <c r="AI35" s="49"/>
    </row>
    <row r="36" spans="2:35" ht="35" customHeight="1" thickTop="1" thickBot="1">
      <c r="B36" s="50"/>
      <c r="C36" s="340" t="s">
        <v>47</v>
      </c>
      <c r="D36" s="359"/>
      <c r="E36" s="261"/>
      <c r="F36" s="343" t="s">
        <v>46</v>
      </c>
      <c r="G36" s="344"/>
      <c r="H36" s="344"/>
      <c r="I36" s="344"/>
      <c r="J36" s="345"/>
      <c r="K36" s="341"/>
      <c r="L36" s="339"/>
      <c r="M36" s="339"/>
      <c r="N36" s="342"/>
      <c r="X36" s="49"/>
      <c r="Y36" s="49"/>
      <c r="Z36" s="49"/>
      <c r="AA36" s="49"/>
      <c r="AB36" s="49"/>
      <c r="AC36" s="49"/>
      <c r="AD36" s="49"/>
      <c r="AE36" s="49"/>
      <c r="AF36" s="49"/>
      <c r="AG36" s="49"/>
      <c r="AH36" s="49"/>
      <c r="AI36" s="49"/>
    </row>
    <row r="37" spans="2:35" ht="35" customHeight="1" thickTop="1" thickBot="1">
      <c r="B37" s="50"/>
      <c r="C37" s="340" t="s">
        <v>48</v>
      </c>
      <c r="D37" s="359"/>
      <c r="E37" s="261" t="s">
        <v>49</v>
      </c>
      <c r="F37" s="343" t="s">
        <v>46</v>
      </c>
      <c r="G37" s="344"/>
      <c r="H37" s="344"/>
      <c r="I37" s="344"/>
      <c r="J37" s="345"/>
      <c r="K37" s="341"/>
      <c r="L37" s="339"/>
      <c r="M37" s="339"/>
      <c r="N37" s="342"/>
      <c r="X37" s="49"/>
      <c r="Y37" s="49"/>
      <c r="Z37" s="49"/>
      <c r="AA37" s="49"/>
      <c r="AB37" s="49"/>
      <c r="AC37" s="49"/>
      <c r="AD37" s="49"/>
      <c r="AE37" s="49"/>
      <c r="AF37" s="49"/>
      <c r="AG37" s="49"/>
      <c r="AH37" s="49"/>
      <c r="AI37" s="49"/>
    </row>
    <row r="38" spans="2:35" ht="35" customHeight="1" thickTop="1" thickBot="1">
      <c r="B38" s="50"/>
      <c r="C38" s="346" t="s">
        <v>50</v>
      </c>
      <c r="D38" s="347"/>
      <c r="E38" s="260" t="s">
        <v>51</v>
      </c>
      <c r="F38" s="354" t="s">
        <v>52</v>
      </c>
      <c r="G38" s="355"/>
      <c r="H38" s="355"/>
      <c r="I38" s="355"/>
      <c r="J38" s="356"/>
      <c r="K38" s="341"/>
      <c r="L38" s="339"/>
      <c r="M38" s="339"/>
      <c r="N38" s="342"/>
      <c r="X38" s="49"/>
      <c r="Y38" s="49"/>
      <c r="Z38" s="49"/>
      <c r="AA38" s="49"/>
      <c r="AB38" s="49"/>
      <c r="AC38" s="49"/>
      <c r="AD38" s="49"/>
      <c r="AE38" s="49"/>
      <c r="AF38" s="49"/>
      <c r="AG38" s="49"/>
      <c r="AH38" s="49"/>
      <c r="AI38" s="49"/>
    </row>
    <row r="39" spans="2:35" ht="35" customHeight="1" thickTop="1" thickBot="1">
      <c r="B39" s="50"/>
      <c r="C39" s="339" t="s">
        <v>53</v>
      </c>
      <c r="D39" s="340"/>
      <c r="E39" s="260" t="s">
        <v>54</v>
      </c>
      <c r="F39" s="354" t="s">
        <v>55</v>
      </c>
      <c r="G39" s="355"/>
      <c r="H39" s="355"/>
      <c r="I39" s="355"/>
      <c r="J39" s="356"/>
      <c r="K39" s="341" t="s">
        <v>56</v>
      </c>
      <c r="L39" s="339"/>
      <c r="M39" s="339"/>
      <c r="N39" s="342"/>
      <c r="X39" s="49"/>
      <c r="Y39" s="49"/>
      <c r="Z39" s="49"/>
      <c r="AA39" s="49"/>
      <c r="AB39" s="49"/>
      <c r="AC39" s="49"/>
      <c r="AD39" s="49"/>
      <c r="AE39" s="49"/>
      <c r="AF39" s="49"/>
      <c r="AG39" s="49"/>
      <c r="AH39" s="49"/>
      <c r="AI39" s="49"/>
    </row>
    <row r="40" spans="2:35" ht="35" customHeight="1">
      <c r="B40" s="50"/>
      <c r="C40" s="340" t="s">
        <v>57</v>
      </c>
      <c r="D40" s="359"/>
      <c r="E40" s="261" t="s">
        <v>58</v>
      </c>
      <c r="F40" s="341" t="s">
        <v>59</v>
      </c>
      <c r="G40" s="339"/>
      <c r="H40" s="339"/>
      <c r="I40" s="339"/>
      <c r="J40" s="340"/>
      <c r="K40" s="341"/>
      <c r="L40" s="339"/>
      <c r="M40" s="339"/>
      <c r="N40" s="342"/>
      <c r="X40" s="49"/>
      <c r="Y40" s="49"/>
      <c r="Z40" s="49"/>
      <c r="AA40" s="49"/>
      <c r="AB40" s="49"/>
      <c r="AC40" s="49"/>
      <c r="AD40" s="49"/>
      <c r="AE40" s="49"/>
      <c r="AF40" s="49"/>
      <c r="AG40" s="49"/>
      <c r="AH40" s="49"/>
      <c r="AI40" s="49"/>
    </row>
    <row r="41" spans="2:35" ht="35" customHeight="1">
      <c r="B41" s="50"/>
      <c r="C41" s="339" t="s">
        <v>60</v>
      </c>
      <c r="D41" s="340"/>
      <c r="E41" s="259" t="s">
        <v>61</v>
      </c>
      <c r="F41" s="341" t="s">
        <v>62</v>
      </c>
      <c r="G41" s="339"/>
      <c r="H41" s="339"/>
      <c r="I41" s="339"/>
      <c r="J41" s="340"/>
      <c r="K41" s="341" t="s">
        <v>63</v>
      </c>
      <c r="L41" s="339"/>
      <c r="M41" s="339"/>
      <c r="N41" s="342"/>
      <c r="X41" s="49"/>
      <c r="Y41" s="49"/>
      <c r="Z41" s="49"/>
      <c r="AA41" s="49"/>
      <c r="AB41" s="49"/>
      <c r="AC41" s="49"/>
      <c r="AD41" s="49"/>
      <c r="AE41" s="49"/>
      <c r="AF41" s="49"/>
      <c r="AG41" s="49"/>
      <c r="AH41" s="49"/>
      <c r="AI41" s="49"/>
    </row>
    <row r="42" spans="2:35" ht="35" customHeight="1">
      <c r="B42" s="50"/>
      <c r="C42" s="349" t="s">
        <v>64</v>
      </c>
      <c r="D42" s="350"/>
      <c r="E42" s="259" t="s">
        <v>65</v>
      </c>
      <c r="F42" s="341" t="s">
        <v>44</v>
      </c>
      <c r="G42" s="339"/>
      <c r="H42" s="339"/>
      <c r="I42" s="339"/>
      <c r="J42" s="340"/>
      <c r="K42" s="341"/>
      <c r="L42" s="339"/>
      <c r="M42" s="339"/>
      <c r="N42" s="342"/>
      <c r="X42" s="49"/>
      <c r="Y42" s="49"/>
      <c r="Z42" s="49"/>
      <c r="AA42" s="49"/>
      <c r="AB42" s="49"/>
      <c r="AC42" s="49"/>
      <c r="AD42" s="49"/>
      <c r="AE42" s="49"/>
      <c r="AF42" s="49"/>
      <c r="AG42" s="49"/>
      <c r="AH42" s="49"/>
      <c r="AI42" s="49"/>
    </row>
    <row r="43" spans="2:35" ht="35" customHeight="1" thickTop="1" thickBot="1">
      <c r="B43" s="50"/>
      <c r="C43" s="349" t="s">
        <v>66</v>
      </c>
      <c r="D43" s="350"/>
      <c r="E43" s="348" t="s">
        <v>67</v>
      </c>
      <c r="F43" s="343" t="s">
        <v>55</v>
      </c>
      <c r="G43" s="344"/>
      <c r="H43" s="344"/>
      <c r="I43" s="344"/>
      <c r="J43" s="345"/>
      <c r="K43" s="341" t="s">
        <v>68</v>
      </c>
      <c r="L43" s="339"/>
      <c r="M43" s="339"/>
      <c r="N43" s="342"/>
      <c r="X43" s="49"/>
      <c r="Y43" s="49"/>
      <c r="Z43" s="49"/>
      <c r="AA43" s="49"/>
      <c r="AB43" s="49"/>
      <c r="AC43" s="49"/>
      <c r="AD43" s="49"/>
      <c r="AE43" s="49"/>
      <c r="AF43" s="49"/>
      <c r="AG43" s="49"/>
      <c r="AH43" s="49"/>
      <c r="AI43" s="49"/>
    </row>
    <row r="44" spans="2:35" ht="35" customHeight="1" thickTop="1" thickBot="1">
      <c r="B44" s="50"/>
      <c r="C44" s="351"/>
      <c r="D44" s="346"/>
      <c r="E44" s="347"/>
      <c r="F44" s="343" t="s">
        <v>69</v>
      </c>
      <c r="G44" s="344"/>
      <c r="H44" s="344"/>
      <c r="I44" s="344"/>
      <c r="J44" s="345"/>
      <c r="K44" s="341" t="s">
        <v>70</v>
      </c>
      <c r="L44" s="339"/>
      <c r="M44" s="339"/>
      <c r="N44" s="342"/>
      <c r="X44" s="49"/>
      <c r="Y44" s="49"/>
      <c r="Z44" s="49"/>
      <c r="AA44" s="49"/>
      <c r="AB44" s="49"/>
      <c r="AC44" s="49"/>
      <c r="AD44" s="49"/>
      <c r="AE44" s="49"/>
      <c r="AF44" s="49"/>
      <c r="AG44" s="49"/>
      <c r="AH44" s="49"/>
      <c r="AI44" s="49"/>
    </row>
    <row r="45" spans="2:35" ht="35" customHeight="1">
      <c r="B45" s="50"/>
      <c r="C45" s="339" t="s">
        <v>71</v>
      </c>
      <c r="D45" s="340"/>
      <c r="E45" s="261" t="s">
        <v>72</v>
      </c>
      <c r="F45" s="341" t="s">
        <v>44</v>
      </c>
      <c r="G45" s="339"/>
      <c r="H45" s="339"/>
      <c r="I45" s="339"/>
      <c r="J45" s="340"/>
      <c r="K45" s="341"/>
      <c r="L45" s="339"/>
      <c r="M45" s="339"/>
      <c r="N45" s="342"/>
      <c r="X45" s="49"/>
      <c r="Y45" s="49"/>
      <c r="Z45" s="49"/>
      <c r="AA45" s="49"/>
      <c r="AB45" s="49"/>
      <c r="AC45" s="49"/>
      <c r="AD45" s="49"/>
      <c r="AE45" s="49"/>
      <c r="AF45" s="49"/>
      <c r="AG45" s="49"/>
      <c r="AH45" s="49"/>
      <c r="AI45" s="49"/>
    </row>
    <row r="46" spans="2:35" ht="35" customHeight="1">
      <c r="B46" s="50"/>
      <c r="C46" s="339" t="s">
        <v>73</v>
      </c>
      <c r="D46" s="340"/>
      <c r="E46" s="261" t="s">
        <v>74</v>
      </c>
      <c r="F46" s="341" t="s">
        <v>75</v>
      </c>
      <c r="G46" s="339"/>
      <c r="H46" s="339"/>
      <c r="I46" s="339"/>
      <c r="J46" s="340"/>
      <c r="K46" s="341"/>
      <c r="L46" s="339"/>
      <c r="M46" s="339"/>
      <c r="N46" s="342"/>
      <c r="X46" s="49"/>
      <c r="Y46" s="49"/>
      <c r="Z46" s="49"/>
      <c r="AA46" s="49"/>
      <c r="AB46" s="49"/>
      <c r="AC46" s="49"/>
      <c r="AD46" s="49"/>
      <c r="AE46" s="49"/>
      <c r="AF46" s="49"/>
      <c r="AG46" s="49"/>
      <c r="AH46" s="49"/>
      <c r="AI46" s="49"/>
    </row>
    <row r="47" spans="2:35" ht="35" customHeight="1">
      <c r="B47" s="50"/>
      <c r="C47" s="346" t="s">
        <v>76</v>
      </c>
      <c r="D47" s="347"/>
      <c r="E47" s="261" t="s">
        <v>77</v>
      </c>
      <c r="F47" s="341" t="s">
        <v>44</v>
      </c>
      <c r="G47" s="339"/>
      <c r="H47" s="339"/>
      <c r="I47" s="339"/>
      <c r="J47" s="340"/>
      <c r="K47" s="341"/>
      <c r="L47" s="339"/>
      <c r="M47" s="339"/>
      <c r="N47" s="342"/>
      <c r="X47" s="49"/>
      <c r="Y47" s="49"/>
      <c r="Z47" s="49"/>
      <c r="AA47" s="49"/>
      <c r="AB47" s="49"/>
      <c r="AC47" s="49"/>
      <c r="AD47" s="49"/>
      <c r="AE47" s="49"/>
      <c r="AF47" s="49"/>
      <c r="AG47" s="49"/>
      <c r="AH47" s="49"/>
      <c r="AI47" s="49"/>
    </row>
    <row r="48" spans="2:35" ht="35" customHeight="1" thickTop="1" thickBot="1">
      <c r="B48" s="50"/>
      <c r="C48" s="349" t="s">
        <v>78</v>
      </c>
      <c r="D48" s="350"/>
      <c r="E48" s="348" t="s">
        <v>79</v>
      </c>
      <c r="F48" s="341" t="s">
        <v>80</v>
      </c>
      <c r="G48" s="339"/>
      <c r="H48" s="339"/>
      <c r="I48" s="339"/>
      <c r="J48" s="340"/>
      <c r="K48" s="341" t="s">
        <v>81</v>
      </c>
      <c r="L48" s="339"/>
      <c r="M48" s="339"/>
      <c r="N48" s="342"/>
      <c r="X48" s="49"/>
      <c r="Y48" s="49"/>
      <c r="Z48" s="49"/>
      <c r="AA48" s="49"/>
      <c r="AB48" s="49"/>
      <c r="AC48" s="49"/>
      <c r="AD48" s="49"/>
      <c r="AE48" s="49"/>
      <c r="AF48" s="49"/>
      <c r="AG48" s="49"/>
      <c r="AH48" s="49"/>
      <c r="AI48" s="49"/>
    </row>
    <row r="49" spans="2:35" ht="35" customHeight="1" thickTop="1" thickBot="1">
      <c r="B49" s="50"/>
      <c r="C49" s="351"/>
      <c r="D49" s="346"/>
      <c r="E49" s="347"/>
      <c r="F49" s="341" t="s">
        <v>82</v>
      </c>
      <c r="G49" s="339"/>
      <c r="H49" s="339"/>
      <c r="I49" s="339"/>
      <c r="J49" s="340"/>
      <c r="K49" s="341" t="s">
        <v>83</v>
      </c>
      <c r="L49" s="339"/>
      <c r="M49" s="339"/>
      <c r="N49" s="342"/>
      <c r="X49" s="49"/>
      <c r="Y49" s="49"/>
      <c r="Z49" s="49"/>
      <c r="AA49" s="49"/>
      <c r="AB49" s="49"/>
      <c r="AC49" s="49"/>
      <c r="AD49" s="49"/>
      <c r="AE49" s="49"/>
      <c r="AF49" s="49"/>
      <c r="AG49" s="49"/>
      <c r="AH49" s="49"/>
      <c r="AI49" s="49"/>
    </row>
    <row r="50" spans="2:35" ht="35" customHeight="1" thickTop="1" thickBot="1">
      <c r="B50" s="50"/>
      <c r="C50" s="349" t="s">
        <v>84</v>
      </c>
      <c r="D50" s="350"/>
      <c r="E50" s="348" t="s">
        <v>85</v>
      </c>
      <c r="F50" s="341" t="s">
        <v>86</v>
      </c>
      <c r="G50" s="339"/>
      <c r="H50" s="339"/>
      <c r="I50" s="339"/>
      <c r="J50" s="340"/>
      <c r="K50" s="341" t="s">
        <v>87</v>
      </c>
      <c r="L50" s="339"/>
      <c r="M50" s="339"/>
      <c r="N50" s="342"/>
      <c r="X50" s="49"/>
      <c r="Y50" s="49"/>
      <c r="Z50" s="49"/>
      <c r="AA50" s="49"/>
      <c r="AB50" s="49"/>
      <c r="AC50" s="49"/>
      <c r="AD50" s="49"/>
      <c r="AE50" s="49"/>
      <c r="AF50" s="49"/>
      <c r="AG50" s="49"/>
      <c r="AH50" s="49"/>
      <c r="AI50" s="49"/>
    </row>
    <row r="51" spans="2:35" ht="35" customHeight="1" thickTop="1" thickBot="1">
      <c r="B51" s="50"/>
      <c r="C51" s="351"/>
      <c r="D51" s="346"/>
      <c r="E51" s="347"/>
      <c r="F51" s="341" t="s">
        <v>88</v>
      </c>
      <c r="G51" s="339"/>
      <c r="H51" s="339"/>
      <c r="I51" s="339"/>
      <c r="J51" s="340"/>
      <c r="K51" s="341" t="s">
        <v>89</v>
      </c>
      <c r="L51" s="339"/>
      <c r="M51" s="339"/>
      <c r="N51" s="342"/>
      <c r="X51" s="49"/>
      <c r="Y51" s="49"/>
      <c r="Z51" s="49"/>
      <c r="AA51" s="49"/>
      <c r="AB51" s="49"/>
      <c r="AC51" s="49"/>
      <c r="AD51" s="49"/>
      <c r="AE51" s="49"/>
      <c r="AF51" s="49"/>
      <c r="AG51" s="49"/>
      <c r="AH51" s="49"/>
      <c r="AI51" s="49"/>
    </row>
    <row r="52" spans="2:35" ht="35" customHeight="1" thickTop="1" thickBot="1">
      <c r="B52" s="50"/>
      <c r="C52" s="349" t="s">
        <v>90</v>
      </c>
      <c r="D52" s="350"/>
      <c r="E52" s="348" t="s">
        <v>91</v>
      </c>
      <c r="F52" s="341" t="s">
        <v>80</v>
      </c>
      <c r="G52" s="339"/>
      <c r="H52" s="339"/>
      <c r="I52" s="339"/>
      <c r="J52" s="340"/>
      <c r="K52" s="341" t="s">
        <v>81</v>
      </c>
      <c r="L52" s="339"/>
      <c r="M52" s="339"/>
      <c r="N52" s="342"/>
      <c r="X52" s="49"/>
      <c r="Y52" s="49"/>
      <c r="Z52" s="49"/>
      <c r="AA52" s="49"/>
      <c r="AB52" s="49"/>
      <c r="AC52" s="49"/>
      <c r="AD52" s="49"/>
      <c r="AE52" s="49"/>
      <c r="AF52" s="49"/>
      <c r="AG52" s="49"/>
      <c r="AH52" s="49"/>
      <c r="AI52" s="49"/>
    </row>
    <row r="53" spans="2:35" ht="35" customHeight="1" thickTop="1" thickBot="1">
      <c r="B53" s="50"/>
      <c r="C53" s="351"/>
      <c r="D53" s="346"/>
      <c r="E53" s="347"/>
      <c r="F53" s="341" t="s">
        <v>82</v>
      </c>
      <c r="G53" s="339"/>
      <c r="H53" s="339"/>
      <c r="I53" s="339"/>
      <c r="J53" s="340"/>
      <c r="K53" s="341" t="s">
        <v>83</v>
      </c>
      <c r="L53" s="339"/>
      <c r="M53" s="339"/>
      <c r="N53" s="342"/>
      <c r="X53" s="49"/>
      <c r="Y53" s="49"/>
      <c r="Z53" s="49"/>
      <c r="AA53" s="49"/>
      <c r="AB53" s="49"/>
      <c r="AC53" s="49"/>
      <c r="AD53" s="49"/>
      <c r="AE53" s="49"/>
      <c r="AF53" s="49"/>
      <c r="AG53" s="49"/>
      <c r="AH53" s="49"/>
      <c r="AI53" s="49"/>
    </row>
    <row r="54" spans="2:35" ht="35" customHeight="1" thickTop="1" thickBot="1">
      <c r="B54" s="50"/>
      <c r="C54" s="349" t="s">
        <v>92</v>
      </c>
      <c r="D54" s="350"/>
      <c r="E54" s="348" t="s">
        <v>93</v>
      </c>
      <c r="F54" s="341" t="s">
        <v>94</v>
      </c>
      <c r="G54" s="339"/>
      <c r="H54" s="339"/>
      <c r="I54" s="339"/>
      <c r="J54" s="340"/>
      <c r="K54" s="341" t="s">
        <v>95</v>
      </c>
      <c r="L54" s="339"/>
      <c r="M54" s="339"/>
      <c r="N54" s="342"/>
      <c r="X54" s="49"/>
      <c r="Y54" s="49"/>
      <c r="Z54" s="49"/>
      <c r="AA54" s="49"/>
      <c r="AB54" s="49"/>
      <c r="AC54" s="49"/>
      <c r="AD54" s="49"/>
      <c r="AE54" s="49"/>
      <c r="AF54" s="49"/>
      <c r="AG54" s="49"/>
      <c r="AH54" s="49"/>
      <c r="AI54" s="49"/>
    </row>
    <row r="55" spans="2:35" ht="35" customHeight="1" thickTop="1" thickBot="1">
      <c r="B55" s="50"/>
      <c r="C55" s="351"/>
      <c r="D55" s="346"/>
      <c r="E55" s="347"/>
      <c r="F55" s="341" t="s">
        <v>96</v>
      </c>
      <c r="G55" s="339"/>
      <c r="H55" s="339"/>
      <c r="I55" s="339"/>
      <c r="J55" s="340"/>
      <c r="K55" s="341" t="s">
        <v>97</v>
      </c>
      <c r="L55" s="339"/>
      <c r="M55" s="339"/>
      <c r="N55" s="342"/>
      <c r="X55" s="49"/>
      <c r="Y55" s="49"/>
      <c r="Z55" s="49"/>
      <c r="AA55" s="49"/>
      <c r="AB55" s="49"/>
      <c r="AC55" s="49"/>
      <c r="AD55" s="49"/>
      <c r="AE55" s="49"/>
      <c r="AF55" s="49"/>
      <c r="AG55" s="49"/>
      <c r="AH55" s="49"/>
      <c r="AI55" s="49"/>
    </row>
    <row r="56" spans="2:35" ht="35" customHeight="1" thickTop="1" thickBot="1">
      <c r="B56" s="50"/>
      <c r="C56" s="339" t="s">
        <v>98</v>
      </c>
      <c r="D56" s="340"/>
      <c r="E56" s="261" t="s">
        <v>99</v>
      </c>
      <c r="F56" s="341" t="s">
        <v>100</v>
      </c>
      <c r="G56" s="339"/>
      <c r="H56" s="339"/>
      <c r="I56" s="339"/>
      <c r="J56" s="340"/>
      <c r="K56" s="341"/>
      <c r="L56" s="339"/>
      <c r="M56" s="339"/>
      <c r="N56" s="342"/>
      <c r="X56" s="49"/>
      <c r="Y56" s="49"/>
      <c r="Z56" s="49"/>
      <c r="AA56" s="49"/>
      <c r="AB56" s="49"/>
      <c r="AC56" s="49"/>
      <c r="AD56" s="49"/>
      <c r="AE56" s="49"/>
      <c r="AF56" s="49"/>
      <c r="AG56" s="49"/>
      <c r="AH56" s="49"/>
      <c r="AI56" s="49"/>
    </row>
    <row r="57" spans="2:35" ht="35" customHeight="1" thickTop="1" thickBot="1">
      <c r="B57" s="50"/>
      <c r="C57" s="339" t="s">
        <v>101</v>
      </c>
      <c r="D57" s="340"/>
      <c r="E57" s="261" t="s">
        <v>102</v>
      </c>
      <c r="F57" s="343" t="s">
        <v>103</v>
      </c>
      <c r="G57" s="344"/>
      <c r="H57" s="344"/>
      <c r="I57" s="344"/>
      <c r="J57" s="345"/>
      <c r="K57" s="341"/>
      <c r="L57" s="339"/>
      <c r="M57" s="339"/>
      <c r="N57" s="342"/>
      <c r="X57" s="49"/>
      <c r="Y57" s="49"/>
      <c r="Z57" s="49"/>
      <c r="AA57" s="49"/>
      <c r="AB57" s="49"/>
      <c r="AC57" s="49"/>
      <c r="AD57" s="49"/>
      <c r="AE57" s="49"/>
      <c r="AF57" s="49"/>
      <c r="AG57" s="49"/>
      <c r="AH57" s="49"/>
      <c r="AI57" s="49"/>
    </row>
    <row r="58" spans="2:35" ht="35" customHeight="1" thickTop="1" thickBot="1">
      <c r="B58" s="50"/>
      <c r="C58" s="339" t="s">
        <v>104</v>
      </c>
      <c r="D58" s="340"/>
      <c r="E58" s="261" t="s">
        <v>105</v>
      </c>
      <c r="F58" s="343" t="s">
        <v>106</v>
      </c>
      <c r="G58" s="344"/>
      <c r="H58" s="344"/>
      <c r="I58" s="344"/>
      <c r="J58" s="345"/>
      <c r="K58" s="341"/>
      <c r="L58" s="339"/>
      <c r="M58" s="339"/>
      <c r="N58" s="342"/>
      <c r="X58" s="49"/>
      <c r="Y58" s="49"/>
      <c r="Z58" s="49"/>
      <c r="AA58" s="49"/>
      <c r="AB58" s="49"/>
      <c r="AC58" s="49"/>
      <c r="AD58" s="49"/>
      <c r="AE58" s="49"/>
      <c r="AF58" s="49"/>
      <c r="AG58" s="49"/>
      <c r="AH58" s="49"/>
      <c r="AI58" s="49"/>
    </row>
    <row r="59" spans="2:35" ht="35" customHeight="1" thickTop="1" thickBot="1">
      <c r="B59" s="50"/>
      <c r="C59" s="349" t="s">
        <v>107</v>
      </c>
      <c r="D59" s="350"/>
      <c r="E59" s="348" t="s">
        <v>108</v>
      </c>
      <c r="F59" s="343" t="s">
        <v>109</v>
      </c>
      <c r="G59" s="344"/>
      <c r="H59" s="344"/>
      <c r="I59" s="344"/>
      <c r="J59" s="345"/>
      <c r="K59" s="341" t="s">
        <v>110</v>
      </c>
      <c r="L59" s="339"/>
      <c r="M59" s="339"/>
      <c r="N59" s="342"/>
      <c r="O59" s="263"/>
      <c r="Q59" s="58"/>
      <c r="X59" s="49"/>
      <c r="Y59" s="49"/>
      <c r="Z59" s="49"/>
      <c r="AA59" s="49"/>
      <c r="AB59" s="49"/>
      <c r="AC59" s="49"/>
      <c r="AD59" s="49"/>
      <c r="AE59" s="49"/>
      <c r="AF59" s="49"/>
      <c r="AG59" s="49"/>
      <c r="AH59" s="49"/>
      <c r="AI59" s="49"/>
    </row>
    <row r="60" spans="2:35" ht="35" customHeight="1">
      <c r="B60" s="50"/>
      <c r="C60" s="351"/>
      <c r="D60" s="346"/>
      <c r="E60" s="347"/>
      <c r="F60" s="343" t="s">
        <v>111</v>
      </c>
      <c r="G60" s="344"/>
      <c r="H60" s="344"/>
      <c r="I60" s="344"/>
      <c r="J60" s="345"/>
      <c r="K60" s="341" t="s">
        <v>112</v>
      </c>
      <c r="L60" s="339"/>
      <c r="M60" s="339"/>
      <c r="N60" s="342"/>
      <c r="Q60" s="58"/>
      <c r="X60" s="49"/>
      <c r="Y60" s="49"/>
      <c r="Z60" s="49"/>
      <c r="AA60" s="49"/>
      <c r="AB60" s="49"/>
      <c r="AC60" s="49"/>
      <c r="AD60" s="49"/>
      <c r="AE60" s="49"/>
      <c r="AF60" s="49"/>
      <c r="AG60" s="49"/>
      <c r="AH60" s="49"/>
      <c r="AI60" s="49"/>
    </row>
    <row r="61" spans="2:35" ht="35" customHeight="1">
      <c r="B61" s="50"/>
      <c r="C61" s="339" t="s">
        <v>113</v>
      </c>
      <c r="D61" s="340"/>
      <c r="E61" s="314" t="s">
        <v>114</v>
      </c>
      <c r="F61" s="343" t="s">
        <v>115</v>
      </c>
      <c r="G61" s="344"/>
      <c r="H61" s="344"/>
      <c r="I61" s="344"/>
      <c r="J61" s="345"/>
      <c r="K61" s="341" t="s">
        <v>116</v>
      </c>
      <c r="L61" s="339"/>
      <c r="M61" s="339"/>
      <c r="N61" s="342"/>
      <c r="Q61" s="58"/>
      <c r="X61" s="49"/>
      <c r="Y61" s="49"/>
      <c r="Z61" s="49"/>
      <c r="AA61" s="49"/>
      <c r="AB61" s="49"/>
      <c r="AC61" s="49"/>
      <c r="AD61" s="49"/>
      <c r="AE61" s="49"/>
      <c r="AF61" s="49"/>
      <c r="AG61" s="49"/>
      <c r="AH61" s="49"/>
      <c r="AI61" s="49"/>
    </row>
    <row r="62" spans="2:35" ht="35" customHeight="1">
      <c r="B62" s="50"/>
      <c r="C62" s="352" t="s">
        <v>117</v>
      </c>
      <c r="D62" s="353"/>
      <c r="E62" s="262" t="s">
        <v>118</v>
      </c>
      <c r="F62" s="357" t="s">
        <v>119</v>
      </c>
      <c r="G62" s="352"/>
      <c r="H62" s="352"/>
      <c r="I62" s="352"/>
      <c r="J62" s="353"/>
      <c r="K62" s="357" t="s">
        <v>120</v>
      </c>
      <c r="L62" s="352"/>
      <c r="M62" s="352"/>
      <c r="N62" s="358"/>
      <c r="X62" s="49"/>
      <c r="Y62" s="49"/>
      <c r="Z62" s="49"/>
      <c r="AA62" s="49"/>
      <c r="AB62" s="49"/>
      <c r="AC62" s="49"/>
      <c r="AD62" s="49"/>
      <c r="AE62" s="49"/>
      <c r="AF62" s="49"/>
      <c r="AG62" s="49"/>
      <c r="AH62" s="49"/>
      <c r="AI62" s="49"/>
    </row>
    <row r="63" spans="2:35" ht="15.75" customHeight="1">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row>
    <row r="64" spans="2:35" ht="15.75" customHeight="1">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5"/>
      <c r="AI64" s="65"/>
    </row>
    <row r="65" spans="2:35" ht="15.75" customHeight="1">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row>
    <row r="66" spans="2:35" ht="15.75" customHeight="1">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row>
    <row r="67" spans="2:35" ht="15.75" customHeight="1">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row>
    <row r="68" spans="2:35" ht="15.75" customHeight="1">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row>
    <row r="69" spans="2:35" ht="15.75" customHeight="1">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row>
    <row r="70" spans="2:35" ht="15.75" customHeight="1">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c r="AE70" s="65"/>
      <c r="AF70" s="65"/>
      <c r="AG70" s="65"/>
      <c r="AH70" s="65"/>
      <c r="AI70" s="65"/>
    </row>
    <row r="71" spans="2:35" ht="15.75" customHeight="1">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65"/>
    </row>
    <row r="72" spans="2:35" ht="15.75" customHeight="1">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c r="AE72" s="65"/>
      <c r="AF72" s="65"/>
      <c r="AG72" s="65"/>
      <c r="AH72" s="65"/>
      <c r="AI72" s="65"/>
    </row>
    <row r="73" spans="2:35" ht="15.75" customHeight="1">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row>
    <row r="74" spans="2:35" ht="15.75" customHeight="1">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5"/>
      <c r="AG74" s="65"/>
      <c r="AH74" s="65"/>
      <c r="AI74" s="65"/>
    </row>
    <row r="75" spans="2:35" ht="15.75" customHeight="1">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row>
    <row r="76" spans="2:35" ht="15.75" customHeight="1">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row>
    <row r="77" spans="2:35" ht="15.75" customHeight="1">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row>
    <row r="78" spans="2:35" ht="15.75" customHeight="1">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c r="AH78" s="65"/>
      <c r="AI78" s="65"/>
    </row>
    <row r="79" spans="2:35" ht="15.75" customHeight="1">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row>
    <row r="80" spans="2:35" ht="15.75" customHeight="1">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row>
    <row r="81" spans="2:35" ht="15.75" customHeight="1">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row>
    <row r="82" spans="2:35" ht="15.75" customHeight="1">
      <c r="B82" s="65"/>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row>
    <row r="83" spans="2:35" ht="15.75" customHeight="1">
      <c r="B83" s="65"/>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row>
    <row r="84" spans="2:35" ht="15.75" customHeight="1">
      <c r="B84" s="65"/>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row>
    <row r="85" spans="2:35" ht="15.75" customHeight="1">
      <c r="B85" s="65"/>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row>
    <row r="86" spans="2:35" ht="15.75" customHeight="1">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row>
    <row r="87" spans="2:35" ht="15.75" customHeight="1">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row>
    <row r="88" spans="2:35" ht="15.75" customHeight="1">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row>
    <row r="89" spans="2:35" ht="15.75" customHeight="1">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row>
    <row r="90" spans="2:35" ht="15.75" customHeight="1">
      <c r="B90" s="65"/>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row>
    <row r="91" spans="2:35" ht="15.75" customHeight="1">
      <c r="B91" s="65"/>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row>
    <row r="92" spans="2:35" ht="15.75" customHeight="1">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row>
    <row r="93" spans="2:35" ht="15.75" customHeight="1">
      <c r="B93" s="65"/>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c r="AE93" s="65"/>
      <c r="AF93" s="65"/>
      <c r="AG93" s="65"/>
      <c r="AH93" s="65"/>
      <c r="AI93" s="65"/>
    </row>
    <row r="94" spans="2:35" ht="15.75" customHeight="1">
      <c r="B94" s="65"/>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row>
    <row r="95" spans="2:35" ht="15.75" customHeight="1">
      <c r="B95" s="65"/>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65"/>
    </row>
    <row r="96" spans="2:35" ht="15.75" customHeight="1">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row>
    <row r="97" spans="2:35" ht="15.75" customHeight="1">
      <c r="B97" s="65"/>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row>
    <row r="98" spans="2:35" ht="15.75" customHeight="1">
      <c r="B98" s="65"/>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row>
    <row r="99" spans="2:35" ht="15.75" customHeight="1">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row>
    <row r="100" spans="2:35" ht="15.75" customHeight="1">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row>
    <row r="101" spans="2:35" ht="15.75" customHeight="1">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row>
    <row r="102" spans="2:35" ht="15.75" customHeight="1">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c r="AE102" s="65"/>
      <c r="AF102" s="65"/>
      <c r="AG102" s="65"/>
      <c r="AH102" s="65"/>
      <c r="AI102" s="65"/>
    </row>
    <row r="103" spans="2:35" ht="15.75" customHeight="1">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row>
    <row r="104" spans="2:35" ht="15.75" customHeight="1">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row>
    <row r="105" spans="2:35" ht="15.75" customHeight="1">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row>
    <row r="106" spans="2:35" ht="15.75" customHeight="1">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row>
    <row r="107" spans="2:35" ht="15.75" customHeight="1">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5"/>
      <c r="AG107" s="65"/>
      <c r="AH107" s="65"/>
      <c r="AI107" s="65"/>
    </row>
    <row r="108" spans="2:35" ht="15.75" customHeight="1">
      <c r="B108" s="67"/>
      <c r="C108" s="67"/>
      <c r="D108" s="67"/>
      <c r="E108" s="67"/>
      <c r="F108" s="67"/>
      <c r="G108" s="67"/>
      <c r="H108" s="67"/>
      <c r="I108" s="67"/>
      <c r="J108" s="67"/>
      <c r="K108" s="67"/>
      <c r="L108" s="67"/>
      <c r="M108" s="67"/>
      <c r="N108" s="67"/>
      <c r="O108" s="67"/>
      <c r="P108" s="67"/>
      <c r="Q108" s="67"/>
      <c r="R108" s="67"/>
      <c r="S108" s="67"/>
      <c r="T108" s="273"/>
      <c r="U108" s="273"/>
      <c r="V108" s="273"/>
      <c r="W108" s="273"/>
      <c r="X108" s="273"/>
      <c r="Y108" s="273"/>
      <c r="Z108" s="273"/>
      <c r="AA108" s="273"/>
      <c r="AB108" s="273"/>
      <c r="AC108" s="273"/>
      <c r="AD108" s="273"/>
      <c r="AE108" s="273"/>
      <c r="AF108" s="273"/>
      <c r="AG108" s="273"/>
      <c r="AH108" s="273"/>
      <c r="AI108" s="273"/>
    </row>
    <row r="109" spans="2:35" ht="15.75" customHeight="1">
      <c r="B109" s="67"/>
      <c r="C109" s="67"/>
      <c r="D109" s="67"/>
      <c r="E109" s="67"/>
      <c r="F109" s="67"/>
      <c r="G109" s="67"/>
      <c r="H109" s="67"/>
      <c r="I109" s="67"/>
      <c r="J109" s="67"/>
      <c r="K109" s="67"/>
      <c r="L109" s="67"/>
      <c r="M109" s="67"/>
      <c r="N109" s="67"/>
      <c r="O109" s="67"/>
      <c r="P109" s="67"/>
      <c r="Q109" s="67"/>
      <c r="R109" s="67"/>
      <c r="S109" s="67"/>
      <c r="T109" s="273"/>
      <c r="U109" s="273"/>
      <c r="V109" s="273"/>
      <c r="W109" s="273"/>
      <c r="X109" s="273"/>
      <c r="Y109" s="273"/>
      <c r="Z109" s="273"/>
      <c r="AA109" s="273"/>
      <c r="AB109" s="273"/>
      <c r="AC109" s="273"/>
      <c r="AD109" s="273"/>
      <c r="AE109" s="273"/>
      <c r="AF109" s="273"/>
      <c r="AG109" s="273"/>
      <c r="AH109" s="273"/>
      <c r="AI109" s="273"/>
    </row>
    <row r="110" spans="2:35" ht="15.75" customHeight="1">
      <c r="B110" s="67"/>
      <c r="C110" s="67"/>
      <c r="D110" s="67"/>
      <c r="E110" s="67"/>
      <c r="F110" s="67"/>
      <c r="G110" s="67"/>
      <c r="H110" s="67"/>
      <c r="I110" s="67"/>
      <c r="J110" s="67"/>
      <c r="K110" s="67"/>
      <c r="L110" s="67"/>
      <c r="M110" s="67"/>
      <c r="N110" s="67"/>
      <c r="O110" s="67"/>
      <c r="P110" s="67"/>
      <c r="Q110" s="67"/>
      <c r="R110" s="67"/>
      <c r="S110" s="67"/>
      <c r="T110" s="273"/>
      <c r="U110" s="273"/>
      <c r="V110" s="273"/>
      <c r="W110" s="273"/>
      <c r="X110" s="273"/>
      <c r="Y110" s="273"/>
      <c r="Z110" s="273"/>
      <c r="AA110" s="273"/>
      <c r="AB110" s="273"/>
      <c r="AC110" s="273"/>
      <c r="AD110" s="273"/>
      <c r="AE110" s="273"/>
      <c r="AF110" s="273"/>
      <c r="AG110" s="273"/>
      <c r="AH110" s="273"/>
      <c r="AI110" s="273"/>
    </row>
    <row r="111" spans="2:35" ht="15.75" customHeight="1">
      <c r="B111" s="67"/>
      <c r="C111" s="67"/>
      <c r="D111" s="67"/>
      <c r="E111" s="67"/>
      <c r="F111" s="67"/>
      <c r="G111" s="67"/>
      <c r="H111" s="67"/>
      <c r="I111" s="67"/>
      <c r="J111" s="67"/>
      <c r="K111" s="67"/>
      <c r="L111" s="67"/>
      <c r="M111" s="67"/>
      <c r="N111" s="67"/>
      <c r="O111" s="67"/>
      <c r="P111" s="67"/>
      <c r="Q111" s="67"/>
      <c r="R111" s="67"/>
      <c r="S111" s="67"/>
      <c r="T111" s="273"/>
      <c r="U111" s="273"/>
      <c r="V111" s="273"/>
      <c r="W111" s="273"/>
      <c r="X111" s="273"/>
      <c r="Y111" s="273"/>
      <c r="Z111" s="273"/>
      <c r="AA111" s="273"/>
      <c r="AB111" s="273"/>
      <c r="AC111" s="273"/>
      <c r="AD111" s="273"/>
      <c r="AE111" s="273"/>
      <c r="AF111" s="273"/>
      <c r="AG111" s="273"/>
      <c r="AH111" s="273"/>
      <c r="AI111" s="273"/>
    </row>
    <row r="112" spans="2:35" ht="15.75" customHeight="1">
      <c r="B112" s="67"/>
      <c r="C112" s="67"/>
      <c r="D112" s="67"/>
      <c r="E112" s="67"/>
      <c r="F112" s="67"/>
      <c r="G112" s="67"/>
      <c r="H112" s="67"/>
      <c r="I112" s="67"/>
      <c r="J112" s="67"/>
      <c r="K112" s="67"/>
      <c r="L112" s="67"/>
      <c r="M112" s="67"/>
      <c r="N112" s="67"/>
      <c r="O112" s="67"/>
      <c r="P112" s="67"/>
      <c r="Q112" s="67"/>
      <c r="R112" s="67"/>
      <c r="S112" s="67"/>
      <c r="T112" s="273"/>
      <c r="U112" s="273"/>
      <c r="V112" s="273"/>
      <c r="W112" s="273"/>
      <c r="X112" s="273"/>
      <c r="Y112" s="273"/>
      <c r="Z112" s="273"/>
      <c r="AA112" s="273"/>
      <c r="AB112" s="273"/>
      <c r="AC112" s="273"/>
      <c r="AD112" s="273"/>
      <c r="AE112" s="273"/>
      <c r="AF112" s="273"/>
      <c r="AG112" s="273"/>
      <c r="AH112" s="273"/>
      <c r="AI112" s="273"/>
    </row>
    <row r="113" spans="2:35" ht="15.75" customHeight="1">
      <c r="B113" s="67"/>
      <c r="C113" s="67"/>
      <c r="D113" s="67"/>
      <c r="E113" s="67"/>
      <c r="F113" s="67"/>
      <c r="G113" s="67"/>
      <c r="H113" s="67"/>
      <c r="I113" s="67"/>
      <c r="J113" s="67"/>
      <c r="K113" s="67"/>
      <c r="L113" s="67"/>
      <c r="M113" s="67"/>
      <c r="N113" s="67"/>
      <c r="O113" s="67"/>
      <c r="P113" s="67"/>
      <c r="Q113" s="67"/>
      <c r="R113" s="67"/>
      <c r="S113" s="67"/>
      <c r="T113" s="273"/>
      <c r="U113" s="273"/>
      <c r="V113" s="273"/>
      <c r="W113" s="273"/>
      <c r="X113" s="273"/>
      <c r="Y113" s="273"/>
      <c r="Z113" s="273"/>
      <c r="AA113" s="273"/>
      <c r="AB113" s="273"/>
      <c r="AC113" s="273"/>
      <c r="AD113" s="273"/>
      <c r="AE113" s="273"/>
      <c r="AF113" s="273"/>
      <c r="AG113" s="273"/>
      <c r="AH113" s="273"/>
      <c r="AI113" s="273"/>
    </row>
    <row r="114" spans="2:35" ht="15.75" customHeight="1">
      <c r="B114" s="67"/>
      <c r="C114" s="67"/>
      <c r="D114" s="67"/>
      <c r="E114" s="67"/>
      <c r="F114" s="67"/>
      <c r="G114" s="67"/>
      <c r="H114" s="67"/>
      <c r="I114" s="67"/>
      <c r="J114" s="67"/>
      <c r="K114" s="67"/>
      <c r="L114" s="67"/>
      <c r="M114" s="67"/>
      <c r="N114" s="67"/>
      <c r="O114" s="67"/>
      <c r="P114" s="67"/>
      <c r="Q114" s="67"/>
      <c r="R114" s="67"/>
      <c r="S114" s="67"/>
      <c r="T114" s="273"/>
      <c r="U114" s="273"/>
      <c r="V114" s="273"/>
      <c r="W114" s="273"/>
      <c r="X114" s="273"/>
      <c r="Y114" s="273"/>
      <c r="Z114" s="273"/>
      <c r="AA114" s="273"/>
      <c r="AB114" s="273"/>
      <c r="AC114" s="273"/>
      <c r="AD114" s="273"/>
      <c r="AE114" s="273"/>
      <c r="AF114" s="273"/>
      <c r="AG114" s="273"/>
      <c r="AH114" s="273"/>
      <c r="AI114" s="273"/>
    </row>
    <row r="115" spans="2:35" ht="15.75" customHeight="1">
      <c r="B115" s="67"/>
      <c r="C115" s="67"/>
      <c r="D115" s="67"/>
      <c r="E115" s="67"/>
      <c r="F115" s="67"/>
      <c r="G115" s="67"/>
      <c r="H115" s="67"/>
      <c r="I115" s="67"/>
      <c r="J115" s="67"/>
      <c r="K115" s="67"/>
      <c r="L115" s="67"/>
      <c r="M115" s="67"/>
      <c r="N115" s="67"/>
      <c r="O115" s="67"/>
      <c r="P115" s="67"/>
      <c r="Q115" s="67"/>
      <c r="R115" s="67"/>
      <c r="S115" s="67"/>
      <c r="T115" s="273"/>
      <c r="U115" s="273"/>
      <c r="V115" s="273"/>
      <c r="W115" s="273"/>
      <c r="X115" s="273"/>
      <c r="Y115" s="273"/>
      <c r="Z115" s="273"/>
      <c r="AA115" s="273"/>
      <c r="AB115" s="273"/>
      <c r="AC115" s="273"/>
      <c r="AD115" s="273"/>
      <c r="AE115" s="273"/>
      <c r="AF115" s="273"/>
      <c r="AG115" s="273"/>
      <c r="AH115" s="273"/>
      <c r="AI115" s="273"/>
    </row>
    <row r="116" spans="2:35" ht="15.75" customHeight="1">
      <c r="B116" s="67"/>
      <c r="C116" s="67"/>
      <c r="D116" s="67"/>
      <c r="E116" s="67"/>
      <c r="F116" s="67"/>
      <c r="G116" s="67"/>
      <c r="H116" s="67"/>
      <c r="I116" s="67"/>
      <c r="J116" s="67"/>
      <c r="K116" s="67"/>
      <c r="L116" s="67"/>
      <c r="M116" s="67"/>
      <c r="N116" s="67"/>
      <c r="O116" s="67"/>
      <c r="P116" s="67"/>
      <c r="Q116" s="67"/>
      <c r="R116" s="67"/>
      <c r="S116" s="67"/>
      <c r="T116" s="273"/>
      <c r="U116" s="273"/>
      <c r="V116" s="273"/>
      <c r="W116" s="273"/>
      <c r="X116" s="273"/>
      <c r="Y116" s="273"/>
      <c r="Z116" s="273"/>
      <c r="AA116" s="273"/>
      <c r="AB116" s="273"/>
      <c r="AC116" s="273"/>
      <c r="AD116" s="273"/>
      <c r="AE116" s="273"/>
      <c r="AF116" s="273"/>
      <c r="AG116" s="273"/>
      <c r="AH116" s="273"/>
      <c r="AI116" s="273"/>
    </row>
    <row r="117" spans="2:35" ht="15.75" customHeight="1">
      <c r="B117" s="67"/>
      <c r="C117" s="67"/>
      <c r="D117" s="67"/>
      <c r="E117" s="67"/>
      <c r="F117" s="67"/>
      <c r="G117" s="67"/>
      <c r="H117" s="67"/>
      <c r="I117" s="67"/>
      <c r="J117" s="67"/>
      <c r="K117" s="67"/>
      <c r="L117" s="67"/>
      <c r="M117" s="67"/>
      <c r="N117" s="67"/>
      <c r="O117" s="67"/>
      <c r="P117" s="67"/>
      <c r="Q117" s="67"/>
      <c r="R117" s="67"/>
      <c r="S117" s="67"/>
      <c r="T117" s="273"/>
      <c r="U117" s="273"/>
      <c r="V117" s="273"/>
      <c r="W117" s="273"/>
      <c r="X117" s="273"/>
      <c r="Y117" s="273"/>
      <c r="Z117" s="273"/>
      <c r="AA117" s="273"/>
      <c r="AB117" s="273"/>
      <c r="AC117" s="273"/>
      <c r="AD117" s="273"/>
      <c r="AE117" s="273"/>
      <c r="AF117" s="273"/>
      <c r="AG117" s="273"/>
      <c r="AH117" s="273"/>
      <c r="AI117" s="273"/>
    </row>
    <row r="118" spans="2:35" ht="15.75" customHeight="1">
      <c r="B118" s="67"/>
      <c r="C118" s="67"/>
      <c r="D118" s="67"/>
      <c r="E118" s="67"/>
      <c r="F118" s="67"/>
      <c r="G118" s="67"/>
      <c r="H118" s="67"/>
      <c r="I118" s="67"/>
      <c r="J118" s="67"/>
      <c r="K118" s="67"/>
      <c r="L118" s="67"/>
      <c r="M118" s="67"/>
      <c r="N118" s="67"/>
      <c r="O118" s="67"/>
      <c r="P118" s="67"/>
      <c r="Q118" s="67"/>
      <c r="R118" s="67"/>
      <c r="S118" s="67"/>
      <c r="T118" s="273"/>
      <c r="U118" s="273"/>
      <c r="V118" s="273"/>
      <c r="W118" s="273"/>
      <c r="X118" s="273"/>
      <c r="Y118" s="273"/>
      <c r="Z118" s="273"/>
      <c r="AA118" s="273"/>
      <c r="AB118" s="273"/>
      <c r="AC118" s="273"/>
      <c r="AD118" s="273"/>
      <c r="AE118" s="273"/>
      <c r="AF118" s="273"/>
      <c r="AG118" s="273"/>
      <c r="AH118" s="273"/>
      <c r="AI118" s="273"/>
    </row>
    <row r="119" spans="2:35" ht="15.75" customHeight="1">
      <c r="B119" s="67"/>
      <c r="C119" s="67"/>
      <c r="D119" s="67"/>
      <c r="E119" s="67"/>
      <c r="F119" s="67"/>
      <c r="G119" s="67"/>
      <c r="H119" s="67"/>
      <c r="I119" s="67"/>
      <c r="J119" s="67"/>
      <c r="K119" s="67"/>
      <c r="L119" s="67"/>
      <c r="M119" s="67"/>
      <c r="N119" s="67"/>
      <c r="O119" s="67"/>
      <c r="P119" s="67"/>
      <c r="Q119" s="67"/>
      <c r="R119" s="67"/>
      <c r="S119" s="67"/>
      <c r="T119" s="273"/>
      <c r="U119" s="273"/>
      <c r="V119" s="273"/>
      <c r="W119" s="273"/>
      <c r="X119" s="273"/>
      <c r="Y119" s="273"/>
      <c r="Z119" s="273"/>
      <c r="AA119" s="273"/>
      <c r="AB119" s="273"/>
      <c r="AC119" s="273"/>
      <c r="AD119" s="273"/>
      <c r="AE119" s="273"/>
      <c r="AF119" s="273"/>
      <c r="AG119" s="273"/>
      <c r="AH119" s="273"/>
      <c r="AI119" s="273"/>
    </row>
    <row r="120" spans="2:35" ht="15.75" customHeight="1">
      <c r="B120" s="67"/>
      <c r="C120" s="67"/>
      <c r="D120" s="67"/>
      <c r="E120" s="67"/>
      <c r="F120" s="67"/>
      <c r="G120" s="67"/>
      <c r="H120" s="67"/>
      <c r="I120" s="67"/>
      <c r="J120" s="67"/>
      <c r="K120" s="67"/>
      <c r="L120" s="67"/>
      <c r="M120" s="67"/>
      <c r="N120" s="67"/>
      <c r="O120" s="67"/>
      <c r="P120" s="67"/>
      <c r="Q120" s="67"/>
      <c r="R120" s="67"/>
      <c r="S120" s="67"/>
      <c r="T120" s="273"/>
      <c r="U120" s="273"/>
      <c r="V120" s="273"/>
      <c r="W120" s="273"/>
      <c r="X120" s="273"/>
      <c r="Y120" s="273"/>
      <c r="Z120" s="273"/>
      <c r="AA120" s="273"/>
      <c r="AB120" s="273"/>
      <c r="AC120" s="273"/>
      <c r="AD120" s="273"/>
      <c r="AE120" s="273"/>
      <c r="AF120" s="273"/>
      <c r="AG120" s="273"/>
      <c r="AH120" s="273"/>
      <c r="AI120" s="273"/>
    </row>
    <row r="121" spans="2:35" ht="15.75" customHeight="1">
      <c r="B121" s="67"/>
      <c r="C121" s="67"/>
      <c r="D121" s="67"/>
      <c r="E121" s="67"/>
      <c r="F121" s="67"/>
      <c r="G121" s="67"/>
      <c r="H121" s="67"/>
      <c r="I121" s="67"/>
      <c r="J121" s="67"/>
      <c r="K121" s="67"/>
      <c r="L121" s="67"/>
      <c r="M121" s="67"/>
      <c r="N121" s="67"/>
      <c r="O121" s="67"/>
      <c r="P121" s="67"/>
      <c r="Q121" s="67"/>
      <c r="R121" s="67"/>
      <c r="S121" s="67"/>
      <c r="T121" s="273"/>
      <c r="U121" s="273"/>
      <c r="V121" s="273"/>
      <c r="W121" s="273"/>
      <c r="X121" s="273"/>
      <c r="Y121" s="273"/>
      <c r="Z121" s="273"/>
      <c r="AA121" s="273"/>
      <c r="AB121" s="273"/>
      <c r="AC121" s="273"/>
      <c r="AD121" s="273"/>
      <c r="AE121" s="273"/>
      <c r="AF121" s="273"/>
      <c r="AG121" s="273"/>
      <c r="AH121" s="273"/>
      <c r="AI121" s="273"/>
    </row>
    <row r="122" spans="2:35" ht="15.75" customHeight="1">
      <c r="B122" s="67"/>
      <c r="C122" s="67"/>
      <c r="D122" s="67"/>
      <c r="E122" s="67"/>
      <c r="F122" s="67"/>
      <c r="G122" s="67"/>
      <c r="H122" s="67"/>
      <c r="I122" s="67"/>
      <c r="J122" s="67"/>
      <c r="K122" s="67"/>
      <c r="L122" s="67"/>
      <c r="M122" s="67"/>
      <c r="N122" s="67"/>
      <c r="O122" s="67"/>
      <c r="P122" s="67"/>
      <c r="Q122" s="67"/>
      <c r="R122" s="67"/>
      <c r="S122" s="67"/>
      <c r="T122" s="273"/>
      <c r="U122" s="273"/>
      <c r="V122" s="273"/>
      <c r="W122" s="273"/>
      <c r="X122" s="273"/>
      <c r="Y122" s="273"/>
      <c r="Z122" s="273"/>
      <c r="AA122" s="273"/>
      <c r="AB122" s="273"/>
      <c r="AC122" s="273"/>
      <c r="AD122" s="273"/>
      <c r="AE122" s="273"/>
      <c r="AF122" s="273"/>
      <c r="AG122" s="273"/>
      <c r="AH122" s="273"/>
      <c r="AI122" s="273"/>
    </row>
    <row r="123" spans="2:35" ht="15.75" customHeight="1">
      <c r="B123" s="67"/>
      <c r="C123" s="67"/>
      <c r="D123" s="67"/>
      <c r="E123" s="67"/>
      <c r="F123" s="67"/>
      <c r="G123" s="67"/>
      <c r="H123" s="67"/>
      <c r="I123" s="67"/>
      <c r="J123" s="67"/>
      <c r="K123" s="67"/>
      <c r="L123" s="67"/>
      <c r="M123" s="67"/>
      <c r="N123" s="67"/>
      <c r="O123" s="67"/>
      <c r="P123" s="67"/>
      <c r="Q123" s="67"/>
      <c r="R123" s="67"/>
      <c r="S123" s="67"/>
      <c r="T123" s="273"/>
      <c r="U123" s="273"/>
      <c r="V123" s="273"/>
      <c r="W123" s="273"/>
      <c r="X123" s="273"/>
      <c r="Y123" s="273"/>
      <c r="Z123" s="273"/>
      <c r="AA123" s="273"/>
      <c r="AB123" s="273"/>
      <c r="AC123" s="273"/>
      <c r="AD123" s="273"/>
      <c r="AE123" s="273"/>
      <c r="AF123" s="273"/>
      <c r="AG123" s="273"/>
      <c r="AH123" s="273"/>
      <c r="AI123" s="273"/>
    </row>
    <row r="124" spans="2:35" ht="15.75" customHeight="1">
      <c r="B124" s="67"/>
      <c r="C124" s="67"/>
      <c r="D124" s="67"/>
      <c r="E124" s="67"/>
      <c r="F124" s="67"/>
      <c r="G124" s="67"/>
      <c r="H124" s="67"/>
      <c r="I124" s="67"/>
      <c r="J124" s="67"/>
      <c r="K124" s="67"/>
      <c r="L124" s="67"/>
      <c r="M124" s="67"/>
      <c r="N124" s="67"/>
      <c r="O124" s="67"/>
      <c r="P124" s="67"/>
      <c r="Q124" s="67"/>
      <c r="R124" s="67"/>
      <c r="S124" s="67"/>
      <c r="T124" s="273"/>
      <c r="U124" s="273"/>
      <c r="V124" s="273"/>
      <c r="W124" s="273"/>
      <c r="X124" s="273"/>
      <c r="Y124" s="273"/>
      <c r="Z124" s="273"/>
      <c r="AA124" s="273"/>
      <c r="AB124" s="273"/>
      <c r="AC124" s="273"/>
      <c r="AD124" s="273"/>
      <c r="AE124" s="273"/>
      <c r="AF124" s="273"/>
      <c r="AG124" s="273"/>
      <c r="AH124" s="273"/>
      <c r="AI124" s="273"/>
    </row>
    <row r="125" spans="2:35" ht="15.75" customHeight="1">
      <c r="B125" s="67"/>
      <c r="C125" s="67"/>
      <c r="D125" s="67"/>
      <c r="E125" s="67"/>
      <c r="F125" s="67"/>
      <c r="G125" s="67"/>
      <c r="H125" s="67"/>
      <c r="I125" s="67"/>
      <c r="J125" s="67"/>
      <c r="K125" s="67"/>
      <c r="L125" s="67"/>
      <c r="M125" s="67"/>
      <c r="N125" s="67"/>
      <c r="O125" s="67"/>
      <c r="P125" s="67"/>
      <c r="Q125" s="67"/>
      <c r="R125" s="67"/>
      <c r="S125" s="67"/>
      <c r="T125" s="273"/>
      <c r="U125" s="273"/>
      <c r="V125" s="273"/>
      <c r="W125" s="273"/>
      <c r="X125" s="273"/>
      <c r="Y125" s="273"/>
      <c r="Z125" s="273"/>
      <c r="AA125" s="273"/>
      <c r="AB125" s="273"/>
      <c r="AC125" s="273"/>
      <c r="AD125" s="273"/>
      <c r="AE125" s="273"/>
      <c r="AF125" s="273"/>
      <c r="AG125" s="273"/>
      <c r="AH125" s="273"/>
      <c r="AI125" s="273"/>
    </row>
    <row r="126" spans="2:35" ht="15.75" customHeight="1">
      <c r="B126" s="67"/>
      <c r="C126" s="67"/>
      <c r="D126" s="67"/>
      <c r="E126" s="67"/>
      <c r="F126" s="67"/>
      <c r="G126" s="67"/>
      <c r="H126" s="67"/>
      <c r="I126" s="67"/>
      <c r="J126" s="67"/>
      <c r="K126" s="67"/>
      <c r="L126" s="67"/>
      <c r="M126" s="67"/>
      <c r="N126" s="67"/>
      <c r="O126" s="67"/>
      <c r="P126" s="67"/>
      <c r="Q126" s="67"/>
      <c r="R126" s="67"/>
      <c r="S126" s="67"/>
      <c r="T126" s="273"/>
      <c r="U126" s="273"/>
      <c r="V126" s="273"/>
      <c r="W126" s="273"/>
      <c r="X126" s="273"/>
      <c r="Y126" s="273"/>
      <c r="Z126" s="273"/>
      <c r="AA126" s="273"/>
      <c r="AB126" s="273"/>
      <c r="AC126" s="273"/>
      <c r="AD126" s="273"/>
      <c r="AE126" s="273"/>
      <c r="AF126" s="273"/>
      <c r="AG126" s="273"/>
      <c r="AH126" s="273"/>
      <c r="AI126" s="273"/>
    </row>
    <row r="127" spans="2:35" ht="15.75" customHeight="1">
      <c r="B127" s="67"/>
      <c r="C127" s="67"/>
      <c r="D127" s="67"/>
      <c r="E127" s="67"/>
      <c r="F127" s="67"/>
      <c r="G127" s="67"/>
      <c r="H127" s="67"/>
      <c r="I127" s="67"/>
      <c r="J127" s="67"/>
      <c r="K127" s="67"/>
      <c r="L127" s="67"/>
      <c r="M127" s="67"/>
      <c r="N127" s="67"/>
      <c r="O127" s="67"/>
      <c r="P127" s="67"/>
      <c r="Q127" s="67"/>
      <c r="R127" s="67"/>
      <c r="S127" s="67"/>
      <c r="T127" s="273"/>
      <c r="U127" s="273"/>
      <c r="V127" s="273"/>
      <c r="W127" s="273"/>
      <c r="X127" s="273"/>
      <c r="Y127" s="273"/>
      <c r="Z127" s="273"/>
      <c r="AA127" s="273"/>
      <c r="AB127" s="273"/>
      <c r="AC127" s="273"/>
      <c r="AD127" s="273"/>
      <c r="AE127" s="273"/>
      <c r="AF127" s="273"/>
      <c r="AG127" s="273"/>
      <c r="AH127" s="273"/>
      <c r="AI127" s="273"/>
    </row>
    <row r="128" spans="2:35" ht="15.75" customHeight="1">
      <c r="B128" s="67"/>
      <c r="C128" s="67"/>
      <c r="D128" s="67"/>
      <c r="E128" s="67"/>
      <c r="F128" s="67"/>
      <c r="G128" s="67"/>
      <c r="H128" s="67"/>
      <c r="I128" s="67"/>
      <c r="J128" s="67"/>
      <c r="K128" s="67"/>
      <c r="L128" s="67"/>
      <c r="M128" s="67"/>
      <c r="N128" s="67"/>
      <c r="O128" s="67"/>
      <c r="P128" s="67"/>
      <c r="Q128" s="67"/>
      <c r="R128" s="67"/>
      <c r="S128" s="67"/>
      <c r="T128" s="273"/>
      <c r="U128" s="273"/>
      <c r="V128" s="273"/>
      <c r="W128" s="273"/>
      <c r="X128" s="273"/>
      <c r="Y128" s="273"/>
      <c r="Z128" s="273"/>
      <c r="AA128" s="273"/>
      <c r="AB128" s="273"/>
      <c r="AC128" s="273"/>
      <c r="AD128" s="273"/>
      <c r="AE128" s="273"/>
      <c r="AF128" s="273"/>
      <c r="AG128" s="273"/>
      <c r="AH128" s="273"/>
      <c r="AI128" s="273"/>
    </row>
    <row r="129" spans="2:35" ht="15.75" customHeight="1">
      <c r="B129" s="67"/>
      <c r="C129" s="67"/>
      <c r="D129" s="67"/>
      <c r="E129" s="67"/>
      <c r="F129" s="67"/>
      <c r="G129" s="67"/>
      <c r="H129" s="67"/>
      <c r="I129" s="67"/>
      <c r="J129" s="67"/>
      <c r="K129" s="67"/>
      <c r="L129" s="67"/>
      <c r="M129" s="67"/>
      <c r="N129" s="67"/>
      <c r="O129" s="67"/>
      <c r="P129" s="67"/>
      <c r="Q129" s="67"/>
      <c r="R129" s="67"/>
      <c r="S129" s="67"/>
      <c r="T129" s="273"/>
      <c r="U129" s="273"/>
      <c r="V129" s="273"/>
      <c r="W129" s="273"/>
      <c r="X129" s="273"/>
      <c r="Y129" s="273"/>
      <c r="Z129" s="273"/>
      <c r="AA129" s="273"/>
      <c r="AB129" s="273"/>
      <c r="AC129" s="273"/>
      <c r="AD129" s="273"/>
      <c r="AE129" s="273"/>
      <c r="AF129" s="273"/>
      <c r="AG129" s="273"/>
      <c r="AH129" s="273"/>
      <c r="AI129" s="273"/>
    </row>
    <row r="130" spans="2:35" ht="15.75" customHeight="1">
      <c r="B130" s="67"/>
      <c r="C130" s="67"/>
      <c r="D130" s="67"/>
      <c r="E130" s="67"/>
      <c r="F130" s="67"/>
      <c r="G130" s="67"/>
      <c r="H130" s="67"/>
      <c r="I130" s="67"/>
      <c r="J130" s="67"/>
      <c r="K130" s="67"/>
      <c r="L130" s="67"/>
      <c r="M130" s="67"/>
      <c r="N130" s="67"/>
      <c r="O130" s="67"/>
      <c r="P130" s="67"/>
      <c r="Q130" s="67"/>
      <c r="R130" s="67"/>
      <c r="S130" s="67"/>
      <c r="T130" s="273"/>
      <c r="U130" s="273"/>
      <c r="V130" s="273"/>
      <c r="W130" s="273"/>
      <c r="X130" s="273"/>
      <c r="Y130" s="273"/>
      <c r="Z130" s="273"/>
      <c r="AA130" s="273"/>
      <c r="AB130" s="273"/>
      <c r="AC130" s="273"/>
      <c r="AD130" s="273"/>
      <c r="AE130" s="273"/>
      <c r="AF130" s="273"/>
      <c r="AG130" s="273"/>
      <c r="AH130" s="273"/>
      <c r="AI130" s="273"/>
    </row>
    <row r="131" spans="2:35" ht="15.75" customHeight="1">
      <c r="B131" s="67"/>
      <c r="C131" s="67"/>
      <c r="D131" s="67"/>
      <c r="E131" s="67"/>
      <c r="F131" s="67"/>
      <c r="G131" s="67"/>
      <c r="H131" s="67"/>
      <c r="I131" s="67"/>
      <c r="J131" s="67"/>
      <c r="K131" s="67"/>
      <c r="L131" s="67"/>
      <c r="M131" s="67"/>
      <c r="N131" s="67"/>
      <c r="O131" s="67"/>
      <c r="P131" s="67"/>
      <c r="Q131" s="67"/>
      <c r="R131" s="67"/>
      <c r="S131" s="67"/>
      <c r="T131" s="273"/>
      <c r="U131" s="273"/>
      <c r="V131" s="273"/>
      <c r="W131" s="273"/>
      <c r="X131" s="273"/>
      <c r="Y131" s="273"/>
      <c r="Z131" s="273"/>
      <c r="AA131" s="273"/>
      <c r="AB131" s="273"/>
      <c r="AC131" s="273"/>
      <c r="AD131" s="273"/>
      <c r="AE131" s="273"/>
      <c r="AF131" s="273"/>
      <c r="AG131" s="273"/>
      <c r="AH131" s="273"/>
      <c r="AI131" s="273"/>
    </row>
    <row r="132" spans="2:35" ht="15.75" customHeight="1">
      <c r="B132" s="67"/>
      <c r="C132" s="67"/>
      <c r="D132" s="67"/>
      <c r="E132" s="67"/>
      <c r="F132" s="67"/>
      <c r="G132" s="67"/>
      <c r="H132" s="67"/>
      <c r="I132" s="67"/>
      <c r="J132" s="67"/>
      <c r="K132" s="67"/>
      <c r="L132" s="67"/>
      <c r="M132" s="67"/>
      <c r="N132" s="67"/>
      <c r="O132" s="67"/>
      <c r="P132" s="67"/>
      <c r="Q132" s="67"/>
      <c r="R132" s="67"/>
      <c r="S132" s="67"/>
      <c r="T132" s="273"/>
      <c r="U132" s="273"/>
      <c r="V132" s="273"/>
      <c r="W132" s="273"/>
      <c r="X132" s="273"/>
      <c r="Y132" s="273"/>
      <c r="Z132" s="273"/>
      <c r="AA132" s="273"/>
      <c r="AB132" s="273"/>
      <c r="AC132" s="273"/>
      <c r="AD132" s="273"/>
      <c r="AE132" s="273"/>
      <c r="AF132" s="273"/>
      <c r="AG132" s="273"/>
      <c r="AH132" s="273"/>
      <c r="AI132" s="273"/>
    </row>
    <row r="133" spans="2:35" ht="15.75" customHeight="1">
      <c r="B133" s="67"/>
      <c r="C133" s="67"/>
      <c r="D133" s="67"/>
      <c r="E133" s="67"/>
      <c r="F133" s="67"/>
      <c r="G133" s="67"/>
      <c r="H133" s="67"/>
      <c r="I133" s="67"/>
      <c r="J133" s="67"/>
      <c r="K133" s="67"/>
      <c r="L133" s="67"/>
      <c r="M133" s="67"/>
      <c r="N133" s="67"/>
      <c r="O133" s="67"/>
      <c r="P133" s="67"/>
      <c r="Q133" s="67"/>
      <c r="R133" s="67"/>
      <c r="S133" s="67"/>
      <c r="T133" s="273"/>
      <c r="U133" s="273"/>
      <c r="V133" s="273"/>
      <c r="W133" s="273"/>
      <c r="X133" s="273"/>
      <c r="Y133" s="273"/>
      <c r="Z133" s="273"/>
      <c r="AA133" s="273"/>
      <c r="AB133" s="273"/>
      <c r="AC133" s="273"/>
      <c r="AD133" s="273"/>
      <c r="AE133" s="273"/>
      <c r="AF133" s="273"/>
      <c r="AG133" s="273"/>
      <c r="AH133" s="273"/>
      <c r="AI133" s="273"/>
    </row>
    <row r="134" spans="2:35" ht="15.75" customHeight="1">
      <c r="B134" s="67"/>
      <c r="C134" s="67"/>
      <c r="D134" s="67"/>
      <c r="E134" s="67"/>
      <c r="F134" s="67"/>
      <c r="G134" s="67"/>
      <c r="H134" s="67"/>
      <c r="I134" s="67"/>
      <c r="J134" s="67"/>
      <c r="K134" s="67"/>
      <c r="L134" s="67"/>
      <c r="M134" s="67"/>
      <c r="N134" s="67"/>
      <c r="O134" s="67"/>
      <c r="P134" s="67"/>
      <c r="Q134" s="67"/>
      <c r="R134" s="67"/>
      <c r="S134" s="67"/>
      <c r="T134" s="273"/>
      <c r="U134" s="273"/>
      <c r="V134" s="273"/>
      <c r="W134" s="273"/>
      <c r="X134" s="273"/>
      <c r="Y134" s="273"/>
      <c r="Z134" s="273"/>
      <c r="AA134" s="273"/>
      <c r="AB134" s="273"/>
      <c r="AC134" s="273"/>
      <c r="AD134" s="273"/>
      <c r="AE134" s="273"/>
      <c r="AF134" s="273"/>
      <c r="AG134" s="273"/>
      <c r="AH134" s="273"/>
      <c r="AI134" s="273"/>
    </row>
    <row r="135" spans="2:35" ht="15.75" customHeight="1">
      <c r="B135" s="67"/>
      <c r="C135" s="67"/>
      <c r="D135" s="67"/>
      <c r="E135" s="67"/>
      <c r="F135" s="67"/>
      <c r="G135" s="67"/>
      <c r="H135" s="67"/>
      <c r="I135" s="67"/>
      <c r="J135" s="67"/>
      <c r="K135" s="67"/>
      <c r="L135" s="67"/>
      <c r="M135" s="67"/>
      <c r="N135" s="67"/>
      <c r="O135" s="67"/>
      <c r="P135" s="67"/>
      <c r="Q135" s="67"/>
      <c r="R135" s="67"/>
      <c r="S135" s="67"/>
      <c r="T135" s="273"/>
      <c r="U135" s="273"/>
      <c r="V135" s="273"/>
      <c r="W135" s="273"/>
      <c r="X135" s="273"/>
      <c r="Y135" s="273"/>
      <c r="Z135" s="273"/>
      <c r="AA135" s="273"/>
      <c r="AB135" s="273"/>
      <c r="AC135" s="273"/>
      <c r="AD135" s="273"/>
      <c r="AE135" s="273"/>
      <c r="AF135" s="273"/>
      <c r="AG135" s="273"/>
      <c r="AH135" s="273"/>
      <c r="AI135" s="273"/>
    </row>
    <row r="136" spans="2:35" ht="15.75" customHeight="1">
      <c r="B136" s="67"/>
      <c r="C136" s="67"/>
      <c r="D136" s="67"/>
      <c r="E136" s="67"/>
      <c r="F136" s="67"/>
      <c r="G136" s="67"/>
      <c r="H136" s="67"/>
      <c r="I136" s="67"/>
      <c r="J136" s="67"/>
      <c r="K136" s="67"/>
      <c r="L136" s="67"/>
      <c r="M136" s="67"/>
      <c r="N136" s="67"/>
      <c r="O136" s="67"/>
      <c r="P136" s="67"/>
      <c r="Q136" s="67"/>
      <c r="R136" s="67"/>
      <c r="S136" s="67"/>
      <c r="T136" s="273"/>
      <c r="U136" s="273"/>
      <c r="V136" s="273"/>
      <c r="W136" s="273"/>
      <c r="X136" s="273"/>
      <c r="Y136" s="273"/>
      <c r="Z136" s="273"/>
      <c r="AA136" s="273"/>
      <c r="AB136" s="273"/>
      <c r="AC136" s="273"/>
      <c r="AD136" s="273"/>
      <c r="AE136" s="273"/>
      <c r="AF136" s="273"/>
      <c r="AG136" s="273"/>
      <c r="AH136" s="273"/>
      <c r="AI136" s="273"/>
    </row>
    <row r="137" spans="2:35" ht="15.75" customHeight="1">
      <c r="B137" s="67"/>
      <c r="C137" s="67"/>
      <c r="D137" s="67"/>
      <c r="E137" s="67"/>
      <c r="F137" s="67"/>
      <c r="G137" s="67"/>
      <c r="H137" s="67"/>
      <c r="I137" s="67"/>
      <c r="J137" s="67"/>
      <c r="K137" s="67"/>
      <c r="L137" s="67"/>
      <c r="M137" s="67"/>
      <c r="N137" s="67"/>
      <c r="O137" s="67"/>
      <c r="P137" s="67"/>
      <c r="Q137" s="67"/>
      <c r="R137" s="67"/>
      <c r="S137" s="67"/>
      <c r="T137" s="273"/>
      <c r="U137" s="273"/>
      <c r="V137" s="273"/>
      <c r="W137" s="273"/>
      <c r="X137" s="273"/>
      <c r="Y137" s="273"/>
      <c r="Z137" s="273"/>
      <c r="AA137" s="273"/>
      <c r="AB137" s="273"/>
      <c r="AC137" s="273"/>
      <c r="AD137" s="273"/>
      <c r="AE137" s="273"/>
      <c r="AF137" s="273"/>
      <c r="AG137" s="273"/>
      <c r="AH137" s="273"/>
      <c r="AI137" s="273"/>
    </row>
    <row r="138" spans="2:35" ht="15.75" customHeight="1">
      <c r="B138" s="67"/>
      <c r="C138" s="67"/>
      <c r="D138" s="67"/>
      <c r="E138" s="67"/>
      <c r="F138" s="67"/>
      <c r="G138" s="67"/>
      <c r="H138" s="67"/>
      <c r="I138" s="67"/>
      <c r="J138" s="67"/>
      <c r="K138" s="67"/>
      <c r="L138" s="67"/>
      <c r="M138" s="67"/>
      <c r="N138" s="67"/>
      <c r="O138" s="67"/>
      <c r="P138" s="67"/>
      <c r="Q138" s="67"/>
      <c r="R138" s="67"/>
      <c r="S138" s="67"/>
      <c r="T138" s="273"/>
      <c r="U138" s="273"/>
      <c r="V138" s="273"/>
      <c r="W138" s="273"/>
      <c r="X138" s="273"/>
      <c r="Y138" s="273"/>
      <c r="Z138" s="273"/>
      <c r="AA138" s="273"/>
      <c r="AB138" s="273"/>
      <c r="AC138" s="273"/>
      <c r="AD138" s="273"/>
      <c r="AE138" s="273"/>
      <c r="AF138" s="273"/>
      <c r="AG138" s="273"/>
      <c r="AH138" s="273"/>
      <c r="AI138" s="273"/>
    </row>
    <row r="139" spans="2:35" ht="15.75" customHeight="1">
      <c r="B139" s="67"/>
      <c r="C139" s="67"/>
      <c r="D139" s="67"/>
      <c r="E139" s="67"/>
      <c r="F139" s="67"/>
      <c r="G139" s="67"/>
      <c r="H139" s="67"/>
      <c r="I139" s="67"/>
      <c r="J139" s="67"/>
      <c r="K139" s="67"/>
      <c r="L139" s="67"/>
      <c r="M139" s="67"/>
      <c r="N139" s="67"/>
      <c r="O139" s="67"/>
      <c r="P139" s="67"/>
      <c r="Q139" s="67"/>
      <c r="R139" s="67"/>
      <c r="S139" s="67"/>
      <c r="T139" s="273"/>
      <c r="U139" s="273"/>
      <c r="V139" s="273"/>
      <c r="W139" s="273"/>
      <c r="X139" s="273"/>
      <c r="Y139" s="273"/>
      <c r="Z139" s="273"/>
      <c r="AA139" s="273"/>
      <c r="AB139" s="273"/>
      <c r="AC139" s="273"/>
      <c r="AD139" s="273"/>
      <c r="AE139" s="273"/>
      <c r="AF139" s="273"/>
      <c r="AG139" s="273"/>
      <c r="AH139" s="273"/>
      <c r="AI139" s="273"/>
    </row>
    <row r="140" spans="2:35" ht="15.75" customHeight="1">
      <c r="B140" s="67"/>
      <c r="C140" s="67"/>
      <c r="D140" s="67"/>
      <c r="E140" s="67"/>
      <c r="F140" s="67"/>
      <c r="G140" s="67"/>
      <c r="H140" s="67"/>
      <c r="I140" s="67"/>
      <c r="J140" s="67"/>
      <c r="K140" s="67"/>
      <c r="L140" s="67"/>
      <c r="M140" s="67"/>
      <c r="N140" s="67"/>
      <c r="O140" s="67"/>
      <c r="P140" s="67"/>
      <c r="Q140" s="67"/>
      <c r="R140" s="67"/>
      <c r="S140" s="67"/>
      <c r="T140" s="273"/>
      <c r="U140" s="273"/>
      <c r="V140" s="273"/>
      <c r="W140" s="273"/>
      <c r="X140" s="273"/>
      <c r="Y140" s="273"/>
      <c r="Z140" s="273"/>
      <c r="AA140" s="273"/>
      <c r="AB140" s="273"/>
      <c r="AC140" s="273"/>
      <c r="AD140" s="273"/>
      <c r="AE140" s="273"/>
      <c r="AF140" s="273"/>
      <c r="AG140" s="273"/>
      <c r="AH140" s="273"/>
      <c r="AI140" s="273"/>
    </row>
    <row r="141" spans="2:35" ht="15.75" customHeight="1">
      <c r="B141" s="67"/>
      <c r="C141" s="67"/>
      <c r="D141" s="67"/>
      <c r="E141" s="67"/>
      <c r="F141" s="67"/>
      <c r="G141" s="67"/>
      <c r="H141" s="67"/>
      <c r="I141" s="67"/>
      <c r="J141" s="67"/>
      <c r="K141" s="67"/>
      <c r="L141" s="67"/>
      <c r="M141" s="67"/>
      <c r="N141" s="67"/>
      <c r="O141" s="67"/>
      <c r="P141" s="67"/>
      <c r="Q141" s="67"/>
      <c r="R141" s="67"/>
      <c r="S141" s="67"/>
      <c r="T141" s="273"/>
      <c r="U141" s="273"/>
      <c r="V141" s="273"/>
      <c r="W141" s="273"/>
      <c r="X141" s="273"/>
      <c r="Y141" s="273"/>
      <c r="Z141" s="273"/>
      <c r="AA141" s="273"/>
      <c r="AB141" s="273"/>
      <c r="AC141" s="273"/>
      <c r="AD141" s="273"/>
      <c r="AE141" s="273"/>
      <c r="AF141" s="273"/>
      <c r="AG141" s="273"/>
      <c r="AH141" s="273"/>
      <c r="AI141" s="273"/>
    </row>
    <row r="142" spans="2:35" ht="15.75" customHeight="1">
      <c r="B142" s="67"/>
      <c r="C142" s="67"/>
      <c r="D142" s="67"/>
      <c r="E142" s="67"/>
      <c r="F142" s="67"/>
      <c r="G142" s="67"/>
      <c r="H142" s="67"/>
      <c r="I142" s="67"/>
      <c r="J142" s="67"/>
      <c r="K142" s="67"/>
      <c r="L142" s="67"/>
      <c r="M142" s="67"/>
      <c r="N142" s="67"/>
      <c r="O142" s="67"/>
      <c r="P142" s="67"/>
      <c r="Q142" s="67"/>
      <c r="R142" s="67"/>
      <c r="S142" s="67"/>
      <c r="T142" s="273"/>
      <c r="U142" s="273"/>
      <c r="V142" s="273"/>
      <c r="W142" s="273"/>
      <c r="X142" s="273"/>
      <c r="Y142" s="273"/>
      <c r="Z142" s="273"/>
      <c r="AA142" s="273"/>
      <c r="AB142" s="273"/>
      <c r="AC142" s="273"/>
      <c r="AD142" s="273"/>
      <c r="AE142" s="273"/>
      <c r="AF142" s="273"/>
      <c r="AG142" s="273"/>
      <c r="AH142" s="273"/>
      <c r="AI142" s="273"/>
    </row>
    <row r="143" spans="2:35" ht="15.75" customHeight="1">
      <c r="B143" s="67"/>
      <c r="C143" s="67"/>
      <c r="D143" s="67"/>
      <c r="E143" s="67"/>
      <c r="F143" s="67"/>
      <c r="G143" s="67"/>
      <c r="H143" s="67"/>
      <c r="I143" s="67"/>
      <c r="J143" s="67"/>
      <c r="K143" s="67"/>
      <c r="L143" s="67"/>
      <c r="M143" s="67"/>
      <c r="N143" s="67"/>
      <c r="O143" s="67"/>
      <c r="P143" s="67"/>
      <c r="Q143" s="67"/>
      <c r="R143" s="67"/>
      <c r="S143" s="67"/>
      <c r="T143" s="273"/>
      <c r="U143" s="273"/>
      <c r="V143" s="273"/>
      <c r="W143" s="273"/>
      <c r="X143" s="273"/>
      <c r="Y143" s="273"/>
      <c r="Z143" s="273"/>
      <c r="AA143" s="273"/>
      <c r="AB143" s="273"/>
      <c r="AC143" s="273"/>
      <c r="AD143" s="273"/>
      <c r="AE143" s="273"/>
      <c r="AF143" s="273"/>
      <c r="AG143" s="273"/>
      <c r="AH143" s="273"/>
      <c r="AI143" s="273"/>
    </row>
    <row r="144" spans="2:35" ht="15.75" customHeight="1">
      <c r="B144" s="67"/>
      <c r="C144" s="67"/>
      <c r="D144" s="67"/>
      <c r="E144" s="67"/>
      <c r="F144" s="67"/>
      <c r="G144" s="67"/>
      <c r="H144" s="67"/>
      <c r="I144" s="67"/>
      <c r="J144" s="67"/>
      <c r="K144" s="67"/>
      <c r="L144" s="67"/>
      <c r="M144" s="67"/>
      <c r="N144" s="67"/>
      <c r="O144" s="67"/>
      <c r="P144" s="67"/>
      <c r="Q144" s="67"/>
      <c r="R144" s="67"/>
      <c r="S144" s="67"/>
      <c r="T144" s="273"/>
      <c r="U144" s="273"/>
      <c r="V144" s="273"/>
      <c r="W144" s="273"/>
      <c r="X144" s="273"/>
      <c r="Y144" s="273"/>
      <c r="Z144" s="273"/>
      <c r="AA144" s="273"/>
      <c r="AB144" s="273"/>
      <c r="AC144" s="273"/>
      <c r="AD144" s="273"/>
      <c r="AE144" s="273"/>
      <c r="AF144" s="273"/>
      <c r="AG144" s="273"/>
      <c r="AH144" s="273"/>
      <c r="AI144" s="273"/>
    </row>
    <row r="145" spans="2:35" ht="15.75" customHeight="1">
      <c r="B145" s="67"/>
      <c r="C145" s="67"/>
      <c r="D145" s="67"/>
      <c r="E145" s="67"/>
      <c r="F145" s="67"/>
      <c r="G145" s="67"/>
      <c r="H145" s="67"/>
      <c r="I145" s="67"/>
      <c r="J145" s="67"/>
      <c r="K145" s="67"/>
      <c r="L145" s="67"/>
      <c r="M145" s="67"/>
      <c r="N145" s="67"/>
      <c r="O145" s="67"/>
      <c r="P145" s="67"/>
      <c r="Q145" s="67"/>
      <c r="R145" s="67"/>
      <c r="S145" s="67"/>
      <c r="T145" s="273"/>
      <c r="U145" s="273"/>
      <c r="V145" s="273"/>
      <c r="W145" s="273"/>
      <c r="X145" s="273"/>
      <c r="Y145" s="273"/>
      <c r="Z145" s="273"/>
      <c r="AA145" s="273"/>
      <c r="AB145" s="273"/>
      <c r="AC145" s="273"/>
      <c r="AD145" s="273"/>
      <c r="AE145" s="273"/>
      <c r="AF145" s="273"/>
      <c r="AG145" s="273"/>
      <c r="AH145" s="273"/>
      <c r="AI145" s="273"/>
    </row>
    <row r="146" spans="2:35" ht="15.75" customHeight="1">
      <c r="B146" s="67"/>
      <c r="C146" s="67"/>
      <c r="D146" s="67"/>
      <c r="E146" s="67"/>
      <c r="F146" s="67"/>
      <c r="G146" s="67"/>
      <c r="H146" s="67"/>
      <c r="I146" s="67"/>
      <c r="J146" s="67"/>
      <c r="K146" s="67"/>
      <c r="L146" s="67"/>
      <c r="M146" s="67"/>
      <c r="N146" s="67"/>
      <c r="O146" s="67"/>
      <c r="P146" s="67"/>
      <c r="Q146" s="67"/>
      <c r="R146" s="67"/>
      <c r="S146" s="67"/>
      <c r="T146" s="273"/>
      <c r="U146" s="273"/>
      <c r="V146" s="273"/>
      <c r="W146" s="273"/>
      <c r="X146" s="273"/>
      <c r="Y146" s="273"/>
      <c r="Z146" s="273"/>
      <c r="AA146" s="273"/>
      <c r="AB146" s="273"/>
      <c r="AC146" s="273"/>
      <c r="AD146" s="273"/>
      <c r="AE146" s="273"/>
      <c r="AF146" s="273"/>
      <c r="AG146" s="273"/>
      <c r="AH146" s="273"/>
      <c r="AI146" s="273"/>
    </row>
    <row r="147" spans="2:35" ht="15.75" customHeight="1">
      <c r="B147" s="67"/>
      <c r="C147" s="67"/>
      <c r="D147" s="67"/>
      <c r="E147" s="67"/>
      <c r="F147" s="67"/>
      <c r="G147" s="67"/>
      <c r="H147" s="67"/>
      <c r="I147" s="67"/>
      <c r="J147" s="67"/>
      <c r="K147" s="67"/>
      <c r="L147" s="67"/>
      <c r="M147" s="67"/>
      <c r="N147" s="67"/>
      <c r="O147" s="67"/>
      <c r="P147" s="67"/>
      <c r="Q147" s="67"/>
      <c r="R147" s="67"/>
      <c r="S147" s="67"/>
      <c r="T147" s="273"/>
      <c r="U147" s="273"/>
      <c r="V147" s="273"/>
      <c r="W147" s="273"/>
      <c r="X147" s="273"/>
      <c r="Y147" s="273"/>
      <c r="Z147" s="273"/>
      <c r="AA147" s="273"/>
      <c r="AB147" s="273"/>
      <c r="AC147" s="273"/>
      <c r="AD147" s="273"/>
      <c r="AE147" s="273"/>
      <c r="AF147" s="273"/>
      <c r="AG147" s="273"/>
      <c r="AH147" s="273"/>
      <c r="AI147" s="273"/>
    </row>
    <row r="148" spans="2:35" ht="15.75" customHeight="1">
      <c r="B148" s="67"/>
      <c r="C148" s="67"/>
      <c r="D148" s="67"/>
      <c r="E148" s="67"/>
      <c r="F148" s="67"/>
      <c r="G148" s="67"/>
      <c r="H148" s="67"/>
      <c r="I148" s="67"/>
      <c r="J148" s="67"/>
      <c r="K148" s="67"/>
      <c r="L148" s="67"/>
      <c r="M148" s="67"/>
      <c r="N148" s="67"/>
      <c r="O148" s="67"/>
      <c r="P148" s="67"/>
      <c r="Q148" s="67"/>
      <c r="R148" s="67"/>
      <c r="S148" s="67"/>
      <c r="T148" s="273"/>
      <c r="U148" s="273"/>
      <c r="V148" s="273"/>
      <c r="W148" s="273"/>
      <c r="X148" s="273"/>
      <c r="Y148" s="273"/>
      <c r="Z148" s="273"/>
      <c r="AA148" s="273"/>
      <c r="AB148" s="273"/>
      <c r="AC148" s="273"/>
      <c r="AD148" s="273"/>
      <c r="AE148" s="273"/>
      <c r="AF148" s="273"/>
      <c r="AG148" s="273"/>
      <c r="AH148" s="273"/>
      <c r="AI148" s="273"/>
    </row>
    <row r="149" spans="2:35" ht="15.75" customHeight="1">
      <c r="B149" s="67"/>
      <c r="C149" s="67"/>
      <c r="D149" s="67"/>
      <c r="E149" s="67"/>
      <c r="F149" s="67"/>
      <c r="G149" s="67"/>
      <c r="H149" s="67"/>
      <c r="I149" s="67"/>
      <c r="J149" s="67"/>
      <c r="K149" s="67"/>
      <c r="L149" s="67"/>
      <c r="M149" s="67"/>
      <c r="N149" s="67"/>
      <c r="O149" s="67"/>
      <c r="P149" s="67"/>
      <c r="Q149" s="67"/>
      <c r="R149" s="67"/>
      <c r="S149" s="67"/>
      <c r="T149" s="273"/>
      <c r="U149" s="273"/>
      <c r="V149" s="273"/>
      <c r="W149" s="273"/>
      <c r="X149" s="273"/>
      <c r="Y149" s="273"/>
      <c r="Z149" s="273"/>
      <c r="AA149" s="273"/>
      <c r="AB149" s="273"/>
      <c r="AC149" s="273"/>
      <c r="AD149" s="273"/>
      <c r="AE149" s="273"/>
      <c r="AF149" s="273"/>
      <c r="AG149" s="273"/>
      <c r="AH149" s="273"/>
      <c r="AI149" s="273"/>
    </row>
    <row r="150" spans="2:35" ht="15.75" customHeight="1">
      <c r="B150" s="67"/>
      <c r="C150" s="67"/>
      <c r="D150" s="67"/>
      <c r="E150" s="67"/>
      <c r="F150" s="67"/>
      <c r="G150" s="67"/>
      <c r="H150" s="67"/>
      <c r="I150" s="67"/>
      <c r="J150" s="67"/>
      <c r="K150" s="67"/>
      <c r="L150" s="67"/>
      <c r="M150" s="67"/>
      <c r="N150" s="67"/>
      <c r="O150" s="67"/>
      <c r="P150" s="67"/>
      <c r="Q150" s="67"/>
      <c r="R150" s="67"/>
      <c r="S150" s="67"/>
      <c r="T150" s="273"/>
      <c r="U150" s="273"/>
      <c r="V150" s="273"/>
      <c r="W150" s="273"/>
      <c r="X150" s="273"/>
      <c r="Y150" s="273"/>
      <c r="Z150" s="273"/>
      <c r="AA150" s="273"/>
      <c r="AB150" s="273"/>
      <c r="AC150" s="273"/>
      <c r="AD150" s="273"/>
      <c r="AE150" s="273"/>
      <c r="AF150" s="273"/>
      <c r="AG150" s="273"/>
      <c r="AH150" s="273"/>
      <c r="AI150" s="273"/>
    </row>
    <row r="151" spans="2:35" ht="15.75" customHeight="1">
      <c r="B151" s="67"/>
      <c r="C151" s="67"/>
      <c r="D151" s="67"/>
      <c r="E151" s="67"/>
      <c r="F151" s="67"/>
      <c r="G151" s="67"/>
      <c r="H151" s="67"/>
      <c r="I151" s="67"/>
      <c r="J151" s="67"/>
      <c r="K151" s="67"/>
      <c r="L151" s="67"/>
      <c r="M151" s="67"/>
      <c r="N151" s="67"/>
      <c r="O151" s="67"/>
      <c r="P151" s="67"/>
      <c r="Q151" s="67"/>
      <c r="R151" s="67"/>
      <c r="S151" s="67"/>
      <c r="T151" s="273"/>
      <c r="U151" s="273"/>
      <c r="V151" s="273"/>
      <c r="W151" s="273"/>
      <c r="X151" s="273"/>
      <c r="Y151" s="273"/>
      <c r="Z151" s="273"/>
      <c r="AA151" s="273"/>
      <c r="AB151" s="273"/>
      <c r="AC151" s="273"/>
      <c r="AD151" s="273"/>
      <c r="AE151" s="273"/>
      <c r="AF151" s="273"/>
      <c r="AG151" s="273"/>
      <c r="AH151" s="273"/>
      <c r="AI151" s="273"/>
    </row>
    <row r="152" spans="2:35" ht="15.75" customHeight="1">
      <c r="B152" s="67"/>
      <c r="C152" s="67"/>
      <c r="D152" s="67"/>
      <c r="E152" s="67"/>
      <c r="F152" s="67"/>
      <c r="G152" s="67"/>
      <c r="H152" s="67"/>
      <c r="I152" s="67"/>
      <c r="J152" s="67"/>
      <c r="K152" s="67"/>
      <c r="L152" s="67"/>
      <c r="M152" s="67"/>
      <c r="N152" s="67"/>
      <c r="O152" s="67"/>
      <c r="P152" s="67"/>
      <c r="Q152" s="67"/>
      <c r="R152" s="67"/>
      <c r="S152" s="67"/>
      <c r="T152" s="273"/>
      <c r="U152" s="273"/>
      <c r="V152" s="273"/>
      <c r="W152" s="273"/>
      <c r="X152" s="273"/>
      <c r="Y152" s="273"/>
      <c r="Z152" s="273"/>
      <c r="AA152" s="273"/>
      <c r="AB152" s="273"/>
      <c r="AC152" s="273"/>
      <c r="AD152" s="273"/>
      <c r="AE152" s="273"/>
      <c r="AF152" s="273"/>
      <c r="AG152" s="273"/>
      <c r="AH152" s="273"/>
      <c r="AI152" s="273"/>
    </row>
    <row r="153" spans="2:35" ht="15.75" customHeight="1">
      <c r="B153" s="67"/>
      <c r="C153" s="67"/>
      <c r="D153" s="67"/>
      <c r="E153" s="67"/>
      <c r="F153" s="67"/>
      <c r="G153" s="67"/>
      <c r="H153" s="67"/>
      <c r="I153" s="67"/>
      <c r="J153" s="67"/>
      <c r="K153" s="67"/>
      <c r="L153" s="67"/>
      <c r="M153" s="67"/>
      <c r="N153" s="67"/>
      <c r="O153" s="67"/>
      <c r="P153" s="67"/>
      <c r="Q153" s="67"/>
      <c r="R153" s="67"/>
      <c r="S153" s="67"/>
      <c r="T153" s="273"/>
      <c r="U153" s="273"/>
      <c r="V153" s="273"/>
      <c r="W153" s="273"/>
      <c r="X153" s="273"/>
      <c r="Y153" s="273"/>
      <c r="Z153" s="273"/>
      <c r="AA153" s="273"/>
      <c r="AB153" s="273"/>
      <c r="AC153" s="273"/>
      <c r="AD153" s="273"/>
      <c r="AE153" s="273"/>
      <c r="AF153" s="273"/>
      <c r="AG153" s="273"/>
      <c r="AH153" s="273"/>
      <c r="AI153" s="273"/>
    </row>
    <row r="154" spans="2:35" ht="15.75" customHeight="1">
      <c r="B154" s="67"/>
      <c r="C154" s="67"/>
      <c r="D154" s="67"/>
      <c r="E154" s="67"/>
      <c r="F154" s="67"/>
      <c r="G154" s="67"/>
      <c r="H154" s="67"/>
      <c r="I154" s="67"/>
      <c r="J154" s="67"/>
      <c r="K154" s="67"/>
      <c r="L154" s="67"/>
      <c r="M154" s="67"/>
      <c r="N154" s="67"/>
      <c r="O154" s="67"/>
      <c r="P154" s="67"/>
      <c r="Q154" s="67"/>
      <c r="R154" s="67"/>
      <c r="S154" s="67"/>
      <c r="T154" s="273"/>
      <c r="U154" s="273"/>
      <c r="V154" s="273"/>
      <c r="W154" s="273"/>
      <c r="X154" s="273"/>
      <c r="Y154" s="273"/>
      <c r="Z154" s="273"/>
      <c r="AA154" s="273"/>
      <c r="AB154" s="273"/>
      <c r="AC154" s="273"/>
      <c r="AD154" s="273"/>
      <c r="AE154" s="273"/>
      <c r="AF154" s="273"/>
      <c r="AG154" s="273"/>
      <c r="AH154" s="273"/>
      <c r="AI154" s="273"/>
    </row>
    <row r="155" spans="2:35" ht="15.75" customHeight="1">
      <c r="B155" s="67"/>
      <c r="C155" s="67"/>
      <c r="D155" s="67"/>
      <c r="E155" s="67"/>
      <c r="F155" s="67"/>
      <c r="G155" s="67"/>
      <c r="H155" s="67"/>
      <c r="I155" s="67"/>
      <c r="J155" s="67"/>
      <c r="K155" s="67"/>
      <c r="L155" s="67"/>
      <c r="M155" s="67"/>
      <c r="N155" s="67"/>
      <c r="O155" s="67"/>
      <c r="P155" s="67"/>
      <c r="Q155" s="67"/>
      <c r="R155" s="67"/>
      <c r="S155" s="67"/>
      <c r="T155" s="273"/>
      <c r="U155" s="273"/>
      <c r="V155" s="273"/>
      <c r="W155" s="273"/>
      <c r="X155" s="273"/>
      <c r="Y155" s="273"/>
      <c r="Z155" s="273"/>
      <c r="AA155" s="273"/>
      <c r="AB155" s="273"/>
      <c r="AC155" s="273"/>
      <c r="AD155" s="273"/>
      <c r="AE155" s="273"/>
      <c r="AF155" s="273"/>
      <c r="AG155" s="273"/>
      <c r="AH155" s="273"/>
      <c r="AI155" s="273"/>
    </row>
    <row r="156" spans="2:35" ht="15.75" customHeight="1">
      <c r="B156" s="67"/>
      <c r="C156" s="67"/>
      <c r="D156" s="67"/>
      <c r="E156" s="67"/>
      <c r="F156" s="67"/>
      <c r="G156" s="67"/>
      <c r="H156" s="67"/>
      <c r="I156" s="67"/>
      <c r="J156" s="67"/>
      <c r="K156" s="67"/>
      <c r="L156" s="67"/>
      <c r="M156" s="67"/>
      <c r="N156" s="67"/>
      <c r="O156" s="67"/>
      <c r="P156" s="67"/>
      <c r="Q156" s="67"/>
      <c r="R156" s="67"/>
      <c r="S156" s="67"/>
      <c r="T156" s="273"/>
      <c r="U156" s="273"/>
      <c r="V156" s="273"/>
      <c r="W156" s="273"/>
      <c r="X156" s="273"/>
      <c r="Y156" s="273"/>
      <c r="Z156" s="273"/>
      <c r="AA156" s="273"/>
      <c r="AB156" s="273"/>
      <c r="AC156" s="273"/>
      <c r="AD156" s="273"/>
      <c r="AE156" s="273"/>
      <c r="AF156" s="273"/>
      <c r="AG156" s="273"/>
      <c r="AH156" s="273"/>
      <c r="AI156" s="273"/>
    </row>
    <row r="157" spans="2:35" ht="15.75" customHeight="1">
      <c r="B157" s="67"/>
      <c r="C157" s="67"/>
      <c r="D157" s="67"/>
      <c r="E157" s="67"/>
      <c r="F157" s="67"/>
      <c r="G157" s="67"/>
      <c r="H157" s="67"/>
      <c r="I157" s="67"/>
      <c r="J157" s="67"/>
      <c r="K157" s="67"/>
      <c r="L157" s="67"/>
      <c r="M157" s="67"/>
      <c r="N157" s="67"/>
      <c r="O157" s="67"/>
      <c r="P157" s="67"/>
      <c r="Q157" s="67"/>
      <c r="R157" s="67"/>
      <c r="S157" s="67"/>
      <c r="T157" s="273"/>
      <c r="U157" s="273"/>
      <c r="V157" s="273"/>
      <c r="W157" s="273"/>
      <c r="X157" s="273"/>
      <c r="Y157" s="273"/>
      <c r="Z157" s="273"/>
      <c r="AA157" s="273"/>
      <c r="AB157" s="273"/>
      <c r="AC157" s="273"/>
      <c r="AD157" s="273"/>
      <c r="AE157" s="273"/>
      <c r="AF157" s="273"/>
      <c r="AG157" s="273"/>
      <c r="AH157" s="273"/>
      <c r="AI157" s="273"/>
    </row>
    <row r="158" spans="2:35" ht="15.75" customHeight="1">
      <c r="B158" s="67"/>
      <c r="C158" s="67"/>
      <c r="D158" s="67"/>
      <c r="E158" s="67"/>
      <c r="F158" s="67"/>
      <c r="G158" s="67"/>
      <c r="H158" s="67"/>
      <c r="I158" s="67"/>
      <c r="J158" s="67"/>
      <c r="K158" s="67"/>
      <c r="L158" s="67"/>
      <c r="M158" s="67"/>
      <c r="N158" s="67"/>
      <c r="O158" s="67"/>
      <c r="P158" s="67"/>
      <c r="Q158" s="67"/>
      <c r="R158" s="67"/>
      <c r="S158" s="67"/>
      <c r="T158" s="273"/>
      <c r="U158" s="273"/>
      <c r="V158" s="273"/>
      <c r="W158" s="273"/>
      <c r="X158" s="273"/>
      <c r="Y158" s="273"/>
      <c r="Z158" s="273"/>
      <c r="AA158" s="273"/>
      <c r="AB158" s="273"/>
      <c r="AC158" s="273"/>
      <c r="AD158" s="273"/>
      <c r="AE158" s="273"/>
      <c r="AF158" s="273"/>
      <c r="AG158" s="273"/>
      <c r="AH158" s="273"/>
      <c r="AI158" s="273"/>
    </row>
    <row r="159" spans="2:35" ht="15.75" customHeight="1">
      <c r="B159" s="67"/>
      <c r="C159" s="67"/>
      <c r="D159" s="67"/>
      <c r="E159" s="67"/>
      <c r="F159" s="67"/>
      <c r="G159" s="67"/>
      <c r="H159" s="67"/>
      <c r="I159" s="67"/>
      <c r="J159" s="67"/>
      <c r="K159" s="67"/>
      <c r="L159" s="67"/>
      <c r="M159" s="67"/>
      <c r="N159" s="67"/>
      <c r="O159" s="67"/>
      <c r="P159" s="67"/>
      <c r="Q159" s="67"/>
      <c r="R159" s="67"/>
      <c r="S159" s="67"/>
      <c r="T159" s="273"/>
      <c r="U159" s="273"/>
      <c r="V159" s="273"/>
      <c r="W159" s="273"/>
      <c r="X159" s="273"/>
      <c r="Y159" s="273"/>
      <c r="Z159" s="273"/>
      <c r="AA159" s="273"/>
      <c r="AB159" s="273"/>
      <c r="AC159" s="273"/>
      <c r="AD159" s="273"/>
      <c r="AE159" s="273"/>
      <c r="AF159" s="273"/>
      <c r="AG159" s="273"/>
      <c r="AH159" s="273"/>
      <c r="AI159" s="273"/>
    </row>
    <row r="160" spans="2:35" ht="15.75" customHeight="1">
      <c r="B160" s="67"/>
      <c r="C160" s="67"/>
      <c r="D160" s="67"/>
      <c r="E160" s="67"/>
      <c r="F160" s="67"/>
      <c r="G160" s="67"/>
      <c r="H160" s="67"/>
      <c r="I160" s="67"/>
      <c r="J160" s="67"/>
      <c r="K160" s="67"/>
      <c r="L160" s="67"/>
      <c r="M160" s="67"/>
      <c r="N160" s="67"/>
      <c r="O160" s="67"/>
      <c r="P160" s="67"/>
      <c r="Q160" s="67"/>
      <c r="R160" s="67"/>
      <c r="S160" s="67"/>
      <c r="T160" s="273"/>
      <c r="U160" s="273"/>
      <c r="V160" s="273"/>
      <c r="W160" s="273"/>
      <c r="X160" s="273"/>
      <c r="Y160" s="273"/>
      <c r="Z160" s="273"/>
      <c r="AA160" s="273"/>
      <c r="AB160" s="273"/>
      <c r="AC160" s="273"/>
      <c r="AD160" s="273"/>
      <c r="AE160" s="273"/>
      <c r="AF160" s="273"/>
      <c r="AG160" s="273"/>
      <c r="AH160" s="273"/>
      <c r="AI160" s="273"/>
    </row>
    <row r="161" spans="2:35" ht="15.75" customHeight="1">
      <c r="B161" s="67"/>
      <c r="C161" s="67"/>
      <c r="D161" s="67"/>
      <c r="E161" s="67"/>
      <c r="F161" s="67"/>
      <c r="G161" s="67"/>
      <c r="H161" s="67"/>
      <c r="I161" s="67"/>
      <c r="J161" s="67"/>
      <c r="K161" s="67"/>
      <c r="L161" s="67"/>
      <c r="M161" s="67"/>
      <c r="N161" s="67"/>
      <c r="O161" s="67"/>
      <c r="P161" s="67"/>
      <c r="Q161" s="67"/>
      <c r="R161" s="67"/>
      <c r="S161" s="67"/>
      <c r="T161" s="273"/>
      <c r="U161" s="273"/>
      <c r="V161" s="273"/>
      <c r="W161" s="273"/>
      <c r="X161" s="273"/>
      <c r="Y161" s="273"/>
      <c r="Z161" s="273"/>
      <c r="AA161" s="273"/>
      <c r="AB161" s="273"/>
      <c r="AC161" s="273"/>
      <c r="AD161" s="273"/>
      <c r="AE161" s="273"/>
      <c r="AF161" s="273"/>
      <c r="AG161" s="273"/>
      <c r="AH161" s="273"/>
      <c r="AI161" s="273"/>
    </row>
    <row r="162" spans="2:35" ht="15.75" customHeight="1">
      <c r="B162" s="67"/>
      <c r="C162" s="67"/>
      <c r="D162" s="67"/>
      <c r="E162" s="67"/>
      <c r="F162" s="67"/>
      <c r="G162" s="67"/>
      <c r="H162" s="67"/>
      <c r="I162" s="67"/>
      <c r="J162" s="67"/>
      <c r="K162" s="67"/>
      <c r="L162" s="67"/>
      <c r="M162" s="67"/>
      <c r="N162" s="67"/>
      <c r="O162" s="67"/>
      <c r="P162" s="67"/>
      <c r="Q162" s="67"/>
      <c r="R162" s="67"/>
      <c r="S162" s="67"/>
      <c r="T162" s="273"/>
      <c r="U162" s="273"/>
      <c r="V162" s="273"/>
      <c r="W162" s="273"/>
      <c r="X162" s="273"/>
      <c r="Y162" s="273"/>
      <c r="Z162" s="273"/>
      <c r="AA162" s="273"/>
      <c r="AB162" s="273"/>
      <c r="AC162" s="273"/>
      <c r="AD162" s="273"/>
      <c r="AE162" s="273"/>
      <c r="AF162" s="273"/>
      <c r="AG162" s="273"/>
      <c r="AH162" s="273"/>
      <c r="AI162" s="273"/>
    </row>
    <row r="163" spans="2:35" ht="15.75" customHeight="1">
      <c r="B163" s="67"/>
      <c r="C163" s="67"/>
      <c r="D163" s="67"/>
      <c r="E163" s="67"/>
      <c r="F163" s="67"/>
      <c r="G163" s="67"/>
      <c r="H163" s="67"/>
      <c r="I163" s="67"/>
      <c r="J163" s="67"/>
      <c r="K163" s="67"/>
      <c r="L163" s="67"/>
      <c r="M163" s="67"/>
      <c r="N163" s="67"/>
      <c r="O163" s="67"/>
      <c r="P163" s="67"/>
      <c r="Q163" s="67"/>
      <c r="R163" s="67"/>
      <c r="S163" s="67"/>
      <c r="T163" s="273"/>
      <c r="U163" s="273"/>
      <c r="V163" s="273"/>
      <c r="W163" s="273"/>
      <c r="X163" s="273"/>
      <c r="Y163" s="273"/>
      <c r="Z163" s="273"/>
      <c r="AA163" s="273"/>
      <c r="AB163" s="273"/>
      <c r="AC163" s="273"/>
      <c r="AD163" s="273"/>
      <c r="AE163" s="273"/>
      <c r="AF163" s="273"/>
      <c r="AG163" s="273"/>
      <c r="AH163" s="273"/>
      <c r="AI163" s="273"/>
    </row>
    <row r="164" spans="2:35" ht="15.75" customHeight="1">
      <c r="B164" s="67"/>
      <c r="C164" s="67"/>
      <c r="D164" s="67"/>
      <c r="E164" s="67"/>
      <c r="F164" s="67"/>
      <c r="G164" s="67"/>
      <c r="H164" s="67"/>
      <c r="I164" s="67"/>
      <c r="J164" s="67"/>
      <c r="K164" s="67"/>
      <c r="L164" s="67"/>
      <c r="M164" s="67"/>
      <c r="N164" s="67"/>
      <c r="O164" s="67"/>
      <c r="P164" s="67"/>
      <c r="Q164" s="67"/>
      <c r="R164" s="67"/>
      <c r="S164" s="67"/>
      <c r="T164" s="273"/>
      <c r="U164" s="273"/>
      <c r="V164" s="273"/>
      <c r="W164" s="273"/>
      <c r="X164" s="273"/>
      <c r="Y164" s="273"/>
      <c r="Z164" s="273"/>
      <c r="AA164" s="273"/>
      <c r="AB164" s="273"/>
      <c r="AC164" s="273"/>
      <c r="AD164" s="273"/>
      <c r="AE164" s="273"/>
      <c r="AF164" s="273"/>
      <c r="AG164" s="273"/>
      <c r="AH164" s="273"/>
      <c r="AI164" s="273"/>
    </row>
    <row r="165" spans="2:35" ht="15.75" customHeight="1">
      <c r="B165" s="67"/>
      <c r="C165" s="67"/>
      <c r="D165" s="67"/>
      <c r="E165" s="67"/>
      <c r="F165" s="67"/>
      <c r="G165" s="67"/>
      <c r="H165" s="67"/>
      <c r="I165" s="67"/>
      <c r="J165" s="67"/>
      <c r="K165" s="67"/>
      <c r="L165" s="67"/>
      <c r="M165" s="67"/>
      <c r="N165" s="67"/>
      <c r="O165" s="67"/>
      <c r="P165" s="67"/>
      <c r="Q165" s="67"/>
      <c r="R165" s="67"/>
      <c r="S165" s="67"/>
      <c r="T165" s="273"/>
      <c r="U165" s="273"/>
      <c r="V165" s="273"/>
      <c r="W165" s="273"/>
      <c r="X165" s="273"/>
      <c r="Y165" s="273"/>
      <c r="Z165" s="273"/>
      <c r="AA165" s="273"/>
      <c r="AB165" s="273"/>
      <c r="AC165" s="273"/>
      <c r="AD165" s="273"/>
      <c r="AE165" s="273"/>
      <c r="AF165" s="273"/>
      <c r="AG165" s="273"/>
      <c r="AH165" s="273"/>
      <c r="AI165" s="273"/>
    </row>
    <row r="166" spans="2:35" ht="15.75" customHeight="1">
      <c r="B166" s="67"/>
      <c r="C166" s="67"/>
      <c r="D166" s="67"/>
      <c r="E166" s="67"/>
      <c r="F166" s="67"/>
      <c r="G166" s="67"/>
      <c r="H166" s="67"/>
      <c r="I166" s="67"/>
      <c r="J166" s="67"/>
      <c r="K166" s="67"/>
      <c r="L166" s="67"/>
      <c r="M166" s="67"/>
      <c r="N166" s="67"/>
      <c r="O166" s="67"/>
      <c r="P166" s="67"/>
      <c r="Q166" s="67"/>
      <c r="R166" s="67"/>
      <c r="S166" s="67"/>
      <c r="T166" s="273"/>
      <c r="U166" s="273"/>
      <c r="V166" s="273"/>
      <c r="W166" s="273"/>
      <c r="X166" s="273"/>
      <c r="Y166" s="273"/>
      <c r="Z166" s="273"/>
      <c r="AA166" s="273"/>
      <c r="AB166" s="273"/>
      <c r="AC166" s="273"/>
      <c r="AD166" s="273"/>
      <c r="AE166" s="273"/>
      <c r="AF166" s="273"/>
      <c r="AG166" s="273"/>
      <c r="AH166" s="273"/>
      <c r="AI166" s="273"/>
    </row>
    <row r="167" spans="2:35" ht="15.75" customHeight="1">
      <c r="B167" s="67"/>
      <c r="C167" s="67"/>
      <c r="D167" s="67"/>
      <c r="E167" s="67"/>
      <c r="F167" s="67"/>
      <c r="G167" s="67"/>
      <c r="H167" s="67"/>
      <c r="I167" s="67"/>
      <c r="J167" s="67"/>
      <c r="K167" s="67"/>
      <c r="L167" s="67"/>
      <c r="M167" s="67"/>
      <c r="N167" s="67"/>
      <c r="O167" s="67"/>
      <c r="P167" s="67"/>
      <c r="Q167" s="67"/>
      <c r="R167" s="67"/>
      <c r="S167" s="67"/>
      <c r="T167" s="273"/>
      <c r="U167" s="273"/>
      <c r="V167" s="273"/>
      <c r="W167" s="273"/>
      <c r="X167" s="273"/>
      <c r="Y167" s="273"/>
      <c r="Z167" s="273"/>
      <c r="AA167" s="273"/>
      <c r="AB167" s="273"/>
      <c r="AC167" s="273"/>
      <c r="AD167" s="273"/>
      <c r="AE167" s="273"/>
      <c r="AF167" s="273"/>
      <c r="AG167" s="273"/>
      <c r="AH167" s="273"/>
      <c r="AI167" s="273"/>
    </row>
    <row r="168" spans="2:35" ht="15.75" customHeight="1">
      <c r="B168" s="67"/>
      <c r="C168" s="67"/>
      <c r="D168" s="67"/>
      <c r="E168" s="67"/>
      <c r="F168" s="67"/>
      <c r="G168" s="67"/>
      <c r="H168" s="67"/>
      <c r="I168" s="67"/>
      <c r="J168" s="67"/>
      <c r="K168" s="67"/>
      <c r="L168" s="67"/>
      <c r="M168" s="67"/>
      <c r="N168" s="67"/>
      <c r="O168" s="67"/>
      <c r="P168" s="67"/>
      <c r="Q168" s="67"/>
      <c r="R168" s="67"/>
      <c r="S168" s="67"/>
      <c r="T168" s="273"/>
      <c r="U168" s="273"/>
      <c r="V168" s="273"/>
      <c r="W168" s="273"/>
      <c r="X168" s="273"/>
      <c r="Y168" s="273"/>
      <c r="Z168" s="273"/>
      <c r="AA168" s="273"/>
      <c r="AB168" s="273"/>
      <c r="AC168" s="273"/>
      <c r="AD168" s="273"/>
      <c r="AE168" s="273"/>
      <c r="AF168" s="273"/>
      <c r="AG168" s="273"/>
      <c r="AH168" s="273"/>
      <c r="AI168" s="273"/>
    </row>
    <row r="169" spans="2:35" ht="15.75" customHeight="1">
      <c r="B169" s="67"/>
      <c r="C169" s="67"/>
      <c r="D169" s="67"/>
      <c r="E169" s="67"/>
      <c r="F169" s="67"/>
      <c r="G169" s="67"/>
      <c r="H169" s="67"/>
      <c r="I169" s="67"/>
      <c r="J169" s="67"/>
      <c r="K169" s="67"/>
      <c r="L169" s="67"/>
      <c r="M169" s="67"/>
      <c r="N169" s="67"/>
      <c r="O169" s="67"/>
      <c r="P169" s="67"/>
      <c r="Q169" s="67"/>
      <c r="R169" s="67"/>
      <c r="S169" s="67"/>
      <c r="T169" s="273"/>
      <c r="U169" s="273"/>
      <c r="V169" s="273"/>
      <c r="W169" s="273"/>
      <c r="X169" s="273"/>
      <c r="Y169" s="273"/>
      <c r="Z169" s="273"/>
      <c r="AA169" s="273"/>
      <c r="AB169" s="273"/>
      <c r="AC169" s="273"/>
      <c r="AD169" s="273"/>
      <c r="AE169" s="273"/>
      <c r="AF169" s="273"/>
      <c r="AG169" s="273"/>
      <c r="AH169" s="273"/>
      <c r="AI169" s="273"/>
    </row>
    <row r="170" spans="2:35" ht="15.75" customHeight="1">
      <c r="B170" s="67"/>
      <c r="C170" s="67"/>
      <c r="D170" s="67"/>
      <c r="E170" s="67"/>
      <c r="F170" s="67"/>
      <c r="G170" s="67"/>
      <c r="H170" s="67"/>
      <c r="I170" s="67"/>
      <c r="J170" s="67"/>
      <c r="K170" s="67"/>
      <c r="L170" s="67"/>
      <c r="M170" s="67"/>
      <c r="N170" s="67"/>
      <c r="O170" s="67"/>
      <c r="P170" s="67"/>
      <c r="Q170" s="67"/>
      <c r="R170" s="67"/>
      <c r="S170" s="67"/>
      <c r="T170" s="273"/>
      <c r="U170" s="273"/>
      <c r="V170" s="273"/>
      <c r="W170" s="273"/>
      <c r="X170" s="273"/>
      <c r="Y170" s="273"/>
      <c r="Z170" s="273"/>
      <c r="AA170" s="273"/>
      <c r="AB170" s="273"/>
      <c r="AC170" s="273"/>
      <c r="AD170" s="273"/>
      <c r="AE170" s="273"/>
      <c r="AF170" s="273"/>
      <c r="AG170" s="273"/>
      <c r="AH170" s="273"/>
      <c r="AI170" s="273"/>
    </row>
    <row r="171" spans="2:35" ht="15.75" customHeight="1">
      <c r="B171" s="67"/>
      <c r="C171" s="67"/>
      <c r="D171" s="67"/>
      <c r="E171" s="67"/>
      <c r="F171" s="67"/>
      <c r="G171" s="67"/>
      <c r="H171" s="67"/>
      <c r="I171" s="67"/>
      <c r="J171" s="67"/>
      <c r="K171" s="67"/>
      <c r="L171" s="67"/>
      <c r="M171" s="67"/>
      <c r="N171" s="67"/>
      <c r="O171" s="67"/>
      <c r="P171" s="67"/>
      <c r="Q171" s="67"/>
      <c r="R171" s="67"/>
      <c r="S171" s="67"/>
      <c r="T171" s="273"/>
      <c r="U171" s="273"/>
      <c r="V171" s="273"/>
      <c r="W171" s="273"/>
      <c r="X171" s="273"/>
      <c r="Y171" s="273"/>
      <c r="Z171" s="273"/>
      <c r="AA171" s="273"/>
      <c r="AB171" s="273"/>
      <c r="AC171" s="273"/>
      <c r="AD171" s="273"/>
      <c r="AE171" s="273"/>
      <c r="AF171" s="273"/>
      <c r="AG171" s="273"/>
      <c r="AH171" s="273"/>
      <c r="AI171" s="273"/>
    </row>
    <row r="172" spans="2:35" ht="15.75" customHeight="1">
      <c r="B172" s="67"/>
      <c r="C172" s="67"/>
      <c r="D172" s="67"/>
      <c r="E172" s="67"/>
      <c r="F172" s="67"/>
      <c r="G172" s="67"/>
      <c r="H172" s="67"/>
      <c r="I172" s="67"/>
      <c r="J172" s="67"/>
      <c r="K172" s="67"/>
      <c r="L172" s="67"/>
      <c r="M172" s="67"/>
      <c r="N172" s="67"/>
      <c r="O172" s="67"/>
      <c r="P172" s="67"/>
      <c r="Q172" s="67"/>
      <c r="R172" s="67"/>
      <c r="S172" s="67"/>
      <c r="T172" s="273"/>
      <c r="U172" s="273"/>
      <c r="V172" s="273"/>
      <c r="W172" s="273"/>
      <c r="X172" s="273"/>
      <c r="Y172" s="273"/>
      <c r="Z172" s="273"/>
      <c r="AA172" s="273"/>
      <c r="AB172" s="273"/>
      <c r="AC172" s="273"/>
      <c r="AD172" s="273"/>
      <c r="AE172" s="273"/>
      <c r="AF172" s="273"/>
      <c r="AG172" s="273"/>
      <c r="AH172" s="273"/>
      <c r="AI172" s="273"/>
    </row>
    <row r="173" spans="2:35" ht="15.75" customHeight="1">
      <c r="B173" s="67"/>
      <c r="C173" s="67"/>
      <c r="D173" s="67"/>
      <c r="E173" s="67"/>
      <c r="F173" s="67"/>
      <c r="G173" s="67"/>
      <c r="H173" s="67"/>
      <c r="I173" s="67"/>
      <c r="J173" s="67"/>
      <c r="K173" s="67"/>
      <c r="L173" s="67"/>
      <c r="M173" s="67"/>
      <c r="N173" s="67"/>
      <c r="O173" s="67"/>
      <c r="P173" s="67"/>
      <c r="Q173" s="67"/>
      <c r="R173" s="67"/>
      <c r="S173" s="67"/>
      <c r="T173" s="273"/>
      <c r="U173" s="273"/>
      <c r="V173" s="273"/>
      <c r="W173" s="273"/>
      <c r="X173" s="273"/>
      <c r="Y173" s="273"/>
      <c r="Z173" s="273"/>
      <c r="AA173" s="273"/>
      <c r="AB173" s="273"/>
      <c r="AC173" s="273"/>
      <c r="AD173" s="273"/>
      <c r="AE173" s="273"/>
      <c r="AF173" s="273"/>
      <c r="AG173" s="273"/>
      <c r="AH173" s="273"/>
      <c r="AI173" s="273"/>
    </row>
    <row r="174" spans="2:35" ht="15.75" customHeight="1">
      <c r="B174" s="67"/>
      <c r="C174" s="67"/>
      <c r="D174" s="67"/>
      <c r="E174" s="67"/>
      <c r="F174" s="67"/>
      <c r="G174" s="67"/>
      <c r="H174" s="67"/>
      <c r="I174" s="67"/>
      <c r="J174" s="67"/>
      <c r="K174" s="67"/>
      <c r="L174" s="67"/>
      <c r="M174" s="67"/>
      <c r="N174" s="67"/>
      <c r="O174" s="67"/>
      <c r="P174" s="67"/>
      <c r="Q174" s="67"/>
      <c r="R174" s="67"/>
      <c r="S174" s="67"/>
      <c r="T174" s="273"/>
      <c r="U174" s="273"/>
      <c r="V174" s="273"/>
      <c r="W174" s="273"/>
      <c r="X174" s="273"/>
      <c r="Y174" s="273"/>
      <c r="Z174" s="273"/>
      <c r="AA174" s="273"/>
      <c r="AB174" s="273"/>
      <c r="AC174" s="273"/>
      <c r="AD174" s="273"/>
      <c r="AE174" s="273"/>
      <c r="AF174" s="273"/>
      <c r="AG174" s="273"/>
      <c r="AH174" s="273"/>
      <c r="AI174" s="273"/>
    </row>
    <row r="175" spans="2:35" ht="15.75" customHeight="1">
      <c r="B175" s="67"/>
      <c r="C175" s="67"/>
      <c r="D175" s="67"/>
      <c r="E175" s="67"/>
      <c r="F175" s="67"/>
      <c r="G175" s="67"/>
      <c r="H175" s="67"/>
      <c r="I175" s="67"/>
      <c r="J175" s="67"/>
      <c r="K175" s="67"/>
      <c r="L175" s="67"/>
      <c r="M175" s="67"/>
      <c r="N175" s="67"/>
      <c r="O175" s="67"/>
      <c r="P175" s="67"/>
      <c r="Q175" s="67"/>
      <c r="R175" s="67"/>
      <c r="S175" s="67"/>
      <c r="T175" s="273"/>
      <c r="U175" s="273"/>
      <c r="V175" s="273"/>
      <c r="W175" s="273"/>
      <c r="X175" s="273"/>
      <c r="Y175" s="273"/>
      <c r="Z175" s="273"/>
      <c r="AA175" s="273"/>
      <c r="AB175" s="273"/>
      <c r="AC175" s="273"/>
      <c r="AD175" s="273"/>
      <c r="AE175" s="273"/>
      <c r="AF175" s="273"/>
      <c r="AG175" s="273"/>
      <c r="AH175" s="273"/>
      <c r="AI175" s="273"/>
    </row>
    <row r="176" spans="2:35" ht="15.75" customHeight="1">
      <c r="B176" s="67"/>
      <c r="C176" s="67"/>
      <c r="D176" s="67"/>
      <c r="E176" s="67"/>
      <c r="F176" s="67"/>
      <c r="G176" s="67"/>
      <c r="H176" s="67"/>
      <c r="I176" s="67"/>
      <c r="J176" s="67"/>
      <c r="K176" s="67"/>
      <c r="L176" s="67"/>
      <c r="M176" s="67"/>
      <c r="N176" s="67"/>
      <c r="O176" s="67"/>
      <c r="P176" s="67"/>
      <c r="Q176" s="67"/>
      <c r="R176" s="67"/>
      <c r="S176" s="67"/>
      <c r="T176" s="273"/>
      <c r="U176" s="273"/>
      <c r="V176" s="273"/>
      <c r="W176" s="273"/>
      <c r="X176" s="273"/>
      <c r="Y176" s="273"/>
      <c r="Z176" s="273"/>
      <c r="AA176" s="273"/>
      <c r="AB176" s="273"/>
      <c r="AC176" s="273"/>
      <c r="AD176" s="273"/>
      <c r="AE176" s="273"/>
      <c r="AF176" s="273"/>
      <c r="AG176" s="273"/>
      <c r="AH176" s="273"/>
      <c r="AI176" s="273"/>
    </row>
    <row r="177" spans="2:35" ht="15.75" customHeight="1">
      <c r="B177" s="67"/>
      <c r="C177" s="67"/>
      <c r="D177" s="67"/>
      <c r="E177" s="67"/>
      <c r="F177" s="67"/>
      <c r="G177" s="67"/>
      <c r="H177" s="67"/>
      <c r="I177" s="67"/>
      <c r="J177" s="67"/>
      <c r="K177" s="67"/>
      <c r="L177" s="67"/>
      <c r="M177" s="67"/>
      <c r="N177" s="67"/>
      <c r="O177" s="67"/>
      <c r="P177" s="67"/>
      <c r="Q177" s="67"/>
      <c r="R177" s="67"/>
      <c r="S177" s="67"/>
      <c r="T177" s="273"/>
      <c r="U177" s="273"/>
      <c r="V177" s="273"/>
      <c r="W177" s="273"/>
      <c r="X177" s="273"/>
      <c r="Y177" s="273"/>
      <c r="Z177" s="273"/>
      <c r="AA177" s="273"/>
      <c r="AB177" s="273"/>
      <c r="AC177" s="273"/>
      <c r="AD177" s="273"/>
      <c r="AE177" s="273"/>
      <c r="AF177" s="273"/>
      <c r="AG177" s="273"/>
      <c r="AH177" s="273"/>
      <c r="AI177" s="273"/>
    </row>
    <row r="178" spans="2:35" ht="15.75" customHeight="1">
      <c r="B178" s="67"/>
      <c r="C178" s="67"/>
      <c r="D178" s="67"/>
      <c r="E178" s="67"/>
      <c r="F178" s="67"/>
      <c r="G178" s="67"/>
      <c r="H178" s="67"/>
      <c r="I178" s="67"/>
      <c r="J178" s="67"/>
      <c r="K178" s="67"/>
      <c r="L178" s="67"/>
      <c r="M178" s="67"/>
      <c r="N178" s="67"/>
      <c r="O178" s="67"/>
      <c r="P178" s="67"/>
      <c r="Q178" s="67"/>
      <c r="R178" s="67"/>
      <c r="S178" s="67"/>
      <c r="T178" s="273"/>
      <c r="U178" s="273"/>
      <c r="V178" s="273"/>
      <c r="W178" s="273"/>
      <c r="X178" s="273"/>
      <c r="Y178" s="273"/>
      <c r="Z178" s="273"/>
      <c r="AA178" s="273"/>
      <c r="AB178" s="273"/>
      <c r="AC178" s="273"/>
      <c r="AD178" s="273"/>
      <c r="AE178" s="273"/>
      <c r="AF178" s="273"/>
      <c r="AG178" s="273"/>
      <c r="AH178" s="273"/>
      <c r="AI178" s="273"/>
    </row>
    <row r="179" spans="2:35" ht="15.75" customHeight="1">
      <c r="B179" s="67"/>
      <c r="C179" s="67"/>
      <c r="D179" s="67"/>
      <c r="E179" s="67"/>
      <c r="F179" s="67"/>
      <c r="G179" s="67"/>
      <c r="H179" s="67"/>
      <c r="I179" s="67"/>
      <c r="J179" s="67"/>
      <c r="K179" s="67"/>
      <c r="L179" s="67"/>
      <c r="M179" s="67"/>
      <c r="N179" s="67"/>
      <c r="O179" s="67"/>
      <c r="P179" s="67"/>
      <c r="Q179" s="67"/>
      <c r="R179" s="67"/>
      <c r="S179" s="67"/>
      <c r="T179" s="273"/>
      <c r="U179" s="273"/>
      <c r="V179" s="273"/>
      <c r="W179" s="273"/>
      <c r="X179" s="273"/>
      <c r="Y179" s="273"/>
      <c r="Z179" s="273"/>
      <c r="AA179" s="273"/>
      <c r="AB179" s="273"/>
      <c r="AC179" s="273"/>
      <c r="AD179" s="273"/>
      <c r="AE179" s="273"/>
      <c r="AF179" s="273"/>
      <c r="AG179" s="273"/>
      <c r="AH179" s="273"/>
      <c r="AI179" s="273"/>
    </row>
    <row r="180" spans="2:35" ht="15.75" customHeight="1">
      <c r="B180" s="67"/>
      <c r="C180" s="67"/>
      <c r="D180" s="67"/>
      <c r="E180" s="67"/>
      <c r="F180" s="67"/>
      <c r="G180" s="67"/>
      <c r="H180" s="67"/>
      <c r="I180" s="67"/>
      <c r="J180" s="67"/>
      <c r="K180" s="67"/>
      <c r="L180" s="67"/>
      <c r="M180" s="67"/>
      <c r="N180" s="67"/>
      <c r="O180" s="67"/>
      <c r="P180" s="67"/>
      <c r="Q180" s="67"/>
      <c r="R180" s="67"/>
      <c r="S180" s="67"/>
      <c r="T180" s="273"/>
      <c r="U180" s="273"/>
      <c r="V180" s="273"/>
      <c r="W180" s="273"/>
      <c r="X180" s="273"/>
      <c r="Y180" s="273"/>
      <c r="Z180" s="273"/>
      <c r="AA180" s="273"/>
      <c r="AB180" s="273"/>
      <c r="AC180" s="273"/>
      <c r="AD180" s="273"/>
      <c r="AE180" s="273"/>
      <c r="AF180" s="273"/>
      <c r="AG180" s="273"/>
      <c r="AH180" s="273"/>
      <c r="AI180" s="273"/>
    </row>
    <row r="181" spans="2:35" ht="15.75" customHeight="1">
      <c r="B181" s="67"/>
      <c r="C181" s="67"/>
      <c r="D181" s="67"/>
      <c r="E181" s="67"/>
      <c r="F181" s="67"/>
      <c r="G181" s="67"/>
      <c r="H181" s="67"/>
      <c r="I181" s="67"/>
      <c r="J181" s="67"/>
      <c r="K181" s="67"/>
      <c r="L181" s="67"/>
      <c r="M181" s="67"/>
      <c r="N181" s="67"/>
      <c r="O181" s="67"/>
      <c r="P181" s="67"/>
      <c r="Q181" s="67"/>
      <c r="R181" s="67"/>
      <c r="S181" s="67"/>
      <c r="T181" s="273"/>
      <c r="U181" s="273"/>
      <c r="V181" s="273"/>
      <c r="W181" s="273"/>
      <c r="X181" s="273"/>
      <c r="Y181" s="273"/>
      <c r="Z181" s="273"/>
      <c r="AA181" s="273"/>
      <c r="AB181" s="273"/>
      <c r="AC181" s="273"/>
      <c r="AD181" s="273"/>
      <c r="AE181" s="273"/>
      <c r="AF181" s="273"/>
      <c r="AG181" s="273"/>
      <c r="AH181" s="273"/>
      <c r="AI181" s="273"/>
    </row>
    <row r="182" spans="2:35" ht="15.75" customHeight="1">
      <c r="B182" s="67"/>
      <c r="C182" s="67"/>
      <c r="D182" s="67"/>
      <c r="E182" s="67"/>
      <c r="F182" s="67"/>
      <c r="G182" s="67"/>
      <c r="H182" s="67"/>
      <c r="I182" s="67"/>
      <c r="J182" s="67"/>
      <c r="K182" s="67"/>
      <c r="L182" s="67"/>
      <c r="M182" s="67"/>
      <c r="N182" s="67"/>
      <c r="O182" s="67"/>
      <c r="P182" s="67"/>
      <c r="Q182" s="67"/>
      <c r="R182" s="67"/>
      <c r="S182" s="67"/>
      <c r="T182" s="273"/>
      <c r="U182" s="273"/>
      <c r="V182" s="273"/>
      <c r="W182" s="273"/>
      <c r="X182" s="273"/>
      <c r="Y182" s="273"/>
      <c r="Z182" s="273"/>
      <c r="AA182" s="273"/>
      <c r="AB182" s="273"/>
      <c r="AC182" s="273"/>
      <c r="AD182" s="273"/>
      <c r="AE182" s="273"/>
      <c r="AF182" s="273"/>
      <c r="AG182" s="273"/>
      <c r="AH182" s="273"/>
      <c r="AI182" s="273"/>
    </row>
    <row r="183" spans="2:35" ht="15.75" customHeight="1">
      <c r="B183" s="68"/>
      <c r="C183" s="68"/>
      <c r="D183" s="68"/>
      <c r="E183" s="68"/>
      <c r="F183" s="68"/>
      <c r="G183" s="68"/>
      <c r="H183" s="68"/>
      <c r="I183" s="68"/>
      <c r="J183" s="68"/>
      <c r="K183" s="68"/>
      <c r="L183" s="68"/>
      <c r="M183" s="68"/>
      <c r="N183" s="68"/>
      <c r="O183" s="68"/>
      <c r="P183" s="68"/>
      <c r="Q183" s="68"/>
      <c r="R183" s="68"/>
      <c r="S183" s="68"/>
      <c r="T183" s="69"/>
      <c r="U183" s="69"/>
      <c r="V183" s="69"/>
      <c r="W183" s="69"/>
      <c r="X183" s="69"/>
      <c r="Y183" s="69"/>
      <c r="Z183" s="69"/>
      <c r="AA183" s="69"/>
      <c r="AB183" s="69"/>
      <c r="AC183" s="69"/>
      <c r="AD183" s="69"/>
      <c r="AE183" s="69"/>
    </row>
    <row r="184" spans="2:35" ht="15.75" customHeight="1">
      <c r="B184" s="68"/>
      <c r="C184" s="68"/>
      <c r="D184" s="68"/>
      <c r="E184" s="68"/>
      <c r="F184" s="68"/>
      <c r="G184" s="68"/>
      <c r="H184" s="68"/>
      <c r="I184" s="68"/>
      <c r="J184" s="68"/>
      <c r="K184" s="68"/>
      <c r="L184" s="68"/>
      <c r="M184" s="68"/>
      <c r="N184" s="68"/>
      <c r="O184" s="68"/>
      <c r="P184" s="68"/>
      <c r="Q184" s="68"/>
      <c r="R184" s="68"/>
      <c r="S184" s="68"/>
      <c r="T184" s="69"/>
      <c r="U184" s="69"/>
      <c r="V184" s="69"/>
      <c r="W184" s="69"/>
      <c r="X184" s="69"/>
      <c r="Y184" s="69"/>
      <c r="Z184" s="69"/>
      <c r="AA184" s="69"/>
      <c r="AB184" s="69"/>
      <c r="AC184" s="69"/>
      <c r="AD184" s="69"/>
      <c r="AE184" s="69"/>
    </row>
    <row r="185" spans="2:35" ht="15.75" customHeight="1">
      <c r="B185" s="68"/>
      <c r="C185" s="68"/>
      <c r="D185" s="68"/>
      <c r="E185" s="68"/>
      <c r="F185" s="68"/>
      <c r="G185" s="68"/>
      <c r="H185" s="68"/>
      <c r="I185" s="68"/>
      <c r="J185" s="68"/>
      <c r="K185" s="68"/>
      <c r="L185" s="68"/>
      <c r="M185" s="68"/>
      <c r="N185" s="68"/>
      <c r="O185" s="68"/>
      <c r="P185" s="68"/>
      <c r="Q185" s="68"/>
      <c r="R185" s="68"/>
      <c r="S185" s="68"/>
      <c r="T185" s="69"/>
      <c r="U185" s="69"/>
      <c r="V185" s="69"/>
      <c r="W185" s="69"/>
      <c r="X185" s="69"/>
      <c r="Y185" s="69"/>
      <c r="Z185" s="69"/>
      <c r="AA185" s="69"/>
      <c r="AB185" s="69"/>
      <c r="AC185" s="69"/>
      <c r="AD185" s="69"/>
      <c r="AE185" s="69"/>
    </row>
    <row r="186" spans="2:35" ht="15.75" customHeight="1">
      <c r="B186" s="68"/>
      <c r="C186" s="68"/>
      <c r="D186" s="68"/>
      <c r="E186" s="68"/>
      <c r="F186" s="68"/>
      <c r="G186" s="68"/>
      <c r="H186" s="68"/>
      <c r="I186" s="68"/>
      <c r="J186" s="68"/>
      <c r="K186" s="68"/>
      <c r="L186" s="68"/>
      <c r="M186" s="68"/>
      <c r="N186" s="68"/>
      <c r="O186" s="68"/>
      <c r="P186" s="68"/>
      <c r="Q186" s="68"/>
      <c r="R186" s="68"/>
      <c r="S186" s="68"/>
      <c r="T186" s="69"/>
      <c r="U186" s="69"/>
      <c r="V186" s="69"/>
      <c r="W186" s="69"/>
      <c r="X186" s="69"/>
      <c r="Y186" s="69"/>
      <c r="Z186" s="69"/>
      <c r="AA186" s="69"/>
      <c r="AB186" s="69"/>
      <c r="AC186" s="69"/>
      <c r="AD186" s="69"/>
      <c r="AE186" s="69"/>
    </row>
    <row r="187" spans="2:35" ht="15.75" customHeight="1">
      <c r="B187" s="68"/>
      <c r="C187" s="68"/>
      <c r="D187" s="68"/>
      <c r="E187" s="68"/>
      <c r="F187" s="68"/>
      <c r="G187" s="68"/>
      <c r="H187" s="68"/>
      <c r="I187" s="68"/>
      <c r="J187" s="68"/>
      <c r="K187" s="68"/>
      <c r="L187" s="68"/>
      <c r="M187" s="68"/>
      <c r="N187" s="68"/>
      <c r="O187" s="68"/>
      <c r="P187" s="68"/>
      <c r="Q187" s="68"/>
      <c r="R187" s="68"/>
      <c r="S187" s="68"/>
      <c r="T187" s="69"/>
      <c r="U187" s="69"/>
      <c r="V187" s="69"/>
      <c r="W187" s="69"/>
      <c r="X187" s="69"/>
      <c r="Y187" s="69"/>
      <c r="Z187" s="69"/>
      <c r="AA187" s="69"/>
      <c r="AB187" s="69"/>
      <c r="AC187" s="69"/>
      <c r="AD187" s="69"/>
      <c r="AE187" s="69"/>
    </row>
    <row r="188" spans="2:35" ht="15.75" customHeight="1">
      <c r="B188" s="68"/>
      <c r="C188" s="68"/>
      <c r="D188" s="68"/>
      <c r="E188" s="68"/>
      <c r="F188" s="68"/>
      <c r="G188" s="68"/>
      <c r="H188" s="68"/>
      <c r="I188" s="68"/>
      <c r="J188" s="68"/>
      <c r="K188" s="68"/>
      <c r="L188" s="68"/>
      <c r="M188" s="68"/>
      <c r="N188" s="68"/>
      <c r="O188" s="68"/>
      <c r="P188" s="68"/>
      <c r="Q188" s="68"/>
      <c r="R188" s="68"/>
      <c r="S188" s="68"/>
      <c r="T188" s="69"/>
      <c r="U188" s="69"/>
      <c r="V188" s="69"/>
      <c r="W188" s="69"/>
      <c r="X188" s="69"/>
      <c r="Y188" s="69"/>
      <c r="Z188" s="69"/>
      <c r="AA188" s="69"/>
      <c r="AB188" s="69"/>
      <c r="AC188" s="69"/>
      <c r="AD188" s="69"/>
      <c r="AE188" s="69"/>
    </row>
    <row r="189" spans="2:35" ht="15.75" customHeight="1">
      <c r="B189" s="68"/>
      <c r="C189" s="68"/>
      <c r="D189" s="68"/>
      <c r="E189" s="68"/>
      <c r="F189" s="68"/>
      <c r="G189" s="68"/>
      <c r="H189" s="68"/>
      <c r="I189" s="68"/>
      <c r="J189" s="68"/>
      <c r="K189" s="68"/>
      <c r="L189" s="68"/>
      <c r="M189" s="68"/>
      <c r="N189" s="68"/>
      <c r="O189" s="68"/>
      <c r="P189" s="68"/>
      <c r="Q189" s="68"/>
      <c r="R189" s="68"/>
      <c r="S189" s="68"/>
      <c r="T189" s="69"/>
      <c r="U189" s="69"/>
      <c r="V189" s="69"/>
      <c r="W189" s="69"/>
      <c r="X189" s="69"/>
      <c r="Y189" s="69"/>
      <c r="Z189" s="69"/>
      <c r="AA189" s="69"/>
      <c r="AB189" s="69"/>
      <c r="AC189" s="69"/>
      <c r="AD189" s="69"/>
      <c r="AE189" s="69"/>
    </row>
    <row r="190" spans="2:35" ht="15.75" customHeight="1">
      <c r="B190" s="68"/>
      <c r="C190" s="68"/>
      <c r="D190" s="68"/>
      <c r="E190" s="68"/>
      <c r="F190" s="68"/>
      <c r="G190" s="68"/>
      <c r="H190" s="68"/>
      <c r="I190" s="68"/>
      <c r="J190" s="68"/>
      <c r="K190" s="68"/>
      <c r="L190" s="68"/>
      <c r="M190" s="68"/>
      <c r="N190" s="68"/>
      <c r="O190" s="68"/>
      <c r="P190" s="68"/>
      <c r="Q190" s="68"/>
      <c r="R190" s="68"/>
      <c r="S190" s="68"/>
      <c r="T190" s="69"/>
      <c r="U190" s="69"/>
      <c r="V190" s="69"/>
      <c r="W190" s="69"/>
      <c r="X190" s="69"/>
      <c r="Y190" s="69"/>
      <c r="Z190" s="69"/>
      <c r="AA190" s="69"/>
      <c r="AB190" s="69"/>
      <c r="AC190" s="69"/>
      <c r="AD190" s="69"/>
      <c r="AE190" s="69"/>
    </row>
    <row r="191" spans="2:35" ht="15.75" customHeight="1">
      <c r="B191" s="68"/>
      <c r="C191" s="68"/>
      <c r="D191" s="68"/>
      <c r="E191" s="68"/>
      <c r="F191" s="68"/>
      <c r="G191" s="68"/>
      <c r="H191" s="68"/>
      <c r="I191" s="68"/>
      <c r="J191" s="68"/>
      <c r="K191" s="68"/>
      <c r="L191" s="68"/>
      <c r="M191" s="68"/>
      <c r="N191" s="68"/>
      <c r="O191" s="68"/>
      <c r="P191" s="68"/>
      <c r="Q191" s="68"/>
      <c r="R191" s="68"/>
      <c r="S191" s="68"/>
      <c r="T191" s="69"/>
      <c r="U191" s="69"/>
      <c r="V191" s="69"/>
      <c r="W191" s="69"/>
      <c r="X191" s="69"/>
      <c r="Y191" s="69"/>
      <c r="Z191" s="69"/>
      <c r="AA191" s="69"/>
      <c r="AB191" s="69"/>
      <c r="AC191" s="69"/>
      <c r="AD191" s="69"/>
      <c r="AE191" s="69"/>
    </row>
    <row r="192" spans="2:35" ht="15.75" customHeight="1">
      <c r="B192" s="68"/>
      <c r="C192" s="68"/>
      <c r="D192" s="68"/>
      <c r="E192" s="68"/>
      <c r="F192" s="68"/>
      <c r="G192" s="68"/>
      <c r="H192" s="68"/>
      <c r="I192" s="68"/>
      <c r="J192" s="68"/>
      <c r="K192" s="68"/>
      <c r="L192" s="68"/>
      <c r="M192" s="68"/>
      <c r="N192" s="68"/>
      <c r="O192" s="68"/>
      <c r="P192" s="68"/>
      <c r="Q192" s="68"/>
      <c r="R192" s="68"/>
      <c r="S192" s="68"/>
      <c r="T192" s="69"/>
      <c r="U192" s="69"/>
      <c r="V192" s="69"/>
      <c r="W192" s="69"/>
      <c r="X192" s="69"/>
      <c r="Y192" s="69"/>
      <c r="Z192" s="69"/>
      <c r="AA192" s="69"/>
      <c r="AB192" s="69"/>
      <c r="AC192" s="69"/>
      <c r="AD192" s="69"/>
      <c r="AE192" s="69"/>
    </row>
    <row r="193" spans="2:31" ht="15.75" customHeight="1">
      <c r="B193" s="68"/>
      <c r="C193" s="68"/>
      <c r="D193" s="68"/>
      <c r="E193" s="68"/>
      <c r="F193" s="68"/>
      <c r="G193" s="68"/>
      <c r="H193" s="68"/>
      <c r="I193" s="68"/>
      <c r="J193" s="68"/>
      <c r="K193" s="68"/>
      <c r="L193" s="68"/>
      <c r="M193" s="68"/>
      <c r="N193" s="68"/>
      <c r="O193" s="68"/>
      <c r="P193" s="68"/>
      <c r="Q193" s="68"/>
      <c r="R193" s="68"/>
      <c r="S193" s="68"/>
      <c r="T193" s="69"/>
      <c r="U193" s="69"/>
      <c r="V193" s="69"/>
      <c r="W193" s="69"/>
      <c r="X193" s="69"/>
      <c r="Y193" s="69"/>
      <c r="Z193" s="69"/>
      <c r="AA193" s="69"/>
      <c r="AB193" s="69"/>
      <c r="AC193" s="69"/>
      <c r="AD193" s="69"/>
      <c r="AE193" s="69"/>
    </row>
    <row r="194" spans="2:31" ht="15.75" customHeight="1">
      <c r="B194" s="68"/>
      <c r="C194" s="68"/>
      <c r="D194" s="68"/>
      <c r="E194" s="68"/>
      <c r="F194" s="68"/>
      <c r="G194" s="68"/>
      <c r="H194" s="68"/>
      <c r="I194" s="68"/>
      <c r="J194" s="68"/>
      <c r="K194" s="68"/>
      <c r="L194" s="68"/>
      <c r="M194" s="68"/>
      <c r="N194" s="68"/>
      <c r="O194" s="68"/>
      <c r="P194" s="68"/>
      <c r="Q194" s="68"/>
      <c r="R194" s="68"/>
      <c r="S194" s="68"/>
      <c r="T194" s="69"/>
      <c r="U194" s="69"/>
      <c r="V194" s="69"/>
      <c r="W194" s="69"/>
      <c r="X194" s="69"/>
      <c r="Y194" s="69"/>
      <c r="Z194" s="69"/>
      <c r="AA194" s="69"/>
      <c r="AB194" s="69"/>
      <c r="AC194" s="69"/>
      <c r="AD194" s="69"/>
      <c r="AE194" s="69"/>
    </row>
    <row r="195" spans="2:31" ht="15.75" customHeight="1">
      <c r="B195" s="68"/>
      <c r="C195" s="68"/>
      <c r="D195" s="68"/>
      <c r="E195" s="68"/>
      <c r="F195" s="68"/>
      <c r="G195" s="68"/>
      <c r="H195" s="68"/>
      <c r="I195" s="68"/>
      <c r="J195" s="68"/>
      <c r="K195" s="68"/>
      <c r="L195" s="68"/>
      <c r="M195" s="68"/>
      <c r="N195" s="68"/>
      <c r="O195" s="68"/>
      <c r="P195" s="68"/>
      <c r="Q195" s="68"/>
      <c r="R195" s="68"/>
      <c r="S195" s="68"/>
      <c r="T195" s="69"/>
      <c r="U195" s="69"/>
      <c r="V195" s="69"/>
      <c r="W195" s="69"/>
      <c r="X195" s="69"/>
      <c r="Y195" s="69"/>
      <c r="Z195" s="69"/>
      <c r="AA195" s="69"/>
      <c r="AB195" s="69"/>
      <c r="AC195" s="69"/>
      <c r="AD195" s="69"/>
      <c r="AE195" s="69"/>
    </row>
    <row r="196" spans="2:31" ht="15.75" customHeight="1">
      <c r="B196" s="68"/>
      <c r="C196" s="68"/>
      <c r="D196" s="68"/>
      <c r="E196" s="68"/>
      <c r="F196" s="68"/>
      <c r="G196" s="68"/>
      <c r="H196" s="68"/>
      <c r="I196" s="68"/>
      <c r="J196" s="68"/>
      <c r="K196" s="68"/>
      <c r="L196" s="68"/>
      <c r="M196" s="68"/>
      <c r="N196" s="68"/>
      <c r="O196" s="68"/>
      <c r="P196" s="68"/>
      <c r="Q196" s="68"/>
      <c r="R196" s="68"/>
      <c r="S196" s="68"/>
      <c r="T196" s="69"/>
      <c r="U196" s="69"/>
      <c r="V196" s="69"/>
      <c r="W196" s="69"/>
      <c r="X196" s="69"/>
      <c r="Y196" s="69"/>
      <c r="Z196" s="69"/>
      <c r="AA196" s="69"/>
      <c r="AB196" s="69"/>
      <c r="AC196" s="69"/>
      <c r="AD196" s="69"/>
      <c r="AE196" s="69"/>
    </row>
    <row r="197" spans="2:31" ht="15.75" customHeight="1">
      <c r="B197" s="68"/>
      <c r="C197" s="68"/>
      <c r="D197" s="68"/>
      <c r="E197" s="68"/>
      <c r="F197" s="68"/>
      <c r="G197" s="68"/>
      <c r="H197" s="68"/>
      <c r="I197" s="68"/>
      <c r="J197" s="68"/>
      <c r="K197" s="68"/>
      <c r="L197" s="68"/>
      <c r="M197" s="68"/>
      <c r="N197" s="68"/>
      <c r="O197" s="68"/>
      <c r="P197" s="68"/>
      <c r="Q197" s="68"/>
      <c r="R197" s="68"/>
      <c r="S197" s="68"/>
      <c r="T197" s="69"/>
      <c r="U197" s="69"/>
      <c r="V197" s="69"/>
      <c r="W197" s="69"/>
      <c r="X197" s="69"/>
      <c r="Y197" s="69"/>
      <c r="Z197" s="69"/>
      <c r="AA197" s="69"/>
      <c r="AB197" s="69"/>
      <c r="AC197" s="69"/>
      <c r="AD197" s="69"/>
      <c r="AE197" s="69"/>
    </row>
    <row r="198" spans="2:31" ht="15.75" customHeight="1">
      <c r="B198" s="68"/>
      <c r="C198" s="68"/>
      <c r="D198" s="68"/>
      <c r="E198" s="68"/>
      <c r="F198" s="68"/>
      <c r="G198" s="68"/>
      <c r="H198" s="68"/>
      <c r="I198" s="68"/>
      <c r="J198" s="68"/>
      <c r="K198" s="68"/>
      <c r="L198" s="68"/>
      <c r="M198" s="68"/>
      <c r="N198" s="68"/>
      <c r="O198" s="68"/>
      <c r="P198" s="68"/>
      <c r="Q198" s="68"/>
      <c r="R198" s="68"/>
      <c r="S198" s="68"/>
      <c r="T198" s="69"/>
      <c r="U198" s="69"/>
      <c r="V198" s="69"/>
      <c r="W198" s="69"/>
      <c r="X198" s="69"/>
      <c r="Y198" s="69"/>
      <c r="Z198" s="69"/>
      <c r="AA198" s="69"/>
      <c r="AB198" s="69"/>
      <c r="AC198" s="69"/>
      <c r="AD198" s="69"/>
      <c r="AE198" s="69"/>
    </row>
    <row r="199" spans="2:31" ht="15.75" customHeight="1">
      <c r="B199" s="68"/>
      <c r="C199" s="68"/>
      <c r="D199" s="68"/>
      <c r="E199" s="68"/>
      <c r="F199" s="68"/>
      <c r="G199" s="68"/>
      <c r="H199" s="68"/>
      <c r="I199" s="68"/>
      <c r="J199" s="68"/>
      <c r="K199" s="68"/>
      <c r="L199" s="68"/>
      <c r="M199" s="68"/>
      <c r="N199" s="68"/>
      <c r="O199" s="68"/>
      <c r="P199" s="68"/>
      <c r="Q199" s="68"/>
      <c r="R199" s="68"/>
      <c r="S199" s="68"/>
      <c r="T199" s="69"/>
      <c r="U199" s="69"/>
      <c r="V199" s="69"/>
      <c r="W199" s="69"/>
      <c r="X199" s="69"/>
      <c r="Y199" s="69"/>
      <c r="Z199" s="69"/>
      <c r="AA199" s="69"/>
      <c r="AB199" s="69"/>
      <c r="AC199" s="69"/>
      <c r="AD199" s="69"/>
      <c r="AE199" s="69"/>
    </row>
    <row r="200" spans="2:31" ht="15.75" customHeight="1">
      <c r="B200" s="68"/>
      <c r="C200" s="68"/>
      <c r="D200" s="68"/>
      <c r="E200" s="68"/>
      <c r="F200" s="68"/>
      <c r="G200" s="68"/>
      <c r="H200" s="68"/>
      <c r="I200" s="68"/>
      <c r="J200" s="68"/>
      <c r="K200" s="68"/>
      <c r="L200" s="68"/>
      <c r="M200" s="68"/>
      <c r="N200" s="68"/>
      <c r="O200" s="68"/>
      <c r="P200" s="68"/>
      <c r="Q200" s="68"/>
      <c r="R200" s="68"/>
      <c r="S200" s="68"/>
      <c r="T200" s="69"/>
      <c r="U200" s="69"/>
      <c r="V200" s="69"/>
      <c r="W200" s="69"/>
      <c r="X200" s="69"/>
      <c r="Y200" s="69"/>
      <c r="Z200" s="69"/>
      <c r="AA200" s="69"/>
      <c r="AB200" s="69"/>
      <c r="AC200" s="69"/>
      <c r="AD200" s="69"/>
      <c r="AE200" s="69"/>
    </row>
    <row r="201" spans="2:31" ht="15.75" customHeight="1">
      <c r="B201" s="68"/>
      <c r="C201" s="68"/>
      <c r="D201" s="68"/>
      <c r="E201" s="68"/>
      <c r="F201" s="68"/>
      <c r="G201" s="68"/>
      <c r="H201" s="68"/>
      <c r="I201" s="68"/>
      <c r="J201" s="68"/>
      <c r="K201" s="68"/>
      <c r="L201" s="68"/>
      <c r="M201" s="68"/>
      <c r="N201" s="68"/>
      <c r="O201" s="68"/>
      <c r="P201" s="68"/>
      <c r="Q201" s="68"/>
      <c r="R201" s="68"/>
      <c r="S201" s="68"/>
      <c r="T201" s="69"/>
      <c r="U201" s="69"/>
      <c r="V201" s="69"/>
      <c r="W201" s="69"/>
      <c r="X201" s="69"/>
      <c r="Y201" s="69"/>
      <c r="Z201" s="69"/>
      <c r="AA201" s="69"/>
      <c r="AB201" s="69"/>
      <c r="AC201" s="69"/>
      <c r="AD201" s="69"/>
      <c r="AE201" s="69"/>
    </row>
    <row r="202" spans="2:31" ht="15.75" customHeight="1">
      <c r="B202" s="68"/>
      <c r="C202" s="68"/>
      <c r="D202" s="68"/>
      <c r="E202" s="68"/>
      <c r="F202" s="68"/>
      <c r="G202" s="68"/>
      <c r="H202" s="68"/>
      <c r="I202" s="68"/>
      <c r="J202" s="68"/>
      <c r="K202" s="68"/>
      <c r="L202" s="68"/>
      <c r="M202" s="68"/>
      <c r="N202" s="68"/>
      <c r="O202" s="68"/>
      <c r="P202" s="68"/>
      <c r="Q202" s="68"/>
      <c r="R202" s="68"/>
      <c r="S202" s="68"/>
      <c r="T202" s="69"/>
      <c r="U202" s="69"/>
      <c r="V202" s="69"/>
      <c r="W202" s="69"/>
      <c r="X202" s="69"/>
      <c r="Y202" s="69"/>
      <c r="Z202" s="69"/>
      <c r="AA202" s="69"/>
      <c r="AB202" s="69"/>
      <c r="AC202" s="69"/>
      <c r="AD202" s="69"/>
      <c r="AE202" s="69"/>
    </row>
    <row r="203" spans="2:31" ht="15.75" customHeight="1">
      <c r="B203" s="68"/>
      <c r="C203" s="68"/>
      <c r="D203" s="68"/>
      <c r="E203" s="68"/>
      <c r="F203" s="68"/>
      <c r="G203" s="68"/>
      <c r="H203" s="68"/>
      <c r="I203" s="68"/>
      <c r="J203" s="68"/>
      <c r="K203" s="68"/>
      <c r="L203" s="68"/>
      <c r="M203" s="68"/>
      <c r="N203" s="68"/>
      <c r="O203" s="68"/>
      <c r="P203" s="68"/>
      <c r="Q203" s="68"/>
      <c r="R203" s="68"/>
      <c r="S203" s="68"/>
      <c r="T203" s="69"/>
      <c r="U203" s="69"/>
      <c r="V203" s="69"/>
      <c r="W203" s="69"/>
      <c r="X203" s="69"/>
      <c r="Y203" s="69"/>
      <c r="Z203" s="69"/>
      <c r="AA203" s="69"/>
      <c r="AB203" s="69"/>
      <c r="AC203" s="69"/>
      <c r="AD203" s="69"/>
      <c r="AE203" s="69"/>
    </row>
    <row r="204" spans="2:31" ht="15.75" customHeight="1">
      <c r="B204" s="68"/>
      <c r="C204" s="68"/>
      <c r="D204" s="68"/>
      <c r="E204" s="68"/>
      <c r="F204" s="68"/>
      <c r="G204" s="68"/>
      <c r="H204" s="68"/>
      <c r="I204" s="68"/>
      <c r="J204" s="68"/>
      <c r="K204" s="68"/>
      <c r="L204" s="68"/>
      <c r="M204" s="68"/>
      <c r="N204" s="68"/>
      <c r="O204" s="68"/>
      <c r="P204" s="68"/>
      <c r="Q204" s="68"/>
      <c r="R204" s="68"/>
      <c r="S204" s="68"/>
      <c r="T204" s="69"/>
      <c r="U204" s="69"/>
      <c r="V204" s="69"/>
      <c r="W204" s="69"/>
      <c r="X204" s="69"/>
      <c r="Y204" s="69"/>
      <c r="Z204" s="69"/>
      <c r="AA204" s="69"/>
      <c r="AB204" s="69"/>
      <c r="AC204" s="69"/>
      <c r="AD204" s="69"/>
      <c r="AE204" s="69"/>
    </row>
    <row r="205" spans="2:31" ht="15.75" customHeight="1">
      <c r="B205" s="68"/>
      <c r="C205" s="68"/>
      <c r="D205" s="68"/>
      <c r="E205" s="68"/>
      <c r="F205" s="68"/>
      <c r="G205" s="68"/>
      <c r="H205" s="68"/>
      <c r="I205" s="68"/>
      <c r="J205" s="68"/>
      <c r="K205" s="68"/>
      <c r="L205" s="68"/>
      <c r="M205" s="68"/>
      <c r="N205" s="68"/>
      <c r="O205" s="68"/>
      <c r="P205" s="68"/>
      <c r="Q205" s="68"/>
      <c r="R205" s="68"/>
      <c r="S205" s="68"/>
      <c r="T205" s="69"/>
      <c r="U205" s="69"/>
      <c r="V205" s="69"/>
      <c r="W205" s="69"/>
      <c r="X205" s="69"/>
      <c r="Y205" s="69"/>
      <c r="Z205" s="69"/>
      <c r="AA205" s="69"/>
      <c r="AB205" s="69"/>
      <c r="AC205" s="69"/>
      <c r="AD205" s="69"/>
      <c r="AE205" s="69"/>
    </row>
    <row r="206" spans="2:31" ht="15.75" customHeight="1">
      <c r="B206" s="68"/>
      <c r="C206" s="68"/>
      <c r="D206" s="68"/>
      <c r="E206" s="68"/>
      <c r="F206" s="68"/>
      <c r="G206" s="68"/>
      <c r="H206" s="68"/>
      <c r="I206" s="68"/>
      <c r="J206" s="68"/>
      <c r="K206" s="68"/>
      <c r="L206" s="68"/>
      <c r="M206" s="68"/>
      <c r="N206" s="68"/>
      <c r="O206" s="68"/>
      <c r="P206" s="68"/>
      <c r="Q206" s="68"/>
      <c r="R206" s="68"/>
      <c r="S206" s="68"/>
      <c r="T206" s="69"/>
      <c r="U206" s="69"/>
      <c r="V206" s="69"/>
      <c r="W206" s="69"/>
      <c r="X206" s="69"/>
      <c r="Y206" s="69"/>
      <c r="Z206" s="69"/>
      <c r="AA206" s="69"/>
      <c r="AB206" s="69"/>
      <c r="AC206" s="69"/>
      <c r="AD206" s="69"/>
      <c r="AE206" s="69"/>
    </row>
    <row r="207" spans="2:31" ht="15.75" customHeight="1">
      <c r="B207" s="68"/>
      <c r="C207" s="68"/>
      <c r="D207" s="68"/>
      <c r="E207" s="68"/>
      <c r="F207" s="68"/>
      <c r="G207" s="68"/>
      <c r="H207" s="68"/>
      <c r="I207" s="68"/>
      <c r="J207" s="68"/>
      <c r="K207" s="68"/>
      <c r="L207" s="68"/>
      <c r="M207" s="68"/>
      <c r="N207" s="68"/>
      <c r="O207" s="68"/>
      <c r="P207" s="68"/>
      <c r="Q207" s="68"/>
      <c r="R207" s="68"/>
      <c r="S207" s="68"/>
      <c r="T207" s="69"/>
      <c r="U207" s="69"/>
      <c r="V207" s="69"/>
      <c r="W207" s="69"/>
      <c r="X207" s="69"/>
      <c r="Y207" s="69"/>
      <c r="Z207" s="69"/>
      <c r="AA207" s="69"/>
      <c r="AB207" s="69"/>
      <c r="AC207" s="69"/>
      <c r="AD207" s="69"/>
      <c r="AE207" s="69"/>
    </row>
    <row r="208" spans="2:31" ht="15.75" customHeight="1">
      <c r="B208" s="68"/>
      <c r="C208" s="68"/>
      <c r="D208" s="68"/>
      <c r="E208" s="68"/>
      <c r="F208" s="68"/>
      <c r="G208" s="68"/>
      <c r="H208" s="68"/>
      <c r="I208" s="68"/>
      <c r="J208" s="68"/>
      <c r="K208" s="68"/>
      <c r="L208" s="68"/>
      <c r="M208" s="68"/>
      <c r="N208" s="68"/>
      <c r="O208" s="68"/>
      <c r="P208" s="68"/>
      <c r="Q208" s="68"/>
      <c r="R208" s="68"/>
      <c r="S208" s="68"/>
      <c r="T208" s="69"/>
      <c r="U208" s="69"/>
      <c r="V208" s="69"/>
      <c r="W208" s="69"/>
      <c r="X208" s="69"/>
      <c r="Y208" s="69"/>
      <c r="Z208" s="69"/>
      <c r="AA208" s="69"/>
      <c r="AB208" s="69"/>
      <c r="AC208" s="69"/>
      <c r="AD208" s="69"/>
      <c r="AE208" s="69"/>
    </row>
    <row r="209" spans="2:31" ht="15.75" customHeight="1">
      <c r="B209" s="68"/>
      <c r="C209" s="68"/>
      <c r="D209" s="68"/>
      <c r="E209" s="68"/>
      <c r="F209" s="68"/>
      <c r="G209" s="68"/>
      <c r="H209" s="68"/>
      <c r="I209" s="68"/>
      <c r="J209" s="68"/>
      <c r="K209" s="68"/>
      <c r="L209" s="68"/>
      <c r="M209" s="68"/>
      <c r="N209" s="68"/>
      <c r="O209" s="68"/>
      <c r="P209" s="68"/>
      <c r="Q209" s="68"/>
      <c r="R209" s="68"/>
      <c r="S209" s="68"/>
      <c r="T209" s="69"/>
      <c r="U209" s="69"/>
      <c r="V209" s="69"/>
      <c r="W209" s="69"/>
      <c r="X209" s="69"/>
      <c r="Y209" s="69"/>
      <c r="Z209" s="69"/>
      <c r="AA209" s="69"/>
      <c r="AB209" s="69"/>
      <c r="AC209" s="69"/>
      <c r="AD209" s="69"/>
      <c r="AE209" s="69"/>
    </row>
    <row r="210" spans="2:31" ht="15.75" customHeight="1">
      <c r="B210" s="68"/>
      <c r="C210" s="68"/>
      <c r="D210" s="68"/>
      <c r="E210" s="68"/>
      <c r="F210" s="68"/>
      <c r="G210" s="68"/>
      <c r="H210" s="68"/>
      <c r="I210" s="68"/>
      <c r="J210" s="68"/>
      <c r="K210" s="68"/>
      <c r="L210" s="68"/>
      <c r="M210" s="68"/>
      <c r="N210" s="68"/>
      <c r="O210" s="68"/>
      <c r="P210" s="68"/>
      <c r="Q210" s="68"/>
      <c r="R210" s="68"/>
      <c r="S210" s="68"/>
      <c r="T210" s="69"/>
      <c r="U210" s="69"/>
      <c r="V210" s="69"/>
      <c r="W210" s="69"/>
      <c r="X210" s="69"/>
      <c r="Y210" s="69"/>
      <c r="Z210" s="69"/>
      <c r="AA210" s="69"/>
      <c r="AB210" s="69"/>
      <c r="AC210" s="69"/>
      <c r="AD210" s="69"/>
      <c r="AE210" s="69"/>
    </row>
    <row r="211" spans="2:31" ht="15.75" customHeight="1">
      <c r="B211" s="68"/>
      <c r="C211" s="68"/>
      <c r="D211" s="68"/>
      <c r="E211" s="68"/>
      <c r="F211" s="68"/>
      <c r="G211" s="68"/>
      <c r="H211" s="68"/>
      <c r="I211" s="68"/>
      <c r="J211" s="68"/>
      <c r="K211" s="68"/>
      <c r="L211" s="68"/>
      <c r="M211" s="68"/>
      <c r="N211" s="68"/>
      <c r="O211" s="68"/>
      <c r="P211" s="68"/>
      <c r="Q211" s="68"/>
      <c r="R211" s="68"/>
      <c r="S211" s="68"/>
      <c r="T211" s="69"/>
      <c r="U211" s="69"/>
      <c r="V211" s="69"/>
      <c r="W211" s="69"/>
      <c r="X211" s="69"/>
      <c r="Y211" s="69"/>
      <c r="Z211" s="69"/>
      <c r="AA211" s="69"/>
      <c r="AB211" s="69"/>
      <c r="AC211" s="69"/>
      <c r="AD211" s="69"/>
      <c r="AE211" s="69"/>
    </row>
    <row r="212" spans="2:31" ht="15.75" customHeight="1">
      <c r="B212" s="68"/>
      <c r="C212" s="68"/>
      <c r="D212" s="68"/>
      <c r="E212" s="68"/>
      <c r="F212" s="68"/>
      <c r="G212" s="68"/>
      <c r="H212" s="68"/>
      <c r="I212" s="68"/>
      <c r="J212" s="68"/>
      <c r="K212" s="68"/>
      <c r="L212" s="68"/>
      <c r="M212" s="68"/>
      <c r="N212" s="68"/>
      <c r="O212" s="68"/>
      <c r="P212" s="68"/>
      <c r="Q212" s="68"/>
      <c r="R212" s="68"/>
      <c r="S212" s="68"/>
      <c r="T212" s="69"/>
      <c r="U212" s="69"/>
      <c r="V212" s="69"/>
      <c r="W212" s="69"/>
      <c r="X212" s="69"/>
      <c r="Y212" s="69"/>
      <c r="Z212" s="69"/>
      <c r="AA212" s="69"/>
      <c r="AB212" s="69"/>
      <c r="AC212" s="69"/>
      <c r="AD212" s="69"/>
      <c r="AE212" s="69"/>
    </row>
    <row r="213" spans="2:31" ht="15.75" customHeight="1">
      <c r="B213" s="68"/>
      <c r="C213" s="68"/>
      <c r="D213" s="68"/>
      <c r="E213" s="68"/>
      <c r="F213" s="68"/>
      <c r="G213" s="68"/>
      <c r="H213" s="68"/>
      <c r="I213" s="68"/>
      <c r="J213" s="68"/>
      <c r="K213" s="68"/>
      <c r="L213" s="68"/>
      <c r="M213" s="68"/>
      <c r="N213" s="68"/>
      <c r="O213" s="68"/>
      <c r="P213" s="68"/>
      <c r="Q213" s="68"/>
      <c r="R213" s="68"/>
      <c r="S213" s="68"/>
      <c r="T213" s="69"/>
      <c r="U213" s="69"/>
      <c r="V213" s="69"/>
      <c r="W213" s="69"/>
      <c r="X213" s="69"/>
      <c r="Y213" s="69"/>
      <c r="Z213" s="69"/>
      <c r="AA213" s="69"/>
      <c r="AB213" s="69"/>
      <c r="AC213" s="69"/>
      <c r="AD213" s="69"/>
      <c r="AE213" s="69"/>
    </row>
    <row r="214" spans="2:31" ht="15.75" customHeight="1">
      <c r="B214" s="68"/>
      <c r="C214" s="68"/>
      <c r="D214" s="68"/>
      <c r="E214" s="68"/>
      <c r="F214" s="68"/>
      <c r="G214" s="68"/>
      <c r="H214" s="68"/>
      <c r="I214" s="68"/>
      <c r="J214" s="68"/>
      <c r="K214" s="68"/>
      <c r="L214" s="68"/>
      <c r="M214" s="68"/>
      <c r="N214" s="68"/>
      <c r="O214" s="68"/>
      <c r="P214" s="68"/>
      <c r="Q214" s="68"/>
      <c r="R214" s="68"/>
      <c r="S214" s="68"/>
      <c r="T214" s="69"/>
      <c r="U214" s="69"/>
      <c r="V214" s="69"/>
      <c r="W214" s="69"/>
      <c r="X214" s="69"/>
      <c r="Y214" s="69"/>
      <c r="Z214" s="69"/>
      <c r="AA214" s="69"/>
      <c r="AB214" s="69"/>
      <c r="AC214" s="69"/>
      <c r="AD214" s="69"/>
      <c r="AE214" s="69"/>
    </row>
    <row r="215" spans="2:31" ht="15.75" customHeight="1">
      <c r="B215" s="68"/>
      <c r="C215" s="68"/>
      <c r="D215" s="68"/>
      <c r="E215" s="68"/>
      <c r="F215" s="68"/>
      <c r="G215" s="68"/>
      <c r="H215" s="68"/>
      <c r="I215" s="68"/>
      <c r="J215" s="68"/>
      <c r="K215" s="68"/>
      <c r="L215" s="68"/>
      <c r="M215" s="68"/>
      <c r="N215" s="68"/>
      <c r="O215" s="68"/>
      <c r="P215" s="68"/>
      <c r="Q215" s="68"/>
      <c r="R215" s="68"/>
      <c r="S215" s="68"/>
      <c r="T215" s="69"/>
      <c r="U215" s="69"/>
      <c r="V215" s="69"/>
      <c r="W215" s="69"/>
      <c r="X215" s="69"/>
      <c r="Y215" s="69"/>
      <c r="Z215" s="69"/>
      <c r="AA215" s="69"/>
      <c r="AB215" s="69"/>
      <c r="AC215" s="69"/>
      <c r="AD215" s="69"/>
      <c r="AE215" s="69"/>
    </row>
    <row r="216" spans="2:31" ht="15.75" customHeight="1">
      <c r="B216" s="68"/>
      <c r="C216" s="68"/>
      <c r="D216" s="68"/>
      <c r="E216" s="68"/>
      <c r="F216" s="68"/>
      <c r="G216" s="68"/>
      <c r="H216" s="68"/>
      <c r="I216" s="68"/>
      <c r="J216" s="68"/>
      <c r="K216" s="68"/>
      <c r="L216" s="68"/>
      <c r="M216" s="68"/>
      <c r="N216" s="68"/>
      <c r="O216" s="68"/>
      <c r="P216" s="68"/>
      <c r="Q216" s="68"/>
      <c r="R216" s="68"/>
      <c r="S216" s="68"/>
      <c r="T216" s="69"/>
      <c r="U216" s="69"/>
      <c r="V216" s="69"/>
      <c r="W216" s="69"/>
      <c r="X216" s="69"/>
      <c r="Y216" s="69"/>
      <c r="Z216" s="69"/>
      <c r="AA216" s="69"/>
      <c r="AB216" s="69"/>
      <c r="AC216" s="69"/>
      <c r="AD216" s="69"/>
      <c r="AE216" s="69"/>
    </row>
    <row r="217" spans="2:31" ht="15.75" customHeight="1">
      <c r="B217" s="68"/>
      <c r="C217" s="68"/>
      <c r="D217" s="68"/>
      <c r="E217" s="68"/>
      <c r="F217" s="68"/>
      <c r="G217" s="68"/>
      <c r="H217" s="68"/>
      <c r="I217" s="68"/>
      <c r="J217" s="68"/>
      <c r="K217" s="68"/>
      <c r="L217" s="68"/>
      <c r="M217" s="68"/>
      <c r="N217" s="68"/>
      <c r="O217" s="68"/>
      <c r="P217" s="68"/>
      <c r="Q217" s="68"/>
      <c r="R217" s="68"/>
      <c r="S217" s="68"/>
      <c r="T217" s="69"/>
      <c r="U217" s="69"/>
      <c r="V217" s="69"/>
      <c r="W217" s="69"/>
      <c r="X217" s="69"/>
      <c r="Y217" s="69"/>
      <c r="Z217" s="69"/>
      <c r="AA217" s="69"/>
      <c r="AB217" s="69"/>
      <c r="AC217" s="69"/>
      <c r="AD217" s="69"/>
      <c r="AE217" s="69"/>
    </row>
    <row r="218" spans="2:31" ht="15.75" customHeight="1">
      <c r="B218" s="68"/>
      <c r="C218" s="68"/>
      <c r="D218" s="68"/>
      <c r="E218" s="68"/>
      <c r="F218" s="68"/>
      <c r="G218" s="68"/>
      <c r="H218" s="68"/>
      <c r="I218" s="68"/>
      <c r="J218" s="68"/>
      <c r="K218" s="68"/>
      <c r="L218" s="68"/>
      <c r="M218" s="68"/>
      <c r="N218" s="68"/>
      <c r="O218" s="68"/>
      <c r="P218" s="68"/>
      <c r="Q218" s="68"/>
      <c r="R218" s="68"/>
      <c r="S218" s="68"/>
      <c r="T218" s="69"/>
      <c r="U218" s="69"/>
      <c r="V218" s="69"/>
      <c r="W218" s="69"/>
      <c r="X218" s="69"/>
      <c r="Y218" s="69"/>
      <c r="Z218" s="69"/>
      <c r="AA218" s="69"/>
      <c r="AB218" s="69"/>
      <c r="AC218" s="69"/>
      <c r="AD218" s="69"/>
      <c r="AE218" s="69"/>
    </row>
    <row r="219" spans="2:31" ht="15.75" customHeight="1">
      <c r="B219" s="68"/>
      <c r="C219" s="68"/>
      <c r="D219" s="68"/>
      <c r="E219" s="68"/>
      <c r="F219" s="68"/>
      <c r="G219" s="68"/>
      <c r="H219" s="68"/>
      <c r="I219" s="68"/>
      <c r="J219" s="68"/>
      <c r="K219" s="68"/>
      <c r="L219" s="68"/>
      <c r="M219" s="68"/>
      <c r="N219" s="68"/>
      <c r="O219" s="68"/>
      <c r="P219" s="68"/>
      <c r="Q219" s="68"/>
      <c r="R219" s="68"/>
      <c r="S219" s="68"/>
      <c r="T219" s="69"/>
      <c r="U219" s="69"/>
      <c r="V219" s="69"/>
      <c r="W219" s="69"/>
      <c r="X219" s="69"/>
      <c r="Y219" s="69"/>
      <c r="Z219" s="69"/>
      <c r="AA219" s="69"/>
      <c r="AB219" s="69"/>
      <c r="AC219" s="69"/>
      <c r="AD219" s="69"/>
      <c r="AE219" s="69"/>
    </row>
    <row r="220" spans="2:31" ht="15.75" customHeight="1">
      <c r="B220" s="68"/>
      <c r="C220" s="68"/>
      <c r="D220" s="68"/>
      <c r="E220" s="68"/>
      <c r="F220" s="68"/>
      <c r="G220" s="68"/>
      <c r="H220" s="68"/>
      <c r="I220" s="68"/>
      <c r="J220" s="68"/>
      <c r="K220" s="68"/>
      <c r="L220" s="68"/>
      <c r="M220" s="68"/>
      <c r="N220" s="68"/>
      <c r="O220" s="68"/>
      <c r="P220" s="68"/>
      <c r="Q220" s="68"/>
      <c r="R220" s="68"/>
      <c r="S220" s="68"/>
      <c r="T220" s="69"/>
      <c r="U220" s="69"/>
      <c r="V220" s="69"/>
      <c r="W220" s="69"/>
      <c r="X220" s="69"/>
      <c r="Y220" s="69"/>
      <c r="Z220" s="69"/>
      <c r="AA220" s="69"/>
      <c r="AB220" s="69"/>
      <c r="AC220" s="69"/>
      <c r="AD220" s="69"/>
      <c r="AE220" s="69"/>
    </row>
    <row r="221" spans="2:31" ht="15.75" customHeight="1">
      <c r="B221" s="68"/>
      <c r="C221" s="68"/>
      <c r="D221" s="68"/>
      <c r="E221" s="68"/>
      <c r="F221" s="68"/>
      <c r="G221" s="68"/>
      <c r="H221" s="68"/>
      <c r="I221" s="68"/>
      <c r="J221" s="68"/>
      <c r="K221" s="68"/>
      <c r="L221" s="68"/>
      <c r="M221" s="68"/>
      <c r="N221" s="68"/>
      <c r="O221" s="68"/>
      <c r="P221" s="68"/>
      <c r="Q221" s="68"/>
      <c r="R221" s="68"/>
      <c r="S221" s="68"/>
      <c r="T221" s="69"/>
      <c r="U221" s="69"/>
      <c r="V221" s="69"/>
      <c r="W221" s="69"/>
      <c r="X221" s="69"/>
      <c r="Y221" s="69"/>
      <c r="Z221" s="69"/>
      <c r="AA221" s="69"/>
      <c r="AB221" s="69"/>
      <c r="AC221" s="69"/>
      <c r="AD221" s="69"/>
      <c r="AE221" s="69"/>
    </row>
    <row r="222" spans="2:31" ht="15.75" customHeight="1">
      <c r="B222" s="68"/>
      <c r="C222" s="68"/>
      <c r="D222" s="68"/>
      <c r="E222" s="68"/>
      <c r="F222" s="68"/>
      <c r="G222" s="68"/>
      <c r="H222" s="68"/>
      <c r="I222" s="68"/>
      <c r="J222" s="68"/>
      <c r="K222" s="68"/>
      <c r="L222" s="68"/>
      <c r="M222" s="68"/>
      <c r="N222" s="68"/>
      <c r="O222" s="68"/>
      <c r="P222" s="68"/>
      <c r="Q222" s="68"/>
      <c r="R222" s="68"/>
      <c r="S222" s="68"/>
      <c r="T222" s="69"/>
      <c r="U222" s="69"/>
      <c r="V222" s="69"/>
      <c r="W222" s="69"/>
      <c r="X222" s="69"/>
      <c r="Y222" s="69"/>
      <c r="Z222" s="69"/>
      <c r="AA222" s="69"/>
      <c r="AB222" s="69"/>
      <c r="AC222" s="69"/>
      <c r="AD222" s="69"/>
      <c r="AE222" s="69"/>
    </row>
    <row r="223" spans="2:31" ht="15.75" customHeight="1">
      <c r="B223" s="68"/>
      <c r="C223" s="68"/>
      <c r="D223" s="68"/>
      <c r="E223" s="68"/>
      <c r="F223" s="68"/>
      <c r="G223" s="68"/>
      <c r="H223" s="68"/>
      <c r="I223" s="68"/>
      <c r="J223" s="68"/>
      <c r="K223" s="68"/>
      <c r="L223" s="68"/>
      <c r="M223" s="68"/>
      <c r="N223" s="68"/>
      <c r="O223" s="68"/>
      <c r="P223" s="68"/>
      <c r="Q223" s="68"/>
      <c r="R223" s="68"/>
      <c r="S223" s="68"/>
      <c r="T223" s="69"/>
      <c r="U223" s="69"/>
      <c r="V223" s="69"/>
      <c r="W223" s="69"/>
      <c r="X223" s="69"/>
      <c r="Y223" s="69"/>
      <c r="Z223" s="69"/>
      <c r="AA223" s="69"/>
      <c r="AB223" s="69"/>
      <c r="AC223" s="69"/>
      <c r="AD223" s="69"/>
      <c r="AE223" s="69"/>
    </row>
    <row r="224" spans="2:31" ht="15.75" customHeight="1">
      <c r="B224" s="68"/>
      <c r="C224" s="68"/>
      <c r="D224" s="68"/>
      <c r="E224" s="68"/>
      <c r="F224" s="68"/>
      <c r="G224" s="68"/>
      <c r="H224" s="68"/>
      <c r="I224" s="68"/>
      <c r="J224" s="68"/>
      <c r="K224" s="68"/>
      <c r="L224" s="68"/>
      <c r="M224" s="68"/>
      <c r="N224" s="68"/>
      <c r="O224" s="68"/>
      <c r="P224" s="68"/>
      <c r="Q224" s="68"/>
      <c r="R224" s="68"/>
      <c r="S224" s="68"/>
      <c r="T224" s="69"/>
      <c r="U224" s="69"/>
      <c r="V224" s="69"/>
      <c r="W224" s="69"/>
      <c r="X224" s="69"/>
      <c r="Y224" s="69"/>
      <c r="Z224" s="69"/>
      <c r="AA224" s="69"/>
      <c r="AB224" s="69"/>
      <c r="AC224" s="69"/>
      <c r="AD224" s="69"/>
      <c r="AE224" s="69"/>
    </row>
    <row r="225" spans="2:31" ht="15.75" customHeight="1">
      <c r="B225" s="68"/>
      <c r="C225" s="68"/>
      <c r="D225" s="68"/>
      <c r="E225" s="68"/>
      <c r="F225" s="68"/>
      <c r="G225" s="68"/>
      <c r="H225" s="68"/>
      <c r="I225" s="68"/>
      <c r="J225" s="68"/>
      <c r="K225" s="68"/>
      <c r="L225" s="68"/>
      <c r="M225" s="68"/>
      <c r="N225" s="68"/>
      <c r="O225" s="68"/>
      <c r="P225" s="68"/>
      <c r="Q225" s="68"/>
      <c r="R225" s="68"/>
      <c r="S225" s="68"/>
      <c r="T225" s="69"/>
      <c r="U225" s="69"/>
      <c r="V225" s="69"/>
      <c r="W225" s="69"/>
      <c r="X225" s="69"/>
      <c r="Y225" s="69"/>
      <c r="Z225" s="69"/>
      <c r="AA225" s="69"/>
      <c r="AB225" s="69"/>
      <c r="AC225" s="69"/>
      <c r="AD225" s="69"/>
      <c r="AE225" s="69"/>
    </row>
    <row r="226" spans="2:31" ht="15.75" customHeight="1">
      <c r="B226" s="68"/>
      <c r="C226" s="68"/>
      <c r="D226" s="68"/>
      <c r="E226" s="68"/>
      <c r="F226" s="68"/>
      <c r="G226" s="68"/>
      <c r="H226" s="68"/>
      <c r="I226" s="68"/>
      <c r="J226" s="68"/>
      <c r="K226" s="68"/>
      <c r="L226" s="68"/>
      <c r="M226" s="68"/>
      <c r="N226" s="68"/>
      <c r="O226" s="68"/>
      <c r="P226" s="68"/>
      <c r="Q226" s="68"/>
      <c r="R226" s="68"/>
      <c r="S226" s="68"/>
      <c r="T226" s="69"/>
      <c r="U226" s="69"/>
      <c r="V226" s="69"/>
      <c r="W226" s="69"/>
      <c r="X226" s="69"/>
      <c r="Y226" s="69"/>
      <c r="Z226" s="69"/>
      <c r="AA226" s="69"/>
      <c r="AB226" s="69"/>
      <c r="AC226" s="69"/>
      <c r="AD226" s="69"/>
      <c r="AE226" s="69"/>
    </row>
    <row r="227" spans="2:31" ht="15.75" customHeight="1">
      <c r="B227" s="68"/>
      <c r="C227" s="68"/>
      <c r="D227" s="68"/>
      <c r="E227" s="68"/>
      <c r="F227" s="68"/>
      <c r="G227" s="68"/>
      <c r="H227" s="68"/>
      <c r="I227" s="68"/>
      <c r="J227" s="68"/>
      <c r="K227" s="68"/>
      <c r="L227" s="68"/>
      <c r="M227" s="68"/>
      <c r="N227" s="68"/>
      <c r="O227" s="68"/>
      <c r="P227" s="68"/>
      <c r="Q227" s="68"/>
      <c r="R227" s="68"/>
      <c r="S227" s="68"/>
      <c r="T227" s="69"/>
      <c r="U227" s="69"/>
      <c r="V227" s="69"/>
      <c r="W227" s="69"/>
      <c r="X227" s="69"/>
      <c r="Y227" s="69"/>
      <c r="Z227" s="69"/>
      <c r="AA227" s="69"/>
      <c r="AB227" s="69"/>
      <c r="AC227" s="69"/>
      <c r="AD227" s="69"/>
      <c r="AE227" s="69"/>
    </row>
    <row r="228" spans="2:31" ht="15.75" customHeight="1"/>
    <row r="229" spans="2:31" ht="15.75" customHeight="1"/>
    <row r="230" spans="2:31" ht="15.75" customHeight="1"/>
    <row r="231" spans="2:31" ht="15.75" customHeight="1"/>
    <row r="232" spans="2:31" ht="15.75" customHeight="1"/>
    <row r="233" spans="2:31" ht="15.75" customHeight="1"/>
    <row r="234" spans="2:31" ht="15.75" customHeight="1"/>
    <row r="235" spans="2:31" ht="15.75" customHeight="1"/>
    <row r="236" spans="2:31" ht="15.75" customHeight="1"/>
    <row r="237" spans="2:31" ht="15.75" customHeight="1"/>
    <row r="238" spans="2:31" ht="15.75" customHeight="1"/>
    <row r="239" spans="2:31" ht="15.75" customHeight="1"/>
    <row r="240" spans="2:3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sheetProtection formatColumns="0" formatRows="0"/>
  <mergeCells count="116">
    <mergeCell ref="F7:J10"/>
    <mergeCell ref="K37:N37"/>
    <mergeCell ref="K38:N38"/>
    <mergeCell ref="K29:N29"/>
    <mergeCell ref="F29:J29"/>
    <mergeCell ref="A1:B3"/>
    <mergeCell ref="C29:D29"/>
    <mergeCell ref="C30:D30"/>
    <mergeCell ref="C32:D32"/>
    <mergeCell ref="C22:N24"/>
    <mergeCell ref="C25:N27"/>
    <mergeCell ref="C28:N28"/>
    <mergeCell ref="C5:F5"/>
    <mergeCell ref="C12:D12"/>
    <mergeCell ref="C10:D10"/>
    <mergeCell ref="C9:D9"/>
    <mergeCell ref="C7:D7"/>
    <mergeCell ref="F30:J30"/>
    <mergeCell ref="F32:J32"/>
    <mergeCell ref="C1:E3"/>
    <mergeCell ref="D18:N18"/>
    <mergeCell ref="D19:N19"/>
    <mergeCell ref="D20:N20"/>
    <mergeCell ref="C40:D40"/>
    <mergeCell ref="F40:J40"/>
    <mergeCell ref="K40:N40"/>
    <mergeCell ref="K31:N31"/>
    <mergeCell ref="K34:N34"/>
    <mergeCell ref="F34:J34"/>
    <mergeCell ref="C34:D34"/>
    <mergeCell ref="K30:N30"/>
    <mergeCell ref="K32:N32"/>
    <mergeCell ref="K33:N33"/>
    <mergeCell ref="K35:N35"/>
    <mergeCell ref="K36:N36"/>
    <mergeCell ref="F33:J33"/>
    <mergeCell ref="F35:J35"/>
    <mergeCell ref="F36:J36"/>
    <mergeCell ref="F37:J37"/>
    <mergeCell ref="F38:J38"/>
    <mergeCell ref="F31:J31"/>
    <mergeCell ref="C31:D31"/>
    <mergeCell ref="C33:D33"/>
    <mergeCell ref="C35:D35"/>
    <mergeCell ref="C36:D36"/>
    <mergeCell ref="C37:D37"/>
    <mergeCell ref="C38:D38"/>
    <mergeCell ref="C42:D42"/>
    <mergeCell ref="F42:J42"/>
    <mergeCell ref="K42:N42"/>
    <mergeCell ref="F43:J43"/>
    <mergeCell ref="K43:N43"/>
    <mergeCell ref="C43:D44"/>
    <mergeCell ref="E43:E44"/>
    <mergeCell ref="F44:J44"/>
    <mergeCell ref="K44:N44"/>
    <mergeCell ref="K54:N54"/>
    <mergeCell ref="F51:J51"/>
    <mergeCell ref="K51:N51"/>
    <mergeCell ref="F52:J52"/>
    <mergeCell ref="K52:N52"/>
    <mergeCell ref="E52:E53"/>
    <mergeCell ref="C45:D45"/>
    <mergeCell ref="F45:J45"/>
    <mergeCell ref="K45:N45"/>
    <mergeCell ref="C46:D46"/>
    <mergeCell ref="F46:J46"/>
    <mergeCell ref="K46:N46"/>
    <mergeCell ref="C62:D62"/>
    <mergeCell ref="E59:E60"/>
    <mergeCell ref="C59:D60"/>
    <mergeCell ref="C39:D39"/>
    <mergeCell ref="F39:J39"/>
    <mergeCell ref="K39:N39"/>
    <mergeCell ref="K62:N62"/>
    <mergeCell ref="F58:J58"/>
    <mergeCell ref="F59:J59"/>
    <mergeCell ref="F60:J60"/>
    <mergeCell ref="F62:J62"/>
    <mergeCell ref="K58:N58"/>
    <mergeCell ref="K59:N59"/>
    <mergeCell ref="K60:N60"/>
    <mergeCell ref="F55:J55"/>
    <mergeCell ref="K55:N55"/>
    <mergeCell ref="C56:D56"/>
    <mergeCell ref="F56:J56"/>
    <mergeCell ref="K56:N56"/>
    <mergeCell ref="C54:D55"/>
    <mergeCell ref="C52:D53"/>
    <mergeCell ref="C50:D51"/>
    <mergeCell ref="E50:E51"/>
    <mergeCell ref="E54:E55"/>
    <mergeCell ref="C41:D41"/>
    <mergeCell ref="F41:J41"/>
    <mergeCell ref="K41:N41"/>
    <mergeCell ref="C61:D61"/>
    <mergeCell ref="F61:J61"/>
    <mergeCell ref="K61:N61"/>
    <mergeCell ref="C57:D57"/>
    <mergeCell ref="F57:J57"/>
    <mergeCell ref="K57:N57"/>
    <mergeCell ref="C58:D58"/>
    <mergeCell ref="F49:J49"/>
    <mergeCell ref="K49:N49"/>
    <mergeCell ref="F50:J50"/>
    <mergeCell ref="K50:N50"/>
    <mergeCell ref="C47:D47"/>
    <mergeCell ref="F47:J47"/>
    <mergeCell ref="K47:N47"/>
    <mergeCell ref="F48:J48"/>
    <mergeCell ref="K48:N48"/>
    <mergeCell ref="E48:E49"/>
    <mergeCell ref="C48:D49"/>
    <mergeCell ref="F53:J53"/>
    <mergeCell ref="K53:N53"/>
    <mergeCell ref="F54:J54"/>
  </mergeCells>
  <hyperlinks>
    <hyperlink ref="D13" r:id="rId1" xr:uid="{65BD0836-DE92-C148-B0F1-625C465BC79B}"/>
    <hyperlink ref="D15" r:id="rId2" xr:uid="{0867247B-C338-9041-B28A-47D03D590A80}"/>
    <hyperlink ref="F46" r:id="rId3" xr:uid="{00ABBEF4-1E66-4109-B24E-744286ACD1EE}"/>
    <hyperlink ref="F46:J46" r:id="rId4" display="&quot;info@domain.com&quot;" xr:uid="{A3D7A5AF-4C6A-45FC-8BB9-2864232BB744}"/>
  </hyperlinks>
  <pageMargins left="0.7" right="0.7"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tabColor rgb="FF82E8AA"/>
    <outlinePr summaryBelow="0" summaryRight="0"/>
  </sheetPr>
  <dimension ref="A1:BC998"/>
  <sheetViews>
    <sheetView tabSelected="1" zoomScale="90" zoomScaleNormal="90" workbookViewId="0">
      <selection activeCell="H6" sqref="H6:I7"/>
    </sheetView>
  </sheetViews>
  <sheetFormatPr baseColWidth="10" defaultColWidth="12.6640625" defaultRowHeight="15" customHeight="1"/>
  <cols>
    <col min="1" max="1" width="3.33203125" style="83" customWidth="1"/>
    <col min="2" max="2" width="3.33203125" customWidth="1"/>
    <col min="3" max="3" width="34.5" customWidth="1"/>
    <col min="4" max="4" width="45.6640625" customWidth="1"/>
    <col min="5" max="5" width="6.6640625" customWidth="1"/>
    <col min="6" max="6" width="10.5" customWidth="1"/>
    <col min="7" max="7" width="16" customWidth="1"/>
    <col min="8" max="8" width="11.6640625" customWidth="1"/>
    <col min="9" max="9" width="14.6640625" customWidth="1"/>
    <col min="10" max="10" width="4.5" customWidth="1"/>
    <col min="11" max="13" width="14.6640625" customWidth="1"/>
    <col min="14" max="14" width="22.5" customWidth="1"/>
    <col min="15" max="15" width="26.33203125" customWidth="1"/>
    <col min="16" max="16" width="22.5" customWidth="1"/>
    <col min="17" max="55" width="17.5" customWidth="1"/>
  </cols>
  <sheetData>
    <row r="1" spans="1:55" s="83" customFormat="1" ht="20" customHeight="1">
      <c r="B1" s="99"/>
      <c r="C1" s="396" t="s">
        <v>121</v>
      </c>
      <c r="D1" s="396"/>
      <c r="E1" s="396"/>
      <c r="F1" s="396"/>
      <c r="G1" s="396"/>
      <c r="H1" s="396"/>
      <c r="I1" s="397"/>
      <c r="J1" s="271"/>
      <c r="K1" s="271"/>
      <c r="L1" s="271"/>
      <c r="M1" s="271"/>
      <c r="P1" s="271"/>
      <c r="Q1" s="271"/>
      <c r="R1" s="271"/>
      <c r="S1" s="271"/>
      <c r="T1" s="271"/>
      <c r="U1" s="271"/>
      <c r="V1" s="271"/>
      <c r="W1" s="271"/>
      <c r="X1" s="271"/>
      <c r="Y1" s="271"/>
      <c r="Z1" s="271"/>
      <c r="AA1" s="271"/>
      <c r="AB1" s="271"/>
      <c r="AC1" s="271"/>
      <c r="AD1" s="271"/>
      <c r="AE1" s="271"/>
      <c r="AF1" s="271"/>
      <c r="AG1" s="271"/>
      <c r="AH1" s="271"/>
      <c r="AI1" s="271"/>
    </row>
    <row r="2" spans="1:55" s="112" customFormat="1" ht="20" customHeight="1" thickBot="1">
      <c r="A2" s="105"/>
      <c r="B2" s="107"/>
      <c r="C2" s="398"/>
      <c r="D2" s="398"/>
      <c r="E2" s="398"/>
      <c r="F2" s="398"/>
      <c r="G2" s="398"/>
      <c r="H2" s="398"/>
      <c r="I2" s="399"/>
      <c r="J2" s="109"/>
      <c r="K2" s="109"/>
      <c r="L2" s="110"/>
      <c r="M2" s="111"/>
      <c r="P2" s="110"/>
      <c r="Q2" s="113"/>
      <c r="R2" s="113"/>
      <c r="S2" s="113"/>
      <c r="T2" s="113"/>
      <c r="U2" s="113"/>
      <c r="V2" s="113"/>
      <c r="W2" s="113"/>
      <c r="X2" s="113"/>
      <c r="Y2" s="113"/>
      <c r="Z2" s="113"/>
      <c r="AA2" s="113"/>
      <c r="AB2" s="113"/>
      <c r="AC2" s="113"/>
      <c r="AD2" s="113"/>
      <c r="AE2" s="113"/>
      <c r="AF2" s="113"/>
      <c r="AG2" s="113"/>
      <c r="AH2" s="113"/>
      <c r="AI2" s="113"/>
    </row>
    <row r="3" spans="1:55" ht="19.5" customHeight="1" thickTop="1">
      <c r="B3" s="278"/>
      <c r="C3" s="278"/>
      <c r="D3" s="278"/>
      <c r="E3" s="278"/>
      <c r="F3" s="278"/>
      <c r="G3" s="42"/>
      <c r="H3" s="42"/>
      <c r="I3" s="42"/>
      <c r="J3" s="42"/>
      <c r="K3" s="42"/>
      <c r="L3" s="42"/>
      <c r="M3" s="42"/>
      <c r="N3" s="42"/>
      <c r="O3" s="41"/>
      <c r="P3" s="41"/>
      <c r="Q3" s="41"/>
      <c r="R3" s="41"/>
      <c r="S3" s="41"/>
      <c r="T3" s="41"/>
      <c r="U3" s="41"/>
      <c r="V3" s="41"/>
      <c r="W3" s="41"/>
      <c r="X3" s="41"/>
      <c r="Y3" s="41"/>
      <c r="Z3" s="41"/>
      <c r="AA3" s="41"/>
      <c r="AB3" s="279"/>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row>
    <row r="4" spans="1:55" ht="19.5" customHeight="1" thickBot="1">
      <c r="B4" s="42"/>
      <c r="C4" s="42"/>
      <c r="D4" s="42"/>
      <c r="E4" s="41"/>
      <c r="F4" s="41"/>
      <c r="G4" s="42"/>
      <c r="H4" s="42"/>
      <c r="I4" s="42"/>
      <c r="J4" s="42"/>
      <c r="K4" s="42"/>
      <c r="L4" s="42"/>
      <c r="M4" s="42"/>
      <c r="N4" s="42"/>
      <c r="O4" s="41"/>
      <c r="P4" s="41"/>
      <c r="Q4" s="41"/>
      <c r="R4" s="41"/>
      <c r="S4" s="41"/>
      <c r="T4" s="41"/>
      <c r="U4" s="41"/>
      <c r="V4" s="41"/>
      <c r="W4" s="41"/>
      <c r="X4" s="41"/>
      <c r="Y4" s="41"/>
      <c r="Z4" s="41"/>
      <c r="AA4" s="41"/>
      <c r="AB4" s="279"/>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row>
    <row r="5" spans="1:55" ht="29" customHeight="1" thickTop="1" thickBot="1">
      <c r="B5" s="41"/>
      <c r="C5" s="400" t="s">
        <v>122</v>
      </c>
      <c r="D5" s="401"/>
      <c r="E5" s="41"/>
      <c r="F5" s="382" t="s">
        <v>123</v>
      </c>
      <c r="G5" s="383"/>
      <c r="H5" s="383"/>
      <c r="I5" s="404"/>
      <c r="J5" s="43"/>
      <c r="K5" s="405" t="s">
        <v>124</v>
      </c>
      <c r="L5" s="405"/>
      <c r="M5" s="265"/>
      <c r="N5" s="252" t="s">
        <v>125</v>
      </c>
      <c r="O5" s="255" t="s">
        <v>126</v>
      </c>
      <c r="P5" s="41"/>
      <c r="Q5" s="41"/>
      <c r="R5" s="41"/>
      <c r="S5" s="41"/>
      <c r="T5" s="41"/>
      <c r="U5" s="41"/>
      <c r="V5" s="41"/>
      <c r="W5" s="41"/>
      <c r="X5" s="41"/>
      <c r="Y5" s="41"/>
      <c r="Z5" s="41"/>
      <c r="AA5" s="41"/>
      <c r="AB5" s="279"/>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row>
    <row r="6" spans="1:55" ht="29" customHeight="1" thickTop="1" thickBot="1">
      <c r="B6" s="41"/>
      <c r="C6" s="402"/>
      <c r="D6" s="403"/>
      <c r="E6" s="41"/>
      <c r="F6" s="115" t="s">
        <v>127</v>
      </c>
      <c r="G6" s="119">
        <f>DATE(I6, (I7-1)*3+1, 1)</f>
        <v>45566</v>
      </c>
      <c r="H6" s="115" t="s">
        <v>128</v>
      </c>
      <c r="I6" s="116">
        <v>2024</v>
      </c>
      <c r="J6" s="122" t="s">
        <v>129</v>
      </c>
      <c r="K6" s="405"/>
      <c r="L6" s="405"/>
      <c r="M6" s="265"/>
      <c r="N6" s="253" t="s">
        <v>130</v>
      </c>
      <c r="O6" s="254" t="s">
        <v>131</v>
      </c>
      <c r="P6" s="41"/>
      <c r="Q6" s="41"/>
      <c r="R6" s="41"/>
      <c r="S6" s="280"/>
      <c r="T6" s="41"/>
      <c r="U6" s="41"/>
      <c r="V6" s="41"/>
      <c r="W6" s="41"/>
      <c r="X6" s="41"/>
      <c r="Y6" s="41"/>
      <c r="Z6" s="41"/>
      <c r="AA6" s="41"/>
      <c r="AB6" s="279"/>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row>
    <row r="7" spans="1:55" ht="29" customHeight="1" thickTop="1" thickBot="1">
      <c r="B7" s="41"/>
      <c r="C7" s="41"/>
      <c r="D7" s="41"/>
      <c r="E7" s="41"/>
      <c r="F7" s="117" t="s">
        <v>132</v>
      </c>
      <c r="G7" s="120">
        <f>DATE(I6, I7*3+1, 1)-1</f>
        <v>45657</v>
      </c>
      <c r="H7" s="117" t="s">
        <v>133</v>
      </c>
      <c r="I7" s="118">
        <v>4</v>
      </c>
      <c r="J7" s="121"/>
      <c r="K7" s="405"/>
      <c r="L7" s="405"/>
      <c r="M7" s="265"/>
      <c r="N7" s="256" t="s">
        <v>134</v>
      </c>
      <c r="O7" s="257" t="s">
        <v>135</v>
      </c>
      <c r="P7" s="41"/>
      <c r="Q7" s="41"/>
      <c r="R7" s="41"/>
      <c r="S7" s="280"/>
      <c r="T7" s="41"/>
      <c r="U7" s="41"/>
      <c r="V7" s="41"/>
      <c r="W7" s="41"/>
      <c r="X7" s="41"/>
      <c r="Y7" s="41"/>
      <c r="Z7" s="41"/>
      <c r="AA7" s="41"/>
      <c r="AB7" s="279"/>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row>
    <row r="8" spans="1:55" ht="12" customHeight="1" thickTop="1">
      <c r="B8" s="41"/>
      <c r="C8" s="41"/>
      <c r="D8" s="42"/>
      <c r="E8" s="42"/>
      <c r="F8" s="42"/>
      <c r="G8" s="42"/>
      <c r="H8" s="42"/>
      <c r="I8" s="42"/>
      <c r="J8" s="42"/>
      <c r="K8" s="42"/>
      <c r="L8" s="42"/>
      <c r="M8" s="42"/>
      <c r="N8" s="42"/>
      <c r="O8" s="41"/>
      <c r="P8" s="41"/>
      <c r="Q8" s="41"/>
      <c r="R8" s="41"/>
      <c r="S8" s="280"/>
      <c r="T8" s="41"/>
      <c r="U8" s="41"/>
      <c r="V8" s="41"/>
      <c r="W8" s="41"/>
      <c r="X8" s="41"/>
      <c r="Y8" s="41"/>
      <c r="Z8" s="41"/>
      <c r="AA8" s="41"/>
      <c r="AB8" s="279"/>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row>
    <row r="9" spans="1:55" ht="12" customHeight="1" thickBot="1">
      <c r="B9" s="41"/>
      <c r="C9" s="41"/>
      <c r="D9" s="41"/>
      <c r="E9" s="41"/>
      <c r="F9" s="41"/>
      <c r="G9" s="41"/>
      <c r="H9" s="41"/>
      <c r="I9" s="41"/>
      <c r="J9" s="41"/>
      <c r="K9" s="41"/>
      <c r="L9" s="41"/>
      <c r="M9" s="41"/>
      <c r="N9" s="41"/>
      <c r="O9" s="41"/>
      <c r="P9" s="41"/>
      <c r="Q9" s="41"/>
      <c r="R9" s="41"/>
      <c r="S9" s="280"/>
      <c r="T9" s="41"/>
      <c r="U9" s="41"/>
      <c r="V9" s="41"/>
      <c r="W9" s="41"/>
      <c r="X9" s="41"/>
      <c r="Y9" s="41"/>
      <c r="Z9" s="41"/>
      <c r="AA9" s="41"/>
      <c r="AB9" s="279"/>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row>
    <row r="10" spans="1:55" ht="31.5" customHeight="1" thickTop="1" thickBot="1">
      <c r="B10" s="41"/>
      <c r="C10" s="123" t="s">
        <v>136</v>
      </c>
      <c r="D10" s="123" t="s">
        <v>137</v>
      </c>
      <c r="F10" s="41"/>
      <c r="G10" s="41"/>
      <c r="H10" s="41"/>
      <c r="I10" s="41"/>
      <c r="J10" s="41"/>
      <c r="K10" s="41"/>
      <c r="L10" s="41"/>
      <c r="M10" s="41"/>
      <c r="N10" s="41"/>
      <c r="O10" s="41"/>
      <c r="P10" s="41"/>
      <c r="Q10" s="41"/>
      <c r="R10" s="41"/>
      <c r="S10" s="280"/>
      <c r="T10" s="41"/>
      <c r="U10" s="41"/>
      <c r="V10" s="41"/>
      <c r="W10" s="41"/>
      <c r="X10" s="41"/>
      <c r="Y10" s="41"/>
      <c r="Z10" s="41"/>
      <c r="AA10" s="41"/>
      <c r="AB10" s="279"/>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row>
    <row r="11" spans="1:55" ht="33.75" customHeight="1" thickTop="1" thickBot="1">
      <c r="B11" s="41"/>
      <c r="C11" s="124" t="s">
        <v>138</v>
      </c>
      <c r="D11" s="125" t="s">
        <v>1222</v>
      </c>
      <c r="E11" s="41"/>
      <c r="F11" s="41"/>
      <c r="G11" s="40"/>
      <c r="H11" s="40"/>
      <c r="I11" s="44"/>
      <c r="J11" s="44"/>
      <c r="K11" s="41"/>
      <c r="L11" s="41"/>
      <c r="M11" s="41"/>
      <c r="N11" s="41"/>
      <c r="O11" s="41"/>
      <c r="P11" s="41"/>
      <c r="Q11" s="41"/>
      <c r="R11" s="41"/>
      <c r="S11" s="280"/>
      <c r="T11" s="41"/>
      <c r="U11" s="41"/>
      <c r="V11" s="41"/>
      <c r="W11" s="41"/>
      <c r="X11" s="41"/>
      <c r="Y11" s="41"/>
      <c r="Z11" s="41"/>
      <c r="AA11" s="41"/>
      <c r="AB11" s="279"/>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row>
    <row r="12" spans="1:55" ht="33.75" customHeight="1" thickTop="1" thickBot="1">
      <c r="B12" s="41"/>
      <c r="C12" s="124" t="s">
        <v>139</v>
      </c>
      <c r="D12" s="125" t="s">
        <v>1224</v>
      </c>
      <c r="E12" s="41"/>
      <c r="F12" s="41"/>
      <c r="G12" s="40"/>
      <c r="H12" s="40"/>
      <c r="I12" s="40"/>
      <c r="J12" s="40"/>
      <c r="K12" s="41"/>
      <c r="L12" s="41"/>
      <c r="M12" s="41"/>
      <c r="N12" s="41"/>
      <c r="O12" s="41"/>
      <c r="P12" s="41"/>
      <c r="Q12" s="41"/>
      <c r="R12" s="41"/>
      <c r="S12" s="41"/>
      <c r="T12" s="41"/>
      <c r="U12" s="41"/>
      <c r="V12" s="41"/>
      <c r="W12" s="41"/>
      <c r="X12" s="41"/>
      <c r="Y12" s="41"/>
      <c r="Z12" s="41"/>
      <c r="AA12" s="41"/>
      <c r="AB12" s="279"/>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row>
    <row r="13" spans="1:55" ht="33.75" customHeight="1" thickTop="1" thickBot="1">
      <c r="B13" s="41"/>
      <c r="C13" s="124" t="s">
        <v>140</v>
      </c>
      <c r="D13" s="125" t="s">
        <v>1223</v>
      </c>
      <c r="E13" s="41"/>
      <c r="F13" s="41"/>
      <c r="G13" s="40"/>
      <c r="H13" s="40"/>
      <c r="I13" s="40"/>
      <c r="J13" s="40"/>
      <c r="K13" s="41"/>
      <c r="L13" s="41"/>
      <c r="M13" s="41"/>
      <c r="N13" s="41"/>
      <c r="O13" s="41"/>
      <c r="P13" s="41"/>
      <c r="Q13" s="41"/>
      <c r="R13" s="41"/>
      <c r="S13" s="41"/>
      <c r="T13" s="41"/>
      <c r="U13" s="41"/>
      <c r="V13" s="41"/>
      <c r="W13" s="41"/>
      <c r="X13" s="41"/>
      <c r="Y13" s="41"/>
      <c r="Z13" s="41"/>
      <c r="AA13" s="41"/>
      <c r="AB13" s="279"/>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row>
    <row r="14" spans="1:55" ht="33.75" customHeight="1" thickTop="1" thickBot="1">
      <c r="B14" s="41"/>
      <c r="C14" s="124" t="s">
        <v>141</v>
      </c>
      <c r="D14" s="126"/>
      <c r="E14" s="41"/>
      <c r="F14" s="41"/>
      <c r="G14" s="41"/>
      <c r="H14" s="41"/>
      <c r="I14" s="41"/>
      <c r="J14" s="41"/>
      <c r="K14" s="41"/>
      <c r="L14" s="41"/>
      <c r="M14" s="41"/>
      <c r="N14" s="41"/>
      <c r="O14" s="41"/>
      <c r="P14" s="41"/>
      <c r="Q14" s="41"/>
      <c r="R14" s="41"/>
      <c r="S14" s="41"/>
      <c r="T14" s="41"/>
      <c r="U14" s="41"/>
      <c r="V14" s="41"/>
      <c r="W14" s="41"/>
      <c r="X14" s="41"/>
      <c r="Y14" s="41"/>
      <c r="Z14" s="41"/>
      <c r="AA14" s="41"/>
      <c r="AB14" s="279"/>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row>
    <row r="15" spans="1:55" ht="33.75" customHeight="1" thickTop="1" thickBot="1">
      <c r="B15" s="41"/>
      <c r="C15" s="124" t="s">
        <v>142</v>
      </c>
      <c r="D15" s="125" t="s">
        <v>1225</v>
      </c>
      <c r="E15" s="41"/>
      <c r="F15" s="41"/>
      <c r="G15" s="41"/>
      <c r="H15" s="41"/>
      <c r="I15" s="41"/>
      <c r="J15" s="41"/>
      <c r="K15" s="41"/>
      <c r="L15" s="41"/>
      <c r="M15" s="41"/>
      <c r="N15" s="41"/>
      <c r="O15" s="41"/>
      <c r="P15" s="41"/>
      <c r="Q15" s="41"/>
      <c r="R15" s="41"/>
      <c r="S15" s="41"/>
      <c r="T15" s="41"/>
      <c r="U15" s="41"/>
      <c r="V15" s="41"/>
      <c r="W15" s="41"/>
      <c r="X15" s="41"/>
      <c r="Y15" s="41"/>
      <c r="Z15" s="41"/>
      <c r="AA15" s="41"/>
      <c r="AB15" s="279"/>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row>
    <row r="16" spans="1:55" ht="33.75" customHeight="1" thickTop="1" thickBot="1">
      <c r="B16" s="41"/>
      <c r="C16" s="124" t="s">
        <v>143</v>
      </c>
      <c r="D16" s="125" t="s">
        <v>1226</v>
      </c>
      <c r="E16" s="41"/>
      <c r="F16" s="41"/>
      <c r="G16" s="41"/>
      <c r="H16" s="41"/>
      <c r="I16" s="41"/>
      <c r="J16" s="41"/>
      <c r="K16" s="41"/>
      <c r="L16" s="41"/>
      <c r="M16" s="41"/>
      <c r="N16" s="41"/>
      <c r="O16" s="41"/>
      <c r="P16" s="41"/>
      <c r="Q16" s="41"/>
      <c r="R16" s="41"/>
      <c r="S16" s="41"/>
      <c r="T16" s="41"/>
      <c r="U16" s="41"/>
      <c r="V16" s="41"/>
      <c r="W16" s="41"/>
      <c r="X16" s="41"/>
      <c r="Y16" s="41"/>
      <c r="Z16" s="41"/>
      <c r="AA16" s="41"/>
      <c r="AB16" s="279"/>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281" t="str">
        <f t="array" aca="1" ref="BC16" ca="1">IFERROR(_xludf.IFNA(INDEX(Länder_Liste!BG:BG, MATCH(BB16, Länder_Liste!BH:BH, 0)), INDEX(Länder_Liste!BE:BE, MATCH(#REF!, Länder_Liste!BF:BF, 0))), "")</f>
        <v/>
      </c>
    </row>
    <row r="17" spans="2:55" ht="33.75" customHeight="1" thickTop="1" thickBot="1">
      <c r="B17" s="41"/>
      <c r="C17" s="124" t="s">
        <v>144</v>
      </c>
      <c r="D17" s="125" t="s">
        <v>1227</v>
      </c>
      <c r="E17" s="282"/>
      <c r="F17" s="41"/>
      <c r="G17" s="41"/>
      <c r="H17" s="41"/>
      <c r="I17" s="41"/>
      <c r="J17" s="41"/>
      <c r="K17" s="41"/>
      <c r="L17" s="41"/>
      <c r="M17" s="41"/>
      <c r="N17" s="41"/>
      <c r="O17" s="41"/>
      <c r="P17" s="41"/>
      <c r="Q17" s="41"/>
      <c r="R17" s="41"/>
      <c r="S17" s="41"/>
      <c r="T17" s="41"/>
      <c r="U17" s="41"/>
      <c r="V17" s="41"/>
      <c r="W17" s="41"/>
      <c r="X17" s="41"/>
      <c r="Y17" s="41"/>
      <c r="Z17" s="41"/>
      <c r="AA17" s="41"/>
      <c r="AB17" s="283" t="str">
        <f>IFERROR(_xlfn.IFNA(INDEX(Länder_Liste!I:I, MATCH(D17, Länder_Liste!J:J, 0)), INDEX(Länder_Liste!G:G, MATCH(D17, Länder_Liste!H:H, 0))), "")</f>
        <v/>
      </c>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284" t="str">
        <f t="array" aca="1" ref="BC17" ca="1">IFERROR(_xludf.IFNA(INDEX(Länder_Liste!$I:$I, MATCH($D17, Länder_Liste!$J:$J, 0)), INDEX(Länder_Liste!$G:$G, MATCH(#REF!, Länder_Liste!$H:$H, 0))), "")</f>
        <v/>
      </c>
    </row>
    <row r="18" spans="2:55" ht="33.75" customHeight="1" thickTop="1" thickBot="1">
      <c r="B18" s="41"/>
      <c r="C18" s="124" t="s">
        <v>145</v>
      </c>
      <c r="D18" s="125" t="s">
        <v>1253</v>
      </c>
      <c r="E18" s="41"/>
      <c r="F18" s="41"/>
      <c r="G18" s="41"/>
      <c r="H18" s="41"/>
      <c r="I18" s="41"/>
      <c r="J18" s="41"/>
      <c r="K18" s="41"/>
      <c r="L18" s="41"/>
      <c r="M18" s="41"/>
      <c r="N18" s="41"/>
      <c r="O18" s="41"/>
      <c r="P18" s="41"/>
      <c r="Q18" s="41"/>
      <c r="R18" s="41"/>
      <c r="S18" s="41"/>
      <c r="T18" s="41"/>
      <c r="U18" s="41"/>
      <c r="V18" s="41"/>
      <c r="W18" s="41"/>
      <c r="X18" s="41"/>
      <c r="Y18" s="41"/>
      <c r="Z18" s="41"/>
      <c r="AA18" s="41"/>
      <c r="AB18" s="279"/>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row>
    <row r="19" spans="2:55" ht="33.75" customHeight="1" thickTop="1" thickBot="1">
      <c r="B19" s="41"/>
      <c r="C19" s="124" t="s">
        <v>146</v>
      </c>
      <c r="D19" s="125" t="s">
        <v>1228</v>
      </c>
      <c r="E19" s="41"/>
      <c r="F19" s="41"/>
      <c r="G19" s="41"/>
      <c r="H19" s="41"/>
      <c r="I19" s="41"/>
      <c r="J19" s="41"/>
      <c r="K19" s="41"/>
      <c r="L19" s="41"/>
      <c r="M19" s="41"/>
      <c r="N19" s="41"/>
      <c r="O19" s="41"/>
      <c r="P19" s="41"/>
      <c r="Q19" s="41"/>
      <c r="R19" s="41"/>
      <c r="S19" s="41"/>
      <c r="T19" s="41"/>
      <c r="U19" s="41"/>
      <c r="V19" s="41"/>
      <c r="W19" s="41"/>
      <c r="X19" s="41"/>
      <c r="Y19" s="41"/>
      <c r="Z19" s="41"/>
      <c r="AA19" s="41"/>
      <c r="AB19" s="279"/>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row>
    <row r="20" spans="2:55" ht="33.75" customHeight="1" thickTop="1" thickBot="1">
      <c r="B20" s="41"/>
      <c r="C20" s="127" t="s">
        <v>147</v>
      </c>
      <c r="D20" s="128" t="s">
        <v>1229</v>
      </c>
      <c r="E20" s="41"/>
      <c r="F20" s="41"/>
      <c r="G20" s="41"/>
      <c r="H20" s="41"/>
      <c r="I20" s="41"/>
      <c r="J20" s="41"/>
      <c r="K20" s="41"/>
      <c r="L20" s="41"/>
      <c r="M20" s="41"/>
      <c r="N20" s="41"/>
      <c r="O20" s="41"/>
      <c r="P20" s="41"/>
      <c r="Q20" s="41"/>
      <c r="R20" s="41"/>
      <c r="S20" s="41"/>
      <c r="T20" s="41"/>
      <c r="U20" s="41"/>
      <c r="V20" s="41"/>
      <c r="W20" s="41"/>
      <c r="X20" s="41"/>
      <c r="Y20" s="41"/>
      <c r="Z20" s="41"/>
      <c r="AA20" s="41"/>
      <c r="AB20" s="279"/>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row>
    <row r="21" spans="2:55" ht="24" customHeight="1">
      <c r="B21" s="41"/>
      <c r="C21" s="41"/>
      <c r="D21" s="41"/>
      <c r="E21" s="41"/>
      <c r="F21" s="41"/>
      <c r="G21" s="42"/>
      <c r="H21" s="42"/>
      <c r="I21" s="42"/>
      <c r="J21" s="42"/>
      <c r="K21" s="42"/>
      <c r="L21" s="42"/>
      <c r="M21" s="42"/>
      <c r="N21" s="42"/>
      <c r="O21" s="41"/>
      <c r="P21" s="41"/>
      <c r="Q21" s="41"/>
      <c r="R21" s="41"/>
      <c r="S21" s="41"/>
      <c r="T21" s="41"/>
      <c r="U21" s="41"/>
      <c r="V21" s="41"/>
      <c r="W21" s="41"/>
      <c r="X21" s="41"/>
      <c r="Y21" s="41"/>
      <c r="Z21" s="41"/>
      <c r="AA21" s="41"/>
      <c r="AB21" s="279"/>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row>
    <row r="22" spans="2:55" ht="24" customHeight="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279"/>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row>
    <row r="23" spans="2:55" ht="24" customHeight="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279"/>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row>
    <row r="24" spans="2:55" ht="24" customHeight="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279"/>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row>
    <row r="25" spans="2:55" ht="24" customHeight="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279"/>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row>
    <row r="26" spans="2:55" ht="24" customHeight="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279"/>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row>
    <row r="27" spans="2:55" ht="24" customHeight="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279"/>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row>
    <row r="28" spans="2:55" ht="24" customHeight="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279"/>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row>
    <row r="29" spans="2:55" ht="24" customHeight="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279"/>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row>
    <row r="30" spans="2:55" ht="24" customHeight="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279"/>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row>
    <row r="31" spans="2:55" ht="24" customHeight="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279"/>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row>
    <row r="32" spans="2:55" ht="24" customHeight="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279"/>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row>
    <row r="33" spans="2:55" ht="24" customHeight="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279"/>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row>
    <row r="34" spans="2:55" ht="24" customHeight="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279"/>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row>
    <row r="35" spans="2:55" ht="24" customHeight="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279"/>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row>
    <row r="36" spans="2:55" ht="24" customHeight="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279"/>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row>
    <row r="37" spans="2:55" ht="24" customHeight="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279"/>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row>
    <row r="38" spans="2:55" ht="24" customHeight="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279"/>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row>
    <row r="39" spans="2:55" ht="24" customHeight="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279"/>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row>
    <row r="40" spans="2:55" ht="24" customHeight="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279"/>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row>
    <row r="41" spans="2:55" ht="24" customHeight="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279"/>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row>
    <row r="42" spans="2:55" ht="24" customHeight="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279"/>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row>
    <row r="43" spans="2:55" ht="24" customHeight="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279"/>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row>
    <row r="44" spans="2:55" ht="24" customHeight="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279"/>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row>
    <row r="45" spans="2:55" ht="24" customHeight="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279"/>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row>
    <row r="46" spans="2:55" ht="24" customHeight="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279"/>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row>
    <row r="47" spans="2:55" ht="24" customHeight="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279"/>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row>
    <row r="48" spans="2:55" ht="24" customHeight="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279"/>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row>
    <row r="49" spans="2:55" ht="24" customHeight="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279"/>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row>
    <row r="50" spans="2:55" ht="24" customHeight="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279"/>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row>
    <row r="51" spans="2:55" ht="24" customHeight="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279"/>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row>
    <row r="52" spans="2:55" ht="24" customHeight="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279"/>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row>
    <row r="53" spans="2:55" ht="24" customHeight="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279"/>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row>
    <row r="54" spans="2:55" ht="24" customHeight="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279"/>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row>
    <row r="55" spans="2:55" ht="24" customHeight="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279"/>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row>
    <row r="56" spans="2:55" ht="24" customHeight="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279"/>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row>
    <row r="57" spans="2:55" ht="24" customHeight="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279"/>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row>
    <row r="58" spans="2:55" ht="24" customHeight="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279"/>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row>
    <row r="59" spans="2:55" ht="24" customHeight="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279"/>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row>
    <row r="60" spans="2:55" ht="24" customHeight="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279"/>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row>
    <row r="61" spans="2:55" ht="24" customHeight="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279"/>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row>
    <row r="62" spans="2:55" ht="24" customHeight="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279"/>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row>
    <row r="63" spans="2:55" ht="24" customHeight="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279"/>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row>
    <row r="64" spans="2:55" ht="24" customHeight="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279"/>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row>
    <row r="65" spans="2:55" ht="24" customHeight="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279"/>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row>
    <row r="66" spans="2:55" ht="24" customHeight="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279"/>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row>
    <row r="67" spans="2:55" ht="24" customHeight="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279"/>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row>
    <row r="68" spans="2:55" ht="24" customHeight="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279"/>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row>
    <row r="69" spans="2:55" ht="24" customHeight="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279"/>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row>
    <row r="70" spans="2:55" ht="24" customHeight="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279"/>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row>
    <row r="71" spans="2:55" ht="24" customHeight="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279"/>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row>
    <row r="72" spans="2:55" ht="24" customHeight="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279"/>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row>
    <row r="73" spans="2:55" ht="24" customHeight="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279"/>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row>
    <row r="74" spans="2:55" ht="24" customHeight="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279"/>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row>
    <row r="75" spans="2:55" ht="24" customHeight="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279"/>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row>
    <row r="76" spans="2:55" ht="24" customHeight="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279"/>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row>
    <row r="77" spans="2:55" ht="24" customHeight="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279"/>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row>
    <row r="78" spans="2:55" ht="24" customHeight="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279"/>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row>
    <row r="79" spans="2:55" ht="24" customHeight="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279"/>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row>
    <row r="80" spans="2:55" ht="24" customHeight="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279"/>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row>
    <row r="81" spans="2:55" ht="24" customHeight="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279"/>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row>
    <row r="82" spans="2:55" ht="24" customHeight="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279"/>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row>
    <row r="83" spans="2:55" ht="24" customHeight="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279"/>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row>
    <row r="84" spans="2:55" ht="24" customHeight="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279"/>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row>
    <row r="85" spans="2:55" ht="24" customHeight="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279"/>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row>
    <row r="86" spans="2:55" ht="24" customHeight="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279"/>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row>
    <row r="87" spans="2:55" ht="24" customHeight="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279"/>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row>
    <row r="88" spans="2:55" ht="24" customHeight="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279"/>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row>
    <row r="89" spans="2:55" ht="24" customHeight="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279"/>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row>
    <row r="90" spans="2:55" ht="24" customHeight="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279"/>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row>
    <row r="91" spans="2:55" ht="24" customHeight="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279"/>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row>
    <row r="92" spans="2:55" ht="24" customHeight="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279"/>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row>
    <row r="93" spans="2:55" ht="24" customHeight="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279"/>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row>
    <row r="94" spans="2:55" ht="24" customHeight="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279"/>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row>
    <row r="95" spans="2:55" ht="24" customHeight="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279"/>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row>
    <row r="96" spans="2:55" ht="24" customHeight="1">
      <c r="AB96" s="279"/>
    </row>
    <row r="97" spans="28:28" ht="24" customHeight="1">
      <c r="AB97" s="279"/>
    </row>
    <row r="98" spans="28:28" ht="24" customHeight="1">
      <c r="AB98" s="279"/>
    </row>
    <row r="99" spans="28:28" ht="24" customHeight="1">
      <c r="AB99" s="279"/>
    </row>
    <row r="100" spans="28:28" ht="24" customHeight="1">
      <c r="AB100" s="279"/>
    </row>
    <row r="101" spans="28:28" ht="24" customHeight="1">
      <c r="AB101" s="279"/>
    </row>
    <row r="102" spans="28:28" ht="24" customHeight="1">
      <c r="AB102" s="279"/>
    </row>
    <row r="103" spans="28:28" ht="24" customHeight="1">
      <c r="AB103" s="279"/>
    </row>
    <row r="104" spans="28:28" ht="24" customHeight="1">
      <c r="AB104" s="279"/>
    </row>
    <row r="105" spans="28:28" ht="24" customHeight="1">
      <c r="AB105" s="279"/>
    </row>
    <row r="106" spans="28:28" ht="24" customHeight="1">
      <c r="AB106" s="279"/>
    </row>
    <row r="107" spans="28:28" ht="24" customHeight="1">
      <c r="AB107" s="279"/>
    </row>
    <row r="108" spans="28:28" ht="24" customHeight="1">
      <c r="AB108" s="279"/>
    </row>
    <row r="109" spans="28:28" ht="24" customHeight="1">
      <c r="AB109" s="279"/>
    </row>
    <row r="110" spans="28:28" ht="24" customHeight="1">
      <c r="AB110" s="279"/>
    </row>
    <row r="111" spans="28:28" ht="24" customHeight="1">
      <c r="AB111" s="279"/>
    </row>
    <row r="112" spans="28:28" ht="24" customHeight="1">
      <c r="AB112" s="279"/>
    </row>
    <row r="113" spans="28:28" ht="24" customHeight="1">
      <c r="AB113" s="279"/>
    </row>
    <row r="114" spans="28:28" ht="24" customHeight="1">
      <c r="AB114" s="279"/>
    </row>
    <row r="115" spans="28:28" ht="24" customHeight="1">
      <c r="AB115" s="279"/>
    </row>
    <row r="116" spans="28:28" ht="24" customHeight="1">
      <c r="AB116" s="279"/>
    </row>
    <row r="117" spans="28:28" ht="24" customHeight="1">
      <c r="AB117" s="279"/>
    </row>
    <row r="118" spans="28:28" ht="24" customHeight="1">
      <c r="AB118" s="279"/>
    </row>
    <row r="119" spans="28:28" ht="24" customHeight="1">
      <c r="AB119" s="279"/>
    </row>
    <row r="120" spans="28:28" ht="24" customHeight="1">
      <c r="AB120" s="279"/>
    </row>
    <row r="121" spans="28:28" ht="24" customHeight="1">
      <c r="AB121" s="279"/>
    </row>
    <row r="122" spans="28:28" ht="24" customHeight="1">
      <c r="AB122" s="279"/>
    </row>
    <row r="123" spans="28:28" ht="24" customHeight="1">
      <c r="AB123" s="279"/>
    </row>
    <row r="124" spans="28:28" ht="24" customHeight="1">
      <c r="AB124" s="279"/>
    </row>
    <row r="125" spans="28:28" ht="24" customHeight="1">
      <c r="AB125" s="279"/>
    </row>
    <row r="126" spans="28:28" ht="24" customHeight="1">
      <c r="AB126" s="279"/>
    </row>
    <row r="127" spans="28:28" ht="24" customHeight="1">
      <c r="AB127" s="279"/>
    </row>
    <row r="128" spans="28:28" ht="24" customHeight="1">
      <c r="AB128" s="279"/>
    </row>
    <row r="129" spans="28:28" ht="24" customHeight="1">
      <c r="AB129" s="279"/>
    </row>
    <row r="130" spans="28:28" ht="24" customHeight="1">
      <c r="AB130" s="279"/>
    </row>
    <row r="131" spans="28:28" ht="24" customHeight="1">
      <c r="AB131" s="279"/>
    </row>
    <row r="132" spans="28:28" ht="24" customHeight="1">
      <c r="AB132" s="279"/>
    </row>
    <row r="133" spans="28:28" ht="24" customHeight="1">
      <c r="AB133" s="279"/>
    </row>
    <row r="134" spans="28:28" ht="24" customHeight="1">
      <c r="AB134" s="279"/>
    </row>
    <row r="135" spans="28:28" ht="24" customHeight="1">
      <c r="AB135" s="279"/>
    </row>
    <row r="136" spans="28:28" ht="24" customHeight="1">
      <c r="AB136" s="279"/>
    </row>
    <row r="137" spans="28:28" ht="24" customHeight="1">
      <c r="AB137" s="279"/>
    </row>
    <row r="138" spans="28:28" ht="24" customHeight="1">
      <c r="AB138" s="279"/>
    </row>
    <row r="139" spans="28:28" ht="24" customHeight="1">
      <c r="AB139" s="279"/>
    </row>
    <row r="140" spans="28:28" ht="24" customHeight="1">
      <c r="AB140" s="279"/>
    </row>
    <row r="141" spans="28:28" ht="24" customHeight="1">
      <c r="AB141" s="279"/>
    </row>
    <row r="142" spans="28:28" ht="24" customHeight="1">
      <c r="AB142" s="279"/>
    </row>
    <row r="143" spans="28:28" ht="24" customHeight="1">
      <c r="AB143" s="279"/>
    </row>
    <row r="144" spans="28:28" ht="24" customHeight="1">
      <c r="AB144" s="279"/>
    </row>
    <row r="145" spans="28:28" ht="24" customHeight="1">
      <c r="AB145" s="279"/>
    </row>
    <row r="146" spans="28:28" ht="24" customHeight="1">
      <c r="AB146" s="279"/>
    </row>
    <row r="147" spans="28:28" ht="24" customHeight="1">
      <c r="AB147" s="279"/>
    </row>
    <row r="148" spans="28:28" ht="24" customHeight="1">
      <c r="AB148" s="279"/>
    </row>
    <row r="149" spans="28:28" ht="24" customHeight="1">
      <c r="AB149" s="279"/>
    </row>
    <row r="150" spans="28:28" ht="24" customHeight="1">
      <c r="AB150" s="279"/>
    </row>
    <row r="151" spans="28:28" ht="24" customHeight="1">
      <c r="AB151" s="279"/>
    </row>
    <row r="152" spans="28:28" ht="24" customHeight="1">
      <c r="AB152" s="279"/>
    </row>
    <row r="153" spans="28:28" ht="24" customHeight="1">
      <c r="AB153" s="279"/>
    </row>
    <row r="154" spans="28:28" ht="24" customHeight="1">
      <c r="AB154" s="279"/>
    </row>
    <row r="155" spans="28:28" ht="24" customHeight="1">
      <c r="AB155" s="279"/>
    </row>
    <row r="156" spans="28:28" ht="24" customHeight="1">
      <c r="AB156" s="279"/>
    </row>
    <row r="157" spans="28:28" ht="24" customHeight="1">
      <c r="AB157" s="279"/>
    </row>
    <row r="158" spans="28:28" ht="24" customHeight="1">
      <c r="AB158" s="279"/>
    </row>
    <row r="159" spans="28:28" ht="24" customHeight="1">
      <c r="AB159" s="279"/>
    </row>
    <row r="160" spans="28:28" ht="24" customHeight="1">
      <c r="AB160" s="279"/>
    </row>
    <row r="161" spans="28:28" ht="24" customHeight="1">
      <c r="AB161" s="279"/>
    </row>
    <row r="162" spans="28:28" ht="24" customHeight="1">
      <c r="AB162" s="279"/>
    </row>
    <row r="163" spans="28:28" ht="24" customHeight="1">
      <c r="AB163" s="279"/>
    </row>
    <row r="164" spans="28:28" ht="24" customHeight="1">
      <c r="AB164" s="279"/>
    </row>
    <row r="165" spans="28:28" ht="24" customHeight="1">
      <c r="AB165" s="279"/>
    </row>
    <row r="166" spans="28:28" ht="24" customHeight="1">
      <c r="AB166" s="279"/>
    </row>
    <row r="167" spans="28:28" ht="24" customHeight="1">
      <c r="AB167" s="279"/>
    </row>
    <row r="168" spans="28:28" ht="24" customHeight="1">
      <c r="AB168" s="279"/>
    </row>
    <row r="169" spans="28:28" ht="24" customHeight="1">
      <c r="AB169" s="279"/>
    </row>
    <row r="170" spans="28:28" ht="24" customHeight="1">
      <c r="AB170" s="279"/>
    </row>
    <row r="171" spans="28:28" ht="24" customHeight="1">
      <c r="AB171" s="279"/>
    </row>
    <row r="172" spans="28:28" ht="24" customHeight="1">
      <c r="AB172" s="279"/>
    </row>
    <row r="173" spans="28:28" ht="24" customHeight="1">
      <c r="AB173" s="279"/>
    </row>
    <row r="174" spans="28:28" ht="24" customHeight="1">
      <c r="AB174" s="279"/>
    </row>
    <row r="175" spans="28:28" ht="24" customHeight="1">
      <c r="AB175" s="279"/>
    </row>
    <row r="176" spans="28:28" ht="24" customHeight="1">
      <c r="AB176" s="279"/>
    </row>
    <row r="177" spans="28:28" ht="24" customHeight="1">
      <c r="AB177" s="279"/>
    </row>
    <row r="178" spans="28:28" ht="24" customHeight="1">
      <c r="AB178" s="279"/>
    </row>
    <row r="179" spans="28:28" ht="24" customHeight="1">
      <c r="AB179" s="279"/>
    </row>
    <row r="180" spans="28:28" ht="24" customHeight="1">
      <c r="AB180" s="279"/>
    </row>
    <row r="181" spans="28:28" ht="24" customHeight="1">
      <c r="AB181" s="279"/>
    </row>
    <row r="182" spans="28:28" ht="24" customHeight="1">
      <c r="AB182" s="279"/>
    </row>
    <row r="183" spans="28:28" ht="24" customHeight="1">
      <c r="AB183" s="279"/>
    </row>
    <row r="184" spans="28:28" ht="24" customHeight="1">
      <c r="AB184" s="279"/>
    </row>
    <row r="185" spans="28:28" ht="24" customHeight="1">
      <c r="AB185" s="279"/>
    </row>
    <row r="186" spans="28:28" ht="24" customHeight="1">
      <c r="AB186" s="279"/>
    </row>
    <row r="187" spans="28:28" ht="24" customHeight="1">
      <c r="AB187" s="279"/>
    </row>
    <row r="188" spans="28:28" ht="24" customHeight="1">
      <c r="AB188" s="279"/>
    </row>
    <row r="189" spans="28:28" ht="24" customHeight="1">
      <c r="AB189" s="279"/>
    </row>
    <row r="190" spans="28:28" ht="24" customHeight="1">
      <c r="AB190" s="279"/>
    </row>
    <row r="191" spans="28:28" ht="24" customHeight="1">
      <c r="AB191" s="279"/>
    </row>
    <row r="192" spans="28:28" ht="24" customHeight="1">
      <c r="AB192" s="279"/>
    </row>
    <row r="193" spans="28:28" ht="24" customHeight="1">
      <c r="AB193" s="279"/>
    </row>
    <row r="194" spans="28:28" ht="24" customHeight="1">
      <c r="AB194" s="279"/>
    </row>
    <row r="195" spans="28:28" ht="24" customHeight="1">
      <c r="AB195" s="279"/>
    </row>
    <row r="196" spans="28:28" ht="24" customHeight="1">
      <c r="AB196" s="279"/>
    </row>
    <row r="197" spans="28:28" ht="24" customHeight="1">
      <c r="AB197" s="279"/>
    </row>
    <row r="198" spans="28:28" ht="24" customHeight="1">
      <c r="AB198" s="279"/>
    </row>
    <row r="199" spans="28:28" ht="24" customHeight="1">
      <c r="AB199" s="279"/>
    </row>
    <row r="200" spans="28:28" ht="24" customHeight="1">
      <c r="AB200" s="279"/>
    </row>
    <row r="201" spans="28:28" ht="24" customHeight="1">
      <c r="AB201" s="279"/>
    </row>
    <row r="202" spans="28:28" ht="24" customHeight="1">
      <c r="AB202" s="279"/>
    </row>
    <row r="203" spans="28:28" ht="24" customHeight="1">
      <c r="AB203" s="279"/>
    </row>
    <row r="204" spans="28:28" ht="24" customHeight="1">
      <c r="AB204" s="279"/>
    </row>
    <row r="205" spans="28:28" ht="24" customHeight="1">
      <c r="AB205" s="279"/>
    </row>
    <row r="206" spans="28:28" ht="24" customHeight="1">
      <c r="AB206" s="279"/>
    </row>
    <row r="207" spans="28:28" ht="24" customHeight="1">
      <c r="AB207" s="279"/>
    </row>
    <row r="208" spans="28:28" ht="24" customHeight="1">
      <c r="AB208" s="279"/>
    </row>
    <row r="209" spans="28:28" ht="24" customHeight="1">
      <c r="AB209" s="279"/>
    </row>
    <row r="210" spans="28:28" ht="24" customHeight="1">
      <c r="AB210" s="279"/>
    </row>
    <row r="211" spans="28:28" ht="24" customHeight="1">
      <c r="AB211" s="279"/>
    </row>
    <row r="212" spans="28:28" ht="24" customHeight="1">
      <c r="AB212" s="279"/>
    </row>
    <row r="213" spans="28:28" ht="24" customHeight="1">
      <c r="AB213" s="279"/>
    </row>
    <row r="214" spans="28:28" ht="24" customHeight="1">
      <c r="AB214" s="279"/>
    </row>
    <row r="215" spans="28:28" ht="24" customHeight="1">
      <c r="AB215" s="279"/>
    </row>
    <row r="216" spans="28:28" ht="24" customHeight="1">
      <c r="AB216" s="279"/>
    </row>
    <row r="217" spans="28:28" ht="24" customHeight="1">
      <c r="AB217" s="279"/>
    </row>
    <row r="218" spans="28:28" ht="24" customHeight="1">
      <c r="AB218" s="279"/>
    </row>
    <row r="219" spans="28:28" ht="24" customHeight="1">
      <c r="AB219" s="279"/>
    </row>
    <row r="220" spans="28:28" ht="24" customHeight="1">
      <c r="AB220" s="279"/>
    </row>
    <row r="221" spans="28:28" ht="24" customHeight="1">
      <c r="AB221" s="279"/>
    </row>
    <row r="222" spans="28:28" ht="24" customHeight="1">
      <c r="AB222" s="279"/>
    </row>
    <row r="223" spans="28:28" ht="24" customHeight="1">
      <c r="AB223" s="279"/>
    </row>
    <row r="224" spans="28:28" ht="24" customHeight="1">
      <c r="AB224" s="279"/>
    </row>
    <row r="225" spans="28:28" ht="24" customHeight="1">
      <c r="AB225" s="279"/>
    </row>
    <row r="226" spans="28:28" ht="24" customHeight="1">
      <c r="AB226" s="279"/>
    </row>
    <row r="227" spans="28:28" ht="24" customHeight="1">
      <c r="AB227" s="279"/>
    </row>
    <row r="228" spans="28:28" ht="24" customHeight="1">
      <c r="AB228" s="279"/>
    </row>
    <row r="229" spans="28:28" ht="24" customHeight="1">
      <c r="AB229" s="279"/>
    </row>
    <row r="230" spans="28:28" ht="24" customHeight="1">
      <c r="AB230" s="279"/>
    </row>
    <row r="231" spans="28:28" ht="24" customHeight="1">
      <c r="AB231" s="279"/>
    </row>
    <row r="232" spans="28:28" ht="24" customHeight="1">
      <c r="AB232" s="279"/>
    </row>
    <row r="233" spans="28:28" ht="24" customHeight="1">
      <c r="AB233" s="279"/>
    </row>
    <row r="234" spans="28:28" ht="24" customHeight="1">
      <c r="AB234" s="279"/>
    </row>
    <row r="235" spans="28:28" ht="24" customHeight="1">
      <c r="AB235" s="279"/>
    </row>
    <row r="236" spans="28:28" ht="24" customHeight="1">
      <c r="AB236" s="279"/>
    </row>
    <row r="237" spans="28:28" ht="24" customHeight="1">
      <c r="AB237" s="279"/>
    </row>
    <row r="238" spans="28:28" ht="24" customHeight="1">
      <c r="AB238" s="279"/>
    </row>
    <row r="239" spans="28:28" ht="24" customHeight="1">
      <c r="AB239" s="279"/>
    </row>
    <row r="240" spans="28:28" ht="24" customHeight="1">
      <c r="AB240" s="279"/>
    </row>
    <row r="241" spans="28:28" ht="24" customHeight="1">
      <c r="AB241" s="279"/>
    </row>
    <row r="242" spans="28:28" ht="24" customHeight="1">
      <c r="AB242" s="279"/>
    </row>
    <row r="243" spans="28:28" ht="24" customHeight="1">
      <c r="AB243" s="279"/>
    </row>
    <row r="244" spans="28:28" ht="24" customHeight="1">
      <c r="AB244" s="279"/>
    </row>
    <row r="245" spans="28:28" ht="24" customHeight="1">
      <c r="AB245" s="279"/>
    </row>
    <row r="246" spans="28:28" ht="24" customHeight="1">
      <c r="AB246" s="279"/>
    </row>
    <row r="247" spans="28:28" ht="24" customHeight="1">
      <c r="AB247" s="279"/>
    </row>
    <row r="248" spans="28:28" ht="24" customHeight="1">
      <c r="AB248" s="279"/>
    </row>
    <row r="249" spans="28:28" ht="24" customHeight="1">
      <c r="AB249" s="279"/>
    </row>
    <row r="250" spans="28:28" ht="24" customHeight="1">
      <c r="AB250" s="279"/>
    </row>
    <row r="251" spans="28:28" ht="24" customHeight="1">
      <c r="AB251" s="279"/>
    </row>
    <row r="252" spans="28:28" ht="24" customHeight="1">
      <c r="AB252" s="279"/>
    </row>
    <row r="253" spans="28:28" ht="24" customHeight="1">
      <c r="AB253" s="279"/>
    </row>
    <row r="254" spans="28:28" ht="24" customHeight="1">
      <c r="AB254" s="279"/>
    </row>
    <row r="255" spans="28:28" ht="24" customHeight="1">
      <c r="AB255" s="279"/>
    </row>
    <row r="256" spans="28:28" ht="24" customHeight="1">
      <c r="AB256" s="279"/>
    </row>
    <row r="257" spans="28:28" ht="24" customHeight="1">
      <c r="AB257" s="279"/>
    </row>
    <row r="258" spans="28:28" ht="24" customHeight="1">
      <c r="AB258" s="279"/>
    </row>
    <row r="259" spans="28:28" ht="24" customHeight="1">
      <c r="AB259" s="279"/>
    </row>
    <row r="260" spans="28:28" ht="24" customHeight="1">
      <c r="AB260" s="279"/>
    </row>
    <row r="261" spans="28:28" ht="24" customHeight="1">
      <c r="AB261" s="279"/>
    </row>
    <row r="262" spans="28:28" ht="24" customHeight="1">
      <c r="AB262" s="279"/>
    </row>
    <row r="263" spans="28:28" ht="24" customHeight="1">
      <c r="AB263" s="279"/>
    </row>
    <row r="264" spans="28:28" ht="24" customHeight="1">
      <c r="AB264" s="279"/>
    </row>
    <row r="265" spans="28:28" ht="24" customHeight="1">
      <c r="AB265" s="279"/>
    </row>
    <row r="266" spans="28:28" ht="24" customHeight="1">
      <c r="AB266" s="279"/>
    </row>
    <row r="267" spans="28:28" ht="24" customHeight="1">
      <c r="AB267" s="279"/>
    </row>
    <row r="268" spans="28:28" ht="24" customHeight="1">
      <c r="AB268" s="279"/>
    </row>
    <row r="269" spans="28:28" ht="24" customHeight="1">
      <c r="AB269" s="279"/>
    </row>
    <row r="270" spans="28:28" ht="24" customHeight="1">
      <c r="AB270" s="279"/>
    </row>
    <row r="271" spans="28:28" ht="24" customHeight="1">
      <c r="AB271" s="279"/>
    </row>
    <row r="272" spans="28:28" ht="24" customHeight="1">
      <c r="AB272" s="279"/>
    </row>
    <row r="273" spans="28:28" ht="24" customHeight="1">
      <c r="AB273" s="279"/>
    </row>
    <row r="274" spans="28:28" ht="24" customHeight="1">
      <c r="AB274" s="279"/>
    </row>
    <row r="275" spans="28:28" ht="24" customHeight="1">
      <c r="AB275" s="279"/>
    </row>
    <row r="276" spans="28:28" ht="24" customHeight="1">
      <c r="AB276" s="279"/>
    </row>
    <row r="277" spans="28:28" ht="24" customHeight="1">
      <c r="AB277" s="279"/>
    </row>
    <row r="278" spans="28:28" ht="24" customHeight="1">
      <c r="AB278" s="279"/>
    </row>
    <row r="279" spans="28:28" ht="24" customHeight="1">
      <c r="AB279" s="279"/>
    </row>
    <row r="280" spans="28:28" ht="24" customHeight="1">
      <c r="AB280" s="279"/>
    </row>
    <row r="281" spans="28:28" ht="24" customHeight="1">
      <c r="AB281" s="279"/>
    </row>
    <row r="282" spans="28:28" ht="24" customHeight="1">
      <c r="AB282" s="279"/>
    </row>
    <row r="283" spans="28:28" ht="24" customHeight="1">
      <c r="AB283" s="279"/>
    </row>
    <row r="284" spans="28:28" ht="24" customHeight="1">
      <c r="AB284" s="279"/>
    </row>
    <row r="285" spans="28:28" ht="24" customHeight="1">
      <c r="AB285" s="279"/>
    </row>
    <row r="286" spans="28:28" ht="24" customHeight="1">
      <c r="AB286" s="279"/>
    </row>
    <row r="287" spans="28:28" ht="24" customHeight="1">
      <c r="AB287" s="279"/>
    </row>
    <row r="288" spans="28:28" ht="24" customHeight="1">
      <c r="AB288" s="279"/>
    </row>
    <row r="289" spans="28:28" ht="24" customHeight="1">
      <c r="AB289" s="279"/>
    </row>
    <row r="290" spans="28:28" ht="24" customHeight="1">
      <c r="AB290" s="279"/>
    </row>
    <row r="291" spans="28:28" ht="24" customHeight="1">
      <c r="AB291" s="279"/>
    </row>
    <row r="292" spans="28:28" ht="24" customHeight="1">
      <c r="AB292" s="279"/>
    </row>
    <row r="293" spans="28:28" ht="24" customHeight="1">
      <c r="AB293" s="279"/>
    </row>
    <row r="294" spans="28:28" ht="24" customHeight="1">
      <c r="AB294" s="279"/>
    </row>
    <row r="295" spans="28:28" ht="24" customHeight="1">
      <c r="AB295" s="279"/>
    </row>
    <row r="296" spans="28:28" ht="24" customHeight="1">
      <c r="AB296" s="279"/>
    </row>
    <row r="297" spans="28:28" ht="24" customHeight="1">
      <c r="AB297" s="279"/>
    </row>
    <row r="298" spans="28:28" ht="24" customHeight="1">
      <c r="AB298" s="279"/>
    </row>
    <row r="299" spans="28:28" ht="24" customHeight="1">
      <c r="AB299" s="279"/>
    </row>
    <row r="300" spans="28:28" ht="24" customHeight="1">
      <c r="AB300" s="279"/>
    </row>
    <row r="301" spans="28:28" ht="24" customHeight="1">
      <c r="AB301" s="279"/>
    </row>
    <row r="302" spans="28:28" ht="24" customHeight="1">
      <c r="AB302" s="279"/>
    </row>
    <row r="303" spans="28:28" ht="24" customHeight="1">
      <c r="AB303" s="279"/>
    </row>
    <row r="304" spans="28:28" ht="24" customHeight="1">
      <c r="AB304" s="279"/>
    </row>
    <row r="305" spans="28:28" ht="24" customHeight="1">
      <c r="AB305" s="279"/>
    </row>
    <row r="306" spans="28:28" ht="24" customHeight="1">
      <c r="AB306" s="279"/>
    </row>
    <row r="307" spans="28:28" ht="24" customHeight="1">
      <c r="AB307" s="279"/>
    </row>
    <row r="308" spans="28:28" ht="24" customHeight="1">
      <c r="AB308" s="279"/>
    </row>
    <row r="309" spans="28:28" ht="24" customHeight="1">
      <c r="AB309" s="279"/>
    </row>
    <row r="310" spans="28:28" ht="24" customHeight="1">
      <c r="AB310" s="279"/>
    </row>
    <row r="311" spans="28:28" ht="24" customHeight="1">
      <c r="AB311" s="279"/>
    </row>
    <row r="312" spans="28:28" ht="24" customHeight="1">
      <c r="AB312" s="279"/>
    </row>
    <row r="313" spans="28:28" ht="24" customHeight="1">
      <c r="AB313" s="279"/>
    </row>
    <row r="314" spans="28:28" ht="24" customHeight="1">
      <c r="AB314" s="279"/>
    </row>
    <row r="315" spans="28:28" ht="24" customHeight="1">
      <c r="AB315" s="279"/>
    </row>
    <row r="316" spans="28:28" ht="24" customHeight="1">
      <c r="AB316" s="279"/>
    </row>
    <row r="317" spans="28:28" ht="24" customHeight="1">
      <c r="AB317" s="279"/>
    </row>
    <row r="318" spans="28:28" ht="24" customHeight="1">
      <c r="AB318" s="279"/>
    </row>
    <row r="319" spans="28:28" ht="24" customHeight="1">
      <c r="AB319" s="279"/>
    </row>
    <row r="320" spans="28:28" ht="24" customHeight="1">
      <c r="AB320" s="279"/>
    </row>
    <row r="321" spans="28:28" ht="24" customHeight="1">
      <c r="AB321" s="279"/>
    </row>
    <row r="322" spans="28:28" ht="24" customHeight="1">
      <c r="AB322" s="279"/>
    </row>
    <row r="323" spans="28:28" ht="24" customHeight="1">
      <c r="AB323" s="279"/>
    </row>
    <row r="324" spans="28:28" ht="24" customHeight="1">
      <c r="AB324" s="279"/>
    </row>
    <row r="325" spans="28:28" ht="24" customHeight="1">
      <c r="AB325" s="279"/>
    </row>
    <row r="326" spans="28:28" ht="24" customHeight="1">
      <c r="AB326" s="279"/>
    </row>
    <row r="327" spans="28:28" ht="24" customHeight="1">
      <c r="AB327" s="279"/>
    </row>
    <row r="328" spans="28:28" ht="24" customHeight="1">
      <c r="AB328" s="279"/>
    </row>
    <row r="329" spans="28:28" ht="24" customHeight="1">
      <c r="AB329" s="279"/>
    </row>
    <row r="330" spans="28:28" ht="24" customHeight="1">
      <c r="AB330" s="279"/>
    </row>
    <row r="331" spans="28:28" ht="24" customHeight="1">
      <c r="AB331" s="279"/>
    </row>
    <row r="332" spans="28:28" ht="24" customHeight="1">
      <c r="AB332" s="279"/>
    </row>
    <row r="333" spans="28:28" ht="24" customHeight="1">
      <c r="AB333" s="279"/>
    </row>
    <row r="334" spans="28:28" ht="24" customHeight="1">
      <c r="AB334" s="279"/>
    </row>
    <row r="335" spans="28:28" ht="24" customHeight="1">
      <c r="AB335" s="279"/>
    </row>
    <row r="336" spans="28:28" ht="24" customHeight="1">
      <c r="AB336" s="279"/>
    </row>
    <row r="337" spans="28:28" ht="24" customHeight="1">
      <c r="AB337" s="279"/>
    </row>
    <row r="338" spans="28:28" ht="24" customHeight="1">
      <c r="AB338" s="279"/>
    </row>
    <row r="339" spans="28:28" ht="24" customHeight="1">
      <c r="AB339" s="279"/>
    </row>
    <row r="340" spans="28:28" ht="24" customHeight="1">
      <c r="AB340" s="279"/>
    </row>
    <row r="341" spans="28:28" ht="24" customHeight="1">
      <c r="AB341" s="279"/>
    </row>
    <row r="342" spans="28:28" ht="24" customHeight="1">
      <c r="AB342" s="279"/>
    </row>
    <row r="343" spans="28:28" ht="24" customHeight="1">
      <c r="AB343" s="279"/>
    </row>
    <row r="344" spans="28:28" ht="24" customHeight="1">
      <c r="AB344" s="279"/>
    </row>
    <row r="345" spans="28:28" ht="24" customHeight="1">
      <c r="AB345" s="279"/>
    </row>
    <row r="346" spans="28:28" ht="24" customHeight="1">
      <c r="AB346" s="279"/>
    </row>
    <row r="347" spans="28:28" ht="24" customHeight="1">
      <c r="AB347" s="279"/>
    </row>
    <row r="348" spans="28:28" ht="24" customHeight="1">
      <c r="AB348" s="279"/>
    </row>
    <row r="349" spans="28:28" ht="24" customHeight="1">
      <c r="AB349" s="279"/>
    </row>
    <row r="350" spans="28:28" ht="24" customHeight="1">
      <c r="AB350" s="279"/>
    </row>
    <row r="351" spans="28:28" ht="24" customHeight="1">
      <c r="AB351" s="279"/>
    </row>
    <row r="352" spans="28:28" ht="24" customHeight="1">
      <c r="AB352" s="279"/>
    </row>
    <row r="353" spans="28:28" ht="24" customHeight="1">
      <c r="AB353" s="279"/>
    </row>
    <row r="354" spans="28:28" ht="24" customHeight="1">
      <c r="AB354" s="279"/>
    </row>
    <row r="355" spans="28:28" ht="24" customHeight="1">
      <c r="AB355" s="279"/>
    </row>
    <row r="356" spans="28:28" ht="24" customHeight="1">
      <c r="AB356" s="279"/>
    </row>
    <row r="357" spans="28:28" ht="24" customHeight="1">
      <c r="AB357" s="279"/>
    </row>
    <row r="358" spans="28:28" ht="24" customHeight="1">
      <c r="AB358" s="279"/>
    </row>
    <row r="359" spans="28:28" ht="24" customHeight="1">
      <c r="AB359" s="279"/>
    </row>
    <row r="360" spans="28:28" ht="24" customHeight="1">
      <c r="AB360" s="279"/>
    </row>
    <row r="361" spans="28:28" ht="24" customHeight="1">
      <c r="AB361" s="279"/>
    </row>
    <row r="362" spans="28:28" ht="24" customHeight="1">
      <c r="AB362" s="279"/>
    </row>
    <row r="363" spans="28:28" ht="24" customHeight="1">
      <c r="AB363" s="279"/>
    </row>
    <row r="364" spans="28:28" ht="24" customHeight="1">
      <c r="AB364" s="279"/>
    </row>
    <row r="365" spans="28:28" ht="24" customHeight="1">
      <c r="AB365" s="279"/>
    </row>
    <row r="366" spans="28:28" ht="24" customHeight="1">
      <c r="AB366" s="279"/>
    </row>
    <row r="367" spans="28:28" ht="24" customHeight="1">
      <c r="AB367" s="279"/>
    </row>
    <row r="368" spans="28:28" ht="24" customHeight="1">
      <c r="AB368" s="279"/>
    </row>
    <row r="369" spans="28:28" ht="24" customHeight="1">
      <c r="AB369" s="279"/>
    </row>
    <row r="370" spans="28:28" ht="24" customHeight="1">
      <c r="AB370" s="279"/>
    </row>
    <row r="371" spans="28:28" ht="24" customHeight="1">
      <c r="AB371" s="279"/>
    </row>
    <row r="372" spans="28:28" ht="24" customHeight="1">
      <c r="AB372" s="279"/>
    </row>
    <row r="373" spans="28:28" ht="24" customHeight="1">
      <c r="AB373" s="279"/>
    </row>
    <row r="374" spans="28:28" ht="24" customHeight="1">
      <c r="AB374" s="279"/>
    </row>
    <row r="375" spans="28:28" ht="24" customHeight="1">
      <c r="AB375" s="279"/>
    </row>
    <row r="376" spans="28:28" ht="24" customHeight="1">
      <c r="AB376" s="279"/>
    </row>
    <row r="377" spans="28:28" ht="24" customHeight="1">
      <c r="AB377" s="279"/>
    </row>
    <row r="378" spans="28:28" ht="24" customHeight="1">
      <c r="AB378" s="279"/>
    </row>
    <row r="379" spans="28:28" ht="24" customHeight="1">
      <c r="AB379" s="279"/>
    </row>
    <row r="380" spans="28:28" ht="24" customHeight="1">
      <c r="AB380" s="279"/>
    </row>
    <row r="381" spans="28:28" ht="24" customHeight="1">
      <c r="AB381" s="279"/>
    </row>
    <row r="382" spans="28:28" ht="24" customHeight="1">
      <c r="AB382" s="279"/>
    </row>
    <row r="383" spans="28:28" ht="24" customHeight="1">
      <c r="AB383" s="279"/>
    </row>
    <row r="384" spans="28:28" ht="24" customHeight="1">
      <c r="AB384" s="279"/>
    </row>
    <row r="385" spans="28:28" ht="24" customHeight="1">
      <c r="AB385" s="279"/>
    </row>
    <row r="386" spans="28:28" ht="24" customHeight="1">
      <c r="AB386" s="279"/>
    </row>
    <row r="387" spans="28:28" ht="24" customHeight="1">
      <c r="AB387" s="279"/>
    </row>
    <row r="388" spans="28:28" ht="24" customHeight="1">
      <c r="AB388" s="279"/>
    </row>
    <row r="389" spans="28:28" ht="24" customHeight="1">
      <c r="AB389" s="279"/>
    </row>
    <row r="390" spans="28:28" ht="24" customHeight="1">
      <c r="AB390" s="279"/>
    </row>
    <row r="391" spans="28:28" ht="24" customHeight="1">
      <c r="AB391" s="279"/>
    </row>
    <row r="392" spans="28:28" ht="24" customHeight="1">
      <c r="AB392" s="279"/>
    </row>
    <row r="393" spans="28:28" ht="24" customHeight="1">
      <c r="AB393" s="279"/>
    </row>
    <row r="394" spans="28:28" ht="24" customHeight="1">
      <c r="AB394" s="279"/>
    </row>
    <row r="395" spans="28:28" ht="24" customHeight="1">
      <c r="AB395" s="279"/>
    </row>
    <row r="396" spans="28:28" ht="24" customHeight="1">
      <c r="AB396" s="279"/>
    </row>
    <row r="397" spans="28:28" ht="24" customHeight="1">
      <c r="AB397" s="279"/>
    </row>
    <row r="398" spans="28:28" ht="24" customHeight="1">
      <c r="AB398" s="279"/>
    </row>
    <row r="399" spans="28:28" ht="24" customHeight="1">
      <c r="AB399" s="279"/>
    </row>
    <row r="400" spans="28:28" ht="24" customHeight="1">
      <c r="AB400" s="279"/>
    </row>
    <row r="401" spans="28:28" ht="24" customHeight="1">
      <c r="AB401" s="279"/>
    </row>
    <row r="402" spans="28:28" ht="24" customHeight="1">
      <c r="AB402" s="279"/>
    </row>
    <row r="403" spans="28:28" ht="24" customHeight="1">
      <c r="AB403" s="279"/>
    </row>
    <row r="404" spans="28:28" ht="24" customHeight="1">
      <c r="AB404" s="279"/>
    </row>
    <row r="405" spans="28:28" ht="24" customHeight="1">
      <c r="AB405" s="279"/>
    </row>
    <row r="406" spans="28:28" ht="24" customHeight="1">
      <c r="AB406" s="279"/>
    </row>
    <row r="407" spans="28:28" ht="24" customHeight="1">
      <c r="AB407" s="279"/>
    </row>
    <row r="408" spans="28:28" ht="24" customHeight="1">
      <c r="AB408" s="279"/>
    </row>
    <row r="409" spans="28:28" ht="24" customHeight="1">
      <c r="AB409" s="279"/>
    </row>
    <row r="410" spans="28:28" ht="24" customHeight="1">
      <c r="AB410" s="279"/>
    </row>
    <row r="411" spans="28:28" ht="24" customHeight="1">
      <c r="AB411" s="279"/>
    </row>
    <row r="412" spans="28:28" ht="24" customHeight="1">
      <c r="AB412" s="279"/>
    </row>
    <row r="413" spans="28:28" ht="24" customHeight="1">
      <c r="AB413" s="279"/>
    </row>
    <row r="414" spans="28:28" ht="24" customHeight="1">
      <c r="AB414" s="279"/>
    </row>
    <row r="415" spans="28:28" ht="24" customHeight="1">
      <c r="AB415" s="279"/>
    </row>
    <row r="416" spans="28:28" ht="24" customHeight="1">
      <c r="AB416" s="279"/>
    </row>
    <row r="417" spans="28:28" ht="24" customHeight="1">
      <c r="AB417" s="279"/>
    </row>
    <row r="418" spans="28:28" ht="24" customHeight="1">
      <c r="AB418" s="279"/>
    </row>
    <row r="419" spans="28:28" ht="24" customHeight="1">
      <c r="AB419" s="279"/>
    </row>
    <row r="420" spans="28:28" ht="24" customHeight="1">
      <c r="AB420" s="279"/>
    </row>
    <row r="421" spans="28:28" ht="24" customHeight="1">
      <c r="AB421" s="279"/>
    </row>
    <row r="422" spans="28:28" ht="24" customHeight="1">
      <c r="AB422" s="279"/>
    </row>
    <row r="423" spans="28:28" ht="24" customHeight="1">
      <c r="AB423" s="279"/>
    </row>
    <row r="424" spans="28:28" ht="24" customHeight="1">
      <c r="AB424" s="279"/>
    </row>
    <row r="425" spans="28:28" ht="24" customHeight="1">
      <c r="AB425" s="279"/>
    </row>
    <row r="426" spans="28:28" ht="24" customHeight="1">
      <c r="AB426" s="279"/>
    </row>
    <row r="427" spans="28:28" ht="24" customHeight="1">
      <c r="AB427" s="279"/>
    </row>
    <row r="428" spans="28:28" ht="24" customHeight="1">
      <c r="AB428" s="279"/>
    </row>
    <row r="429" spans="28:28" ht="24" customHeight="1">
      <c r="AB429" s="279"/>
    </row>
    <row r="430" spans="28:28" ht="24" customHeight="1">
      <c r="AB430" s="279"/>
    </row>
    <row r="431" spans="28:28" ht="24" customHeight="1">
      <c r="AB431" s="279"/>
    </row>
    <row r="432" spans="28:28" ht="24" customHeight="1">
      <c r="AB432" s="279"/>
    </row>
    <row r="433" spans="28:28" ht="24" customHeight="1">
      <c r="AB433" s="279"/>
    </row>
    <row r="434" spans="28:28" ht="24" customHeight="1">
      <c r="AB434" s="279"/>
    </row>
    <row r="435" spans="28:28" ht="24" customHeight="1">
      <c r="AB435" s="279"/>
    </row>
    <row r="436" spans="28:28" ht="24" customHeight="1">
      <c r="AB436" s="279"/>
    </row>
    <row r="437" spans="28:28" ht="24" customHeight="1">
      <c r="AB437" s="279"/>
    </row>
    <row r="438" spans="28:28" ht="24" customHeight="1">
      <c r="AB438" s="279"/>
    </row>
    <row r="439" spans="28:28" ht="24" customHeight="1">
      <c r="AB439" s="279"/>
    </row>
    <row r="440" spans="28:28" ht="24" customHeight="1">
      <c r="AB440" s="279"/>
    </row>
    <row r="441" spans="28:28" ht="24" customHeight="1">
      <c r="AB441" s="279"/>
    </row>
    <row r="442" spans="28:28" ht="24" customHeight="1">
      <c r="AB442" s="279"/>
    </row>
    <row r="443" spans="28:28" ht="24" customHeight="1">
      <c r="AB443" s="279"/>
    </row>
    <row r="444" spans="28:28" ht="24" customHeight="1">
      <c r="AB444" s="279"/>
    </row>
    <row r="445" spans="28:28" ht="24" customHeight="1">
      <c r="AB445" s="279"/>
    </row>
    <row r="446" spans="28:28" ht="24" customHeight="1">
      <c r="AB446" s="279"/>
    </row>
    <row r="447" spans="28:28" ht="24" customHeight="1">
      <c r="AB447" s="279"/>
    </row>
    <row r="448" spans="28:28" ht="24" customHeight="1">
      <c r="AB448" s="279"/>
    </row>
    <row r="449" spans="28:28" ht="24" customHeight="1">
      <c r="AB449" s="279"/>
    </row>
    <row r="450" spans="28:28" ht="24" customHeight="1">
      <c r="AB450" s="279"/>
    </row>
    <row r="451" spans="28:28" ht="24" customHeight="1">
      <c r="AB451" s="279"/>
    </row>
    <row r="452" spans="28:28" ht="24" customHeight="1">
      <c r="AB452" s="279"/>
    </row>
    <row r="453" spans="28:28" ht="24" customHeight="1">
      <c r="AB453" s="279"/>
    </row>
    <row r="454" spans="28:28" ht="24" customHeight="1">
      <c r="AB454" s="279"/>
    </row>
    <row r="455" spans="28:28" ht="24" customHeight="1">
      <c r="AB455" s="279"/>
    </row>
    <row r="456" spans="28:28" ht="24" customHeight="1">
      <c r="AB456" s="279"/>
    </row>
    <row r="457" spans="28:28" ht="24" customHeight="1">
      <c r="AB457" s="279"/>
    </row>
    <row r="458" spans="28:28" ht="24" customHeight="1">
      <c r="AB458" s="279"/>
    </row>
    <row r="459" spans="28:28" ht="24" customHeight="1">
      <c r="AB459" s="279"/>
    </row>
    <row r="460" spans="28:28" ht="24" customHeight="1">
      <c r="AB460" s="279"/>
    </row>
    <row r="461" spans="28:28" ht="24" customHeight="1">
      <c r="AB461" s="279"/>
    </row>
    <row r="462" spans="28:28" ht="24" customHeight="1">
      <c r="AB462" s="279"/>
    </row>
    <row r="463" spans="28:28" ht="24" customHeight="1">
      <c r="AB463" s="279"/>
    </row>
    <row r="464" spans="28:28" ht="24" customHeight="1">
      <c r="AB464" s="279"/>
    </row>
    <row r="465" spans="28:28" ht="24" customHeight="1">
      <c r="AB465" s="279"/>
    </row>
    <row r="466" spans="28:28" ht="24" customHeight="1">
      <c r="AB466" s="279"/>
    </row>
    <row r="467" spans="28:28" ht="24" customHeight="1">
      <c r="AB467" s="279"/>
    </row>
    <row r="468" spans="28:28" ht="24" customHeight="1">
      <c r="AB468" s="279"/>
    </row>
    <row r="469" spans="28:28" ht="24" customHeight="1">
      <c r="AB469" s="279"/>
    </row>
    <row r="470" spans="28:28" ht="24" customHeight="1">
      <c r="AB470" s="279"/>
    </row>
    <row r="471" spans="28:28" ht="24" customHeight="1">
      <c r="AB471" s="279"/>
    </row>
    <row r="472" spans="28:28" ht="24" customHeight="1">
      <c r="AB472" s="279"/>
    </row>
    <row r="473" spans="28:28" ht="24" customHeight="1">
      <c r="AB473" s="279"/>
    </row>
    <row r="474" spans="28:28" ht="24" customHeight="1">
      <c r="AB474" s="279"/>
    </row>
    <row r="475" spans="28:28" ht="24" customHeight="1">
      <c r="AB475" s="279"/>
    </row>
    <row r="476" spans="28:28" ht="24" customHeight="1">
      <c r="AB476" s="279"/>
    </row>
    <row r="477" spans="28:28" ht="24" customHeight="1">
      <c r="AB477" s="279"/>
    </row>
    <row r="478" spans="28:28" ht="24" customHeight="1">
      <c r="AB478" s="279"/>
    </row>
    <row r="479" spans="28:28" ht="24" customHeight="1">
      <c r="AB479" s="279"/>
    </row>
    <row r="480" spans="28:28" ht="24" customHeight="1">
      <c r="AB480" s="279"/>
    </row>
    <row r="481" spans="28:28" ht="24" customHeight="1">
      <c r="AB481" s="279"/>
    </row>
    <row r="482" spans="28:28" ht="24" customHeight="1">
      <c r="AB482" s="279"/>
    </row>
    <row r="483" spans="28:28" ht="24" customHeight="1">
      <c r="AB483" s="279"/>
    </row>
    <row r="484" spans="28:28" ht="24" customHeight="1">
      <c r="AB484" s="279"/>
    </row>
    <row r="485" spans="28:28" ht="24" customHeight="1">
      <c r="AB485" s="279"/>
    </row>
    <row r="486" spans="28:28" ht="24" customHeight="1">
      <c r="AB486" s="279"/>
    </row>
    <row r="487" spans="28:28" ht="24" customHeight="1">
      <c r="AB487" s="279"/>
    </row>
    <row r="488" spans="28:28" ht="24" customHeight="1">
      <c r="AB488" s="279"/>
    </row>
    <row r="489" spans="28:28" ht="24" customHeight="1">
      <c r="AB489" s="279"/>
    </row>
    <row r="490" spans="28:28" ht="24" customHeight="1">
      <c r="AB490" s="279"/>
    </row>
    <row r="491" spans="28:28" ht="24" customHeight="1">
      <c r="AB491" s="279"/>
    </row>
    <row r="492" spans="28:28" ht="24" customHeight="1">
      <c r="AB492" s="279"/>
    </row>
    <row r="493" spans="28:28" ht="24" customHeight="1">
      <c r="AB493" s="279"/>
    </row>
    <row r="494" spans="28:28" ht="24" customHeight="1">
      <c r="AB494" s="279"/>
    </row>
    <row r="495" spans="28:28" ht="24" customHeight="1">
      <c r="AB495" s="279"/>
    </row>
    <row r="496" spans="28:28" ht="24" customHeight="1">
      <c r="AB496" s="279"/>
    </row>
    <row r="497" spans="28:28" ht="24" customHeight="1">
      <c r="AB497" s="279"/>
    </row>
    <row r="498" spans="28:28" ht="24" customHeight="1">
      <c r="AB498" s="279"/>
    </row>
    <row r="499" spans="28:28" ht="24" customHeight="1">
      <c r="AB499" s="279"/>
    </row>
    <row r="500" spans="28:28" ht="24" customHeight="1">
      <c r="AB500" s="279"/>
    </row>
    <row r="501" spans="28:28" ht="24" customHeight="1">
      <c r="AB501" s="279"/>
    </row>
    <row r="502" spans="28:28" ht="24" customHeight="1">
      <c r="AB502" s="279"/>
    </row>
    <row r="503" spans="28:28" ht="24" customHeight="1">
      <c r="AB503" s="279"/>
    </row>
    <row r="504" spans="28:28" ht="24" customHeight="1">
      <c r="AB504" s="279"/>
    </row>
    <row r="505" spans="28:28" ht="24" customHeight="1">
      <c r="AB505" s="279"/>
    </row>
    <row r="506" spans="28:28" ht="24" customHeight="1">
      <c r="AB506" s="279"/>
    </row>
    <row r="507" spans="28:28" ht="24" customHeight="1">
      <c r="AB507" s="279"/>
    </row>
    <row r="508" spans="28:28" ht="24" customHeight="1">
      <c r="AB508" s="279"/>
    </row>
    <row r="509" spans="28:28" ht="24" customHeight="1">
      <c r="AB509" s="279"/>
    </row>
    <row r="510" spans="28:28" ht="24" customHeight="1">
      <c r="AB510" s="279"/>
    </row>
    <row r="511" spans="28:28" ht="24" customHeight="1">
      <c r="AB511" s="279"/>
    </row>
    <row r="512" spans="28:28" ht="24" customHeight="1">
      <c r="AB512" s="279"/>
    </row>
    <row r="513" spans="28:28" ht="24" customHeight="1">
      <c r="AB513" s="279"/>
    </row>
    <row r="514" spans="28:28" ht="24" customHeight="1">
      <c r="AB514" s="279"/>
    </row>
    <row r="515" spans="28:28" ht="24" customHeight="1">
      <c r="AB515" s="279"/>
    </row>
    <row r="516" spans="28:28" ht="24" customHeight="1">
      <c r="AB516" s="279"/>
    </row>
    <row r="517" spans="28:28" ht="24" customHeight="1">
      <c r="AB517" s="279"/>
    </row>
    <row r="518" spans="28:28" ht="24" customHeight="1">
      <c r="AB518" s="279"/>
    </row>
    <row r="519" spans="28:28" ht="24" customHeight="1">
      <c r="AB519" s="279"/>
    </row>
    <row r="520" spans="28:28" ht="24" customHeight="1">
      <c r="AB520" s="279"/>
    </row>
    <row r="521" spans="28:28" ht="24" customHeight="1">
      <c r="AB521" s="279"/>
    </row>
    <row r="522" spans="28:28" ht="24" customHeight="1">
      <c r="AB522" s="279"/>
    </row>
    <row r="523" spans="28:28" ht="24" customHeight="1">
      <c r="AB523" s="279"/>
    </row>
    <row r="524" spans="28:28" ht="24" customHeight="1">
      <c r="AB524" s="279"/>
    </row>
    <row r="525" spans="28:28" ht="24" customHeight="1">
      <c r="AB525" s="279"/>
    </row>
    <row r="526" spans="28:28" ht="24" customHeight="1">
      <c r="AB526" s="279"/>
    </row>
    <row r="527" spans="28:28" ht="24" customHeight="1">
      <c r="AB527" s="279"/>
    </row>
    <row r="528" spans="28:28" ht="24" customHeight="1">
      <c r="AB528" s="279"/>
    </row>
    <row r="529" spans="28:28" ht="24" customHeight="1">
      <c r="AB529" s="279"/>
    </row>
    <row r="530" spans="28:28" ht="24" customHeight="1">
      <c r="AB530" s="279"/>
    </row>
    <row r="531" spans="28:28" ht="24" customHeight="1">
      <c r="AB531" s="279"/>
    </row>
    <row r="532" spans="28:28" ht="24" customHeight="1">
      <c r="AB532" s="279"/>
    </row>
    <row r="533" spans="28:28" ht="24" customHeight="1">
      <c r="AB533" s="279"/>
    </row>
    <row r="534" spans="28:28" ht="24" customHeight="1">
      <c r="AB534" s="279"/>
    </row>
    <row r="535" spans="28:28" ht="24" customHeight="1">
      <c r="AB535" s="279"/>
    </row>
    <row r="536" spans="28:28" ht="24" customHeight="1">
      <c r="AB536" s="279"/>
    </row>
    <row r="537" spans="28:28" ht="24" customHeight="1">
      <c r="AB537" s="279"/>
    </row>
    <row r="538" spans="28:28" ht="24" customHeight="1">
      <c r="AB538" s="279"/>
    </row>
    <row r="539" spans="28:28" ht="24" customHeight="1">
      <c r="AB539" s="279"/>
    </row>
    <row r="540" spans="28:28" ht="24" customHeight="1">
      <c r="AB540" s="279"/>
    </row>
    <row r="541" spans="28:28" ht="24" customHeight="1">
      <c r="AB541" s="279"/>
    </row>
    <row r="542" spans="28:28" ht="24" customHeight="1">
      <c r="AB542" s="279"/>
    </row>
    <row r="543" spans="28:28" ht="24" customHeight="1">
      <c r="AB543" s="279"/>
    </row>
    <row r="544" spans="28:28" ht="24" customHeight="1">
      <c r="AB544" s="279"/>
    </row>
    <row r="545" spans="28:28" ht="24" customHeight="1">
      <c r="AB545" s="279"/>
    </row>
    <row r="546" spans="28:28" ht="24" customHeight="1">
      <c r="AB546" s="279"/>
    </row>
    <row r="547" spans="28:28" ht="24" customHeight="1">
      <c r="AB547" s="279"/>
    </row>
    <row r="548" spans="28:28" ht="24" customHeight="1">
      <c r="AB548" s="279"/>
    </row>
    <row r="549" spans="28:28" ht="24" customHeight="1">
      <c r="AB549" s="279"/>
    </row>
    <row r="550" spans="28:28" ht="24" customHeight="1">
      <c r="AB550" s="279"/>
    </row>
    <row r="551" spans="28:28" ht="24" customHeight="1">
      <c r="AB551" s="279"/>
    </row>
    <row r="552" spans="28:28" ht="24" customHeight="1">
      <c r="AB552" s="279"/>
    </row>
    <row r="553" spans="28:28" ht="24" customHeight="1">
      <c r="AB553" s="279"/>
    </row>
    <row r="554" spans="28:28" ht="24" customHeight="1">
      <c r="AB554" s="279"/>
    </row>
    <row r="555" spans="28:28" ht="24" customHeight="1">
      <c r="AB555" s="279"/>
    </row>
    <row r="556" spans="28:28" ht="24" customHeight="1">
      <c r="AB556" s="279"/>
    </row>
    <row r="557" spans="28:28" ht="24" customHeight="1">
      <c r="AB557" s="279"/>
    </row>
    <row r="558" spans="28:28" ht="24" customHeight="1">
      <c r="AB558" s="279"/>
    </row>
    <row r="559" spans="28:28" ht="24" customHeight="1">
      <c r="AB559" s="279"/>
    </row>
    <row r="560" spans="28:28" ht="24" customHeight="1">
      <c r="AB560" s="279"/>
    </row>
    <row r="561" spans="28:28" ht="24" customHeight="1">
      <c r="AB561" s="279"/>
    </row>
    <row r="562" spans="28:28" ht="24" customHeight="1">
      <c r="AB562" s="279"/>
    </row>
    <row r="563" spans="28:28" ht="24" customHeight="1">
      <c r="AB563" s="279"/>
    </row>
    <row r="564" spans="28:28" ht="24" customHeight="1">
      <c r="AB564" s="279"/>
    </row>
    <row r="565" spans="28:28" ht="24" customHeight="1">
      <c r="AB565" s="279"/>
    </row>
    <row r="566" spans="28:28" ht="24" customHeight="1">
      <c r="AB566" s="279"/>
    </row>
    <row r="567" spans="28:28" ht="24" customHeight="1">
      <c r="AB567" s="279"/>
    </row>
    <row r="568" spans="28:28" ht="24" customHeight="1">
      <c r="AB568" s="279"/>
    </row>
    <row r="569" spans="28:28" ht="24" customHeight="1">
      <c r="AB569" s="279"/>
    </row>
    <row r="570" spans="28:28" ht="24" customHeight="1">
      <c r="AB570" s="279"/>
    </row>
    <row r="571" spans="28:28" ht="24" customHeight="1">
      <c r="AB571" s="279"/>
    </row>
    <row r="572" spans="28:28" ht="24" customHeight="1">
      <c r="AB572" s="279"/>
    </row>
    <row r="573" spans="28:28" ht="24" customHeight="1">
      <c r="AB573" s="279"/>
    </row>
    <row r="574" spans="28:28" ht="24" customHeight="1">
      <c r="AB574" s="279"/>
    </row>
    <row r="575" spans="28:28" ht="24" customHeight="1">
      <c r="AB575" s="279"/>
    </row>
    <row r="576" spans="28:28" ht="24" customHeight="1">
      <c r="AB576" s="279"/>
    </row>
    <row r="577" spans="28:28" ht="24" customHeight="1">
      <c r="AB577" s="279"/>
    </row>
    <row r="578" spans="28:28" ht="24" customHeight="1">
      <c r="AB578" s="279"/>
    </row>
    <row r="579" spans="28:28" ht="24" customHeight="1">
      <c r="AB579" s="279"/>
    </row>
    <row r="580" spans="28:28" ht="24" customHeight="1">
      <c r="AB580" s="279"/>
    </row>
    <row r="581" spans="28:28" ht="24" customHeight="1">
      <c r="AB581" s="279"/>
    </row>
    <row r="582" spans="28:28" ht="24" customHeight="1">
      <c r="AB582" s="279"/>
    </row>
    <row r="583" spans="28:28" ht="24" customHeight="1">
      <c r="AB583" s="279"/>
    </row>
    <row r="584" spans="28:28" ht="24" customHeight="1">
      <c r="AB584" s="279"/>
    </row>
    <row r="585" spans="28:28" ht="24" customHeight="1">
      <c r="AB585" s="279"/>
    </row>
    <row r="586" spans="28:28" ht="24" customHeight="1">
      <c r="AB586" s="279"/>
    </row>
    <row r="587" spans="28:28" ht="24" customHeight="1">
      <c r="AB587" s="279"/>
    </row>
    <row r="588" spans="28:28" ht="24" customHeight="1">
      <c r="AB588" s="279"/>
    </row>
    <row r="589" spans="28:28" ht="24" customHeight="1">
      <c r="AB589" s="279"/>
    </row>
    <row r="590" spans="28:28" ht="24" customHeight="1">
      <c r="AB590" s="279"/>
    </row>
    <row r="591" spans="28:28" ht="24" customHeight="1">
      <c r="AB591" s="279"/>
    </row>
    <row r="592" spans="28:28" ht="24" customHeight="1">
      <c r="AB592" s="279"/>
    </row>
    <row r="593" spans="28:28" ht="24" customHeight="1">
      <c r="AB593" s="279"/>
    </row>
    <row r="594" spans="28:28" ht="24" customHeight="1">
      <c r="AB594" s="279"/>
    </row>
    <row r="595" spans="28:28" ht="24" customHeight="1">
      <c r="AB595" s="279"/>
    </row>
    <row r="596" spans="28:28" ht="24" customHeight="1">
      <c r="AB596" s="279"/>
    </row>
    <row r="597" spans="28:28" ht="24" customHeight="1">
      <c r="AB597" s="279"/>
    </row>
    <row r="598" spans="28:28" ht="24" customHeight="1">
      <c r="AB598" s="279"/>
    </row>
    <row r="599" spans="28:28" ht="24" customHeight="1">
      <c r="AB599" s="279"/>
    </row>
    <row r="600" spans="28:28" ht="24" customHeight="1">
      <c r="AB600" s="279"/>
    </row>
    <row r="601" spans="28:28" ht="24" customHeight="1">
      <c r="AB601" s="279"/>
    </row>
    <row r="602" spans="28:28" ht="24" customHeight="1">
      <c r="AB602" s="279"/>
    </row>
    <row r="603" spans="28:28" ht="24" customHeight="1">
      <c r="AB603" s="279"/>
    </row>
    <row r="604" spans="28:28" ht="24" customHeight="1">
      <c r="AB604" s="279"/>
    </row>
    <row r="605" spans="28:28" ht="24" customHeight="1">
      <c r="AB605" s="279"/>
    </row>
    <row r="606" spans="28:28" ht="24" customHeight="1">
      <c r="AB606" s="279"/>
    </row>
    <row r="607" spans="28:28" ht="24" customHeight="1">
      <c r="AB607" s="279"/>
    </row>
    <row r="608" spans="28:28" ht="24" customHeight="1">
      <c r="AB608" s="279"/>
    </row>
    <row r="609" spans="28:28" ht="24" customHeight="1">
      <c r="AB609" s="279"/>
    </row>
    <row r="610" spans="28:28" ht="24" customHeight="1">
      <c r="AB610" s="279"/>
    </row>
    <row r="611" spans="28:28" ht="24" customHeight="1">
      <c r="AB611" s="279"/>
    </row>
    <row r="612" spans="28:28" ht="24" customHeight="1">
      <c r="AB612" s="279"/>
    </row>
    <row r="613" spans="28:28" ht="24" customHeight="1">
      <c r="AB613" s="279"/>
    </row>
    <row r="614" spans="28:28" ht="24" customHeight="1">
      <c r="AB614" s="279"/>
    </row>
    <row r="615" spans="28:28" ht="24" customHeight="1">
      <c r="AB615" s="279"/>
    </row>
    <row r="616" spans="28:28" ht="24" customHeight="1">
      <c r="AB616" s="279"/>
    </row>
    <row r="617" spans="28:28" ht="24" customHeight="1">
      <c r="AB617" s="279"/>
    </row>
    <row r="618" spans="28:28" ht="24" customHeight="1">
      <c r="AB618" s="279"/>
    </row>
    <row r="619" spans="28:28" ht="24" customHeight="1">
      <c r="AB619" s="279"/>
    </row>
    <row r="620" spans="28:28" ht="24" customHeight="1">
      <c r="AB620" s="279"/>
    </row>
    <row r="621" spans="28:28" ht="24" customHeight="1">
      <c r="AB621" s="279"/>
    </row>
    <row r="622" spans="28:28" ht="24" customHeight="1">
      <c r="AB622" s="279"/>
    </row>
    <row r="623" spans="28:28" ht="24" customHeight="1">
      <c r="AB623" s="279"/>
    </row>
    <row r="624" spans="28:28" ht="24" customHeight="1">
      <c r="AB624" s="279"/>
    </row>
    <row r="625" spans="28:28" ht="24" customHeight="1">
      <c r="AB625" s="279"/>
    </row>
    <row r="626" spans="28:28" ht="24" customHeight="1">
      <c r="AB626" s="279"/>
    </row>
    <row r="627" spans="28:28" ht="24" customHeight="1">
      <c r="AB627" s="279"/>
    </row>
    <row r="628" spans="28:28" ht="24" customHeight="1">
      <c r="AB628" s="279"/>
    </row>
    <row r="629" spans="28:28" ht="24" customHeight="1">
      <c r="AB629" s="279"/>
    </row>
    <row r="630" spans="28:28" ht="24" customHeight="1">
      <c r="AB630" s="279"/>
    </row>
    <row r="631" spans="28:28" ht="24" customHeight="1">
      <c r="AB631" s="279"/>
    </row>
    <row r="632" spans="28:28" ht="24" customHeight="1">
      <c r="AB632" s="279"/>
    </row>
    <row r="633" spans="28:28" ht="24" customHeight="1">
      <c r="AB633" s="279"/>
    </row>
    <row r="634" spans="28:28" ht="24" customHeight="1">
      <c r="AB634" s="279"/>
    </row>
    <row r="635" spans="28:28" ht="24" customHeight="1">
      <c r="AB635" s="279"/>
    </row>
    <row r="636" spans="28:28" ht="24" customHeight="1">
      <c r="AB636" s="279"/>
    </row>
    <row r="637" spans="28:28" ht="24" customHeight="1">
      <c r="AB637" s="279"/>
    </row>
    <row r="638" spans="28:28" ht="24" customHeight="1">
      <c r="AB638" s="279"/>
    </row>
    <row r="639" spans="28:28" ht="24" customHeight="1">
      <c r="AB639" s="279"/>
    </row>
    <row r="640" spans="28:28" ht="24" customHeight="1">
      <c r="AB640" s="279"/>
    </row>
    <row r="641" spans="28:28" ht="24" customHeight="1">
      <c r="AB641" s="279"/>
    </row>
    <row r="642" spans="28:28" ht="24" customHeight="1">
      <c r="AB642" s="279"/>
    </row>
    <row r="643" spans="28:28" ht="24" customHeight="1">
      <c r="AB643" s="279"/>
    </row>
    <row r="644" spans="28:28" ht="24" customHeight="1">
      <c r="AB644" s="279"/>
    </row>
    <row r="645" spans="28:28" ht="24" customHeight="1">
      <c r="AB645" s="279"/>
    </row>
    <row r="646" spans="28:28" ht="24" customHeight="1">
      <c r="AB646" s="279"/>
    </row>
    <row r="647" spans="28:28" ht="24" customHeight="1">
      <c r="AB647" s="279"/>
    </row>
    <row r="648" spans="28:28" ht="24" customHeight="1">
      <c r="AB648" s="279"/>
    </row>
    <row r="649" spans="28:28" ht="24" customHeight="1">
      <c r="AB649" s="279"/>
    </row>
    <row r="650" spans="28:28" ht="24" customHeight="1">
      <c r="AB650" s="279"/>
    </row>
    <row r="651" spans="28:28" ht="24" customHeight="1">
      <c r="AB651" s="279"/>
    </row>
    <row r="652" spans="28:28" ht="24" customHeight="1">
      <c r="AB652" s="279"/>
    </row>
    <row r="653" spans="28:28" ht="24" customHeight="1">
      <c r="AB653" s="279"/>
    </row>
    <row r="654" spans="28:28" ht="24" customHeight="1">
      <c r="AB654" s="279"/>
    </row>
    <row r="655" spans="28:28" ht="24" customHeight="1">
      <c r="AB655" s="279"/>
    </row>
    <row r="656" spans="28:28" ht="24" customHeight="1">
      <c r="AB656" s="279"/>
    </row>
    <row r="657" spans="28:28" ht="24" customHeight="1">
      <c r="AB657" s="279"/>
    </row>
    <row r="658" spans="28:28" ht="24" customHeight="1">
      <c r="AB658" s="279"/>
    </row>
    <row r="659" spans="28:28" ht="24" customHeight="1">
      <c r="AB659" s="279"/>
    </row>
    <row r="660" spans="28:28" ht="24" customHeight="1">
      <c r="AB660" s="279"/>
    </row>
    <row r="661" spans="28:28" ht="24" customHeight="1">
      <c r="AB661" s="279"/>
    </row>
    <row r="662" spans="28:28" ht="24" customHeight="1">
      <c r="AB662" s="279"/>
    </row>
    <row r="663" spans="28:28" ht="24" customHeight="1">
      <c r="AB663" s="279"/>
    </row>
    <row r="664" spans="28:28" ht="24" customHeight="1">
      <c r="AB664" s="279"/>
    </row>
    <row r="665" spans="28:28" ht="24" customHeight="1">
      <c r="AB665" s="279"/>
    </row>
    <row r="666" spans="28:28" ht="24" customHeight="1">
      <c r="AB666" s="279"/>
    </row>
    <row r="667" spans="28:28" ht="24" customHeight="1">
      <c r="AB667" s="279"/>
    </row>
    <row r="668" spans="28:28" ht="24" customHeight="1">
      <c r="AB668" s="279"/>
    </row>
    <row r="669" spans="28:28" ht="24" customHeight="1">
      <c r="AB669" s="279"/>
    </row>
    <row r="670" spans="28:28" ht="24" customHeight="1">
      <c r="AB670" s="279"/>
    </row>
    <row r="671" spans="28:28" ht="24" customHeight="1">
      <c r="AB671" s="279"/>
    </row>
    <row r="672" spans="28:28" ht="24" customHeight="1">
      <c r="AB672" s="279"/>
    </row>
    <row r="673" spans="28:28" ht="24" customHeight="1">
      <c r="AB673" s="279"/>
    </row>
    <row r="674" spans="28:28" ht="24" customHeight="1">
      <c r="AB674" s="279"/>
    </row>
    <row r="675" spans="28:28" ht="24" customHeight="1">
      <c r="AB675" s="279"/>
    </row>
    <row r="676" spans="28:28" ht="24" customHeight="1">
      <c r="AB676" s="279"/>
    </row>
    <row r="677" spans="28:28" ht="24" customHeight="1">
      <c r="AB677" s="279"/>
    </row>
    <row r="678" spans="28:28" ht="24" customHeight="1">
      <c r="AB678" s="279"/>
    </row>
    <row r="679" spans="28:28" ht="24" customHeight="1">
      <c r="AB679" s="279"/>
    </row>
    <row r="680" spans="28:28" ht="24" customHeight="1">
      <c r="AB680" s="279"/>
    </row>
    <row r="681" spans="28:28" ht="24" customHeight="1">
      <c r="AB681" s="279"/>
    </row>
    <row r="682" spans="28:28" ht="24" customHeight="1">
      <c r="AB682" s="279"/>
    </row>
    <row r="683" spans="28:28" ht="24" customHeight="1">
      <c r="AB683" s="279"/>
    </row>
    <row r="684" spans="28:28" ht="24" customHeight="1">
      <c r="AB684" s="279"/>
    </row>
    <row r="685" spans="28:28" ht="24" customHeight="1">
      <c r="AB685" s="279"/>
    </row>
    <row r="686" spans="28:28" ht="24" customHeight="1">
      <c r="AB686" s="279"/>
    </row>
    <row r="687" spans="28:28" ht="24" customHeight="1">
      <c r="AB687" s="279"/>
    </row>
    <row r="688" spans="28:28" ht="24" customHeight="1">
      <c r="AB688" s="279"/>
    </row>
    <row r="689" spans="28:28" ht="24" customHeight="1">
      <c r="AB689" s="279"/>
    </row>
    <row r="690" spans="28:28" ht="24" customHeight="1">
      <c r="AB690" s="279"/>
    </row>
    <row r="691" spans="28:28" ht="24" customHeight="1">
      <c r="AB691" s="279"/>
    </row>
    <row r="692" spans="28:28" ht="24" customHeight="1">
      <c r="AB692" s="279"/>
    </row>
    <row r="693" spans="28:28" ht="24" customHeight="1">
      <c r="AB693" s="279"/>
    </row>
    <row r="694" spans="28:28" ht="24" customHeight="1">
      <c r="AB694" s="279"/>
    </row>
    <row r="695" spans="28:28" ht="24" customHeight="1">
      <c r="AB695" s="279"/>
    </row>
    <row r="696" spans="28:28" ht="24" customHeight="1">
      <c r="AB696" s="279"/>
    </row>
    <row r="697" spans="28:28" ht="24" customHeight="1">
      <c r="AB697" s="279"/>
    </row>
    <row r="698" spans="28:28" ht="24" customHeight="1">
      <c r="AB698" s="279"/>
    </row>
    <row r="699" spans="28:28" ht="24" customHeight="1">
      <c r="AB699" s="279"/>
    </row>
    <row r="700" spans="28:28" ht="24" customHeight="1">
      <c r="AB700" s="279"/>
    </row>
    <row r="701" spans="28:28" ht="24" customHeight="1">
      <c r="AB701" s="279"/>
    </row>
    <row r="702" spans="28:28" ht="24" customHeight="1">
      <c r="AB702" s="279"/>
    </row>
    <row r="703" spans="28:28" ht="24" customHeight="1">
      <c r="AB703" s="279"/>
    </row>
    <row r="704" spans="28:28" ht="24" customHeight="1">
      <c r="AB704" s="279"/>
    </row>
    <row r="705" spans="28:28" ht="24" customHeight="1">
      <c r="AB705" s="279"/>
    </row>
    <row r="706" spans="28:28" ht="24" customHeight="1">
      <c r="AB706" s="279"/>
    </row>
    <row r="707" spans="28:28" ht="24" customHeight="1">
      <c r="AB707" s="279"/>
    </row>
    <row r="708" spans="28:28" ht="24" customHeight="1">
      <c r="AB708" s="279"/>
    </row>
    <row r="709" spans="28:28" ht="24" customHeight="1">
      <c r="AB709" s="279"/>
    </row>
    <row r="710" spans="28:28" ht="24" customHeight="1">
      <c r="AB710" s="279"/>
    </row>
    <row r="711" spans="28:28" ht="24" customHeight="1">
      <c r="AB711" s="279"/>
    </row>
    <row r="712" spans="28:28" ht="24" customHeight="1">
      <c r="AB712" s="279"/>
    </row>
    <row r="713" spans="28:28" ht="24" customHeight="1">
      <c r="AB713" s="279"/>
    </row>
    <row r="714" spans="28:28" ht="24" customHeight="1">
      <c r="AB714" s="279"/>
    </row>
    <row r="715" spans="28:28" ht="24" customHeight="1">
      <c r="AB715" s="279"/>
    </row>
    <row r="716" spans="28:28" ht="24" customHeight="1">
      <c r="AB716" s="279"/>
    </row>
    <row r="717" spans="28:28" ht="24" customHeight="1">
      <c r="AB717" s="279"/>
    </row>
    <row r="718" spans="28:28" ht="24" customHeight="1">
      <c r="AB718" s="279"/>
    </row>
    <row r="719" spans="28:28" ht="24" customHeight="1">
      <c r="AB719" s="279"/>
    </row>
    <row r="720" spans="28:28" ht="24" customHeight="1">
      <c r="AB720" s="279"/>
    </row>
    <row r="721" spans="28:28" ht="24" customHeight="1">
      <c r="AB721" s="279"/>
    </row>
    <row r="722" spans="28:28" ht="24" customHeight="1">
      <c r="AB722" s="279"/>
    </row>
    <row r="723" spans="28:28" ht="24" customHeight="1">
      <c r="AB723" s="279"/>
    </row>
    <row r="724" spans="28:28" ht="24" customHeight="1">
      <c r="AB724" s="279"/>
    </row>
    <row r="725" spans="28:28" ht="24" customHeight="1">
      <c r="AB725" s="279"/>
    </row>
    <row r="726" spans="28:28" ht="24" customHeight="1">
      <c r="AB726" s="279"/>
    </row>
    <row r="727" spans="28:28" ht="24" customHeight="1">
      <c r="AB727" s="279"/>
    </row>
    <row r="728" spans="28:28" ht="24" customHeight="1">
      <c r="AB728" s="279"/>
    </row>
    <row r="729" spans="28:28" ht="24" customHeight="1">
      <c r="AB729" s="279"/>
    </row>
    <row r="730" spans="28:28" ht="24" customHeight="1">
      <c r="AB730" s="279"/>
    </row>
    <row r="731" spans="28:28" ht="24" customHeight="1">
      <c r="AB731" s="279"/>
    </row>
    <row r="732" spans="28:28" ht="24" customHeight="1">
      <c r="AB732" s="279"/>
    </row>
    <row r="733" spans="28:28" ht="24" customHeight="1">
      <c r="AB733" s="279"/>
    </row>
    <row r="734" spans="28:28" ht="24" customHeight="1">
      <c r="AB734" s="279"/>
    </row>
    <row r="735" spans="28:28" ht="24" customHeight="1">
      <c r="AB735" s="279"/>
    </row>
    <row r="736" spans="28:28" ht="24" customHeight="1">
      <c r="AB736" s="279"/>
    </row>
    <row r="737" spans="28:28" ht="24" customHeight="1">
      <c r="AB737" s="279"/>
    </row>
    <row r="738" spans="28:28" ht="24" customHeight="1">
      <c r="AB738" s="279"/>
    </row>
    <row r="739" spans="28:28" ht="24" customHeight="1">
      <c r="AB739" s="279"/>
    </row>
    <row r="740" spans="28:28" ht="24" customHeight="1">
      <c r="AB740" s="279"/>
    </row>
    <row r="741" spans="28:28" ht="24" customHeight="1">
      <c r="AB741" s="279"/>
    </row>
    <row r="742" spans="28:28" ht="24" customHeight="1">
      <c r="AB742" s="279"/>
    </row>
    <row r="743" spans="28:28" ht="24" customHeight="1">
      <c r="AB743" s="279"/>
    </row>
    <row r="744" spans="28:28" ht="24" customHeight="1">
      <c r="AB744" s="279"/>
    </row>
    <row r="745" spans="28:28" ht="24" customHeight="1">
      <c r="AB745" s="279"/>
    </row>
    <row r="746" spans="28:28" ht="24" customHeight="1">
      <c r="AB746" s="279"/>
    </row>
    <row r="747" spans="28:28" ht="24" customHeight="1">
      <c r="AB747" s="279"/>
    </row>
    <row r="748" spans="28:28" ht="24" customHeight="1">
      <c r="AB748" s="279"/>
    </row>
    <row r="749" spans="28:28" ht="24" customHeight="1">
      <c r="AB749" s="279"/>
    </row>
    <row r="750" spans="28:28" ht="24" customHeight="1">
      <c r="AB750" s="279"/>
    </row>
    <row r="751" spans="28:28" ht="24" customHeight="1">
      <c r="AB751" s="279"/>
    </row>
    <row r="752" spans="28:28" ht="24" customHeight="1">
      <c r="AB752" s="279"/>
    </row>
    <row r="753" spans="28:28" ht="24" customHeight="1">
      <c r="AB753" s="279"/>
    </row>
    <row r="754" spans="28:28" ht="24" customHeight="1">
      <c r="AB754" s="279"/>
    </row>
    <row r="755" spans="28:28" ht="24" customHeight="1">
      <c r="AB755" s="279"/>
    </row>
    <row r="756" spans="28:28" ht="24" customHeight="1">
      <c r="AB756" s="279"/>
    </row>
    <row r="757" spans="28:28" ht="24" customHeight="1">
      <c r="AB757" s="279"/>
    </row>
    <row r="758" spans="28:28" ht="24" customHeight="1">
      <c r="AB758" s="279"/>
    </row>
    <row r="759" spans="28:28" ht="24" customHeight="1">
      <c r="AB759" s="279"/>
    </row>
    <row r="760" spans="28:28" ht="24" customHeight="1">
      <c r="AB760" s="279"/>
    </row>
    <row r="761" spans="28:28" ht="24" customHeight="1">
      <c r="AB761" s="279"/>
    </row>
    <row r="762" spans="28:28" ht="24" customHeight="1">
      <c r="AB762" s="279"/>
    </row>
    <row r="763" spans="28:28" ht="24" customHeight="1">
      <c r="AB763" s="279"/>
    </row>
    <row r="764" spans="28:28" ht="24" customHeight="1">
      <c r="AB764" s="279"/>
    </row>
    <row r="765" spans="28:28" ht="24" customHeight="1">
      <c r="AB765" s="279"/>
    </row>
    <row r="766" spans="28:28" ht="24" customHeight="1">
      <c r="AB766" s="279"/>
    </row>
    <row r="767" spans="28:28" ht="24" customHeight="1">
      <c r="AB767" s="279"/>
    </row>
    <row r="768" spans="28:28" ht="24" customHeight="1">
      <c r="AB768" s="279"/>
    </row>
    <row r="769" spans="28:28" ht="24" customHeight="1">
      <c r="AB769" s="279"/>
    </row>
    <row r="770" spans="28:28" ht="24" customHeight="1">
      <c r="AB770" s="279"/>
    </row>
    <row r="771" spans="28:28" ht="24" customHeight="1">
      <c r="AB771" s="279"/>
    </row>
    <row r="772" spans="28:28" ht="24" customHeight="1">
      <c r="AB772" s="279"/>
    </row>
    <row r="773" spans="28:28" ht="24" customHeight="1">
      <c r="AB773" s="279"/>
    </row>
    <row r="774" spans="28:28" ht="24" customHeight="1">
      <c r="AB774" s="279"/>
    </row>
    <row r="775" spans="28:28" ht="24" customHeight="1">
      <c r="AB775" s="279"/>
    </row>
    <row r="776" spans="28:28" ht="24" customHeight="1">
      <c r="AB776" s="279"/>
    </row>
    <row r="777" spans="28:28" ht="24" customHeight="1">
      <c r="AB777" s="279"/>
    </row>
    <row r="778" spans="28:28" ht="24" customHeight="1">
      <c r="AB778" s="279"/>
    </row>
    <row r="779" spans="28:28" ht="24" customHeight="1">
      <c r="AB779" s="279"/>
    </row>
    <row r="780" spans="28:28" ht="24" customHeight="1">
      <c r="AB780" s="279"/>
    </row>
    <row r="781" spans="28:28" ht="24" customHeight="1">
      <c r="AB781" s="279"/>
    </row>
    <row r="782" spans="28:28" ht="24" customHeight="1">
      <c r="AB782" s="279"/>
    </row>
    <row r="783" spans="28:28" ht="24" customHeight="1">
      <c r="AB783" s="279"/>
    </row>
    <row r="784" spans="28:28" ht="24" customHeight="1">
      <c r="AB784" s="279"/>
    </row>
    <row r="785" spans="28:28" ht="24" customHeight="1">
      <c r="AB785" s="279"/>
    </row>
    <row r="786" spans="28:28" ht="24" customHeight="1">
      <c r="AB786" s="279"/>
    </row>
    <row r="787" spans="28:28" ht="24" customHeight="1">
      <c r="AB787" s="279"/>
    </row>
    <row r="788" spans="28:28" ht="24" customHeight="1">
      <c r="AB788" s="279"/>
    </row>
    <row r="789" spans="28:28" ht="24" customHeight="1">
      <c r="AB789" s="279"/>
    </row>
    <row r="790" spans="28:28" ht="24" customHeight="1">
      <c r="AB790" s="279"/>
    </row>
    <row r="791" spans="28:28" ht="24" customHeight="1">
      <c r="AB791" s="279"/>
    </row>
    <row r="792" spans="28:28" ht="24" customHeight="1">
      <c r="AB792" s="279"/>
    </row>
    <row r="793" spans="28:28" ht="24" customHeight="1">
      <c r="AB793" s="279"/>
    </row>
    <row r="794" spans="28:28" ht="24" customHeight="1">
      <c r="AB794" s="279"/>
    </row>
    <row r="795" spans="28:28" ht="24" customHeight="1">
      <c r="AB795" s="279"/>
    </row>
    <row r="796" spans="28:28" ht="24" customHeight="1">
      <c r="AB796" s="279"/>
    </row>
    <row r="797" spans="28:28" ht="24" customHeight="1">
      <c r="AB797" s="279"/>
    </row>
    <row r="798" spans="28:28" ht="24" customHeight="1">
      <c r="AB798" s="279"/>
    </row>
    <row r="799" spans="28:28" ht="24" customHeight="1">
      <c r="AB799" s="279"/>
    </row>
    <row r="800" spans="28:28" ht="24" customHeight="1">
      <c r="AB800" s="279"/>
    </row>
    <row r="801" spans="28:28" ht="24" customHeight="1">
      <c r="AB801" s="279"/>
    </row>
    <row r="802" spans="28:28" ht="24" customHeight="1">
      <c r="AB802" s="279"/>
    </row>
    <row r="803" spans="28:28" ht="24" customHeight="1">
      <c r="AB803" s="279"/>
    </row>
    <row r="804" spans="28:28" ht="24" customHeight="1">
      <c r="AB804" s="279"/>
    </row>
    <row r="805" spans="28:28" ht="24" customHeight="1">
      <c r="AB805" s="279"/>
    </row>
    <row r="806" spans="28:28" ht="24" customHeight="1">
      <c r="AB806" s="279"/>
    </row>
    <row r="807" spans="28:28" ht="24" customHeight="1">
      <c r="AB807" s="279"/>
    </row>
    <row r="808" spans="28:28" ht="24" customHeight="1">
      <c r="AB808" s="279"/>
    </row>
    <row r="809" spans="28:28" ht="24" customHeight="1">
      <c r="AB809" s="279"/>
    </row>
    <row r="810" spans="28:28" ht="24" customHeight="1">
      <c r="AB810" s="279"/>
    </row>
    <row r="811" spans="28:28" ht="24" customHeight="1">
      <c r="AB811" s="279"/>
    </row>
    <row r="812" spans="28:28" ht="24" customHeight="1">
      <c r="AB812" s="279"/>
    </row>
    <row r="813" spans="28:28" ht="24" customHeight="1">
      <c r="AB813" s="279"/>
    </row>
    <row r="814" spans="28:28" ht="24" customHeight="1">
      <c r="AB814" s="279"/>
    </row>
    <row r="815" spans="28:28" ht="24" customHeight="1">
      <c r="AB815" s="279"/>
    </row>
    <row r="816" spans="28:28" ht="24" customHeight="1">
      <c r="AB816" s="279"/>
    </row>
    <row r="817" spans="28:28" ht="24" customHeight="1">
      <c r="AB817" s="279"/>
    </row>
    <row r="818" spans="28:28" ht="24" customHeight="1">
      <c r="AB818" s="279"/>
    </row>
    <row r="819" spans="28:28" ht="24" customHeight="1">
      <c r="AB819" s="279"/>
    </row>
    <row r="820" spans="28:28" ht="24" customHeight="1">
      <c r="AB820" s="279"/>
    </row>
    <row r="821" spans="28:28" ht="24" customHeight="1">
      <c r="AB821" s="279"/>
    </row>
    <row r="822" spans="28:28" ht="24" customHeight="1">
      <c r="AB822" s="279"/>
    </row>
    <row r="823" spans="28:28" ht="24" customHeight="1">
      <c r="AB823" s="279"/>
    </row>
    <row r="824" spans="28:28" ht="24" customHeight="1">
      <c r="AB824" s="279"/>
    </row>
    <row r="825" spans="28:28" ht="24" customHeight="1">
      <c r="AB825" s="279"/>
    </row>
    <row r="826" spans="28:28" ht="24" customHeight="1">
      <c r="AB826" s="279"/>
    </row>
    <row r="827" spans="28:28" ht="24" customHeight="1">
      <c r="AB827" s="279"/>
    </row>
    <row r="828" spans="28:28" ht="24" customHeight="1">
      <c r="AB828" s="279"/>
    </row>
    <row r="829" spans="28:28" ht="24" customHeight="1">
      <c r="AB829" s="279"/>
    </row>
    <row r="830" spans="28:28" ht="24" customHeight="1">
      <c r="AB830" s="279"/>
    </row>
    <row r="831" spans="28:28" ht="24" customHeight="1">
      <c r="AB831" s="279"/>
    </row>
    <row r="832" spans="28:28" ht="24" customHeight="1">
      <c r="AB832" s="279"/>
    </row>
    <row r="833" spans="28:28" ht="24" customHeight="1">
      <c r="AB833" s="279"/>
    </row>
    <row r="834" spans="28:28" ht="24" customHeight="1">
      <c r="AB834" s="279"/>
    </row>
    <row r="835" spans="28:28" ht="24" customHeight="1">
      <c r="AB835" s="279"/>
    </row>
    <row r="836" spans="28:28" ht="24" customHeight="1">
      <c r="AB836" s="279"/>
    </row>
    <row r="837" spans="28:28" ht="24" customHeight="1">
      <c r="AB837" s="279"/>
    </row>
    <row r="838" spans="28:28" ht="24" customHeight="1">
      <c r="AB838" s="279"/>
    </row>
    <row r="839" spans="28:28" ht="24" customHeight="1">
      <c r="AB839" s="279"/>
    </row>
    <row r="840" spans="28:28" ht="24" customHeight="1">
      <c r="AB840" s="279"/>
    </row>
    <row r="841" spans="28:28" ht="24" customHeight="1">
      <c r="AB841" s="279"/>
    </row>
    <row r="842" spans="28:28" ht="24" customHeight="1">
      <c r="AB842" s="279"/>
    </row>
    <row r="843" spans="28:28" ht="24" customHeight="1">
      <c r="AB843" s="279"/>
    </row>
    <row r="844" spans="28:28" ht="24" customHeight="1">
      <c r="AB844" s="279"/>
    </row>
    <row r="845" spans="28:28" ht="24" customHeight="1">
      <c r="AB845" s="279"/>
    </row>
    <row r="846" spans="28:28" ht="24" customHeight="1">
      <c r="AB846" s="279"/>
    </row>
    <row r="847" spans="28:28" ht="24" customHeight="1">
      <c r="AB847" s="279"/>
    </row>
    <row r="848" spans="28:28" ht="24" customHeight="1">
      <c r="AB848" s="279"/>
    </row>
    <row r="849" spans="28:28" ht="24" customHeight="1">
      <c r="AB849" s="279"/>
    </row>
    <row r="850" spans="28:28" ht="24" customHeight="1">
      <c r="AB850" s="279"/>
    </row>
    <row r="851" spans="28:28" ht="24" customHeight="1">
      <c r="AB851" s="279"/>
    </row>
    <row r="852" spans="28:28" ht="24" customHeight="1">
      <c r="AB852" s="279"/>
    </row>
    <row r="853" spans="28:28" ht="24" customHeight="1">
      <c r="AB853" s="279"/>
    </row>
    <row r="854" spans="28:28" ht="24" customHeight="1">
      <c r="AB854" s="279"/>
    </row>
    <row r="855" spans="28:28" ht="24" customHeight="1">
      <c r="AB855" s="279"/>
    </row>
    <row r="856" spans="28:28" ht="24" customHeight="1">
      <c r="AB856" s="279"/>
    </row>
    <row r="857" spans="28:28" ht="24" customHeight="1">
      <c r="AB857" s="279"/>
    </row>
    <row r="858" spans="28:28" ht="24" customHeight="1">
      <c r="AB858" s="279"/>
    </row>
    <row r="859" spans="28:28" ht="24" customHeight="1">
      <c r="AB859" s="279"/>
    </row>
    <row r="860" spans="28:28" ht="24" customHeight="1">
      <c r="AB860" s="279"/>
    </row>
    <row r="861" spans="28:28" ht="24" customHeight="1">
      <c r="AB861" s="279"/>
    </row>
    <row r="862" spans="28:28" ht="24" customHeight="1">
      <c r="AB862" s="279"/>
    </row>
    <row r="863" spans="28:28" ht="24" customHeight="1">
      <c r="AB863" s="279"/>
    </row>
    <row r="864" spans="28:28" ht="24" customHeight="1">
      <c r="AB864" s="279"/>
    </row>
    <row r="865" spans="28:28" ht="24" customHeight="1">
      <c r="AB865" s="279"/>
    </row>
    <row r="866" spans="28:28" ht="24" customHeight="1">
      <c r="AB866" s="279"/>
    </row>
    <row r="867" spans="28:28" ht="24" customHeight="1">
      <c r="AB867" s="279"/>
    </row>
    <row r="868" spans="28:28" ht="24" customHeight="1">
      <c r="AB868" s="279"/>
    </row>
    <row r="869" spans="28:28" ht="24" customHeight="1">
      <c r="AB869" s="279"/>
    </row>
    <row r="870" spans="28:28" ht="24" customHeight="1">
      <c r="AB870" s="279"/>
    </row>
    <row r="871" spans="28:28" ht="24" customHeight="1">
      <c r="AB871" s="279"/>
    </row>
    <row r="872" spans="28:28" ht="24" customHeight="1">
      <c r="AB872" s="279"/>
    </row>
    <row r="873" spans="28:28" ht="24" customHeight="1">
      <c r="AB873" s="279"/>
    </row>
    <row r="874" spans="28:28" ht="24" customHeight="1">
      <c r="AB874" s="279"/>
    </row>
    <row r="875" spans="28:28" ht="24" customHeight="1">
      <c r="AB875" s="279"/>
    </row>
    <row r="876" spans="28:28" ht="24" customHeight="1">
      <c r="AB876" s="279"/>
    </row>
    <row r="877" spans="28:28" ht="24" customHeight="1">
      <c r="AB877" s="279"/>
    </row>
    <row r="878" spans="28:28" ht="24" customHeight="1">
      <c r="AB878" s="279"/>
    </row>
    <row r="879" spans="28:28" ht="24" customHeight="1">
      <c r="AB879" s="279"/>
    </row>
    <row r="880" spans="28:28" ht="24" customHeight="1">
      <c r="AB880" s="279"/>
    </row>
    <row r="881" spans="28:28" ht="24" customHeight="1">
      <c r="AB881" s="279"/>
    </row>
    <row r="882" spans="28:28" ht="24" customHeight="1">
      <c r="AB882" s="279"/>
    </row>
    <row r="883" spans="28:28" ht="24" customHeight="1">
      <c r="AB883" s="279"/>
    </row>
    <row r="884" spans="28:28" ht="24" customHeight="1">
      <c r="AB884" s="279"/>
    </row>
    <row r="885" spans="28:28" ht="24" customHeight="1">
      <c r="AB885" s="279"/>
    </row>
    <row r="886" spans="28:28" ht="24" customHeight="1">
      <c r="AB886" s="279"/>
    </row>
    <row r="887" spans="28:28" ht="24" customHeight="1">
      <c r="AB887" s="279"/>
    </row>
    <row r="888" spans="28:28" ht="24" customHeight="1">
      <c r="AB888" s="279"/>
    </row>
    <row r="889" spans="28:28" ht="24" customHeight="1">
      <c r="AB889" s="279"/>
    </row>
    <row r="890" spans="28:28" ht="24" customHeight="1">
      <c r="AB890" s="279"/>
    </row>
    <row r="891" spans="28:28" ht="24" customHeight="1">
      <c r="AB891" s="279"/>
    </row>
    <row r="892" spans="28:28" ht="24" customHeight="1">
      <c r="AB892" s="279"/>
    </row>
    <row r="893" spans="28:28" ht="24" customHeight="1">
      <c r="AB893" s="279"/>
    </row>
    <row r="894" spans="28:28" ht="24" customHeight="1">
      <c r="AB894" s="279"/>
    </row>
    <row r="895" spans="28:28" ht="24" customHeight="1">
      <c r="AB895" s="279"/>
    </row>
    <row r="896" spans="28:28" ht="24" customHeight="1">
      <c r="AB896" s="279"/>
    </row>
    <row r="897" spans="28:28" ht="24" customHeight="1">
      <c r="AB897" s="279"/>
    </row>
    <row r="898" spans="28:28" ht="24" customHeight="1">
      <c r="AB898" s="279"/>
    </row>
    <row r="899" spans="28:28" ht="24" customHeight="1">
      <c r="AB899" s="279"/>
    </row>
    <row r="900" spans="28:28" ht="24" customHeight="1">
      <c r="AB900" s="279"/>
    </row>
    <row r="901" spans="28:28" ht="24" customHeight="1">
      <c r="AB901" s="279"/>
    </row>
    <row r="902" spans="28:28" ht="24" customHeight="1">
      <c r="AB902" s="279"/>
    </row>
    <row r="903" spans="28:28" ht="24" customHeight="1">
      <c r="AB903" s="279"/>
    </row>
    <row r="904" spans="28:28" ht="24" customHeight="1">
      <c r="AB904" s="279"/>
    </row>
    <row r="905" spans="28:28" ht="24" customHeight="1">
      <c r="AB905" s="279"/>
    </row>
    <row r="906" spans="28:28" ht="24" customHeight="1">
      <c r="AB906" s="279"/>
    </row>
    <row r="907" spans="28:28" ht="24" customHeight="1">
      <c r="AB907" s="279"/>
    </row>
    <row r="908" spans="28:28" ht="24" customHeight="1">
      <c r="AB908" s="279"/>
    </row>
    <row r="909" spans="28:28" ht="24" customHeight="1">
      <c r="AB909" s="279"/>
    </row>
    <row r="910" spans="28:28" ht="24" customHeight="1">
      <c r="AB910" s="279"/>
    </row>
    <row r="911" spans="28:28" ht="24" customHeight="1">
      <c r="AB911" s="279"/>
    </row>
    <row r="912" spans="28:28" ht="24" customHeight="1">
      <c r="AB912" s="279"/>
    </row>
    <row r="913" spans="28:28" ht="24" customHeight="1">
      <c r="AB913" s="279"/>
    </row>
    <row r="914" spans="28:28" ht="24" customHeight="1">
      <c r="AB914" s="279"/>
    </row>
    <row r="915" spans="28:28" ht="24" customHeight="1">
      <c r="AB915" s="279"/>
    </row>
    <row r="916" spans="28:28" ht="24" customHeight="1">
      <c r="AB916" s="279"/>
    </row>
    <row r="917" spans="28:28" ht="24" customHeight="1">
      <c r="AB917" s="279"/>
    </row>
    <row r="918" spans="28:28" ht="24" customHeight="1">
      <c r="AB918" s="279"/>
    </row>
    <row r="919" spans="28:28" ht="24" customHeight="1">
      <c r="AB919" s="279"/>
    </row>
    <row r="920" spans="28:28" ht="24" customHeight="1">
      <c r="AB920" s="279"/>
    </row>
    <row r="921" spans="28:28" ht="24" customHeight="1">
      <c r="AB921" s="279"/>
    </row>
    <row r="922" spans="28:28" ht="24" customHeight="1">
      <c r="AB922" s="279"/>
    </row>
    <row r="923" spans="28:28" ht="24" customHeight="1">
      <c r="AB923" s="279"/>
    </row>
    <row r="924" spans="28:28" ht="24" customHeight="1">
      <c r="AB924" s="279"/>
    </row>
    <row r="925" spans="28:28" ht="24" customHeight="1">
      <c r="AB925" s="279"/>
    </row>
    <row r="926" spans="28:28" ht="24" customHeight="1">
      <c r="AB926" s="279"/>
    </row>
    <row r="927" spans="28:28" ht="24" customHeight="1">
      <c r="AB927" s="279"/>
    </row>
    <row r="928" spans="28:28" ht="24" customHeight="1">
      <c r="AB928" s="279"/>
    </row>
    <row r="929" spans="28:28" ht="24" customHeight="1">
      <c r="AB929" s="279"/>
    </row>
    <row r="930" spans="28:28" ht="24" customHeight="1">
      <c r="AB930" s="279"/>
    </row>
    <row r="931" spans="28:28" ht="24" customHeight="1">
      <c r="AB931" s="279"/>
    </row>
    <row r="932" spans="28:28" ht="24" customHeight="1">
      <c r="AB932" s="279"/>
    </row>
    <row r="933" spans="28:28" ht="24" customHeight="1">
      <c r="AB933" s="279"/>
    </row>
    <row r="934" spans="28:28" ht="24" customHeight="1">
      <c r="AB934" s="279"/>
    </row>
    <row r="935" spans="28:28" ht="24" customHeight="1">
      <c r="AB935" s="279"/>
    </row>
    <row r="936" spans="28:28" ht="24" customHeight="1">
      <c r="AB936" s="279"/>
    </row>
    <row r="937" spans="28:28" ht="24" customHeight="1">
      <c r="AB937" s="279"/>
    </row>
    <row r="938" spans="28:28" ht="24" customHeight="1">
      <c r="AB938" s="279"/>
    </row>
    <row r="939" spans="28:28" ht="24" customHeight="1">
      <c r="AB939" s="279"/>
    </row>
    <row r="940" spans="28:28" ht="24" customHeight="1">
      <c r="AB940" s="279"/>
    </row>
    <row r="941" spans="28:28" ht="24" customHeight="1">
      <c r="AB941" s="279"/>
    </row>
    <row r="942" spans="28:28" ht="24" customHeight="1">
      <c r="AB942" s="279"/>
    </row>
    <row r="943" spans="28:28" ht="24" customHeight="1">
      <c r="AB943" s="279"/>
    </row>
    <row r="944" spans="28:28" ht="24" customHeight="1">
      <c r="AB944" s="279"/>
    </row>
    <row r="945" spans="28:28" ht="24" customHeight="1">
      <c r="AB945" s="279"/>
    </row>
    <row r="946" spans="28:28" ht="24" customHeight="1">
      <c r="AB946" s="279"/>
    </row>
    <row r="947" spans="28:28" ht="24" customHeight="1">
      <c r="AB947" s="279"/>
    </row>
    <row r="948" spans="28:28" ht="24" customHeight="1">
      <c r="AB948" s="279"/>
    </row>
    <row r="949" spans="28:28" ht="24" customHeight="1">
      <c r="AB949" s="279"/>
    </row>
    <row r="950" spans="28:28" ht="24" customHeight="1">
      <c r="AB950" s="279"/>
    </row>
    <row r="951" spans="28:28" ht="24" customHeight="1">
      <c r="AB951" s="279"/>
    </row>
    <row r="952" spans="28:28" ht="24" customHeight="1">
      <c r="AB952" s="279"/>
    </row>
    <row r="953" spans="28:28" ht="24" customHeight="1">
      <c r="AB953" s="279"/>
    </row>
    <row r="954" spans="28:28" ht="24" customHeight="1">
      <c r="AB954" s="279"/>
    </row>
    <row r="955" spans="28:28" ht="24" customHeight="1">
      <c r="AB955" s="279"/>
    </row>
    <row r="956" spans="28:28" ht="24" customHeight="1">
      <c r="AB956" s="279"/>
    </row>
    <row r="957" spans="28:28" ht="24" customHeight="1">
      <c r="AB957" s="279"/>
    </row>
    <row r="958" spans="28:28" ht="24" customHeight="1">
      <c r="AB958" s="279"/>
    </row>
    <row r="959" spans="28:28" ht="24" customHeight="1">
      <c r="AB959" s="279"/>
    </row>
    <row r="960" spans="28:28" ht="24" customHeight="1">
      <c r="AB960" s="279"/>
    </row>
    <row r="961" spans="28:28" ht="24" customHeight="1">
      <c r="AB961" s="279"/>
    </row>
    <row r="962" spans="28:28" ht="24" customHeight="1">
      <c r="AB962" s="279"/>
    </row>
    <row r="963" spans="28:28" ht="24" customHeight="1">
      <c r="AB963" s="279"/>
    </row>
    <row r="964" spans="28:28" ht="24" customHeight="1">
      <c r="AB964" s="279"/>
    </row>
    <row r="965" spans="28:28" ht="24" customHeight="1">
      <c r="AB965" s="279"/>
    </row>
    <row r="966" spans="28:28" ht="24" customHeight="1">
      <c r="AB966" s="279"/>
    </row>
    <row r="967" spans="28:28" ht="24" customHeight="1">
      <c r="AB967" s="279"/>
    </row>
    <row r="968" spans="28:28" ht="24" customHeight="1">
      <c r="AB968" s="279"/>
    </row>
    <row r="969" spans="28:28" ht="24" customHeight="1">
      <c r="AB969" s="279"/>
    </row>
    <row r="970" spans="28:28" ht="24" customHeight="1">
      <c r="AB970" s="279"/>
    </row>
    <row r="971" spans="28:28" ht="24" customHeight="1">
      <c r="AB971" s="279"/>
    </row>
    <row r="972" spans="28:28" ht="24" customHeight="1">
      <c r="AB972" s="279"/>
    </row>
    <row r="973" spans="28:28" ht="24" customHeight="1">
      <c r="AB973" s="279"/>
    </row>
    <row r="974" spans="28:28" ht="24" customHeight="1">
      <c r="AB974" s="279"/>
    </row>
    <row r="975" spans="28:28" ht="24" customHeight="1">
      <c r="AB975" s="279"/>
    </row>
    <row r="976" spans="28:28" ht="24" customHeight="1">
      <c r="AB976" s="279"/>
    </row>
    <row r="977" spans="28:28" ht="24" customHeight="1">
      <c r="AB977" s="279"/>
    </row>
    <row r="978" spans="28:28" ht="24" customHeight="1">
      <c r="AB978" s="279"/>
    </row>
    <row r="979" spans="28:28" ht="24" customHeight="1">
      <c r="AB979" s="279"/>
    </row>
    <row r="980" spans="28:28" ht="24" customHeight="1">
      <c r="AB980" s="279"/>
    </row>
    <row r="981" spans="28:28" ht="24" customHeight="1">
      <c r="AB981" s="279"/>
    </row>
    <row r="982" spans="28:28" ht="24" customHeight="1">
      <c r="AB982" s="279"/>
    </row>
    <row r="983" spans="28:28" ht="24" customHeight="1">
      <c r="AB983" s="279"/>
    </row>
    <row r="984" spans="28:28" ht="24" customHeight="1">
      <c r="AB984" s="279"/>
    </row>
    <row r="985" spans="28:28" ht="24" customHeight="1">
      <c r="AB985" s="279"/>
    </row>
    <row r="986" spans="28:28" ht="24" customHeight="1">
      <c r="AB986" s="279"/>
    </row>
    <row r="987" spans="28:28" ht="24" customHeight="1">
      <c r="AB987" s="279"/>
    </row>
    <row r="988" spans="28:28" ht="24" customHeight="1">
      <c r="AB988" s="279"/>
    </row>
    <row r="989" spans="28:28" ht="24" customHeight="1">
      <c r="AB989" s="279"/>
    </row>
    <row r="990" spans="28:28" ht="24" customHeight="1">
      <c r="AB990" s="279"/>
    </row>
    <row r="991" spans="28:28" ht="24" customHeight="1">
      <c r="AB991" s="279"/>
    </row>
    <row r="992" spans="28:28" ht="24" customHeight="1">
      <c r="AB992" s="279"/>
    </row>
    <row r="993" spans="28:28" ht="24" customHeight="1">
      <c r="AB993" s="279"/>
    </row>
    <row r="994" spans="28:28" ht="24" customHeight="1">
      <c r="AB994" s="279"/>
    </row>
    <row r="995" spans="28:28" ht="24" customHeight="1">
      <c r="AB995" s="279"/>
    </row>
    <row r="996" spans="28:28" ht="24" customHeight="1">
      <c r="AB996" s="279"/>
    </row>
    <row r="997" spans="28:28" ht="24" customHeight="1">
      <c r="AB997" s="279"/>
    </row>
    <row r="998" spans="28:28" ht="24" customHeight="1">
      <c r="AB998" s="279"/>
    </row>
  </sheetData>
  <sheetProtection formatColumns="0" formatRows="0"/>
  <mergeCells count="4">
    <mergeCell ref="C1:I2"/>
    <mergeCell ref="C5:D6"/>
    <mergeCell ref="F5:I5"/>
    <mergeCell ref="K5:L7"/>
  </mergeCells>
  <conditionalFormatting sqref="D11:D13 D15:D20">
    <cfRule type="expression" dxfId="22" priority="1" stopIfTrue="1">
      <formula>$D11=""</formula>
    </cfRule>
  </conditionalFormatting>
  <dataValidations count="1">
    <dataValidation type="custom" errorStyle="warning" allowBlank="1" showInputMessage="1" showErrorMessage="1" errorTitle="Keine gültige EORI-Nummer" error="Eine EORI Nummer kann 9-stellig oder 17-stellig sein und hat folgendes Format:_x000a__x000a_DE1234567_x000a__x000a_oder_x000a__x000a_DE123456789012345" sqref="D18" xr:uid="{A2ACB9D6-DE1C-42EE-854C-6FA35F9A46F0}">
      <formula1>OR(LEN($D$18)=9,LEN($D$18)=17)</formula1>
    </dataValidation>
  </dataValidations>
  <pageMargins left="0.7" right="0.7"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tabColor rgb="FF82E8AA"/>
    <outlinePr summaryBelow="0" summaryRight="0"/>
  </sheetPr>
  <dimension ref="A1:AI995"/>
  <sheetViews>
    <sheetView zoomScale="90" zoomScaleNormal="90" workbookViewId="0">
      <selection activeCell="H16" sqref="H16"/>
    </sheetView>
  </sheetViews>
  <sheetFormatPr baseColWidth="10" defaultColWidth="12.6640625" defaultRowHeight="15" customHeight="1"/>
  <cols>
    <col min="1" max="1" width="3.33203125" style="83" customWidth="1"/>
    <col min="2" max="2" width="3.33203125" customWidth="1"/>
    <col min="3" max="3" width="6.6640625" customWidth="1"/>
    <col min="4" max="4" width="30.1640625" customWidth="1"/>
    <col min="5" max="5" width="18.1640625" customWidth="1"/>
    <col min="6" max="6" width="5.6640625" customWidth="1"/>
    <col min="7" max="7" width="9.5" customWidth="1"/>
    <col min="8" max="8" width="25" customWidth="1"/>
    <col min="9" max="9" width="9.1640625" customWidth="1"/>
    <col min="10" max="10" width="7.6640625" customWidth="1"/>
    <col min="11" max="12" width="13.5" customWidth="1"/>
    <col min="13" max="13" width="22.5" customWidth="1"/>
    <col min="14" max="14" width="24.83203125" style="40" customWidth="1"/>
    <col min="15" max="15" width="22.5" style="40" customWidth="1"/>
    <col min="16" max="27" width="13.5" style="40" customWidth="1"/>
    <col min="28" max="28" width="33.6640625" style="40" hidden="1" customWidth="1"/>
    <col min="29" max="29" width="41" style="40" hidden="1" customWidth="1"/>
    <col min="30" max="16384" width="12.6640625" style="40"/>
  </cols>
  <sheetData>
    <row r="1" spans="1:35" s="83" customFormat="1" ht="20" customHeight="1">
      <c r="B1" s="99"/>
      <c r="C1" s="396" t="s">
        <v>148</v>
      </c>
      <c r="D1" s="396"/>
      <c r="E1" s="396"/>
      <c r="F1" s="396"/>
      <c r="G1" s="396"/>
      <c r="H1" s="396"/>
      <c r="I1" s="397"/>
      <c r="J1" s="271"/>
      <c r="K1" s="271"/>
      <c r="L1" s="271"/>
      <c r="M1" s="271"/>
      <c r="P1" s="271"/>
      <c r="Q1" s="271"/>
      <c r="R1" s="271"/>
      <c r="S1" s="271"/>
      <c r="T1" s="271"/>
      <c r="U1" s="271"/>
      <c r="V1" s="271"/>
      <c r="W1" s="271"/>
      <c r="X1" s="271"/>
      <c r="Y1" s="271"/>
      <c r="Z1" s="271"/>
      <c r="AA1" s="271"/>
      <c r="AB1" s="271"/>
      <c r="AC1" s="271"/>
      <c r="AD1" s="271"/>
      <c r="AE1" s="271"/>
      <c r="AF1" s="271"/>
      <c r="AG1" s="271"/>
      <c r="AH1" s="271"/>
      <c r="AI1" s="271"/>
    </row>
    <row r="2" spans="1:35" s="112" customFormat="1" ht="20" customHeight="1" thickBot="1">
      <c r="A2" s="105"/>
      <c r="B2" s="107"/>
      <c r="C2" s="398"/>
      <c r="D2" s="398"/>
      <c r="E2" s="398"/>
      <c r="F2" s="398"/>
      <c r="G2" s="398"/>
      <c r="H2" s="398"/>
      <c r="I2" s="399"/>
      <c r="J2" s="109"/>
      <c r="K2" s="109"/>
      <c r="L2" s="110"/>
      <c r="M2" s="111"/>
      <c r="P2" s="110"/>
      <c r="Q2" s="113"/>
      <c r="R2" s="113"/>
      <c r="S2" s="113"/>
      <c r="T2" s="113"/>
      <c r="U2" s="113"/>
      <c r="V2" s="113"/>
      <c r="W2" s="113"/>
      <c r="X2" s="113"/>
      <c r="Y2" s="113"/>
      <c r="Z2" s="113"/>
      <c r="AA2" s="113"/>
      <c r="AB2" s="113"/>
      <c r="AC2" s="113"/>
      <c r="AD2" s="113"/>
      <c r="AE2" s="113"/>
      <c r="AF2" s="113"/>
      <c r="AG2" s="113"/>
      <c r="AH2" s="113"/>
      <c r="AI2" s="113"/>
    </row>
    <row r="3" spans="1:35" ht="30" customHeight="1" thickTop="1" thickBot="1">
      <c r="B3" s="278"/>
      <c r="C3" s="278"/>
      <c r="D3" s="278"/>
      <c r="E3" s="278"/>
      <c r="F3" s="278"/>
      <c r="G3" s="278"/>
      <c r="H3" s="42"/>
      <c r="I3" s="42"/>
      <c r="J3" s="42"/>
      <c r="K3" s="42"/>
      <c r="L3" s="42"/>
      <c r="M3" s="42"/>
      <c r="N3" s="42"/>
      <c r="O3" s="42"/>
      <c r="P3" s="41"/>
      <c r="Q3" s="41"/>
      <c r="R3" s="41"/>
      <c r="S3" s="41"/>
      <c r="T3" s="41"/>
      <c r="U3" s="41"/>
      <c r="V3" s="41"/>
      <c r="W3" s="41"/>
      <c r="X3" s="41"/>
      <c r="Y3" s="41"/>
      <c r="Z3" s="41"/>
      <c r="AA3" s="41"/>
      <c r="AB3" s="41"/>
      <c r="AC3" s="41"/>
    </row>
    <row r="4" spans="1:35" ht="30" customHeight="1" thickTop="1" thickBot="1">
      <c r="B4" s="41"/>
      <c r="C4" s="406" t="s">
        <v>149</v>
      </c>
      <c r="D4" s="407"/>
      <c r="E4" s="401"/>
      <c r="F4" s="41"/>
      <c r="G4" s="134" t="s">
        <v>123</v>
      </c>
      <c r="H4" s="135"/>
      <c r="I4" s="142" t="str">
        <f>"Q" &amp; 'Allgemeine Informationen'!I7 &amp; " " &amp; 'Allgemeine Informationen'!I6</f>
        <v>Q4 2024</v>
      </c>
      <c r="K4" s="42"/>
      <c r="L4" s="42"/>
      <c r="M4" s="252" t="s">
        <v>125</v>
      </c>
      <c r="N4" s="255" t="s">
        <v>126</v>
      </c>
      <c r="O4" s="129"/>
      <c r="P4" s="41"/>
      <c r="Q4" s="41"/>
      <c r="R4" s="41"/>
      <c r="S4" s="41"/>
      <c r="T4" s="41"/>
      <c r="U4" s="41"/>
      <c r="V4" s="41"/>
      <c r="W4" s="41"/>
      <c r="X4" s="41"/>
      <c r="Y4" s="41"/>
      <c r="Z4" s="41"/>
      <c r="AA4" s="41"/>
      <c r="AB4" s="41"/>
      <c r="AC4" s="41"/>
    </row>
    <row r="5" spans="1:35" ht="30" customHeight="1" thickTop="1" thickBot="1">
      <c r="B5" s="41"/>
      <c r="C5" s="408"/>
      <c r="D5" s="409"/>
      <c r="E5" s="410"/>
      <c r="F5" s="41"/>
      <c r="G5" s="136" t="s">
        <v>127</v>
      </c>
      <c r="H5" s="414">
        <f>DATE('Allgemeine Informationen'!I6, ('Allgemeine Informationen'!I7-1)*3+1, 1)</f>
        <v>45566</v>
      </c>
      <c r="I5" s="415"/>
      <c r="J5" s="41"/>
      <c r="K5" s="42"/>
      <c r="L5" s="42"/>
      <c r="M5" s="253" t="s">
        <v>130</v>
      </c>
      <c r="N5" s="254" t="s">
        <v>131</v>
      </c>
      <c r="O5" s="129"/>
      <c r="P5" s="41"/>
      <c r="Q5" s="41"/>
      <c r="R5" s="41"/>
      <c r="S5" s="41"/>
      <c r="T5" s="280"/>
      <c r="U5" s="41"/>
      <c r="V5" s="41"/>
      <c r="W5" s="41"/>
      <c r="X5" s="41"/>
      <c r="Y5" s="41"/>
      <c r="Z5" s="41"/>
      <c r="AA5" s="41"/>
      <c r="AB5" s="41"/>
      <c r="AC5" s="41"/>
    </row>
    <row r="6" spans="1:35" ht="30" customHeight="1" thickTop="1" thickBot="1">
      <c r="B6" s="41"/>
      <c r="C6" s="411"/>
      <c r="D6" s="412"/>
      <c r="E6" s="413"/>
      <c r="F6" s="41"/>
      <c r="G6" s="137" t="s">
        <v>132</v>
      </c>
      <c r="H6" s="416">
        <f>DATE('Allgemeine Informationen'!I6, 'Allgemeine Informationen'!I7*3+1, 1)-1</f>
        <v>45657</v>
      </c>
      <c r="I6" s="417"/>
      <c r="J6" s="41"/>
      <c r="K6" s="42"/>
      <c r="L6" s="42"/>
      <c r="M6" s="256" t="s">
        <v>134</v>
      </c>
      <c r="N6" s="257" t="s">
        <v>135</v>
      </c>
      <c r="O6" s="129"/>
      <c r="P6" s="41"/>
      <c r="Q6" s="41"/>
      <c r="R6" s="41"/>
      <c r="S6" s="41"/>
      <c r="T6" s="280"/>
      <c r="U6" s="41"/>
      <c r="V6" s="41"/>
      <c r="W6" s="41"/>
      <c r="X6" s="41"/>
      <c r="Y6" s="41"/>
      <c r="Z6" s="41"/>
      <c r="AA6" s="41"/>
      <c r="AB6" s="41"/>
      <c r="AC6" s="41"/>
    </row>
    <row r="7" spans="1:35" ht="30" customHeight="1" thickBot="1">
      <c r="B7" s="41"/>
      <c r="C7" s="278"/>
      <c r="D7" s="278"/>
      <c r="E7" s="278"/>
      <c r="F7" s="278"/>
      <c r="G7" s="278"/>
      <c r="H7" s="42"/>
      <c r="I7" s="42"/>
      <c r="J7" s="42"/>
      <c r="K7" s="42"/>
      <c r="L7" s="42"/>
      <c r="M7" s="42"/>
      <c r="N7" s="42"/>
      <c r="O7" s="129"/>
      <c r="P7" s="41"/>
      <c r="Q7" s="41"/>
      <c r="R7" s="41"/>
      <c r="S7" s="41"/>
      <c r="T7" s="41"/>
      <c r="U7" s="41"/>
      <c r="V7" s="41"/>
      <c r="W7" s="41"/>
      <c r="X7" s="41"/>
      <c r="Y7" s="41"/>
      <c r="Z7" s="41"/>
      <c r="AA7" s="41"/>
      <c r="AB7" s="41"/>
      <c r="AC7" s="41"/>
    </row>
    <row r="8" spans="1:35" ht="24" customHeight="1" thickTop="1" thickBot="1">
      <c r="B8" s="41"/>
      <c r="C8" s="139" t="s">
        <v>150</v>
      </c>
      <c r="D8" s="139" t="s">
        <v>151</v>
      </c>
      <c r="E8" s="129"/>
      <c r="F8" s="129"/>
      <c r="G8" s="130"/>
      <c r="H8" s="130"/>
      <c r="I8" s="129"/>
      <c r="J8" s="129"/>
      <c r="K8" s="129"/>
      <c r="L8" s="129"/>
      <c r="M8" s="129"/>
      <c r="N8" s="129"/>
      <c r="O8" s="129"/>
      <c r="P8" s="129"/>
      <c r="Q8" s="129"/>
      <c r="R8" s="129"/>
      <c r="S8" s="129"/>
      <c r="T8" s="129"/>
      <c r="U8" s="129"/>
      <c r="V8" s="129"/>
      <c r="W8" s="129"/>
      <c r="X8" s="129"/>
      <c r="Y8" s="129"/>
      <c r="Z8" s="129"/>
      <c r="AA8" s="129"/>
      <c r="AB8" s="129"/>
      <c r="AC8" s="129"/>
    </row>
    <row r="9" spans="1:35" ht="21.75" customHeight="1" thickTop="1" thickBot="1">
      <c r="B9" s="41"/>
      <c r="C9" s="140" t="s">
        <v>152</v>
      </c>
      <c r="D9" s="138">
        <v>73181699</v>
      </c>
      <c r="E9" s="420"/>
      <c r="F9" s="420"/>
      <c r="G9" s="420"/>
      <c r="H9" s="130"/>
      <c r="I9" s="129"/>
      <c r="J9" s="129"/>
      <c r="K9" s="129"/>
      <c r="L9" s="129"/>
      <c r="M9" s="129"/>
      <c r="N9" s="129"/>
      <c r="O9" s="129"/>
      <c r="P9" s="129"/>
      <c r="Q9" s="129"/>
      <c r="R9" s="129"/>
      <c r="S9" s="129"/>
      <c r="T9" s="129"/>
      <c r="U9" s="129"/>
      <c r="V9" s="129"/>
      <c r="W9" s="129"/>
      <c r="X9" s="129"/>
      <c r="Y9" s="129"/>
      <c r="Z9" s="129"/>
      <c r="AA9" s="129"/>
      <c r="AB9" s="129"/>
      <c r="AC9" s="129"/>
    </row>
    <row r="10" spans="1:35" ht="21.75" customHeight="1" thickTop="1" thickBot="1">
      <c r="B10" s="41"/>
      <c r="C10" s="140" t="s">
        <v>152</v>
      </c>
      <c r="D10" s="138">
        <v>76061219</v>
      </c>
      <c r="E10" s="420"/>
      <c r="F10" s="420"/>
      <c r="G10" s="420"/>
      <c r="H10" s="130"/>
      <c r="I10" s="129"/>
      <c r="J10" s="129"/>
      <c r="K10" s="129"/>
      <c r="L10" s="129"/>
      <c r="M10" s="129"/>
      <c r="N10" s="129"/>
      <c r="O10" s="129"/>
      <c r="P10" s="129"/>
      <c r="Q10" s="129"/>
      <c r="R10" s="129"/>
      <c r="S10" s="129"/>
      <c r="T10" s="129"/>
      <c r="U10" s="129"/>
      <c r="V10" s="129"/>
      <c r="W10" s="129"/>
      <c r="X10" s="129"/>
      <c r="Y10" s="129"/>
      <c r="Z10" s="129"/>
      <c r="AA10" s="129"/>
      <c r="AB10" s="285" t="s">
        <v>153</v>
      </c>
      <c r="AC10" s="285" t="s">
        <v>154</v>
      </c>
    </row>
    <row r="11" spans="1:35" ht="21.75" customHeight="1" thickTop="1" thickBot="1">
      <c r="B11" s="41"/>
      <c r="C11" s="141">
        <v>1</v>
      </c>
      <c r="D11" s="132">
        <v>73084000</v>
      </c>
      <c r="E11" s="129"/>
      <c r="F11" s="129"/>
      <c r="G11" s="130"/>
      <c r="H11" s="130"/>
      <c r="I11" s="129"/>
      <c r="J11" s="129"/>
      <c r="K11" s="129"/>
      <c r="L11" s="129"/>
      <c r="M11" s="129"/>
      <c r="N11" s="129"/>
      <c r="O11" s="129"/>
      <c r="P11" s="129"/>
      <c r="Q11" s="129"/>
      <c r="R11" s="129"/>
      <c r="S11" s="129"/>
      <c r="T11" s="129"/>
      <c r="U11" s="129"/>
      <c r="V11" s="129"/>
      <c r="W11" s="129"/>
      <c r="X11" s="129"/>
      <c r="Y11" s="129"/>
      <c r="Z11" s="129"/>
      <c r="AA11" s="129"/>
      <c r="AB11" s="286" cm="1">
        <f t="array" ref="AB11">IFERROR(INDEX($D$11:$D$310, SMALL(IF($D$11:$D$310&lt;&gt;"", ROW($D$11:$D$310)-ROW($D$11)+1), ROW(B1))), "")</f>
        <v>73084000</v>
      </c>
      <c r="AC11" s="286" cm="1">
        <f t="array" aca="1" ref="AC11:AC13" ca="1">OFFSET('CN Codes'!$AB$11, 0, 0, 300-COUNTIF('CN Codes'!$AB$11:$AB$310, ""))</f>
        <v>73084000</v>
      </c>
      <c r="AD11" s="58"/>
      <c r="AE11" s="58"/>
    </row>
    <row r="12" spans="1:35" ht="21.75" customHeight="1" thickTop="1" thickBot="1">
      <c r="B12" s="41"/>
      <c r="C12" s="141">
        <v>2</v>
      </c>
      <c r="D12" s="132">
        <v>73269098</v>
      </c>
      <c r="E12" s="129"/>
      <c r="F12" s="129"/>
      <c r="G12" s="130"/>
      <c r="H12" s="130"/>
      <c r="I12" s="129"/>
      <c r="J12" s="129"/>
      <c r="K12" s="129"/>
      <c r="L12" s="129"/>
      <c r="M12" s="129"/>
      <c r="N12" s="129"/>
      <c r="O12" s="129"/>
      <c r="P12" s="129"/>
      <c r="Q12" s="129"/>
      <c r="R12" s="129"/>
      <c r="S12" s="129"/>
      <c r="T12" s="129"/>
      <c r="U12" s="129"/>
      <c r="V12" s="129"/>
      <c r="W12" s="129"/>
      <c r="X12" s="129"/>
      <c r="Y12" s="129"/>
      <c r="Z12" s="129"/>
      <c r="AA12" s="129"/>
      <c r="AB12" s="286" cm="1">
        <f t="array" ref="AB12">IFERROR(INDEX($D$11:$D$310, SMALL(IF($D$11:$D$310&lt;&gt;"", ROW($D$11:$D$310)-ROW($D$11)+1), ROW(B2))), "")</f>
        <v>73269098</v>
      </c>
      <c r="AC12" s="286">
        <f ca="1"/>
        <v>73269098</v>
      </c>
    </row>
    <row r="13" spans="1:35" ht="21.75" customHeight="1" thickTop="1" thickBot="1">
      <c r="B13" s="41"/>
      <c r="C13" s="141">
        <v>3</v>
      </c>
      <c r="D13" s="132">
        <v>76169990</v>
      </c>
      <c r="E13" s="129"/>
      <c r="F13" s="129"/>
      <c r="G13" s="130"/>
      <c r="H13" s="130"/>
      <c r="I13" s="129"/>
      <c r="J13" s="129"/>
      <c r="K13" s="129"/>
      <c r="L13" s="129"/>
      <c r="M13" s="129"/>
      <c r="N13" s="129"/>
      <c r="O13" s="129"/>
      <c r="P13" s="129"/>
      <c r="Q13" s="129"/>
      <c r="R13" s="129"/>
      <c r="S13" s="129"/>
      <c r="T13" s="129"/>
      <c r="U13" s="129"/>
      <c r="V13" s="129"/>
      <c r="W13" s="129"/>
      <c r="X13" s="129"/>
      <c r="Y13" s="129"/>
      <c r="Z13" s="129"/>
      <c r="AA13" s="129"/>
      <c r="AB13" s="286" cm="1">
        <f t="array" ref="AB13">IFERROR(INDEX($D$11:$D$310, SMALL(IF($D$11:$D$310&lt;&gt;"", ROW($D$11:$D$310)-ROW($D$11)+1), ROW(B3))), "")</f>
        <v>76169990</v>
      </c>
      <c r="AC13" s="286">
        <f ca="1"/>
        <v>76169990</v>
      </c>
    </row>
    <row r="14" spans="1:35" ht="21.75" customHeight="1" thickTop="1" thickBot="1">
      <c r="B14" s="41"/>
      <c r="C14" s="141">
        <v>4</v>
      </c>
      <c r="D14" s="132"/>
      <c r="E14" s="129"/>
      <c r="F14" s="129"/>
      <c r="G14" s="130"/>
      <c r="H14" s="130"/>
      <c r="I14" s="129"/>
      <c r="J14" s="129"/>
      <c r="K14" s="129"/>
      <c r="L14" s="129"/>
      <c r="M14" s="129"/>
      <c r="N14" s="129"/>
      <c r="O14" s="129"/>
      <c r="P14" s="129"/>
      <c r="Q14" s="129"/>
      <c r="R14" s="129"/>
      <c r="S14" s="129"/>
      <c r="T14" s="129"/>
      <c r="U14" s="129"/>
      <c r="V14" s="129"/>
      <c r="W14" s="129"/>
      <c r="X14" s="129"/>
      <c r="Y14" s="129"/>
      <c r="Z14" s="129"/>
      <c r="AA14" s="129"/>
      <c r="AB14" s="286" t="str" cm="1">
        <f t="array" ref="AB14">IFERROR(INDEX($D$11:$D$310, SMALL(IF($D$11:$D$310&lt;&gt;"", ROW($D$11:$D$310)-ROW($D$11)+1), ROW(B4))), "")</f>
        <v/>
      </c>
      <c r="AC14" s="286"/>
    </row>
    <row r="15" spans="1:35" ht="21.75" customHeight="1" thickTop="1" thickBot="1">
      <c r="B15" s="41"/>
      <c r="C15" s="141">
        <v>5</v>
      </c>
      <c r="D15" s="132"/>
      <c r="E15" s="129"/>
      <c r="F15" s="129"/>
      <c r="G15" s="130"/>
      <c r="H15" s="130"/>
      <c r="I15" s="129"/>
      <c r="J15" s="129"/>
      <c r="K15" s="129"/>
      <c r="L15" s="129"/>
      <c r="M15" s="129"/>
      <c r="N15" s="129"/>
      <c r="O15" s="129"/>
      <c r="P15" s="129"/>
      <c r="Q15" s="129"/>
      <c r="R15" s="129"/>
      <c r="S15" s="129"/>
      <c r="T15" s="129"/>
      <c r="U15" s="129"/>
      <c r="V15" s="129"/>
      <c r="W15" s="129"/>
      <c r="X15" s="129"/>
      <c r="Y15" s="129"/>
      <c r="Z15" s="129"/>
      <c r="AA15" s="129"/>
      <c r="AB15" s="286" t="str" cm="1">
        <f t="array" ref="AB15">IFERROR(INDEX($D$11:$D$310, SMALL(IF($D$11:$D$310&lt;&gt;"", ROW($D$11:$D$310)-ROW($D$11)+1), ROW(B5))), "")</f>
        <v/>
      </c>
      <c r="AC15" s="286"/>
    </row>
    <row r="16" spans="1:35" ht="21.75" customHeight="1" thickTop="1" thickBot="1">
      <c r="B16" s="41"/>
      <c r="C16" s="141">
        <v>6</v>
      </c>
      <c r="D16" s="132"/>
      <c r="E16" s="129"/>
      <c r="F16" s="129"/>
      <c r="G16" s="130"/>
      <c r="H16" s="130"/>
      <c r="I16" s="418"/>
      <c r="J16" s="419"/>
      <c r="K16" s="419"/>
      <c r="L16" s="419"/>
      <c r="M16" s="419"/>
      <c r="N16" s="129"/>
      <c r="O16" s="129"/>
      <c r="P16" s="129"/>
      <c r="Q16" s="129"/>
      <c r="R16" s="129"/>
      <c r="S16" s="129"/>
      <c r="T16" s="129"/>
      <c r="U16" s="129"/>
      <c r="V16" s="129"/>
      <c r="W16" s="129"/>
      <c r="X16" s="129"/>
      <c r="Y16" s="129"/>
      <c r="Z16" s="129"/>
      <c r="AA16" s="129"/>
      <c r="AB16" s="286" t="str" cm="1">
        <f t="array" ref="AB16">IFERROR(INDEX($D$11:$D$310, SMALL(IF($D$11:$D$310&lt;&gt;"", ROW($D$11:$D$310)-ROW($D$11)+1), ROW(B6))), "")</f>
        <v/>
      </c>
      <c r="AC16" s="286"/>
    </row>
    <row r="17" spans="2:29" ht="21.75" customHeight="1" thickTop="1" thickBot="1">
      <c r="B17" s="41"/>
      <c r="C17" s="141">
        <v>7</v>
      </c>
      <c r="D17" s="132"/>
      <c r="E17" s="129"/>
      <c r="F17" s="129"/>
      <c r="G17" s="130"/>
      <c r="H17" s="130"/>
      <c r="I17" s="129"/>
      <c r="J17" s="129"/>
      <c r="K17" s="129"/>
      <c r="L17" s="129"/>
      <c r="M17" s="129"/>
      <c r="N17" s="129"/>
      <c r="O17" s="129"/>
      <c r="P17" s="129"/>
      <c r="Q17" s="129"/>
      <c r="R17" s="129"/>
      <c r="S17" s="129"/>
      <c r="T17" s="129"/>
      <c r="U17" s="129"/>
      <c r="V17" s="129"/>
      <c r="W17" s="129"/>
      <c r="X17" s="129"/>
      <c r="Y17" s="129"/>
      <c r="Z17" s="129"/>
      <c r="AA17" s="129"/>
      <c r="AB17" s="286" t="str" cm="1">
        <f t="array" ref="AB17">IFERROR(INDEX($D$11:$D$310, SMALL(IF($D$11:$D$310&lt;&gt;"", ROW($D$11:$D$310)-ROW($D$11)+1), ROW(B7))), "")</f>
        <v/>
      </c>
      <c r="AC17" s="286"/>
    </row>
    <row r="18" spans="2:29" ht="21.75" customHeight="1" thickTop="1" thickBot="1">
      <c r="B18" s="41"/>
      <c r="C18" s="141">
        <v>8</v>
      </c>
      <c r="D18" s="132"/>
      <c r="E18" s="129"/>
      <c r="F18" s="129"/>
      <c r="G18" s="130"/>
      <c r="H18" s="130"/>
      <c r="I18" s="129"/>
      <c r="J18" s="129"/>
      <c r="K18" s="129"/>
      <c r="L18" s="129"/>
      <c r="M18" s="129"/>
      <c r="N18" s="129"/>
      <c r="O18" s="129"/>
      <c r="P18" s="129"/>
      <c r="Q18" s="129"/>
      <c r="R18" s="129"/>
      <c r="S18" s="129"/>
      <c r="T18" s="129"/>
      <c r="U18" s="129"/>
      <c r="V18" s="129"/>
      <c r="W18" s="129"/>
      <c r="X18" s="129"/>
      <c r="Y18" s="129"/>
      <c r="Z18" s="129"/>
      <c r="AA18" s="129"/>
      <c r="AB18" s="286" t="str" cm="1">
        <f t="array" ref="AB18">IFERROR(INDEX($D$11:$D$310, SMALL(IF($D$11:$D$310&lt;&gt;"", ROW($D$11:$D$310)-ROW($D$11)+1), ROW(B8))), "")</f>
        <v/>
      </c>
      <c r="AC18" s="286"/>
    </row>
    <row r="19" spans="2:29" ht="21.75" customHeight="1" thickTop="1" thickBot="1">
      <c r="B19" s="41"/>
      <c r="C19" s="141">
        <v>9</v>
      </c>
      <c r="D19" s="132"/>
      <c r="E19" s="129"/>
      <c r="F19" s="129"/>
      <c r="G19" s="130"/>
      <c r="H19" s="130"/>
      <c r="I19" s="129"/>
      <c r="J19" s="129"/>
      <c r="K19" s="129"/>
      <c r="L19" s="129"/>
      <c r="M19" s="129"/>
      <c r="N19" s="129"/>
      <c r="O19" s="129"/>
      <c r="P19" s="129"/>
      <c r="Q19" s="129"/>
      <c r="R19" s="129"/>
      <c r="S19" s="129"/>
      <c r="T19" s="129"/>
      <c r="U19" s="129"/>
      <c r="V19" s="129"/>
      <c r="W19" s="129"/>
      <c r="X19" s="129"/>
      <c r="Y19" s="129"/>
      <c r="Z19" s="129"/>
      <c r="AA19" s="129"/>
      <c r="AB19" s="286" t="str" cm="1">
        <f t="array" ref="AB19">IFERROR(INDEX($D$11:$D$310, SMALL(IF($D$11:$D$310&lt;&gt;"", ROW($D$11:$D$310)-ROW($D$11)+1), ROW(B9))), "")</f>
        <v/>
      </c>
      <c r="AC19" s="286"/>
    </row>
    <row r="20" spans="2:29" ht="21.75" customHeight="1" thickTop="1" thickBot="1">
      <c r="B20" s="41"/>
      <c r="C20" s="141">
        <v>10</v>
      </c>
      <c r="D20" s="132"/>
      <c r="E20" s="129"/>
      <c r="F20" s="129"/>
      <c r="G20" s="130"/>
      <c r="H20" s="130"/>
      <c r="I20" s="129"/>
      <c r="J20" s="129"/>
      <c r="K20" s="129"/>
      <c r="L20" s="129"/>
      <c r="M20" s="129"/>
      <c r="N20" s="129"/>
      <c r="O20" s="129"/>
      <c r="P20" s="129"/>
      <c r="Q20" s="129"/>
      <c r="R20" s="129"/>
      <c r="S20" s="129"/>
      <c r="T20" s="129"/>
      <c r="U20" s="129"/>
      <c r="V20" s="129"/>
      <c r="W20" s="129"/>
      <c r="X20" s="129"/>
      <c r="Y20" s="129"/>
      <c r="Z20" s="129"/>
      <c r="AA20" s="129"/>
      <c r="AB20" s="286" t="str" cm="1">
        <f t="array" ref="AB20">IFERROR(INDEX($D$11:$D$310, SMALL(IF($D$11:$D$310&lt;&gt;"", ROW($D$11:$D$310)-ROW($D$11)+1), ROW(B10))), "")</f>
        <v/>
      </c>
      <c r="AC20" s="286"/>
    </row>
    <row r="21" spans="2:29" ht="21.75" customHeight="1" thickTop="1" thickBot="1">
      <c r="B21" s="41"/>
      <c r="C21" s="141">
        <v>11</v>
      </c>
      <c r="D21" s="132"/>
      <c r="E21" s="129"/>
      <c r="F21" s="129"/>
      <c r="G21" s="130"/>
      <c r="H21" s="130"/>
      <c r="I21" s="129"/>
      <c r="J21" s="129"/>
      <c r="K21" s="129"/>
      <c r="L21" s="129"/>
      <c r="M21" s="129"/>
      <c r="N21" s="129"/>
      <c r="O21" s="129"/>
      <c r="P21" s="129"/>
      <c r="Q21" s="129"/>
      <c r="R21" s="129"/>
      <c r="S21" s="129"/>
      <c r="T21" s="129"/>
      <c r="U21" s="129"/>
      <c r="V21" s="129"/>
      <c r="W21" s="129"/>
      <c r="X21" s="129"/>
      <c r="Y21" s="129"/>
      <c r="Z21" s="129"/>
      <c r="AA21" s="129"/>
      <c r="AB21" s="286" t="str" cm="1">
        <f t="array" ref="AB21">IFERROR(INDEX($D$11:$D$310, SMALL(IF($D$11:$D$310&lt;&gt;"", ROW($D$11:$D$310)-ROW($D$11)+1), ROW(B11))), "")</f>
        <v/>
      </c>
      <c r="AC21" s="286"/>
    </row>
    <row r="22" spans="2:29" ht="21.75" customHeight="1" thickTop="1" thickBot="1">
      <c r="B22" s="41"/>
      <c r="C22" s="141">
        <v>12</v>
      </c>
      <c r="D22" s="132"/>
      <c r="E22" s="129"/>
      <c r="F22" s="129"/>
      <c r="G22" s="130"/>
      <c r="H22" s="130"/>
      <c r="I22" s="129"/>
      <c r="J22" s="129"/>
      <c r="K22" s="129"/>
      <c r="L22" s="129"/>
      <c r="M22" s="129"/>
      <c r="N22" s="129"/>
      <c r="O22" s="129"/>
      <c r="P22" s="129"/>
      <c r="Q22" s="129"/>
      <c r="R22" s="129"/>
      <c r="S22" s="129"/>
      <c r="T22" s="129"/>
      <c r="U22" s="129"/>
      <c r="V22" s="129"/>
      <c r="W22" s="129"/>
      <c r="X22" s="129"/>
      <c r="Y22" s="129"/>
      <c r="Z22" s="129"/>
      <c r="AA22" s="129"/>
      <c r="AB22" s="286" t="str" cm="1">
        <f t="array" ref="AB22">IFERROR(INDEX($D$11:$D$310, SMALL(IF($D$11:$D$310&lt;&gt;"", ROW($D$11:$D$310)-ROW($D$11)+1), ROW(B12))), "")</f>
        <v/>
      </c>
      <c r="AC22" s="286"/>
    </row>
    <row r="23" spans="2:29" ht="21.75" customHeight="1" thickTop="1" thickBot="1">
      <c r="B23" s="41"/>
      <c r="C23" s="141">
        <v>13</v>
      </c>
      <c r="D23" s="132"/>
      <c r="E23" s="129"/>
      <c r="F23" s="129"/>
      <c r="G23" s="130"/>
      <c r="H23" s="130"/>
      <c r="I23" s="129"/>
      <c r="J23" s="129"/>
      <c r="K23" s="129"/>
      <c r="L23" s="129"/>
      <c r="M23" s="129"/>
      <c r="N23" s="129"/>
      <c r="O23" s="129"/>
      <c r="P23" s="129"/>
      <c r="Q23" s="129"/>
      <c r="R23" s="129"/>
      <c r="S23" s="129"/>
      <c r="T23" s="129"/>
      <c r="U23" s="129"/>
      <c r="V23" s="129"/>
      <c r="W23" s="129"/>
      <c r="X23" s="129"/>
      <c r="Y23" s="129"/>
      <c r="Z23" s="129"/>
      <c r="AA23" s="129"/>
      <c r="AB23" s="286" t="str" cm="1">
        <f t="array" ref="AB23">IFERROR(INDEX($D$11:$D$310, SMALL(IF($D$11:$D$310&lt;&gt;"", ROW($D$11:$D$310)-ROW($D$11)+1), ROW(B13))), "")</f>
        <v/>
      </c>
      <c r="AC23" s="286"/>
    </row>
    <row r="24" spans="2:29" ht="21.75" customHeight="1" thickTop="1" thickBot="1">
      <c r="B24" s="41"/>
      <c r="C24" s="141">
        <v>14</v>
      </c>
      <c r="D24" s="132"/>
      <c r="E24" s="129"/>
      <c r="F24" s="129"/>
      <c r="G24" s="130"/>
      <c r="H24" s="130"/>
      <c r="I24" s="129"/>
      <c r="J24" s="129"/>
      <c r="K24" s="129"/>
      <c r="L24" s="129"/>
      <c r="M24" s="129"/>
      <c r="N24" s="129"/>
      <c r="O24" s="129"/>
      <c r="P24" s="129"/>
      <c r="Q24" s="129"/>
      <c r="R24" s="129"/>
      <c r="S24" s="129"/>
      <c r="T24" s="129"/>
      <c r="U24" s="129"/>
      <c r="V24" s="129"/>
      <c r="W24" s="129"/>
      <c r="X24" s="129"/>
      <c r="Y24" s="129"/>
      <c r="Z24" s="129"/>
      <c r="AA24" s="129"/>
      <c r="AB24" s="286" t="str" cm="1">
        <f t="array" ref="AB24">IFERROR(INDEX($D$11:$D$310, SMALL(IF($D$11:$D$310&lt;&gt;"", ROW($D$11:$D$310)-ROW($D$11)+1), ROW(B14))), "")</f>
        <v/>
      </c>
      <c r="AC24" s="286"/>
    </row>
    <row r="25" spans="2:29" ht="21.75" customHeight="1" thickTop="1" thickBot="1">
      <c r="B25" s="41"/>
      <c r="C25" s="141">
        <v>15</v>
      </c>
      <c r="D25" s="132"/>
      <c r="E25" s="129"/>
      <c r="F25" s="129"/>
      <c r="G25" s="130"/>
      <c r="H25" s="130"/>
      <c r="I25" s="129"/>
      <c r="J25" s="129"/>
      <c r="K25" s="129"/>
      <c r="L25" s="129"/>
      <c r="M25" s="129"/>
      <c r="N25" s="129"/>
      <c r="O25" s="129"/>
      <c r="P25" s="129"/>
      <c r="Q25" s="129"/>
      <c r="R25" s="129"/>
      <c r="S25" s="129"/>
      <c r="T25" s="129"/>
      <c r="U25" s="129"/>
      <c r="V25" s="129"/>
      <c r="W25" s="129"/>
      <c r="X25" s="129"/>
      <c r="Y25" s="129"/>
      <c r="Z25" s="129"/>
      <c r="AA25" s="129"/>
      <c r="AB25" s="286" t="str" cm="1">
        <f t="array" ref="AB25">IFERROR(INDEX($D$11:$D$310, SMALL(IF($D$11:$D$310&lt;&gt;"", ROW($D$11:$D$310)-ROW($D$11)+1), ROW(B15))), "")</f>
        <v/>
      </c>
      <c r="AC25" s="286"/>
    </row>
    <row r="26" spans="2:29" ht="21.75" customHeight="1" thickTop="1" thickBot="1">
      <c r="B26" s="41"/>
      <c r="C26" s="141">
        <v>16</v>
      </c>
      <c r="D26" s="132"/>
      <c r="E26" s="129"/>
      <c r="F26" s="129"/>
      <c r="G26" s="130"/>
      <c r="H26" s="130"/>
      <c r="I26" s="129"/>
      <c r="J26" s="129"/>
      <c r="K26" s="129"/>
      <c r="L26" s="129"/>
      <c r="M26" s="129"/>
      <c r="N26" s="129"/>
      <c r="O26" s="129"/>
      <c r="P26" s="129"/>
      <c r="Q26" s="129"/>
      <c r="R26" s="129"/>
      <c r="S26" s="129"/>
      <c r="T26" s="129"/>
      <c r="U26" s="129"/>
      <c r="V26" s="129"/>
      <c r="W26" s="129"/>
      <c r="X26" s="129"/>
      <c r="Y26" s="129"/>
      <c r="Z26" s="129"/>
      <c r="AA26" s="129"/>
      <c r="AB26" s="286" t="str" cm="1">
        <f t="array" ref="AB26">IFERROR(INDEX($D$11:$D$310, SMALL(IF($D$11:$D$310&lt;&gt;"", ROW($D$11:$D$310)-ROW($D$11)+1), ROW(B16))), "")</f>
        <v/>
      </c>
      <c r="AC26" s="286"/>
    </row>
    <row r="27" spans="2:29" ht="21.75" customHeight="1" thickTop="1" thickBot="1">
      <c r="B27" s="41"/>
      <c r="C27" s="141">
        <v>17</v>
      </c>
      <c r="D27" s="132"/>
      <c r="E27" s="129"/>
      <c r="F27" s="129"/>
      <c r="G27" s="130"/>
      <c r="H27" s="130"/>
      <c r="I27" s="129"/>
      <c r="J27" s="129"/>
      <c r="K27" s="129"/>
      <c r="L27" s="129"/>
      <c r="M27" s="129"/>
      <c r="N27" s="129"/>
      <c r="O27" s="129"/>
      <c r="P27" s="129"/>
      <c r="Q27" s="129"/>
      <c r="R27" s="129"/>
      <c r="S27" s="129"/>
      <c r="T27" s="129"/>
      <c r="U27" s="129"/>
      <c r="V27" s="129"/>
      <c r="W27" s="129"/>
      <c r="X27" s="129"/>
      <c r="Y27" s="129"/>
      <c r="Z27" s="129"/>
      <c r="AA27" s="129"/>
      <c r="AB27" s="270" t="str" cm="1">
        <f t="array" ref="AB27">IFERROR(INDEX($D$11:$D$310, SMALL(IF($D$11:$D$310&lt;&gt;"", ROW($D$11:$D$310)-ROW($D$11)+1), ROW(B17))), "")</f>
        <v/>
      </c>
      <c r="AC27" s="270"/>
    </row>
    <row r="28" spans="2:29" ht="21.75" customHeight="1" thickTop="1" thickBot="1">
      <c r="B28" s="41"/>
      <c r="C28" s="141">
        <v>18</v>
      </c>
      <c r="D28" s="132"/>
      <c r="E28" s="129"/>
      <c r="F28" s="129"/>
      <c r="G28" s="130"/>
      <c r="H28" s="130"/>
      <c r="I28" s="129"/>
      <c r="J28" s="129"/>
      <c r="K28" s="129"/>
      <c r="L28" s="129"/>
      <c r="M28" s="129"/>
      <c r="N28" s="129"/>
      <c r="O28" s="129"/>
      <c r="P28" s="129"/>
      <c r="Q28" s="129"/>
      <c r="R28" s="129"/>
      <c r="S28" s="129"/>
      <c r="T28" s="129"/>
      <c r="U28" s="129"/>
      <c r="V28" s="129"/>
      <c r="W28" s="129"/>
      <c r="X28" s="129"/>
      <c r="Y28" s="129"/>
      <c r="Z28" s="129"/>
      <c r="AA28" s="129"/>
      <c r="AB28" s="270" t="str" cm="1">
        <f t="array" ref="AB28">IFERROR(INDEX($D$11:$D$310, SMALL(IF($D$11:$D$310&lt;&gt;"", ROW($D$11:$D$310)-ROW($D$11)+1), ROW(B18))), "")</f>
        <v/>
      </c>
      <c r="AC28" s="270"/>
    </row>
    <row r="29" spans="2:29" ht="21.75" customHeight="1" thickTop="1" thickBot="1">
      <c r="B29" s="41"/>
      <c r="C29" s="141">
        <v>19</v>
      </c>
      <c r="D29" s="132"/>
      <c r="E29" s="129"/>
      <c r="F29" s="129"/>
      <c r="G29" s="130"/>
      <c r="H29" s="130"/>
      <c r="I29" s="129"/>
      <c r="J29" s="129"/>
      <c r="K29" s="129"/>
      <c r="L29" s="129"/>
      <c r="M29" s="129"/>
      <c r="N29" s="129"/>
      <c r="O29" s="129"/>
      <c r="P29" s="129"/>
      <c r="Q29" s="129"/>
      <c r="R29" s="129"/>
      <c r="S29" s="129"/>
      <c r="T29" s="129"/>
      <c r="U29" s="129"/>
      <c r="V29" s="129"/>
      <c r="W29" s="129"/>
      <c r="X29" s="129"/>
      <c r="Y29" s="129"/>
      <c r="Z29" s="129"/>
      <c r="AA29" s="129"/>
      <c r="AB29" s="270" t="str" cm="1">
        <f t="array" ref="AB29">IFERROR(INDEX($D$11:$D$310, SMALL(IF($D$11:$D$310&lt;&gt;"", ROW($D$11:$D$310)-ROW($D$11)+1), ROW(B19))), "")</f>
        <v/>
      </c>
      <c r="AC29" s="270"/>
    </row>
    <row r="30" spans="2:29" ht="21.75" customHeight="1" thickTop="1" thickBot="1">
      <c r="B30" s="41"/>
      <c r="C30" s="141">
        <v>20</v>
      </c>
      <c r="D30" s="132"/>
      <c r="E30" s="129"/>
      <c r="F30" s="129"/>
      <c r="G30" s="130"/>
      <c r="H30" s="130"/>
      <c r="I30" s="129"/>
      <c r="J30" s="129"/>
      <c r="K30" s="129"/>
      <c r="L30" s="129"/>
      <c r="M30" s="129"/>
      <c r="N30" s="129"/>
      <c r="O30" s="129"/>
      <c r="P30" s="129"/>
      <c r="Q30" s="129"/>
      <c r="R30" s="129"/>
      <c r="S30" s="129"/>
      <c r="T30" s="129"/>
      <c r="U30" s="129"/>
      <c r="V30" s="129"/>
      <c r="W30" s="129"/>
      <c r="X30" s="129"/>
      <c r="Y30" s="129"/>
      <c r="Z30" s="129"/>
      <c r="AA30" s="129"/>
      <c r="AB30" s="270" t="str" cm="1">
        <f t="array" ref="AB30">IFERROR(INDEX($D$11:$D$310, SMALL(IF($D$11:$D$310&lt;&gt;"", ROW($D$11:$D$310)-ROW($D$11)+1), ROW(B20))), "")</f>
        <v/>
      </c>
      <c r="AC30" s="270"/>
    </row>
    <row r="31" spans="2:29" ht="21.75" customHeight="1" thickTop="1" thickBot="1">
      <c r="B31" s="41"/>
      <c r="C31" s="141">
        <v>21</v>
      </c>
      <c r="D31" s="132"/>
      <c r="E31" s="129"/>
      <c r="F31" s="129"/>
      <c r="G31" s="130"/>
      <c r="H31" s="130"/>
      <c r="I31" s="129"/>
      <c r="J31" s="129"/>
      <c r="K31" s="129"/>
      <c r="L31" s="129"/>
      <c r="M31" s="129"/>
      <c r="N31" s="129"/>
      <c r="O31" s="129"/>
      <c r="P31" s="129"/>
      <c r="Q31" s="129"/>
      <c r="R31" s="129"/>
      <c r="S31" s="129"/>
      <c r="T31" s="129"/>
      <c r="U31" s="129"/>
      <c r="V31" s="129"/>
      <c r="W31" s="129"/>
      <c r="X31" s="129"/>
      <c r="Y31" s="129"/>
      <c r="Z31" s="129"/>
      <c r="AA31" s="129"/>
      <c r="AB31" s="270" t="str" cm="1">
        <f t="array" ref="AB31">IFERROR(INDEX($D$11:$D$310, SMALL(IF($D$11:$D$310&lt;&gt;"", ROW($D$11:$D$310)-ROW($D$11)+1), ROW(B21))), "")</f>
        <v/>
      </c>
      <c r="AC31" s="270"/>
    </row>
    <row r="32" spans="2:29" ht="21.75" customHeight="1" thickTop="1" thickBot="1">
      <c r="B32" s="41"/>
      <c r="C32" s="141">
        <v>22</v>
      </c>
      <c r="D32" s="132"/>
      <c r="E32" s="129"/>
      <c r="F32" s="129"/>
      <c r="G32" s="130"/>
      <c r="H32" s="130"/>
      <c r="I32" s="129"/>
      <c r="J32" s="129"/>
      <c r="K32" s="129"/>
      <c r="L32" s="129"/>
      <c r="M32" s="129"/>
      <c r="N32" s="129"/>
      <c r="O32" s="129"/>
      <c r="P32" s="129"/>
      <c r="Q32" s="129"/>
      <c r="R32" s="129"/>
      <c r="S32" s="129"/>
      <c r="T32" s="129"/>
      <c r="U32" s="129"/>
      <c r="V32" s="129"/>
      <c r="W32" s="129"/>
      <c r="X32" s="129"/>
      <c r="Y32" s="129"/>
      <c r="Z32" s="129"/>
      <c r="AA32" s="129"/>
      <c r="AB32" s="270" t="str" cm="1">
        <f t="array" ref="AB32">IFERROR(INDEX($D$11:$D$310, SMALL(IF($D$11:$D$310&lt;&gt;"", ROW($D$11:$D$310)-ROW($D$11)+1), ROW(B22))), "")</f>
        <v/>
      </c>
      <c r="AC32" s="270"/>
    </row>
    <row r="33" spans="2:29" ht="21.75" customHeight="1" thickTop="1" thickBot="1">
      <c r="B33" s="41"/>
      <c r="C33" s="141">
        <v>23</v>
      </c>
      <c r="D33" s="132"/>
      <c r="E33" s="129"/>
      <c r="F33" s="129"/>
      <c r="G33" s="130"/>
      <c r="H33" s="130"/>
      <c r="I33" s="129"/>
      <c r="J33" s="129"/>
      <c r="K33" s="129"/>
      <c r="L33" s="129"/>
      <c r="M33" s="129"/>
      <c r="N33" s="129"/>
      <c r="O33" s="129"/>
      <c r="P33" s="129"/>
      <c r="Q33" s="129"/>
      <c r="R33" s="129"/>
      <c r="S33" s="129"/>
      <c r="T33" s="129"/>
      <c r="U33" s="129"/>
      <c r="V33" s="129"/>
      <c r="W33" s="129"/>
      <c r="X33" s="129"/>
      <c r="Y33" s="129"/>
      <c r="Z33" s="129"/>
      <c r="AA33" s="129"/>
      <c r="AB33" s="270" t="str" cm="1">
        <f t="array" ref="AB33">IFERROR(INDEX($D$11:$D$310, SMALL(IF($D$11:$D$310&lt;&gt;"", ROW($D$11:$D$310)-ROW($D$11)+1), ROW(B23))), "")</f>
        <v/>
      </c>
      <c r="AC33" s="270"/>
    </row>
    <row r="34" spans="2:29" ht="21.75" customHeight="1" thickTop="1" thickBot="1">
      <c r="B34" s="41"/>
      <c r="C34" s="141">
        <v>24</v>
      </c>
      <c r="D34" s="132"/>
      <c r="E34" s="129"/>
      <c r="F34" s="129"/>
      <c r="G34" s="130"/>
      <c r="H34" s="130"/>
      <c r="I34" s="129"/>
      <c r="J34" s="129"/>
      <c r="K34" s="129"/>
      <c r="L34" s="129"/>
      <c r="M34" s="129"/>
      <c r="N34" s="129"/>
      <c r="O34" s="129"/>
      <c r="P34" s="129"/>
      <c r="Q34" s="129"/>
      <c r="R34" s="129"/>
      <c r="S34" s="129"/>
      <c r="T34" s="129"/>
      <c r="U34" s="129"/>
      <c r="V34" s="129"/>
      <c r="W34" s="129"/>
      <c r="X34" s="129"/>
      <c r="Y34" s="129"/>
      <c r="Z34" s="129"/>
      <c r="AA34" s="129"/>
      <c r="AB34" s="270" t="str" cm="1">
        <f t="array" ref="AB34">IFERROR(INDEX($D$11:$D$310, SMALL(IF($D$11:$D$310&lt;&gt;"", ROW($D$11:$D$310)-ROW($D$11)+1), ROW(B24))), "")</f>
        <v/>
      </c>
      <c r="AC34" s="270"/>
    </row>
    <row r="35" spans="2:29" ht="21.75" customHeight="1" thickTop="1" thickBot="1">
      <c r="B35" s="41"/>
      <c r="C35" s="141">
        <v>25</v>
      </c>
      <c r="D35" s="132"/>
      <c r="E35" s="129"/>
      <c r="F35" s="129"/>
      <c r="G35" s="130"/>
      <c r="H35" s="130"/>
      <c r="I35" s="129"/>
      <c r="J35" s="129"/>
      <c r="K35" s="129"/>
      <c r="L35" s="129"/>
      <c r="M35" s="129"/>
      <c r="N35" s="129"/>
      <c r="O35" s="129"/>
      <c r="P35" s="129"/>
      <c r="Q35" s="129"/>
      <c r="R35" s="129"/>
      <c r="S35" s="129"/>
      <c r="T35" s="129"/>
      <c r="U35" s="129"/>
      <c r="V35" s="129"/>
      <c r="W35" s="129"/>
      <c r="X35" s="129"/>
      <c r="Y35" s="129"/>
      <c r="Z35" s="129"/>
      <c r="AA35" s="129"/>
      <c r="AB35" s="270" t="str" cm="1">
        <f t="array" ref="AB35">IFERROR(INDEX($D$11:$D$310, SMALL(IF($D$11:$D$310&lt;&gt;"", ROW($D$11:$D$310)-ROW($D$11)+1), ROW(B25))), "")</f>
        <v/>
      </c>
      <c r="AC35" s="270"/>
    </row>
    <row r="36" spans="2:29" ht="21.75" customHeight="1" thickTop="1" thickBot="1">
      <c r="B36" s="41"/>
      <c r="C36" s="141">
        <v>26</v>
      </c>
      <c r="D36" s="132"/>
      <c r="E36" s="129"/>
      <c r="F36" s="129"/>
      <c r="G36" s="130"/>
      <c r="H36" s="130"/>
      <c r="I36" s="129"/>
      <c r="J36" s="129"/>
      <c r="K36" s="129"/>
      <c r="L36" s="129"/>
      <c r="M36" s="129"/>
      <c r="N36" s="129"/>
      <c r="O36" s="129"/>
      <c r="P36" s="129"/>
      <c r="Q36" s="129"/>
      <c r="R36" s="129"/>
      <c r="S36" s="129"/>
      <c r="T36" s="129"/>
      <c r="U36" s="129"/>
      <c r="V36" s="129"/>
      <c r="W36" s="129"/>
      <c r="X36" s="129"/>
      <c r="Y36" s="129"/>
      <c r="Z36" s="129"/>
      <c r="AA36" s="129"/>
      <c r="AB36" s="270" t="str" cm="1">
        <f t="array" ref="AB36">IFERROR(INDEX($D$11:$D$310, SMALL(IF($D$11:$D$310&lt;&gt;"", ROW($D$11:$D$310)-ROW($D$11)+1), ROW(B26))), "")</f>
        <v/>
      </c>
      <c r="AC36" s="270"/>
    </row>
    <row r="37" spans="2:29" ht="21.75" customHeight="1" thickTop="1" thickBot="1">
      <c r="B37" s="41"/>
      <c r="C37" s="141">
        <v>27</v>
      </c>
      <c r="D37" s="132"/>
      <c r="E37" s="129"/>
      <c r="F37" s="129"/>
      <c r="G37" s="130"/>
      <c r="H37" s="130"/>
      <c r="I37" s="129"/>
      <c r="J37" s="129"/>
      <c r="K37" s="129"/>
      <c r="L37" s="129"/>
      <c r="M37" s="129"/>
      <c r="N37" s="129"/>
      <c r="O37" s="129"/>
      <c r="P37" s="129"/>
      <c r="Q37" s="129"/>
      <c r="R37" s="129"/>
      <c r="S37" s="129"/>
      <c r="T37" s="129"/>
      <c r="U37" s="129"/>
      <c r="V37" s="129"/>
      <c r="W37" s="129"/>
      <c r="X37" s="129"/>
      <c r="Y37" s="129"/>
      <c r="Z37" s="129"/>
      <c r="AA37" s="129"/>
      <c r="AB37" s="270" t="str" cm="1">
        <f t="array" ref="AB37">IFERROR(INDEX($D$11:$D$310, SMALL(IF($D$11:$D$310&lt;&gt;"", ROW($D$11:$D$310)-ROW($D$11)+1), ROW(B27))), "")</f>
        <v/>
      </c>
      <c r="AC37" s="270"/>
    </row>
    <row r="38" spans="2:29" ht="21.75" customHeight="1" thickTop="1" thickBot="1">
      <c r="B38" s="41"/>
      <c r="C38" s="141">
        <v>28</v>
      </c>
      <c r="D38" s="132"/>
      <c r="E38" s="129"/>
      <c r="F38" s="129"/>
      <c r="G38" s="130"/>
      <c r="H38" s="130"/>
      <c r="I38" s="129"/>
      <c r="J38" s="129"/>
      <c r="K38" s="129"/>
      <c r="L38" s="129"/>
      <c r="M38" s="129"/>
      <c r="N38" s="129"/>
      <c r="O38" s="129"/>
      <c r="P38" s="129"/>
      <c r="Q38" s="129"/>
      <c r="R38" s="129"/>
      <c r="S38" s="129"/>
      <c r="T38" s="129"/>
      <c r="U38" s="129"/>
      <c r="V38" s="129"/>
      <c r="W38" s="129"/>
      <c r="X38" s="129"/>
      <c r="Y38" s="129"/>
      <c r="Z38" s="129"/>
      <c r="AA38" s="129"/>
      <c r="AB38" s="270" t="str" cm="1">
        <f t="array" ref="AB38">IFERROR(INDEX($D$11:$D$310, SMALL(IF($D$11:$D$310&lt;&gt;"", ROW($D$11:$D$310)-ROW($D$11)+1), ROW(B28))), "")</f>
        <v/>
      </c>
      <c r="AC38" s="270"/>
    </row>
    <row r="39" spans="2:29" ht="21.75" customHeight="1" thickTop="1" thickBot="1">
      <c r="B39" s="41"/>
      <c r="C39" s="141">
        <v>29</v>
      </c>
      <c r="D39" s="132"/>
      <c r="E39" s="129"/>
      <c r="F39" s="129"/>
      <c r="G39" s="130"/>
      <c r="H39" s="130"/>
      <c r="I39" s="129"/>
      <c r="J39" s="129"/>
      <c r="K39" s="129"/>
      <c r="L39" s="129"/>
      <c r="M39" s="129"/>
      <c r="N39" s="129"/>
      <c r="O39" s="129"/>
      <c r="P39" s="129"/>
      <c r="Q39" s="129"/>
      <c r="R39" s="129"/>
      <c r="S39" s="129"/>
      <c r="T39" s="129"/>
      <c r="U39" s="129"/>
      <c r="V39" s="129"/>
      <c r="W39" s="129"/>
      <c r="X39" s="129"/>
      <c r="Y39" s="129"/>
      <c r="Z39" s="129"/>
      <c r="AA39" s="129"/>
      <c r="AB39" s="270" t="str" cm="1">
        <f t="array" ref="AB39">IFERROR(INDEX($D$11:$D$310, SMALL(IF($D$11:$D$310&lt;&gt;"", ROW($D$11:$D$310)-ROW($D$11)+1), ROW(B29))), "")</f>
        <v/>
      </c>
      <c r="AC39" s="270"/>
    </row>
    <row r="40" spans="2:29" ht="21.75" customHeight="1" thickTop="1" thickBot="1">
      <c r="B40" s="41"/>
      <c r="C40" s="141">
        <v>30</v>
      </c>
      <c r="D40" s="132"/>
      <c r="E40" s="129"/>
      <c r="F40" s="129"/>
      <c r="G40" s="130"/>
      <c r="H40" s="130"/>
      <c r="I40" s="129"/>
      <c r="J40" s="129"/>
      <c r="K40" s="129"/>
      <c r="L40" s="129"/>
      <c r="M40" s="129"/>
      <c r="N40" s="129"/>
      <c r="O40" s="129"/>
      <c r="P40" s="129"/>
      <c r="Q40" s="129"/>
      <c r="R40" s="129"/>
      <c r="S40" s="129"/>
      <c r="T40" s="129"/>
      <c r="U40" s="129"/>
      <c r="V40" s="129"/>
      <c r="W40" s="129"/>
      <c r="X40" s="129"/>
      <c r="Y40" s="129"/>
      <c r="Z40" s="129"/>
      <c r="AA40" s="129"/>
      <c r="AB40" s="270" t="str" cm="1">
        <f t="array" ref="AB40">IFERROR(INDEX($D$11:$D$310, SMALL(IF($D$11:$D$310&lt;&gt;"", ROW($D$11:$D$310)-ROW($D$11)+1), ROW(B30))), "")</f>
        <v/>
      </c>
      <c r="AC40" s="270"/>
    </row>
    <row r="41" spans="2:29" ht="21.75" customHeight="1" thickTop="1" thickBot="1">
      <c r="B41" s="41"/>
      <c r="C41" s="141">
        <v>31</v>
      </c>
      <c r="D41" s="132"/>
      <c r="E41" s="129"/>
      <c r="F41" s="129"/>
      <c r="G41" s="130"/>
      <c r="H41" s="130"/>
      <c r="I41" s="129"/>
      <c r="J41" s="129"/>
      <c r="K41" s="129"/>
      <c r="L41" s="129"/>
      <c r="M41" s="129"/>
      <c r="N41" s="129"/>
      <c r="O41" s="129"/>
      <c r="P41" s="129"/>
      <c r="Q41" s="129"/>
      <c r="R41" s="129"/>
      <c r="S41" s="129"/>
      <c r="T41" s="129"/>
      <c r="U41" s="129"/>
      <c r="V41" s="129"/>
      <c r="W41" s="129"/>
      <c r="X41" s="129"/>
      <c r="Y41" s="129"/>
      <c r="Z41" s="129"/>
      <c r="AA41" s="129"/>
      <c r="AB41" s="270" t="str" cm="1">
        <f t="array" ref="AB41">IFERROR(INDEX($D$11:$D$310, SMALL(IF($D$11:$D$310&lt;&gt;"", ROW($D$11:$D$310)-ROW($D$11)+1), ROW(B31))), "")</f>
        <v/>
      </c>
      <c r="AC41" s="270"/>
    </row>
    <row r="42" spans="2:29" ht="21.75" customHeight="1" thickTop="1" thickBot="1">
      <c r="B42" s="41"/>
      <c r="C42" s="141">
        <v>32</v>
      </c>
      <c r="D42" s="132"/>
      <c r="E42" s="129"/>
      <c r="F42" s="129"/>
      <c r="G42" s="130"/>
      <c r="H42" s="130"/>
      <c r="I42" s="129"/>
      <c r="J42" s="129"/>
      <c r="K42" s="129"/>
      <c r="L42" s="129"/>
      <c r="M42" s="129"/>
      <c r="N42" s="129"/>
      <c r="O42" s="129"/>
      <c r="P42" s="129"/>
      <c r="Q42" s="129"/>
      <c r="R42" s="129"/>
      <c r="S42" s="129"/>
      <c r="T42" s="129"/>
      <c r="U42" s="129"/>
      <c r="V42" s="129"/>
      <c r="W42" s="129"/>
      <c r="X42" s="129"/>
      <c r="Y42" s="129"/>
      <c r="Z42" s="129"/>
      <c r="AA42" s="129"/>
      <c r="AB42" s="270" t="str" cm="1">
        <f t="array" ref="AB42">IFERROR(INDEX($D$11:$D$310, SMALL(IF($D$11:$D$310&lt;&gt;"", ROW($D$11:$D$310)-ROW($D$11)+1), ROW(B32))), "")</f>
        <v/>
      </c>
      <c r="AC42" s="270"/>
    </row>
    <row r="43" spans="2:29" ht="21.75" customHeight="1" thickTop="1" thickBot="1">
      <c r="B43" s="41"/>
      <c r="C43" s="141">
        <v>33</v>
      </c>
      <c r="D43" s="132"/>
      <c r="E43" s="129"/>
      <c r="F43" s="129"/>
      <c r="G43" s="130"/>
      <c r="H43" s="130"/>
      <c r="I43" s="129"/>
      <c r="J43" s="129"/>
      <c r="K43" s="129"/>
      <c r="L43" s="129"/>
      <c r="M43" s="129"/>
      <c r="N43" s="129"/>
      <c r="O43" s="129"/>
      <c r="P43" s="129"/>
      <c r="Q43" s="129"/>
      <c r="R43" s="129"/>
      <c r="S43" s="129"/>
      <c r="T43" s="129"/>
      <c r="U43" s="129"/>
      <c r="V43" s="129"/>
      <c r="W43" s="129"/>
      <c r="X43" s="129"/>
      <c r="Y43" s="129"/>
      <c r="Z43" s="129"/>
      <c r="AA43" s="129"/>
      <c r="AB43" s="270" t="str" cm="1">
        <f t="array" ref="AB43">IFERROR(INDEX($D$11:$D$310, SMALL(IF($D$11:$D$310&lt;&gt;"", ROW($D$11:$D$310)-ROW($D$11)+1), ROW(B33))), "")</f>
        <v/>
      </c>
      <c r="AC43" s="270"/>
    </row>
    <row r="44" spans="2:29" ht="21.75" customHeight="1" thickTop="1" thickBot="1">
      <c r="B44" s="41"/>
      <c r="C44" s="141">
        <v>34</v>
      </c>
      <c r="D44" s="132"/>
      <c r="E44" s="129"/>
      <c r="F44" s="129"/>
      <c r="G44" s="130"/>
      <c r="H44" s="130"/>
      <c r="I44" s="129"/>
      <c r="J44" s="129"/>
      <c r="K44" s="129"/>
      <c r="L44" s="129"/>
      <c r="M44" s="129"/>
      <c r="N44" s="129"/>
      <c r="O44" s="129"/>
      <c r="P44" s="129"/>
      <c r="Q44" s="129"/>
      <c r="R44" s="129"/>
      <c r="S44" s="129"/>
      <c r="T44" s="129"/>
      <c r="U44" s="129"/>
      <c r="V44" s="129"/>
      <c r="W44" s="129"/>
      <c r="X44" s="129"/>
      <c r="Y44" s="129"/>
      <c r="Z44" s="129"/>
      <c r="AA44" s="129"/>
      <c r="AB44" s="270" t="str" cm="1">
        <f t="array" ref="AB44">IFERROR(INDEX($D$11:$D$310, SMALL(IF($D$11:$D$310&lt;&gt;"", ROW($D$11:$D$310)-ROW($D$11)+1), ROW(B34))), "")</f>
        <v/>
      </c>
      <c r="AC44" s="270"/>
    </row>
    <row r="45" spans="2:29" ht="21.75" customHeight="1" thickTop="1" thickBot="1">
      <c r="B45" s="41"/>
      <c r="C45" s="141">
        <v>35</v>
      </c>
      <c r="D45" s="132"/>
      <c r="E45" s="129"/>
      <c r="F45" s="129"/>
      <c r="G45" s="130"/>
      <c r="H45" s="130"/>
      <c r="I45" s="129"/>
      <c r="J45" s="129"/>
      <c r="K45" s="129"/>
      <c r="L45" s="129"/>
      <c r="M45" s="129"/>
      <c r="N45" s="129"/>
      <c r="O45" s="129"/>
      <c r="P45" s="129"/>
      <c r="Q45" s="129"/>
      <c r="R45" s="129"/>
      <c r="S45" s="129"/>
      <c r="T45" s="129"/>
      <c r="U45" s="129"/>
      <c r="V45" s="129"/>
      <c r="W45" s="129"/>
      <c r="X45" s="129"/>
      <c r="Y45" s="129"/>
      <c r="Z45" s="129"/>
      <c r="AA45" s="129"/>
      <c r="AB45" s="270" t="str" cm="1">
        <f t="array" ref="AB45">IFERROR(INDEX($D$11:$D$310, SMALL(IF($D$11:$D$310&lt;&gt;"", ROW($D$11:$D$310)-ROW($D$11)+1), ROW(B35))), "")</f>
        <v/>
      </c>
      <c r="AC45" s="270"/>
    </row>
    <row r="46" spans="2:29" ht="21.75" customHeight="1" thickTop="1" thickBot="1">
      <c r="B46" s="41"/>
      <c r="C46" s="141">
        <v>36</v>
      </c>
      <c r="D46" s="132"/>
      <c r="E46" s="129"/>
      <c r="F46" s="129"/>
      <c r="G46" s="130"/>
      <c r="H46" s="130"/>
      <c r="I46" s="129"/>
      <c r="J46" s="129"/>
      <c r="K46" s="129"/>
      <c r="L46" s="129"/>
      <c r="M46" s="129"/>
      <c r="N46" s="129"/>
      <c r="O46" s="129"/>
      <c r="P46" s="129"/>
      <c r="Q46" s="129"/>
      <c r="R46" s="129"/>
      <c r="S46" s="129"/>
      <c r="T46" s="129"/>
      <c r="U46" s="129"/>
      <c r="V46" s="129"/>
      <c r="W46" s="129"/>
      <c r="X46" s="129"/>
      <c r="Y46" s="129"/>
      <c r="Z46" s="129"/>
      <c r="AA46" s="129"/>
      <c r="AB46" s="270" t="str" cm="1">
        <f t="array" ref="AB46">IFERROR(INDEX($D$11:$D$310, SMALL(IF($D$11:$D$310&lt;&gt;"", ROW($D$11:$D$310)-ROW($D$11)+1), ROW(B36))), "")</f>
        <v/>
      </c>
      <c r="AC46" s="270"/>
    </row>
    <row r="47" spans="2:29" ht="21.75" customHeight="1" thickTop="1" thickBot="1">
      <c r="B47" s="41"/>
      <c r="C47" s="141">
        <v>37</v>
      </c>
      <c r="D47" s="132"/>
      <c r="E47" s="129"/>
      <c r="F47" s="129"/>
      <c r="G47" s="130"/>
      <c r="H47" s="130"/>
      <c r="I47" s="129"/>
      <c r="J47" s="129"/>
      <c r="K47" s="129"/>
      <c r="L47" s="129"/>
      <c r="M47" s="129"/>
      <c r="N47" s="129"/>
      <c r="O47" s="129"/>
      <c r="P47" s="129"/>
      <c r="Q47" s="129"/>
      <c r="R47" s="129"/>
      <c r="S47" s="129"/>
      <c r="T47" s="129"/>
      <c r="U47" s="129"/>
      <c r="V47" s="129"/>
      <c r="W47" s="129"/>
      <c r="X47" s="129"/>
      <c r="Y47" s="129"/>
      <c r="Z47" s="129"/>
      <c r="AA47" s="129"/>
      <c r="AB47" s="270" t="str" cm="1">
        <f t="array" ref="AB47">IFERROR(INDEX($D$11:$D$310, SMALL(IF($D$11:$D$310&lt;&gt;"", ROW($D$11:$D$310)-ROW($D$11)+1), ROW(B37))), "")</f>
        <v/>
      </c>
      <c r="AC47" s="270"/>
    </row>
    <row r="48" spans="2:29" ht="21.75" customHeight="1" thickTop="1" thickBot="1">
      <c r="B48" s="41"/>
      <c r="C48" s="141">
        <v>38</v>
      </c>
      <c r="D48" s="132"/>
      <c r="E48" s="129"/>
      <c r="F48" s="129"/>
      <c r="G48" s="130"/>
      <c r="H48" s="130"/>
      <c r="I48" s="129"/>
      <c r="J48" s="129"/>
      <c r="K48" s="129"/>
      <c r="L48" s="129"/>
      <c r="M48" s="129"/>
      <c r="N48" s="129"/>
      <c r="O48" s="129"/>
      <c r="P48" s="129"/>
      <c r="Q48" s="129"/>
      <c r="R48" s="129"/>
      <c r="S48" s="129"/>
      <c r="T48" s="129"/>
      <c r="U48" s="129"/>
      <c r="V48" s="129"/>
      <c r="W48" s="129"/>
      <c r="X48" s="129"/>
      <c r="Y48" s="129"/>
      <c r="Z48" s="129"/>
      <c r="AA48" s="129"/>
      <c r="AB48" s="270" t="str" cm="1">
        <f t="array" ref="AB48">IFERROR(INDEX($D$11:$D$310, SMALL(IF($D$11:$D$310&lt;&gt;"", ROW($D$11:$D$310)-ROW($D$11)+1), ROW(B38))), "")</f>
        <v/>
      </c>
      <c r="AC48" s="270"/>
    </row>
    <row r="49" spans="2:29" ht="21.75" customHeight="1" thickTop="1" thickBot="1">
      <c r="B49" s="41"/>
      <c r="C49" s="141">
        <v>39</v>
      </c>
      <c r="D49" s="132"/>
      <c r="E49" s="129"/>
      <c r="F49" s="129"/>
      <c r="G49" s="130"/>
      <c r="H49" s="130"/>
      <c r="I49" s="129"/>
      <c r="J49" s="129"/>
      <c r="K49" s="129"/>
      <c r="L49" s="129"/>
      <c r="M49" s="129"/>
      <c r="N49" s="129"/>
      <c r="O49" s="129"/>
      <c r="P49" s="129"/>
      <c r="Q49" s="129"/>
      <c r="R49" s="129"/>
      <c r="S49" s="129"/>
      <c r="T49" s="129"/>
      <c r="U49" s="129"/>
      <c r="V49" s="129"/>
      <c r="W49" s="129"/>
      <c r="X49" s="129"/>
      <c r="Y49" s="129"/>
      <c r="Z49" s="129"/>
      <c r="AA49" s="129"/>
      <c r="AB49" s="270" t="str" cm="1">
        <f t="array" ref="AB49">IFERROR(INDEX($D$11:$D$310, SMALL(IF($D$11:$D$310&lt;&gt;"", ROW($D$11:$D$310)-ROW($D$11)+1), ROW(B39))), "")</f>
        <v/>
      </c>
      <c r="AC49" s="270"/>
    </row>
    <row r="50" spans="2:29" ht="21.75" customHeight="1" thickTop="1" thickBot="1">
      <c r="B50" s="41"/>
      <c r="C50" s="141">
        <v>40</v>
      </c>
      <c r="D50" s="132"/>
      <c r="E50" s="129"/>
      <c r="F50" s="129"/>
      <c r="G50" s="130"/>
      <c r="H50" s="130"/>
      <c r="I50" s="129"/>
      <c r="J50" s="129"/>
      <c r="K50" s="129"/>
      <c r="L50" s="129"/>
      <c r="M50" s="129"/>
      <c r="N50" s="129"/>
      <c r="O50" s="129"/>
      <c r="P50" s="129"/>
      <c r="Q50" s="129"/>
      <c r="R50" s="129"/>
      <c r="S50" s="129"/>
      <c r="T50" s="129"/>
      <c r="U50" s="129"/>
      <c r="V50" s="129"/>
      <c r="W50" s="129"/>
      <c r="X50" s="129"/>
      <c r="Y50" s="129"/>
      <c r="Z50" s="129"/>
      <c r="AA50" s="129"/>
      <c r="AB50" s="270" t="str" cm="1">
        <f t="array" ref="AB50">IFERROR(INDEX($D$11:$D$310, SMALL(IF($D$11:$D$310&lt;&gt;"", ROW($D$11:$D$310)-ROW($D$11)+1), ROW(B40))), "")</f>
        <v/>
      </c>
      <c r="AC50" s="270"/>
    </row>
    <row r="51" spans="2:29" ht="21.75" customHeight="1" thickTop="1" thickBot="1">
      <c r="B51" s="41"/>
      <c r="C51" s="141">
        <v>41</v>
      </c>
      <c r="D51" s="132"/>
      <c r="E51" s="129"/>
      <c r="F51" s="129"/>
      <c r="G51" s="130"/>
      <c r="H51" s="130"/>
      <c r="I51" s="129"/>
      <c r="J51" s="129"/>
      <c r="K51" s="129"/>
      <c r="L51" s="129"/>
      <c r="M51" s="129"/>
      <c r="N51" s="129"/>
      <c r="O51" s="129"/>
      <c r="P51" s="129"/>
      <c r="Q51" s="129"/>
      <c r="R51" s="129"/>
      <c r="S51" s="129"/>
      <c r="T51" s="129"/>
      <c r="U51" s="129"/>
      <c r="V51" s="129"/>
      <c r="W51" s="129"/>
      <c r="X51" s="129"/>
      <c r="Y51" s="129"/>
      <c r="Z51" s="129"/>
      <c r="AA51" s="129"/>
      <c r="AB51" s="270" t="str" cm="1">
        <f t="array" ref="AB51">IFERROR(INDEX($D$11:$D$310, SMALL(IF($D$11:$D$310&lt;&gt;"", ROW($D$11:$D$310)-ROW($D$11)+1), ROW(B41))), "")</f>
        <v/>
      </c>
      <c r="AC51" s="270"/>
    </row>
    <row r="52" spans="2:29" ht="21.75" customHeight="1" thickTop="1" thickBot="1">
      <c r="B52" s="41"/>
      <c r="C52" s="141">
        <v>42</v>
      </c>
      <c r="D52" s="132"/>
      <c r="E52" s="129"/>
      <c r="F52" s="129"/>
      <c r="G52" s="130"/>
      <c r="H52" s="130"/>
      <c r="I52" s="129"/>
      <c r="J52" s="129"/>
      <c r="K52" s="129"/>
      <c r="L52" s="129"/>
      <c r="M52" s="129"/>
      <c r="N52" s="129"/>
      <c r="O52" s="129"/>
      <c r="P52" s="129"/>
      <c r="Q52" s="129"/>
      <c r="R52" s="129"/>
      <c r="S52" s="129"/>
      <c r="T52" s="129"/>
      <c r="U52" s="129"/>
      <c r="V52" s="129"/>
      <c r="W52" s="129"/>
      <c r="X52" s="129"/>
      <c r="Y52" s="129"/>
      <c r="Z52" s="129"/>
      <c r="AA52" s="129"/>
      <c r="AB52" s="270" t="str" cm="1">
        <f t="array" ref="AB52">IFERROR(INDEX($D$11:$D$310, SMALL(IF($D$11:$D$310&lt;&gt;"", ROW($D$11:$D$310)-ROW($D$11)+1), ROW(B42))), "")</f>
        <v/>
      </c>
      <c r="AC52" s="270"/>
    </row>
    <row r="53" spans="2:29" ht="21.75" customHeight="1" thickTop="1" thickBot="1">
      <c r="B53" s="41"/>
      <c r="C53" s="141">
        <v>43</v>
      </c>
      <c r="D53" s="132"/>
      <c r="E53" s="129"/>
      <c r="F53" s="129"/>
      <c r="G53" s="130"/>
      <c r="H53" s="130"/>
      <c r="I53" s="129"/>
      <c r="J53" s="129"/>
      <c r="K53" s="129"/>
      <c r="L53" s="129"/>
      <c r="M53" s="129"/>
      <c r="N53" s="129"/>
      <c r="O53" s="129"/>
      <c r="P53" s="129"/>
      <c r="Q53" s="129"/>
      <c r="R53" s="129"/>
      <c r="S53" s="129"/>
      <c r="T53" s="129"/>
      <c r="U53" s="129"/>
      <c r="V53" s="129"/>
      <c r="W53" s="129"/>
      <c r="X53" s="129"/>
      <c r="Y53" s="129"/>
      <c r="Z53" s="129"/>
      <c r="AA53" s="129"/>
      <c r="AB53" s="270" t="str" cm="1">
        <f t="array" ref="AB53">IFERROR(INDEX($D$11:$D$310, SMALL(IF($D$11:$D$310&lt;&gt;"", ROW($D$11:$D$310)-ROW($D$11)+1), ROW(B43))), "")</f>
        <v/>
      </c>
      <c r="AC53" s="270"/>
    </row>
    <row r="54" spans="2:29" ht="21.75" customHeight="1" thickTop="1" thickBot="1">
      <c r="B54" s="41"/>
      <c r="C54" s="141">
        <v>44</v>
      </c>
      <c r="D54" s="132"/>
      <c r="E54" s="129"/>
      <c r="F54" s="129"/>
      <c r="G54" s="130"/>
      <c r="H54" s="130"/>
      <c r="I54" s="129"/>
      <c r="J54" s="129"/>
      <c r="K54" s="129"/>
      <c r="L54" s="129"/>
      <c r="M54" s="129"/>
      <c r="N54" s="129"/>
      <c r="O54" s="129"/>
      <c r="P54" s="129"/>
      <c r="Q54" s="129"/>
      <c r="R54" s="129"/>
      <c r="S54" s="129"/>
      <c r="T54" s="129"/>
      <c r="U54" s="129"/>
      <c r="V54" s="129"/>
      <c r="W54" s="129"/>
      <c r="X54" s="129"/>
      <c r="Y54" s="129"/>
      <c r="Z54" s="129"/>
      <c r="AA54" s="129"/>
      <c r="AB54" s="270" t="str" cm="1">
        <f t="array" ref="AB54">IFERROR(INDEX($D$11:$D$310, SMALL(IF($D$11:$D$310&lt;&gt;"", ROW($D$11:$D$310)-ROW($D$11)+1), ROW(B44))), "")</f>
        <v/>
      </c>
      <c r="AC54" s="270"/>
    </row>
    <row r="55" spans="2:29" ht="21.75" customHeight="1" thickTop="1" thickBot="1">
      <c r="B55" s="41"/>
      <c r="C55" s="141">
        <v>45</v>
      </c>
      <c r="D55" s="132"/>
      <c r="E55" s="129"/>
      <c r="F55" s="129"/>
      <c r="G55" s="130"/>
      <c r="H55" s="130"/>
      <c r="I55" s="129"/>
      <c r="J55" s="129"/>
      <c r="K55" s="129"/>
      <c r="L55" s="129"/>
      <c r="M55" s="129"/>
      <c r="N55" s="129"/>
      <c r="O55" s="129"/>
      <c r="P55" s="129"/>
      <c r="Q55" s="129"/>
      <c r="R55" s="129"/>
      <c r="S55" s="129"/>
      <c r="T55" s="129"/>
      <c r="U55" s="129"/>
      <c r="V55" s="129"/>
      <c r="W55" s="129"/>
      <c r="X55" s="129"/>
      <c r="Y55" s="129"/>
      <c r="Z55" s="129"/>
      <c r="AA55" s="129"/>
      <c r="AB55" s="270" t="str" cm="1">
        <f t="array" ref="AB55">IFERROR(INDEX($D$11:$D$310, SMALL(IF($D$11:$D$310&lt;&gt;"", ROW($D$11:$D$310)-ROW($D$11)+1), ROW(B45))), "")</f>
        <v/>
      </c>
      <c r="AC55" s="270"/>
    </row>
    <row r="56" spans="2:29" ht="21.75" customHeight="1" thickTop="1" thickBot="1">
      <c r="B56" s="41"/>
      <c r="C56" s="141">
        <v>46</v>
      </c>
      <c r="D56" s="132"/>
      <c r="E56" s="129"/>
      <c r="F56" s="129"/>
      <c r="G56" s="130"/>
      <c r="H56" s="130"/>
      <c r="I56" s="129"/>
      <c r="J56" s="129"/>
      <c r="K56" s="129"/>
      <c r="L56" s="129"/>
      <c r="M56" s="129"/>
      <c r="N56" s="129"/>
      <c r="O56" s="129"/>
      <c r="P56" s="129"/>
      <c r="Q56" s="129"/>
      <c r="R56" s="129"/>
      <c r="S56" s="129"/>
      <c r="T56" s="129"/>
      <c r="U56" s="129"/>
      <c r="V56" s="129"/>
      <c r="W56" s="129"/>
      <c r="X56" s="129"/>
      <c r="Y56" s="129"/>
      <c r="Z56" s="129"/>
      <c r="AA56" s="129"/>
      <c r="AB56" s="270" t="str" cm="1">
        <f t="array" ref="AB56">IFERROR(INDEX($D$11:$D$310, SMALL(IF($D$11:$D$310&lt;&gt;"", ROW($D$11:$D$310)-ROW($D$11)+1), ROW(B46))), "")</f>
        <v/>
      </c>
      <c r="AC56" s="270"/>
    </row>
    <row r="57" spans="2:29" ht="21.75" customHeight="1" thickTop="1" thickBot="1">
      <c r="B57" s="41"/>
      <c r="C57" s="141">
        <v>47</v>
      </c>
      <c r="D57" s="132"/>
      <c r="E57" s="129"/>
      <c r="F57" s="129"/>
      <c r="G57" s="130"/>
      <c r="H57" s="130"/>
      <c r="I57" s="129"/>
      <c r="J57" s="129"/>
      <c r="K57" s="129"/>
      <c r="L57" s="129"/>
      <c r="M57" s="129"/>
      <c r="N57" s="129"/>
      <c r="O57" s="129"/>
      <c r="P57" s="129"/>
      <c r="Q57" s="129"/>
      <c r="R57" s="129"/>
      <c r="S57" s="129"/>
      <c r="T57" s="129"/>
      <c r="U57" s="129"/>
      <c r="V57" s="129"/>
      <c r="W57" s="129"/>
      <c r="X57" s="129"/>
      <c r="Y57" s="129"/>
      <c r="Z57" s="129"/>
      <c r="AA57" s="129"/>
      <c r="AB57" s="270" t="str" cm="1">
        <f t="array" ref="AB57">IFERROR(INDEX($D$11:$D$310, SMALL(IF($D$11:$D$310&lt;&gt;"", ROW($D$11:$D$310)-ROW($D$11)+1), ROW(B47))), "")</f>
        <v/>
      </c>
      <c r="AC57" s="270"/>
    </row>
    <row r="58" spans="2:29" ht="21.75" customHeight="1" thickTop="1" thickBot="1">
      <c r="B58" s="41"/>
      <c r="C58" s="141">
        <v>48</v>
      </c>
      <c r="D58" s="132"/>
      <c r="E58" s="129"/>
      <c r="F58" s="129"/>
      <c r="G58" s="130"/>
      <c r="H58" s="130"/>
      <c r="I58" s="129"/>
      <c r="J58" s="129"/>
      <c r="K58" s="129"/>
      <c r="L58" s="129"/>
      <c r="M58" s="129"/>
      <c r="N58" s="129"/>
      <c r="O58" s="129"/>
      <c r="P58" s="129"/>
      <c r="Q58" s="129"/>
      <c r="R58" s="129"/>
      <c r="S58" s="129"/>
      <c r="T58" s="129"/>
      <c r="U58" s="129"/>
      <c r="V58" s="129"/>
      <c r="W58" s="129"/>
      <c r="X58" s="129"/>
      <c r="Y58" s="129"/>
      <c r="Z58" s="129"/>
      <c r="AA58" s="129"/>
      <c r="AB58" s="270" t="str" cm="1">
        <f t="array" ref="AB58">IFERROR(INDEX($D$11:$D$310, SMALL(IF($D$11:$D$310&lt;&gt;"", ROW($D$11:$D$310)-ROW($D$11)+1), ROW(B48))), "")</f>
        <v/>
      </c>
      <c r="AC58" s="270"/>
    </row>
    <row r="59" spans="2:29" ht="21.75" customHeight="1" thickTop="1" thickBot="1">
      <c r="B59" s="41"/>
      <c r="C59" s="141">
        <v>49</v>
      </c>
      <c r="D59" s="132"/>
      <c r="E59" s="129"/>
      <c r="F59" s="129"/>
      <c r="G59" s="130"/>
      <c r="H59" s="130"/>
      <c r="I59" s="129"/>
      <c r="J59" s="129"/>
      <c r="K59" s="129"/>
      <c r="L59" s="129"/>
      <c r="M59" s="129"/>
      <c r="N59" s="129"/>
      <c r="O59" s="129"/>
      <c r="P59" s="129"/>
      <c r="Q59" s="129"/>
      <c r="R59" s="129"/>
      <c r="S59" s="129"/>
      <c r="T59" s="129"/>
      <c r="U59" s="129"/>
      <c r="V59" s="129"/>
      <c r="W59" s="129"/>
      <c r="X59" s="129"/>
      <c r="Y59" s="129"/>
      <c r="Z59" s="129"/>
      <c r="AA59" s="129"/>
      <c r="AB59" s="270" t="str" cm="1">
        <f t="array" ref="AB59">IFERROR(INDEX($D$11:$D$310, SMALL(IF($D$11:$D$310&lt;&gt;"", ROW($D$11:$D$310)-ROW($D$11)+1), ROW(B49))), "")</f>
        <v/>
      </c>
      <c r="AC59" s="270"/>
    </row>
    <row r="60" spans="2:29" ht="21.75" customHeight="1" thickTop="1" thickBot="1">
      <c r="B60" s="41"/>
      <c r="C60" s="141">
        <v>50</v>
      </c>
      <c r="D60" s="132"/>
      <c r="E60" s="129"/>
      <c r="F60" s="129"/>
      <c r="G60" s="130"/>
      <c r="H60" s="130"/>
      <c r="I60" s="129"/>
      <c r="J60" s="129"/>
      <c r="K60" s="129"/>
      <c r="L60" s="129"/>
      <c r="M60" s="129"/>
      <c r="N60" s="129"/>
      <c r="O60" s="129"/>
      <c r="P60" s="129"/>
      <c r="Q60" s="129"/>
      <c r="R60" s="129"/>
      <c r="S60" s="129"/>
      <c r="T60" s="129"/>
      <c r="U60" s="129"/>
      <c r="V60" s="129"/>
      <c r="W60" s="129"/>
      <c r="X60" s="129"/>
      <c r="Y60" s="129"/>
      <c r="Z60" s="129"/>
      <c r="AA60" s="129"/>
      <c r="AB60" s="270" t="str" cm="1">
        <f t="array" ref="AB60">IFERROR(INDEX($D$11:$D$310, SMALL(IF($D$11:$D$310&lt;&gt;"", ROW($D$11:$D$310)-ROW($D$11)+1), ROW(B50))), "")</f>
        <v/>
      </c>
      <c r="AC60" s="270"/>
    </row>
    <row r="61" spans="2:29" ht="21.75" customHeight="1" thickTop="1" thickBot="1">
      <c r="B61" s="41"/>
      <c r="C61" s="141">
        <v>51</v>
      </c>
      <c r="D61" s="132"/>
      <c r="E61" s="129"/>
      <c r="F61" s="129"/>
      <c r="G61" s="130"/>
      <c r="H61" s="130"/>
      <c r="I61" s="129"/>
      <c r="J61" s="129"/>
      <c r="K61" s="129"/>
      <c r="L61" s="129"/>
      <c r="M61" s="129"/>
      <c r="N61" s="129"/>
      <c r="O61" s="129"/>
      <c r="P61" s="129"/>
      <c r="Q61" s="129"/>
      <c r="R61" s="129"/>
      <c r="S61" s="129"/>
      <c r="T61" s="129"/>
      <c r="U61" s="129"/>
      <c r="V61" s="129"/>
      <c r="W61" s="129"/>
      <c r="X61" s="129"/>
      <c r="Y61" s="129"/>
      <c r="Z61" s="129"/>
      <c r="AA61" s="129"/>
      <c r="AB61" s="270" t="str" cm="1">
        <f t="array" ref="AB61">IFERROR(INDEX($D$11:$D$310, SMALL(IF($D$11:$D$310&lt;&gt;"", ROW($D$11:$D$310)-ROW($D$11)+1), ROW(B51))), "")</f>
        <v/>
      </c>
      <c r="AC61" s="270"/>
    </row>
    <row r="62" spans="2:29" ht="21.75" customHeight="1" thickTop="1" thickBot="1">
      <c r="B62" s="41"/>
      <c r="C62" s="141">
        <v>52</v>
      </c>
      <c r="D62" s="132"/>
      <c r="E62" s="129"/>
      <c r="F62" s="129"/>
      <c r="G62" s="130"/>
      <c r="H62" s="130"/>
      <c r="I62" s="129"/>
      <c r="J62" s="129"/>
      <c r="K62" s="129"/>
      <c r="L62" s="129"/>
      <c r="M62" s="129"/>
      <c r="N62" s="129"/>
      <c r="O62" s="129"/>
      <c r="P62" s="129"/>
      <c r="Q62" s="129"/>
      <c r="R62" s="129"/>
      <c r="S62" s="129"/>
      <c r="T62" s="129"/>
      <c r="U62" s="129"/>
      <c r="V62" s="129"/>
      <c r="W62" s="129"/>
      <c r="X62" s="129"/>
      <c r="Y62" s="129"/>
      <c r="Z62" s="129"/>
      <c r="AA62" s="129"/>
      <c r="AB62" s="270" t="str" cm="1">
        <f t="array" ref="AB62">IFERROR(INDEX($D$11:$D$310, SMALL(IF($D$11:$D$310&lt;&gt;"", ROW($D$11:$D$310)-ROW($D$11)+1), ROW(B52))), "")</f>
        <v/>
      </c>
      <c r="AC62" s="270"/>
    </row>
    <row r="63" spans="2:29" ht="21.75" customHeight="1" thickTop="1" thickBot="1">
      <c r="B63" s="41"/>
      <c r="C63" s="141">
        <v>53</v>
      </c>
      <c r="D63" s="132"/>
      <c r="E63" s="129"/>
      <c r="F63" s="129"/>
      <c r="G63" s="130"/>
      <c r="H63" s="130"/>
      <c r="I63" s="129"/>
      <c r="J63" s="129"/>
      <c r="K63" s="129"/>
      <c r="L63" s="129"/>
      <c r="M63" s="129"/>
      <c r="N63" s="129"/>
      <c r="O63" s="129"/>
      <c r="P63" s="129"/>
      <c r="Q63" s="129"/>
      <c r="R63" s="129"/>
      <c r="S63" s="129"/>
      <c r="T63" s="129"/>
      <c r="U63" s="129"/>
      <c r="V63" s="129"/>
      <c r="W63" s="129"/>
      <c r="X63" s="129"/>
      <c r="Y63" s="129"/>
      <c r="Z63" s="129"/>
      <c r="AA63" s="129"/>
      <c r="AB63" s="270" t="str" cm="1">
        <f t="array" ref="AB63">IFERROR(INDEX($D$11:$D$310, SMALL(IF($D$11:$D$310&lt;&gt;"", ROW($D$11:$D$310)-ROW($D$11)+1), ROW(B53))), "")</f>
        <v/>
      </c>
      <c r="AC63" s="270"/>
    </row>
    <row r="64" spans="2:29" ht="21.75" customHeight="1" thickTop="1" thickBot="1">
      <c r="B64" s="41"/>
      <c r="C64" s="141">
        <v>54</v>
      </c>
      <c r="D64" s="132"/>
      <c r="E64" s="129"/>
      <c r="F64" s="129"/>
      <c r="G64" s="130"/>
      <c r="H64" s="130"/>
      <c r="I64" s="129"/>
      <c r="J64" s="129"/>
      <c r="K64" s="129"/>
      <c r="L64" s="129"/>
      <c r="M64" s="129"/>
      <c r="N64" s="129"/>
      <c r="O64" s="129"/>
      <c r="P64" s="129"/>
      <c r="Q64" s="129"/>
      <c r="R64" s="129"/>
      <c r="S64" s="129"/>
      <c r="T64" s="129"/>
      <c r="U64" s="129"/>
      <c r="V64" s="129"/>
      <c r="W64" s="129"/>
      <c r="X64" s="129"/>
      <c r="Y64" s="129"/>
      <c r="Z64" s="129"/>
      <c r="AA64" s="129"/>
      <c r="AB64" s="270" t="str" cm="1">
        <f t="array" ref="AB64">IFERROR(INDEX($D$11:$D$310, SMALL(IF($D$11:$D$310&lt;&gt;"", ROW($D$11:$D$310)-ROW($D$11)+1), ROW(B54))), "")</f>
        <v/>
      </c>
      <c r="AC64" s="270"/>
    </row>
    <row r="65" spans="2:29" ht="21.75" customHeight="1" thickTop="1" thickBot="1">
      <c r="B65" s="41"/>
      <c r="C65" s="141">
        <v>55</v>
      </c>
      <c r="D65" s="132"/>
      <c r="E65" s="129"/>
      <c r="F65" s="129"/>
      <c r="G65" s="130"/>
      <c r="H65" s="130"/>
      <c r="I65" s="129"/>
      <c r="J65" s="129"/>
      <c r="K65" s="129"/>
      <c r="L65" s="129"/>
      <c r="M65" s="129"/>
      <c r="N65" s="129"/>
      <c r="O65" s="129"/>
      <c r="P65" s="129"/>
      <c r="Q65" s="129"/>
      <c r="R65" s="129"/>
      <c r="S65" s="129"/>
      <c r="T65" s="129"/>
      <c r="U65" s="129"/>
      <c r="V65" s="129"/>
      <c r="W65" s="129"/>
      <c r="X65" s="129"/>
      <c r="Y65" s="129"/>
      <c r="Z65" s="129"/>
      <c r="AA65" s="129"/>
      <c r="AB65" s="270" t="str" cm="1">
        <f t="array" ref="AB65">IFERROR(INDEX($D$11:$D$310, SMALL(IF($D$11:$D$310&lt;&gt;"", ROW($D$11:$D$310)-ROW($D$11)+1), ROW(B55))), "")</f>
        <v/>
      </c>
      <c r="AC65" s="270"/>
    </row>
    <row r="66" spans="2:29" ht="21.75" customHeight="1" thickTop="1" thickBot="1">
      <c r="B66" s="41"/>
      <c r="C66" s="141">
        <v>56</v>
      </c>
      <c r="D66" s="132"/>
      <c r="E66" s="129"/>
      <c r="F66" s="129"/>
      <c r="G66" s="130"/>
      <c r="H66" s="130"/>
      <c r="I66" s="129"/>
      <c r="J66" s="129"/>
      <c r="K66" s="129"/>
      <c r="L66" s="129"/>
      <c r="M66" s="129"/>
      <c r="N66" s="129"/>
      <c r="O66" s="129"/>
      <c r="P66" s="129"/>
      <c r="Q66" s="129"/>
      <c r="R66" s="129"/>
      <c r="S66" s="129"/>
      <c r="T66" s="129"/>
      <c r="U66" s="129"/>
      <c r="V66" s="129"/>
      <c r="W66" s="129"/>
      <c r="X66" s="129"/>
      <c r="Y66" s="129"/>
      <c r="Z66" s="129"/>
      <c r="AA66" s="129"/>
      <c r="AB66" s="270" t="str" cm="1">
        <f t="array" ref="AB66">IFERROR(INDEX($D$11:$D$310, SMALL(IF($D$11:$D$310&lt;&gt;"", ROW($D$11:$D$310)-ROW($D$11)+1), ROW(B56))), "")</f>
        <v/>
      </c>
      <c r="AC66" s="270"/>
    </row>
    <row r="67" spans="2:29" ht="21.75" customHeight="1" thickTop="1" thickBot="1">
      <c r="B67" s="41"/>
      <c r="C67" s="141">
        <v>57</v>
      </c>
      <c r="D67" s="132"/>
      <c r="E67" s="129"/>
      <c r="F67" s="129"/>
      <c r="G67" s="130"/>
      <c r="H67" s="130"/>
      <c r="I67" s="129"/>
      <c r="J67" s="129"/>
      <c r="K67" s="129"/>
      <c r="L67" s="129"/>
      <c r="M67" s="129"/>
      <c r="N67" s="129"/>
      <c r="O67" s="129"/>
      <c r="P67" s="129"/>
      <c r="Q67" s="129"/>
      <c r="R67" s="129"/>
      <c r="S67" s="129"/>
      <c r="T67" s="129"/>
      <c r="U67" s="129"/>
      <c r="V67" s="129"/>
      <c r="W67" s="129"/>
      <c r="X67" s="129"/>
      <c r="Y67" s="129"/>
      <c r="Z67" s="129"/>
      <c r="AA67" s="129"/>
      <c r="AB67" s="270" t="str" cm="1">
        <f t="array" ref="AB67">IFERROR(INDEX($D$11:$D$310, SMALL(IF($D$11:$D$310&lt;&gt;"", ROW($D$11:$D$310)-ROW($D$11)+1), ROW(B57))), "")</f>
        <v/>
      </c>
      <c r="AC67" s="270"/>
    </row>
    <row r="68" spans="2:29" ht="21.75" customHeight="1" thickTop="1" thickBot="1">
      <c r="B68" s="41"/>
      <c r="C68" s="141">
        <v>58</v>
      </c>
      <c r="D68" s="132"/>
      <c r="E68" s="129"/>
      <c r="F68" s="129"/>
      <c r="G68" s="130"/>
      <c r="H68" s="130"/>
      <c r="I68" s="129"/>
      <c r="J68" s="129"/>
      <c r="K68" s="129"/>
      <c r="L68" s="129"/>
      <c r="M68" s="129"/>
      <c r="N68" s="129"/>
      <c r="O68" s="129"/>
      <c r="P68" s="129"/>
      <c r="Q68" s="129"/>
      <c r="R68" s="129"/>
      <c r="S68" s="129"/>
      <c r="T68" s="129"/>
      <c r="U68" s="129"/>
      <c r="V68" s="129"/>
      <c r="W68" s="129"/>
      <c r="X68" s="129"/>
      <c r="Y68" s="129"/>
      <c r="Z68" s="129"/>
      <c r="AA68" s="129"/>
      <c r="AB68" s="270" t="str" cm="1">
        <f t="array" ref="AB68">IFERROR(INDEX($D$11:$D$310, SMALL(IF($D$11:$D$310&lt;&gt;"", ROW($D$11:$D$310)-ROW($D$11)+1), ROW(B58))), "")</f>
        <v/>
      </c>
      <c r="AC68" s="270"/>
    </row>
    <row r="69" spans="2:29" ht="21.75" customHeight="1" thickTop="1" thickBot="1">
      <c r="B69" s="41"/>
      <c r="C69" s="141">
        <v>59</v>
      </c>
      <c r="D69" s="132"/>
      <c r="E69" s="129"/>
      <c r="F69" s="129"/>
      <c r="G69" s="130"/>
      <c r="H69" s="130"/>
      <c r="I69" s="129"/>
      <c r="J69" s="129"/>
      <c r="K69" s="129"/>
      <c r="L69" s="129"/>
      <c r="M69" s="129"/>
      <c r="N69" s="129"/>
      <c r="O69" s="129"/>
      <c r="P69" s="129"/>
      <c r="Q69" s="129"/>
      <c r="R69" s="129"/>
      <c r="S69" s="129"/>
      <c r="T69" s="129"/>
      <c r="U69" s="129"/>
      <c r="V69" s="129"/>
      <c r="W69" s="129"/>
      <c r="X69" s="129"/>
      <c r="Y69" s="129"/>
      <c r="Z69" s="129"/>
      <c r="AA69" s="129"/>
      <c r="AB69" s="270" t="str" cm="1">
        <f t="array" ref="AB69">IFERROR(INDEX($D$11:$D$310, SMALL(IF($D$11:$D$310&lt;&gt;"", ROW($D$11:$D$310)-ROW($D$11)+1), ROW(B59))), "")</f>
        <v/>
      </c>
      <c r="AC69" s="270"/>
    </row>
    <row r="70" spans="2:29" ht="21.75" customHeight="1" thickTop="1" thickBot="1">
      <c r="B70" s="41"/>
      <c r="C70" s="141">
        <v>60</v>
      </c>
      <c r="D70" s="132"/>
      <c r="E70" s="129"/>
      <c r="F70" s="129"/>
      <c r="G70" s="130"/>
      <c r="H70" s="130"/>
      <c r="I70" s="129"/>
      <c r="J70" s="129"/>
      <c r="K70" s="129"/>
      <c r="L70" s="129"/>
      <c r="M70" s="129"/>
      <c r="N70" s="129"/>
      <c r="O70" s="129"/>
      <c r="P70" s="129"/>
      <c r="Q70" s="129"/>
      <c r="R70" s="129"/>
      <c r="S70" s="129"/>
      <c r="T70" s="129"/>
      <c r="U70" s="129"/>
      <c r="V70" s="129"/>
      <c r="W70" s="129"/>
      <c r="X70" s="129"/>
      <c r="Y70" s="129"/>
      <c r="Z70" s="129"/>
      <c r="AA70" s="129"/>
      <c r="AB70" s="270" t="str" cm="1">
        <f t="array" ref="AB70">IFERROR(INDEX($D$11:$D$310, SMALL(IF($D$11:$D$310&lt;&gt;"", ROW($D$11:$D$310)-ROW($D$11)+1), ROW(B60))), "")</f>
        <v/>
      </c>
      <c r="AC70" s="270"/>
    </row>
    <row r="71" spans="2:29" ht="21.75" customHeight="1" thickTop="1" thickBot="1">
      <c r="B71" s="41"/>
      <c r="C71" s="141">
        <v>61</v>
      </c>
      <c r="D71" s="132"/>
      <c r="E71" s="129"/>
      <c r="F71" s="129"/>
      <c r="G71" s="130"/>
      <c r="H71" s="130"/>
      <c r="I71" s="129"/>
      <c r="J71" s="129"/>
      <c r="K71" s="129"/>
      <c r="L71" s="129"/>
      <c r="M71" s="129"/>
      <c r="N71" s="129"/>
      <c r="O71" s="129"/>
      <c r="P71" s="129"/>
      <c r="Q71" s="129"/>
      <c r="R71" s="129"/>
      <c r="S71" s="129"/>
      <c r="T71" s="129"/>
      <c r="U71" s="129"/>
      <c r="V71" s="129"/>
      <c r="W71" s="129"/>
      <c r="X71" s="129"/>
      <c r="Y71" s="129"/>
      <c r="Z71" s="129"/>
      <c r="AA71" s="129"/>
      <c r="AB71" s="270" t="str" cm="1">
        <f t="array" ref="AB71">IFERROR(INDEX($D$11:$D$310, SMALL(IF($D$11:$D$310&lt;&gt;"", ROW($D$11:$D$310)-ROW($D$11)+1), ROW(B61))), "")</f>
        <v/>
      </c>
      <c r="AC71" s="270"/>
    </row>
    <row r="72" spans="2:29" ht="21.75" customHeight="1" thickTop="1" thickBot="1">
      <c r="B72" s="41"/>
      <c r="C72" s="141">
        <v>62</v>
      </c>
      <c r="D72" s="132"/>
      <c r="E72" s="129"/>
      <c r="F72" s="129"/>
      <c r="G72" s="130"/>
      <c r="H72" s="130"/>
      <c r="I72" s="129"/>
      <c r="J72" s="129"/>
      <c r="K72" s="129"/>
      <c r="L72" s="129"/>
      <c r="M72" s="129"/>
      <c r="N72" s="129"/>
      <c r="O72" s="129"/>
      <c r="P72" s="129"/>
      <c r="Q72" s="129"/>
      <c r="R72" s="129"/>
      <c r="S72" s="129"/>
      <c r="T72" s="129"/>
      <c r="U72" s="129"/>
      <c r="V72" s="129"/>
      <c r="W72" s="129"/>
      <c r="X72" s="129"/>
      <c r="Y72" s="129"/>
      <c r="Z72" s="129"/>
      <c r="AA72" s="129"/>
      <c r="AB72" s="270" t="str" cm="1">
        <f t="array" ref="AB72">IFERROR(INDEX($D$11:$D$310, SMALL(IF($D$11:$D$310&lt;&gt;"", ROW($D$11:$D$310)-ROW($D$11)+1), ROW(B62))), "")</f>
        <v/>
      </c>
      <c r="AC72" s="270"/>
    </row>
    <row r="73" spans="2:29" ht="21.75" customHeight="1" thickTop="1" thickBot="1">
      <c r="B73" s="41"/>
      <c r="C73" s="141">
        <v>63</v>
      </c>
      <c r="D73" s="132"/>
      <c r="E73" s="129"/>
      <c r="F73" s="129"/>
      <c r="G73" s="130"/>
      <c r="H73" s="130"/>
      <c r="I73" s="129"/>
      <c r="J73" s="129"/>
      <c r="K73" s="129"/>
      <c r="L73" s="129"/>
      <c r="M73" s="129"/>
      <c r="N73" s="129"/>
      <c r="O73" s="129"/>
      <c r="P73" s="129"/>
      <c r="Q73" s="129"/>
      <c r="R73" s="129"/>
      <c r="S73" s="129"/>
      <c r="T73" s="129"/>
      <c r="U73" s="129"/>
      <c r="V73" s="129"/>
      <c r="W73" s="129"/>
      <c r="X73" s="129"/>
      <c r="Y73" s="129"/>
      <c r="Z73" s="129"/>
      <c r="AA73" s="129"/>
      <c r="AB73" s="270" t="str" cm="1">
        <f t="array" ref="AB73">IFERROR(INDEX($D$11:$D$310, SMALL(IF($D$11:$D$310&lt;&gt;"", ROW($D$11:$D$310)-ROW($D$11)+1), ROW(B63))), "")</f>
        <v/>
      </c>
      <c r="AC73" s="270"/>
    </row>
    <row r="74" spans="2:29" ht="21.75" customHeight="1" thickTop="1" thickBot="1">
      <c r="B74" s="41"/>
      <c r="C74" s="141">
        <v>64</v>
      </c>
      <c r="D74" s="132"/>
      <c r="E74" s="129"/>
      <c r="F74" s="129"/>
      <c r="G74" s="130"/>
      <c r="H74" s="130"/>
      <c r="I74" s="129"/>
      <c r="J74" s="129"/>
      <c r="K74" s="129"/>
      <c r="L74" s="129"/>
      <c r="M74" s="129"/>
      <c r="N74" s="129"/>
      <c r="O74" s="129"/>
      <c r="P74" s="129"/>
      <c r="Q74" s="129"/>
      <c r="R74" s="129"/>
      <c r="S74" s="129"/>
      <c r="T74" s="129"/>
      <c r="U74" s="129"/>
      <c r="V74" s="129"/>
      <c r="W74" s="129"/>
      <c r="X74" s="129"/>
      <c r="Y74" s="129"/>
      <c r="Z74" s="129"/>
      <c r="AA74" s="129"/>
      <c r="AB74" s="270" t="str" cm="1">
        <f t="array" ref="AB74">IFERROR(INDEX($D$11:$D$310, SMALL(IF($D$11:$D$310&lt;&gt;"", ROW($D$11:$D$310)-ROW($D$11)+1), ROW(B64))), "")</f>
        <v/>
      </c>
      <c r="AC74" s="270"/>
    </row>
    <row r="75" spans="2:29" ht="21.75" customHeight="1" thickTop="1" thickBot="1">
      <c r="B75" s="41"/>
      <c r="C75" s="141">
        <v>65</v>
      </c>
      <c r="D75" s="132"/>
      <c r="E75" s="129"/>
      <c r="F75" s="129"/>
      <c r="G75" s="130"/>
      <c r="H75" s="130"/>
      <c r="I75" s="129"/>
      <c r="J75" s="129"/>
      <c r="K75" s="129"/>
      <c r="L75" s="129"/>
      <c r="M75" s="129"/>
      <c r="N75" s="129"/>
      <c r="O75" s="129"/>
      <c r="P75" s="129"/>
      <c r="Q75" s="129"/>
      <c r="R75" s="129"/>
      <c r="S75" s="129"/>
      <c r="T75" s="129"/>
      <c r="U75" s="129"/>
      <c r="V75" s="129"/>
      <c r="W75" s="129"/>
      <c r="X75" s="129"/>
      <c r="Y75" s="129"/>
      <c r="Z75" s="129"/>
      <c r="AA75" s="129"/>
      <c r="AB75" s="270" t="str" cm="1">
        <f t="array" ref="AB75">IFERROR(INDEX($D$11:$D$310, SMALL(IF($D$11:$D$310&lt;&gt;"", ROW($D$11:$D$310)-ROW($D$11)+1), ROW(B65))), "")</f>
        <v/>
      </c>
      <c r="AC75" s="270"/>
    </row>
    <row r="76" spans="2:29" ht="21.75" customHeight="1" thickTop="1" thickBot="1">
      <c r="B76" s="41"/>
      <c r="C76" s="141">
        <v>66</v>
      </c>
      <c r="D76" s="132"/>
      <c r="E76" s="129"/>
      <c r="F76" s="129"/>
      <c r="G76" s="130"/>
      <c r="H76" s="130"/>
      <c r="I76" s="129"/>
      <c r="J76" s="129"/>
      <c r="K76" s="129"/>
      <c r="L76" s="129"/>
      <c r="M76" s="129"/>
      <c r="N76" s="129"/>
      <c r="O76" s="129"/>
      <c r="P76" s="129"/>
      <c r="Q76" s="129"/>
      <c r="R76" s="129"/>
      <c r="S76" s="129"/>
      <c r="T76" s="129"/>
      <c r="U76" s="129"/>
      <c r="V76" s="129"/>
      <c r="W76" s="129"/>
      <c r="X76" s="129"/>
      <c r="Y76" s="129"/>
      <c r="Z76" s="129"/>
      <c r="AA76" s="129"/>
      <c r="AB76" s="270" t="str" cm="1">
        <f t="array" ref="AB76">IFERROR(INDEX($D$11:$D$310, SMALL(IF($D$11:$D$310&lt;&gt;"", ROW($D$11:$D$310)-ROW($D$11)+1), ROW(B66))), "")</f>
        <v/>
      </c>
      <c r="AC76" s="270"/>
    </row>
    <row r="77" spans="2:29" ht="21.75" customHeight="1" thickTop="1" thickBot="1">
      <c r="B77" s="41"/>
      <c r="C77" s="141">
        <v>67</v>
      </c>
      <c r="D77" s="132"/>
      <c r="E77" s="129"/>
      <c r="F77" s="129"/>
      <c r="G77" s="130"/>
      <c r="H77" s="130"/>
      <c r="I77" s="129"/>
      <c r="J77" s="129"/>
      <c r="K77" s="129"/>
      <c r="L77" s="129"/>
      <c r="M77" s="129"/>
      <c r="N77" s="129"/>
      <c r="O77" s="129"/>
      <c r="P77" s="129"/>
      <c r="Q77" s="129"/>
      <c r="R77" s="129"/>
      <c r="S77" s="129"/>
      <c r="T77" s="129"/>
      <c r="U77" s="129"/>
      <c r="V77" s="129"/>
      <c r="W77" s="129"/>
      <c r="X77" s="129"/>
      <c r="Y77" s="129"/>
      <c r="Z77" s="129"/>
      <c r="AA77" s="129"/>
      <c r="AB77" s="270" t="str" cm="1">
        <f t="array" ref="AB77">IFERROR(INDEX($D$11:$D$310, SMALL(IF($D$11:$D$310&lt;&gt;"", ROW($D$11:$D$310)-ROW($D$11)+1), ROW(B67))), "")</f>
        <v/>
      </c>
      <c r="AC77" s="270"/>
    </row>
    <row r="78" spans="2:29" ht="21.75" customHeight="1" thickTop="1" thickBot="1">
      <c r="B78" s="41"/>
      <c r="C78" s="141">
        <v>68</v>
      </c>
      <c r="D78" s="132"/>
      <c r="E78" s="129"/>
      <c r="F78" s="129"/>
      <c r="G78" s="130"/>
      <c r="H78" s="130"/>
      <c r="I78" s="129"/>
      <c r="J78" s="129"/>
      <c r="K78" s="129"/>
      <c r="L78" s="129"/>
      <c r="M78" s="129"/>
      <c r="N78" s="129"/>
      <c r="O78" s="129"/>
      <c r="P78" s="129"/>
      <c r="Q78" s="129"/>
      <c r="R78" s="129"/>
      <c r="S78" s="129"/>
      <c r="T78" s="129"/>
      <c r="U78" s="129"/>
      <c r="V78" s="129"/>
      <c r="W78" s="129"/>
      <c r="X78" s="129"/>
      <c r="Y78" s="129"/>
      <c r="Z78" s="129"/>
      <c r="AA78" s="129"/>
      <c r="AB78" s="270" t="str" cm="1">
        <f t="array" ref="AB78">IFERROR(INDEX($D$11:$D$310, SMALL(IF($D$11:$D$310&lt;&gt;"", ROW($D$11:$D$310)-ROW($D$11)+1), ROW(B68))), "")</f>
        <v/>
      </c>
      <c r="AC78" s="270"/>
    </row>
    <row r="79" spans="2:29" ht="21.75" customHeight="1" thickTop="1" thickBot="1">
      <c r="B79" s="41"/>
      <c r="C79" s="141">
        <v>69</v>
      </c>
      <c r="D79" s="132"/>
      <c r="E79" s="129"/>
      <c r="F79" s="129"/>
      <c r="G79" s="130"/>
      <c r="H79" s="130"/>
      <c r="I79" s="129"/>
      <c r="J79" s="129"/>
      <c r="K79" s="129"/>
      <c r="L79" s="129"/>
      <c r="M79" s="129"/>
      <c r="N79" s="129"/>
      <c r="O79" s="129"/>
      <c r="P79" s="129"/>
      <c r="Q79" s="129"/>
      <c r="R79" s="129"/>
      <c r="S79" s="129"/>
      <c r="T79" s="129"/>
      <c r="U79" s="129"/>
      <c r="V79" s="129"/>
      <c r="W79" s="129"/>
      <c r="X79" s="129"/>
      <c r="Y79" s="129"/>
      <c r="Z79" s="129"/>
      <c r="AA79" s="129"/>
      <c r="AB79" s="270" t="str" cm="1">
        <f t="array" ref="AB79">IFERROR(INDEX($D$11:$D$310, SMALL(IF($D$11:$D$310&lt;&gt;"", ROW($D$11:$D$310)-ROW($D$11)+1), ROW(B69))), "")</f>
        <v/>
      </c>
      <c r="AC79" s="270"/>
    </row>
    <row r="80" spans="2:29" ht="21.75" customHeight="1" thickTop="1" thickBot="1">
      <c r="B80" s="41"/>
      <c r="C80" s="141">
        <v>70</v>
      </c>
      <c r="D80" s="132"/>
      <c r="E80" s="129"/>
      <c r="F80" s="129"/>
      <c r="G80" s="130"/>
      <c r="H80" s="130"/>
      <c r="I80" s="129"/>
      <c r="J80" s="129"/>
      <c r="K80" s="129"/>
      <c r="L80" s="129"/>
      <c r="M80" s="129"/>
      <c r="N80" s="129"/>
      <c r="O80" s="129"/>
      <c r="P80" s="129"/>
      <c r="Q80" s="129"/>
      <c r="R80" s="129"/>
      <c r="S80" s="129"/>
      <c r="T80" s="129"/>
      <c r="U80" s="129"/>
      <c r="V80" s="129"/>
      <c r="W80" s="129"/>
      <c r="X80" s="129"/>
      <c r="Y80" s="129"/>
      <c r="Z80" s="129"/>
      <c r="AA80" s="129"/>
      <c r="AB80" s="270" t="str" cm="1">
        <f t="array" ref="AB80">IFERROR(INDEX($D$11:$D$310, SMALL(IF($D$11:$D$310&lt;&gt;"", ROW($D$11:$D$310)-ROW($D$11)+1), ROW(B70))), "")</f>
        <v/>
      </c>
      <c r="AC80" s="270"/>
    </row>
    <row r="81" spans="2:29" ht="21.75" customHeight="1" thickTop="1" thickBot="1">
      <c r="B81" s="41"/>
      <c r="C81" s="141">
        <v>71</v>
      </c>
      <c r="D81" s="132"/>
      <c r="E81" s="129"/>
      <c r="F81" s="129"/>
      <c r="G81" s="130"/>
      <c r="H81" s="130"/>
      <c r="I81" s="129"/>
      <c r="J81" s="129"/>
      <c r="K81" s="129"/>
      <c r="L81" s="129"/>
      <c r="M81" s="129"/>
      <c r="N81" s="129"/>
      <c r="O81" s="129"/>
      <c r="P81" s="129"/>
      <c r="Q81" s="129"/>
      <c r="R81" s="129"/>
      <c r="S81" s="129"/>
      <c r="T81" s="129"/>
      <c r="U81" s="129"/>
      <c r="V81" s="129"/>
      <c r="W81" s="129"/>
      <c r="X81" s="129"/>
      <c r="Y81" s="129"/>
      <c r="Z81" s="129"/>
      <c r="AA81" s="129"/>
      <c r="AB81" s="270" t="str" cm="1">
        <f t="array" ref="AB81">IFERROR(INDEX($D$11:$D$310, SMALL(IF($D$11:$D$310&lt;&gt;"", ROW($D$11:$D$310)-ROW($D$11)+1), ROW(B71))), "")</f>
        <v/>
      </c>
      <c r="AC81" s="270"/>
    </row>
    <row r="82" spans="2:29" ht="21.75" customHeight="1" thickTop="1" thickBot="1">
      <c r="B82" s="41"/>
      <c r="C82" s="141">
        <v>72</v>
      </c>
      <c r="D82" s="132"/>
      <c r="E82" s="129"/>
      <c r="F82" s="129"/>
      <c r="G82" s="130"/>
      <c r="H82" s="130"/>
      <c r="I82" s="129"/>
      <c r="J82" s="129"/>
      <c r="K82" s="129"/>
      <c r="L82" s="129"/>
      <c r="M82" s="129"/>
      <c r="N82" s="129"/>
      <c r="O82" s="129"/>
      <c r="P82" s="129"/>
      <c r="Q82" s="129"/>
      <c r="R82" s="129"/>
      <c r="S82" s="129"/>
      <c r="T82" s="129"/>
      <c r="U82" s="129"/>
      <c r="V82" s="129"/>
      <c r="W82" s="129"/>
      <c r="X82" s="129"/>
      <c r="Y82" s="129"/>
      <c r="Z82" s="129"/>
      <c r="AA82" s="129"/>
      <c r="AB82" s="270" t="str" cm="1">
        <f t="array" ref="AB82">IFERROR(INDEX($D$11:$D$310, SMALL(IF($D$11:$D$310&lt;&gt;"", ROW($D$11:$D$310)-ROW($D$11)+1), ROW(B72))), "")</f>
        <v/>
      </c>
      <c r="AC82" s="270"/>
    </row>
    <row r="83" spans="2:29" ht="21.75" customHeight="1" thickTop="1" thickBot="1">
      <c r="B83" s="41"/>
      <c r="C83" s="141">
        <v>73</v>
      </c>
      <c r="D83" s="132"/>
      <c r="E83" s="129"/>
      <c r="F83" s="129"/>
      <c r="G83" s="130"/>
      <c r="H83" s="130"/>
      <c r="I83" s="129"/>
      <c r="J83" s="129"/>
      <c r="K83" s="129"/>
      <c r="L83" s="129"/>
      <c r="M83" s="129"/>
      <c r="N83" s="129"/>
      <c r="O83" s="129"/>
      <c r="P83" s="129"/>
      <c r="Q83" s="129"/>
      <c r="R83" s="129"/>
      <c r="S83" s="129"/>
      <c r="T83" s="129"/>
      <c r="U83" s="129"/>
      <c r="V83" s="129"/>
      <c r="W83" s="129"/>
      <c r="X83" s="129"/>
      <c r="Y83" s="129"/>
      <c r="Z83" s="129"/>
      <c r="AA83" s="129"/>
      <c r="AB83" s="270" t="str" cm="1">
        <f t="array" ref="AB83">IFERROR(INDEX($D$11:$D$310, SMALL(IF($D$11:$D$310&lt;&gt;"", ROW($D$11:$D$310)-ROW($D$11)+1), ROW(B73))), "")</f>
        <v/>
      </c>
      <c r="AC83" s="270"/>
    </row>
    <row r="84" spans="2:29" ht="21.75" customHeight="1" thickTop="1" thickBot="1">
      <c r="B84" s="41"/>
      <c r="C84" s="141">
        <v>74</v>
      </c>
      <c r="D84" s="132"/>
      <c r="E84" s="129"/>
      <c r="F84" s="129"/>
      <c r="G84" s="130"/>
      <c r="H84" s="130"/>
      <c r="I84" s="129"/>
      <c r="J84" s="129"/>
      <c r="K84" s="129"/>
      <c r="L84" s="129"/>
      <c r="M84" s="129"/>
      <c r="N84" s="129"/>
      <c r="O84" s="129"/>
      <c r="P84" s="129"/>
      <c r="Q84" s="129"/>
      <c r="R84" s="129"/>
      <c r="S84" s="129"/>
      <c r="T84" s="129"/>
      <c r="U84" s="129"/>
      <c r="V84" s="129"/>
      <c r="W84" s="129"/>
      <c r="X84" s="129"/>
      <c r="Y84" s="129"/>
      <c r="Z84" s="129"/>
      <c r="AA84" s="129"/>
      <c r="AB84" s="270" t="str" cm="1">
        <f t="array" ref="AB84">IFERROR(INDEX($D$11:$D$310, SMALL(IF($D$11:$D$310&lt;&gt;"", ROW($D$11:$D$310)-ROW($D$11)+1), ROW(B74))), "")</f>
        <v/>
      </c>
      <c r="AC84" s="270"/>
    </row>
    <row r="85" spans="2:29" ht="21.75" customHeight="1" thickTop="1" thickBot="1">
      <c r="B85" s="41"/>
      <c r="C85" s="141">
        <v>75</v>
      </c>
      <c r="D85" s="132"/>
      <c r="E85" s="129"/>
      <c r="F85" s="129"/>
      <c r="G85" s="130"/>
      <c r="H85" s="130"/>
      <c r="I85" s="129"/>
      <c r="J85" s="129"/>
      <c r="K85" s="129"/>
      <c r="L85" s="129"/>
      <c r="M85" s="129"/>
      <c r="N85" s="129"/>
      <c r="O85" s="129"/>
      <c r="P85" s="129"/>
      <c r="Q85" s="129"/>
      <c r="R85" s="129"/>
      <c r="S85" s="129"/>
      <c r="T85" s="129"/>
      <c r="U85" s="129"/>
      <c r="V85" s="129"/>
      <c r="W85" s="129"/>
      <c r="X85" s="129"/>
      <c r="Y85" s="129"/>
      <c r="Z85" s="129"/>
      <c r="AA85" s="129"/>
      <c r="AB85" s="270" t="str" cm="1">
        <f t="array" ref="AB85">IFERROR(INDEX($D$11:$D$310, SMALL(IF($D$11:$D$310&lt;&gt;"", ROW($D$11:$D$310)-ROW($D$11)+1), ROW(B75))), "")</f>
        <v/>
      </c>
      <c r="AC85" s="270"/>
    </row>
    <row r="86" spans="2:29" ht="21.75" customHeight="1" thickTop="1" thickBot="1">
      <c r="B86" s="41"/>
      <c r="C86" s="141">
        <v>76</v>
      </c>
      <c r="D86" s="132"/>
      <c r="E86" s="129"/>
      <c r="F86" s="129"/>
      <c r="G86" s="130"/>
      <c r="H86" s="130"/>
      <c r="I86" s="129"/>
      <c r="J86" s="129"/>
      <c r="K86" s="129"/>
      <c r="L86" s="129"/>
      <c r="M86" s="129"/>
      <c r="N86" s="129"/>
      <c r="O86" s="129"/>
      <c r="P86" s="129"/>
      <c r="Q86" s="129"/>
      <c r="R86" s="129"/>
      <c r="S86" s="129"/>
      <c r="T86" s="129"/>
      <c r="U86" s="129"/>
      <c r="V86" s="129"/>
      <c r="W86" s="129"/>
      <c r="X86" s="129"/>
      <c r="Y86" s="129"/>
      <c r="Z86" s="129"/>
      <c r="AA86" s="129"/>
      <c r="AB86" s="270" t="str" cm="1">
        <f t="array" ref="AB86">IFERROR(INDEX($D$11:$D$310, SMALL(IF($D$11:$D$310&lt;&gt;"", ROW($D$11:$D$310)-ROW($D$11)+1), ROW(B76))), "")</f>
        <v/>
      </c>
      <c r="AC86" s="270"/>
    </row>
    <row r="87" spans="2:29" ht="21.75" customHeight="1" thickTop="1" thickBot="1">
      <c r="B87" s="41"/>
      <c r="C87" s="141">
        <v>77</v>
      </c>
      <c r="D87" s="132"/>
      <c r="E87" s="129"/>
      <c r="F87" s="129"/>
      <c r="G87" s="130"/>
      <c r="H87" s="130"/>
      <c r="I87" s="129"/>
      <c r="J87" s="129"/>
      <c r="K87" s="129"/>
      <c r="L87" s="129"/>
      <c r="M87" s="129"/>
      <c r="N87" s="129"/>
      <c r="O87" s="129"/>
      <c r="P87" s="129"/>
      <c r="Q87" s="129"/>
      <c r="R87" s="129"/>
      <c r="S87" s="129"/>
      <c r="T87" s="129"/>
      <c r="U87" s="129"/>
      <c r="V87" s="129"/>
      <c r="W87" s="129"/>
      <c r="X87" s="129"/>
      <c r="Y87" s="129"/>
      <c r="Z87" s="129"/>
      <c r="AA87" s="129"/>
      <c r="AB87" s="270" t="str" cm="1">
        <f t="array" ref="AB87">IFERROR(INDEX($D$11:$D$310, SMALL(IF($D$11:$D$310&lt;&gt;"", ROW($D$11:$D$310)-ROW($D$11)+1), ROW(B77))), "")</f>
        <v/>
      </c>
      <c r="AC87" s="270"/>
    </row>
    <row r="88" spans="2:29" ht="21.75" customHeight="1" thickTop="1" thickBot="1">
      <c r="B88" s="41"/>
      <c r="C88" s="141">
        <v>78</v>
      </c>
      <c r="D88" s="132"/>
      <c r="E88" s="129"/>
      <c r="F88" s="129"/>
      <c r="G88" s="130"/>
      <c r="H88" s="130"/>
      <c r="I88" s="129"/>
      <c r="J88" s="129"/>
      <c r="K88" s="129"/>
      <c r="L88" s="129"/>
      <c r="M88" s="129"/>
      <c r="N88" s="129"/>
      <c r="O88" s="129"/>
      <c r="P88" s="129"/>
      <c r="Q88" s="129"/>
      <c r="R88" s="129"/>
      <c r="S88" s="129"/>
      <c r="T88" s="129"/>
      <c r="U88" s="129"/>
      <c r="V88" s="129"/>
      <c r="W88" s="129"/>
      <c r="X88" s="129"/>
      <c r="Y88" s="129"/>
      <c r="Z88" s="129"/>
      <c r="AA88" s="129"/>
      <c r="AB88" s="270" t="str" cm="1">
        <f t="array" ref="AB88">IFERROR(INDEX($D$11:$D$310, SMALL(IF($D$11:$D$310&lt;&gt;"", ROW($D$11:$D$310)-ROW($D$11)+1), ROW(B78))), "")</f>
        <v/>
      </c>
      <c r="AC88" s="270"/>
    </row>
    <row r="89" spans="2:29" ht="21.75" customHeight="1" thickTop="1" thickBot="1">
      <c r="B89" s="41"/>
      <c r="C89" s="141">
        <v>79</v>
      </c>
      <c r="D89" s="132"/>
      <c r="E89" s="129"/>
      <c r="F89" s="129"/>
      <c r="G89" s="130"/>
      <c r="H89" s="130"/>
      <c r="I89" s="129"/>
      <c r="J89" s="129"/>
      <c r="K89" s="129"/>
      <c r="L89" s="129"/>
      <c r="M89" s="129"/>
      <c r="N89" s="129"/>
      <c r="O89" s="129"/>
      <c r="P89" s="129"/>
      <c r="Q89" s="129"/>
      <c r="R89" s="129"/>
      <c r="S89" s="129"/>
      <c r="T89" s="129"/>
      <c r="U89" s="129"/>
      <c r="V89" s="129"/>
      <c r="W89" s="129"/>
      <c r="X89" s="129"/>
      <c r="Y89" s="129"/>
      <c r="Z89" s="129"/>
      <c r="AA89" s="129"/>
      <c r="AB89" s="270" t="str" cm="1">
        <f t="array" ref="AB89">IFERROR(INDEX($D$11:$D$310, SMALL(IF($D$11:$D$310&lt;&gt;"", ROW($D$11:$D$310)-ROW($D$11)+1), ROW(B79))), "")</f>
        <v/>
      </c>
      <c r="AC89" s="270"/>
    </row>
    <row r="90" spans="2:29" ht="21.75" customHeight="1" thickTop="1" thickBot="1">
      <c r="B90" s="41"/>
      <c r="C90" s="141">
        <v>80</v>
      </c>
      <c r="D90" s="132"/>
      <c r="E90" s="129"/>
      <c r="F90" s="129"/>
      <c r="G90" s="130"/>
      <c r="H90" s="130"/>
      <c r="I90" s="129"/>
      <c r="J90" s="129"/>
      <c r="K90" s="129"/>
      <c r="L90" s="129"/>
      <c r="M90" s="129"/>
      <c r="N90" s="129"/>
      <c r="O90" s="129"/>
      <c r="P90" s="129"/>
      <c r="Q90" s="129"/>
      <c r="R90" s="129"/>
      <c r="S90" s="129"/>
      <c r="T90" s="129"/>
      <c r="U90" s="129"/>
      <c r="V90" s="129"/>
      <c r="W90" s="129"/>
      <c r="X90" s="129"/>
      <c r="Y90" s="129"/>
      <c r="Z90" s="129"/>
      <c r="AA90" s="129"/>
      <c r="AB90" s="270" t="str" cm="1">
        <f t="array" ref="AB90">IFERROR(INDEX($D$11:$D$310, SMALL(IF($D$11:$D$310&lt;&gt;"", ROW($D$11:$D$310)-ROW($D$11)+1), ROW(B80))), "")</f>
        <v/>
      </c>
      <c r="AC90" s="270"/>
    </row>
    <row r="91" spans="2:29" ht="21.75" customHeight="1" thickTop="1" thickBot="1">
      <c r="B91" s="41"/>
      <c r="C91" s="141">
        <v>81</v>
      </c>
      <c r="D91" s="132"/>
      <c r="E91" s="129"/>
      <c r="F91" s="129"/>
      <c r="G91" s="130"/>
      <c r="H91" s="130"/>
      <c r="I91" s="129"/>
      <c r="J91" s="129"/>
      <c r="K91" s="129"/>
      <c r="L91" s="129"/>
      <c r="M91" s="129"/>
      <c r="N91" s="129"/>
      <c r="O91" s="129"/>
      <c r="P91" s="129"/>
      <c r="Q91" s="129"/>
      <c r="R91" s="129"/>
      <c r="S91" s="129"/>
      <c r="T91" s="129"/>
      <c r="U91" s="129"/>
      <c r="V91" s="129"/>
      <c r="W91" s="129"/>
      <c r="X91" s="129"/>
      <c r="Y91" s="129"/>
      <c r="Z91" s="129"/>
      <c r="AA91" s="129"/>
      <c r="AB91" s="270" t="str" cm="1">
        <f t="array" ref="AB91">IFERROR(INDEX($D$11:$D$310, SMALL(IF($D$11:$D$310&lt;&gt;"", ROW($D$11:$D$310)-ROW($D$11)+1), ROW(B81))), "")</f>
        <v/>
      </c>
      <c r="AC91" s="270"/>
    </row>
    <row r="92" spans="2:29" ht="21.75" customHeight="1" thickTop="1" thickBot="1">
      <c r="B92" s="41"/>
      <c r="C92" s="141">
        <v>82</v>
      </c>
      <c r="D92" s="132"/>
      <c r="E92" s="129"/>
      <c r="F92" s="129"/>
      <c r="G92" s="130"/>
      <c r="H92" s="130"/>
      <c r="I92" s="129"/>
      <c r="J92" s="129"/>
      <c r="K92" s="129"/>
      <c r="L92" s="129"/>
      <c r="M92" s="129"/>
      <c r="N92" s="129"/>
      <c r="O92" s="129"/>
      <c r="P92" s="129"/>
      <c r="Q92" s="129"/>
      <c r="R92" s="129"/>
      <c r="S92" s="129"/>
      <c r="T92" s="129"/>
      <c r="U92" s="129"/>
      <c r="V92" s="129"/>
      <c r="W92" s="129"/>
      <c r="X92" s="129"/>
      <c r="Y92" s="129"/>
      <c r="Z92" s="129"/>
      <c r="AA92" s="129"/>
      <c r="AB92" s="270" t="str" cm="1">
        <f t="array" ref="AB92">IFERROR(INDEX($D$11:$D$310, SMALL(IF($D$11:$D$310&lt;&gt;"", ROW($D$11:$D$310)-ROW($D$11)+1), ROW(B82))), "")</f>
        <v/>
      </c>
      <c r="AC92" s="270"/>
    </row>
    <row r="93" spans="2:29" ht="21.75" customHeight="1" thickTop="1" thickBot="1">
      <c r="B93" s="40"/>
      <c r="C93" s="141">
        <v>83</v>
      </c>
      <c r="D93" s="132"/>
      <c r="E93" s="129"/>
      <c r="F93" s="129"/>
      <c r="G93" s="130"/>
      <c r="H93" s="130"/>
      <c r="I93" s="129"/>
      <c r="J93" s="129"/>
      <c r="K93" s="129"/>
      <c r="L93" s="129"/>
      <c r="M93" s="129"/>
      <c r="N93" s="129"/>
      <c r="O93" s="129"/>
      <c r="P93" s="129"/>
      <c r="Q93" s="129"/>
      <c r="R93" s="129"/>
      <c r="S93" s="129"/>
      <c r="T93" s="129"/>
      <c r="U93" s="129"/>
      <c r="V93" s="129"/>
      <c r="W93" s="129"/>
      <c r="X93" s="129"/>
      <c r="Y93" s="129"/>
      <c r="Z93" s="129"/>
      <c r="AA93" s="129"/>
      <c r="AB93" s="270" t="str" cm="1">
        <f t="array" ref="AB93">IFERROR(INDEX($D$11:$D$310, SMALL(IF($D$11:$D$310&lt;&gt;"", ROW($D$11:$D$310)-ROW($D$11)+1), ROW(B83))), "")</f>
        <v/>
      </c>
      <c r="AC93" s="270"/>
    </row>
    <row r="94" spans="2:29" ht="21.75" customHeight="1" thickTop="1" thickBot="1">
      <c r="B94" s="40"/>
      <c r="C94" s="141">
        <v>84</v>
      </c>
      <c r="D94" s="132"/>
      <c r="E94" s="129"/>
      <c r="F94" s="129"/>
      <c r="G94" s="130"/>
      <c r="H94" s="130"/>
      <c r="I94" s="129"/>
      <c r="J94" s="129"/>
      <c r="K94" s="129"/>
      <c r="L94" s="129"/>
      <c r="M94" s="129"/>
      <c r="N94" s="129"/>
      <c r="O94" s="129"/>
      <c r="P94" s="129"/>
      <c r="Q94" s="129"/>
      <c r="R94" s="129"/>
      <c r="S94" s="129"/>
      <c r="T94" s="129"/>
      <c r="U94" s="129"/>
      <c r="V94" s="129"/>
      <c r="W94" s="129"/>
      <c r="X94" s="129"/>
      <c r="Y94" s="129"/>
      <c r="Z94" s="129"/>
      <c r="AA94" s="129"/>
      <c r="AB94" s="270" t="str" cm="1">
        <f t="array" ref="AB94">IFERROR(INDEX($D$11:$D$310, SMALL(IF($D$11:$D$310&lt;&gt;"", ROW($D$11:$D$310)-ROW($D$11)+1), ROW(B84))), "")</f>
        <v/>
      </c>
      <c r="AC94" s="270"/>
    </row>
    <row r="95" spans="2:29" ht="21.75" customHeight="1" thickTop="1" thickBot="1">
      <c r="B95" s="40"/>
      <c r="C95" s="141">
        <v>85</v>
      </c>
      <c r="D95" s="132"/>
      <c r="E95" s="129"/>
      <c r="F95" s="129"/>
      <c r="G95" s="130"/>
      <c r="H95" s="130"/>
      <c r="I95" s="129"/>
      <c r="J95" s="129"/>
      <c r="K95" s="129"/>
      <c r="L95" s="129"/>
      <c r="M95" s="129"/>
      <c r="N95" s="129"/>
      <c r="O95" s="129"/>
      <c r="P95" s="129"/>
      <c r="Q95" s="129"/>
      <c r="R95" s="129"/>
      <c r="S95" s="129"/>
      <c r="T95" s="129"/>
      <c r="U95" s="129"/>
      <c r="V95" s="129"/>
      <c r="W95" s="129"/>
      <c r="X95" s="129"/>
      <c r="Y95" s="129"/>
      <c r="Z95" s="129"/>
      <c r="AA95" s="129"/>
      <c r="AB95" s="270" t="str" cm="1">
        <f t="array" ref="AB95">IFERROR(INDEX($D$11:$D$310, SMALL(IF($D$11:$D$310&lt;&gt;"", ROW($D$11:$D$310)-ROW($D$11)+1), ROW(B85))), "")</f>
        <v/>
      </c>
      <c r="AC95" s="270"/>
    </row>
    <row r="96" spans="2:29" ht="21.75" customHeight="1" thickTop="1" thickBot="1">
      <c r="B96" s="40"/>
      <c r="C96" s="141">
        <v>86</v>
      </c>
      <c r="D96" s="132"/>
      <c r="E96" s="129"/>
      <c r="F96" s="129"/>
      <c r="G96" s="130"/>
      <c r="H96" s="130"/>
      <c r="I96" s="129"/>
      <c r="J96" s="129"/>
      <c r="K96" s="129"/>
      <c r="L96" s="129"/>
      <c r="M96" s="129"/>
      <c r="N96" s="129"/>
      <c r="O96" s="129"/>
      <c r="P96" s="129"/>
      <c r="Q96" s="129"/>
      <c r="R96" s="129"/>
      <c r="S96" s="129"/>
      <c r="T96" s="129"/>
      <c r="U96" s="129"/>
      <c r="V96" s="129"/>
      <c r="W96" s="129"/>
      <c r="X96" s="129"/>
      <c r="Y96" s="129"/>
      <c r="Z96" s="129"/>
      <c r="AA96" s="129"/>
      <c r="AB96" s="270" t="str" cm="1">
        <f t="array" ref="AB96">IFERROR(INDEX($D$11:$D$310, SMALL(IF($D$11:$D$310&lt;&gt;"", ROW($D$11:$D$310)-ROW($D$11)+1), ROW(B86))), "")</f>
        <v/>
      </c>
      <c r="AC96" s="270"/>
    </row>
    <row r="97" spans="2:29" ht="21.75" customHeight="1" thickTop="1" thickBot="1">
      <c r="B97" s="40"/>
      <c r="C97" s="141">
        <v>87</v>
      </c>
      <c r="D97" s="132"/>
      <c r="E97" s="129"/>
      <c r="F97" s="129"/>
      <c r="G97" s="130"/>
      <c r="H97" s="130"/>
      <c r="I97" s="129"/>
      <c r="J97" s="129"/>
      <c r="K97" s="129"/>
      <c r="L97" s="129"/>
      <c r="M97" s="129"/>
      <c r="N97" s="129"/>
      <c r="O97" s="129"/>
      <c r="P97" s="129"/>
      <c r="Q97" s="129"/>
      <c r="R97" s="129"/>
      <c r="S97" s="129"/>
      <c r="T97" s="129"/>
      <c r="U97" s="129"/>
      <c r="V97" s="129"/>
      <c r="W97" s="129"/>
      <c r="X97" s="129"/>
      <c r="Y97" s="129"/>
      <c r="Z97" s="129"/>
      <c r="AA97" s="129"/>
      <c r="AB97" s="270" t="str" cm="1">
        <f t="array" ref="AB97">IFERROR(INDEX($D$11:$D$310, SMALL(IF($D$11:$D$310&lt;&gt;"", ROW($D$11:$D$310)-ROW($D$11)+1), ROW(B87))), "")</f>
        <v/>
      </c>
      <c r="AC97" s="270"/>
    </row>
    <row r="98" spans="2:29" ht="21.75" customHeight="1" thickTop="1" thickBot="1">
      <c r="B98" s="40"/>
      <c r="C98" s="141">
        <v>88</v>
      </c>
      <c r="D98" s="132"/>
      <c r="E98" s="129"/>
      <c r="F98" s="129"/>
      <c r="G98" s="130"/>
      <c r="H98" s="130"/>
      <c r="I98" s="129"/>
      <c r="J98" s="129"/>
      <c r="K98" s="129"/>
      <c r="L98" s="129"/>
      <c r="M98" s="129"/>
      <c r="N98" s="129"/>
      <c r="O98" s="129"/>
      <c r="P98" s="129"/>
      <c r="Q98" s="129"/>
      <c r="R98" s="129"/>
      <c r="S98" s="129"/>
      <c r="T98" s="129"/>
      <c r="U98" s="129"/>
      <c r="V98" s="129"/>
      <c r="W98" s="129"/>
      <c r="X98" s="129"/>
      <c r="Y98" s="129"/>
      <c r="Z98" s="129"/>
      <c r="AA98" s="129"/>
      <c r="AB98" s="270" t="str" cm="1">
        <f t="array" ref="AB98">IFERROR(INDEX($D$11:$D$310, SMALL(IF($D$11:$D$310&lt;&gt;"", ROW($D$11:$D$310)-ROW($D$11)+1), ROW(B88))), "")</f>
        <v/>
      </c>
      <c r="AC98" s="270"/>
    </row>
    <row r="99" spans="2:29" ht="21.75" customHeight="1" thickTop="1" thickBot="1">
      <c r="B99" s="40"/>
      <c r="C99" s="141">
        <v>89</v>
      </c>
      <c r="D99" s="132"/>
      <c r="E99" s="129"/>
      <c r="F99" s="129"/>
      <c r="G99" s="130"/>
      <c r="H99" s="130"/>
      <c r="I99" s="129"/>
      <c r="J99" s="129"/>
      <c r="K99" s="129"/>
      <c r="L99" s="129"/>
      <c r="M99" s="129"/>
      <c r="N99" s="129"/>
      <c r="O99" s="129"/>
      <c r="P99" s="129"/>
      <c r="Q99" s="129"/>
      <c r="R99" s="129"/>
      <c r="S99" s="129"/>
      <c r="T99" s="129"/>
      <c r="U99" s="129"/>
      <c r="V99" s="129"/>
      <c r="W99" s="129"/>
      <c r="X99" s="129"/>
      <c r="Y99" s="129"/>
      <c r="Z99" s="129"/>
      <c r="AA99" s="129"/>
      <c r="AB99" s="270" t="str" cm="1">
        <f t="array" ref="AB99">IFERROR(INDEX($D$11:$D$310, SMALL(IF($D$11:$D$310&lt;&gt;"", ROW($D$11:$D$310)-ROW($D$11)+1), ROW(B89))), "")</f>
        <v/>
      </c>
      <c r="AC99" s="270"/>
    </row>
    <row r="100" spans="2:29" ht="21.75" customHeight="1" thickTop="1" thickBot="1">
      <c r="B100" s="40"/>
      <c r="C100" s="141">
        <v>90</v>
      </c>
      <c r="D100" s="132"/>
      <c r="E100" s="129"/>
      <c r="F100" s="129"/>
      <c r="G100" s="130"/>
      <c r="H100" s="130"/>
      <c r="I100" s="129"/>
      <c r="J100" s="129"/>
      <c r="K100" s="129"/>
      <c r="L100" s="129"/>
      <c r="M100" s="129"/>
      <c r="N100" s="129"/>
      <c r="O100" s="129"/>
      <c r="P100" s="129"/>
      <c r="Q100" s="129"/>
      <c r="R100" s="129"/>
      <c r="S100" s="129"/>
      <c r="T100" s="129"/>
      <c r="U100" s="129"/>
      <c r="V100" s="129"/>
      <c r="W100" s="129"/>
      <c r="X100" s="129"/>
      <c r="Y100" s="129"/>
      <c r="Z100" s="129"/>
      <c r="AA100" s="129"/>
      <c r="AB100" s="270" t="str" cm="1">
        <f t="array" ref="AB100">IFERROR(INDEX($D$11:$D$310, SMALL(IF($D$11:$D$310&lt;&gt;"", ROW($D$11:$D$310)-ROW($D$11)+1), ROW(B90))), "")</f>
        <v/>
      </c>
      <c r="AC100" s="270"/>
    </row>
    <row r="101" spans="2:29" ht="21.75" customHeight="1" thickTop="1" thickBot="1">
      <c r="B101" s="40"/>
      <c r="C101" s="141">
        <v>91</v>
      </c>
      <c r="D101" s="132"/>
      <c r="E101" s="129"/>
      <c r="F101" s="129"/>
      <c r="G101" s="130"/>
      <c r="H101" s="130"/>
      <c r="I101" s="129"/>
      <c r="J101" s="129"/>
      <c r="K101" s="129"/>
      <c r="L101" s="129"/>
      <c r="M101" s="129"/>
      <c r="N101" s="129"/>
      <c r="O101" s="129"/>
      <c r="P101" s="129"/>
      <c r="Q101" s="129"/>
      <c r="R101" s="129"/>
      <c r="S101" s="129"/>
      <c r="T101" s="129"/>
      <c r="U101" s="129"/>
      <c r="V101" s="129"/>
      <c r="W101" s="129"/>
      <c r="X101" s="129"/>
      <c r="Y101" s="129"/>
      <c r="Z101" s="129"/>
      <c r="AA101" s="129"/>
      <c r="AB101" s="270" t="str" cm="1">
        <f t="array" ref="AB101">IFERROR(INDEX($D$11:$D$310, SMALL(IF($D$11:$D$310&lt;&gt;"", ROW($D$11:$D$310)-ROW($D$11)+1), ROW(B91))), "")</f>
        <v/>
      </c>
      <c r="AC101" s="270"/>
    </row>
    <row r="102" spans="2:29" ht="21.75" customHeight="1" thickTop="1" thickBot="1">
      <c r="B102" s="40"/>
      <c r="C102" s="141">
        <v>92</v>
      </c>
      <c r="D102" s="132"/>
      <c r="E102" s="129"/>
      <c r="F102" s="129"/>
      <c r="G102" s="130"/>
      <c r="H102" s="130"/>
      <c r="I102" s="129"/>
      <c r="J102" s="129"/>
      <c r="K102" s="129"/>
      <c r="L102" s="129"/>
      <c r="M102" s="129"/>
      <c r="N102" s="129"/>
      <c r="O102" s="129"/>
      <c r="P102" s="129"/>
      <c r="Q102" s="129"/>
      <c r="R102" s="129"/>
      <c r="S102" s="129"/>
      <c r="T102" s="129"/>
      <c r="U102" s="129"/>
      <c r="V102" s="129"/>
      <c r="W102" s="129"/>
      <c r="X102" s="129"/>
      <c r="Y102" s="129"/>
      <c r="Z102" s="129"/>
      <c r="AA102" s="129"/>
      <c r="AB102" s="270" t="str" cm="1">
        <f t="array" ref="AB102">IFERROR(INDEX($D$11:$D$310, SMALL(IF($D$11:$D$310&lt;&gt;"", ROW($D$11:$D$310)-ROW($D$11)+1), ROW(B92))), "")</f>
        <v/>
      </c>
      <c r="AC102" s="270"/>
    </row>
    <row r="103" spans="2:29" ht="21.75" customHeight="1" thickTop="1" thickBot="1">
      <c r="B103" s="40"/>
      <c r="C103" s="141">
        <v>93</v>
      </c>
      <c r="D103" s="132"/>
      <c r="E103" s="129"/>
      <c r="F103" s="129"/>
      <c r="G103" s="130"/>
      <c r="H103" s="130"/>
      <c r="I103" s="129"/>
      <c r="J103" s="129"/>
      <c r="K103" s="129"/>
      <c r="L103" s="129"/>
      <c r="M103" s="129"/>
      <c r="N103" s="129"/>
      <c r="O103" s="129"/>
      <c r="P103" s="129"/>
      <c r="Q103" s="129"/>
      <c r="R103" s="129"/>
      <c r="S103" s="129"/>
      <c r="T103" s="129"/>
      <c r="U103" s="129"/>
      <c r="V103" s="129"/>
      <c r="W103" s="129"/>
      <c r="X103" s="129"/>
      <c r="Y103" s="129"/>
      <c r="Z103" s="129"/>
      <c r="AA103" s="129"/>
      <c r="AB103" s="270" t="str" cm="1">
        <f t="array" ref="AB103">IFERROR(INDEX($D$11:$D$310, SMALL(IF($D$11:$D$310&lt;&gt;"", ROW($D$11:$D$310)-ROW($D$11)+1), ROW(B93))), "")</f>
        <v/>
      </c>
      <c r="AC103" s="270"/>
    </row>
    <row r="104" spans="2:29" ht="21.75" customHeight="1" thickTop="1" thickBot="1">
      <c r="B104" s="40"/>
      <c r="C104" s="141">
        <v>94</v>
      </c>
      <c r="D104" s="132"/>
      <c r="E104" s="129"/>
      <c r="F104" s="129"/>
      <c r="G104" s="130"/>
      <c r="H104" s="130"/>
      <c r="I104" s="129"/>
      <c r="J104" s="129"/>
      <c r="K104" s="129"/>
      <c r="L104" s="129"/>
      <c r="M104" s="129"/>
      <c r="N104" s="129"/>
      <c r="O104" s="129"/>
      <c r="P104" s="129"/>
      <c r="Q104" s="129"/>
      <c r="R104" s="129"/>
      <c r="S104" s="129"/>
      <c r="T104" s="129"/>
      <c r="U104" s="129"/>
      <c r="V104" s="129"/>
      <c r="W104" s="129"/>
      <c r="X104" s="129"/>
      <c r="Y104" s="129"/>
      <c r="Z104" s="129"/>
      <c r="AA104" s="129"/>
      <c r="AB104" s="270" t="str" cm="1">
        <f t="array" ref="AB104">IFERROR(INDEX($D$11:$D$310, SMALL(IF($D$11:$D$310&lt;&gt;"", ROW($D$11:$D$310)-ROW($D$11)+1), ROW(B94))), "")</f>
        <v/>
      </c>
      <c r="AC104" s="270"/>
    </row>
    <row r="105" spans="2:29" ht="21.75" customHeight="1" thickTop="1" thickBot="1">
      <c r="B105" s="40"/>
      <c r="C105" s="141">
        <v>95</v>
      </c>
      <c r="D105" s="132"/>
      <c r="E105" s="129"/>
      <c r="F105" s="129"/>
      <c r="G105" s="130"/>
      <c r="H105" s="130"/>
      <c r="I105" s="129"/>
      <c r="J105" s="129"/>
      <c r="K105" s="129"/>
      <c r="L105" s="129"/>
      <c r="M105" s="129"/>
      <c r="N105" s="129"/>
      <c r="O105" s="129"/>
      <c r="P105" s="129"/>
      <c r="Q105" s="129"/>
      <c r="R105" s="129"/>
      <c r="S105" s="129"/>
      <c r="T105" s="129"/>
      <c r="U105" s="129"/>
      <c r="V105" s="129"/>
      <c r="W105" s="129"/>
      <c r="X105" s="129"/>
      <c r="Y105" s="129"/>
      <c r="Z105" s="129"/>
      <c r="AA105" s="129"/>
      <c r="AB105" s="270" t="str" cm="1">
        <f t="array" ref="AB105">IFERROR(INDEX($D$11:$D$310, SMALL(IF($D$11:$D$310&lt;&gt;"", ROW($D$11:$D$310)-ROW($D$11)+1), ROW(B95))), "")</f>
        <v/>
      </c>
      <c r="AC105" s="270"/>
    </row>
    <row r="106" spans="2:29" ht="21.75" customHeight="1" thickTop="1" thickBot="1">
      <c r="B106" s="40"/>
      <c r="C106" s="141">
        <v>96</v>
      </c>
      <c r="D106" s="132"/>
      <c r="E106" s="129"/>
      <c r="F106" s="129"/>
      <c r="G106" s="130"/>
      <c r="H106" s="130"/>
      <c r="I106" s="129"/>
      <c r="J106" s="129"/>
      <c r="K106" s="129"/>
      <c r="L106" s="129"/>
      <c r="M106" s="129"/>
      <c r="N106" s="129"/>
      <c r="O106" s="129"/>
      <c r="P106" s="129"/>
      <c r="Q106" s="129"/>
      <c r="R106" s="129"/>
      <c r="S106" s="129"/>
      <c r="T106" s="129"/>
      <c r="U106" s="129"/>
      <c r="V106" s="129"/>
      <c r="W106" s="129"/>
      <c r="X106" s="129"/>
      <c r="Y106" s="129"/>
      <c r="Z106" s="129"/>
      <c r="AA106" s="129"/>
      <c r="AB106" s="270" t="str" cm="1">
        <f t="array" ref="AB106">IFERROR(INDEX($D$11:$D$310, SMALL(IF($D$11:$D$310&lt;&gt;"", ROW($D$11:$D$310)-ROW($D$11)+1), ROW(B96))), "")</f>
        <v/>
      </c>
      <c r="AC106" s="270"/>
    </row>
    <row r="107" spans="2:29" ht="21.75" customHeight="1" thickTop="1" thickBot="1">
      <c r="B107" s="40"/>
      <c r="C107" s="141">
        <v>97</v>
      </c>
      <c r="D107" s="132"/>
      <c r="E107" s="129"/>
      <c r="F107" s="129"/>
      <c r="G107" s="130"/>
      <c r="H107" s="130"/>
      <c r="I107" s="129"/>
      <c r="J107" s="129"/>
      <c r="K107" s="129"/>
      <c r="L107" s="129"/>
      <c r="M107" s="129"/>
      <c r="N107" s="129"/>
      <c r="O107" s="129"/>
      <c r="P107" s="129"/>
      <c r="Q107" s="129"/>
      <c r="R107" s="129"/>
      <c r="S107" s="129"/>
      <c r="T107" s="129"/>
      <c r="U107" s="129"/>
      <c r="V107" s="129"/>
      <c r="W107" s="129"/>
      <c r="X107" s="129"/>
      <c r="Y107" s="129"/>
      <c r="Z107" s="129"/>
      <c r="AA107" s="129"/>
      <c r="AB107" s="270" t="str" cm="1">
        <f t="array" ref="AB107">IFERROR(INDEX($D$11:$D$310, SMALL(IF($D$11:$D$310&lt;&gt;"", ROW($D$11:$D$310)-ROW($D$11)+1), ROW(B97))), "")</f>
        <v/>
      </c>
      <c r="AC107" s="270"/>
    </row>
    <row r="108" spans="2:29" ht="21.75" customHeight="1" thickTop="1" thickBot="1">
      <c r="B108" s="40"/>
      <c r="C108" s="141">
        <v>98</v>
      </c>
      <c r="D108" s="132"/>
      <c r="E108" s="129"/>
      <c r="F108" s="129"/>
      <c r="G108" s="130"/>
      <c r="H108" s="130"/>
      <c r="I108" s="129"/>
      <c r="J108" s="129"/>
      <c r="K108" s="129"/>
      <c r="L108" s="129"/>
      <c r="M108" s="129"/>
      <c r="N108" s="129"/>
      <c r="O108" s="129"/>
      <c r="P108" s="129"/>
      <c r="Q108" s="129"/>
      <c r="R108" s="129"/>
      <c r="S108" s="129"/>
      <c r="T108" s="129"/>
      <c r="U108" s="129"/>
      <c r="V108" s="129"/>
      <c r="W108" s="129"/>
      <c r="X108" s="129"/>
      <c r="Y108" s="129"/>
      <c r="Z108" s="129"/>
      <c r="AA108" s="129"/>
      <c r="AB108" s="270" t="str" cm="1">
        <f t="array" ref="AB108">IFERROR(INDEX($D$11:$D$310, SMALL(IF($D$11:$D$310&lt;&gt;"", ROW($D$11:$D$310)-ROW($D$11)+1), ROW(B98))), "")</f>
        <v/>
      </c>
      <c r="AC108" s="270"/>
    </row>
    <row r="109" spans="2:29" ht="21.75" customHeight="1" thickTop="1" thickBot="1">
      <c r="B109" s="40"/>
      <c r="C109" s="141">
        <v>99</v>
      </c>
      <c r="D109" s="132"/>
      <c r="E109" s="129"/>
      <c r="F109" s="129"/>
      <c r="G109" s="130"/>
      <c r="H109" s="130"/>
      <c r="I109" s="129"/>
      <c r="J109" s="129"/>
      <c r="K109" s="129"/>
      <c r="L109" s="129"/>
      <c r="M109" s="129"/>
      <c r="N109" s="129"/>
      <c r="O109" s="129"/>
      <c r="P109" s="129"/>
      <c r="Q109" s="129"/>
      <c r="R109" s="129"/>
      <c r="S109" s="129"/>
      <c r="T109" s="129"/>
      <c r="U109" s="129"/>
      <c r="V109" s="129"/>
      <c r="W109" s="129"/>
      <c r="X109" s="129"/>
      <c r="Y109" s="129"/>
      <c r="Z109" s="129"/>
      <c r="AA109" s="129"/>
      <c r="AB109" s="270" t="str" cm="1">
        <f t="array" ref="AB109">IFERROR(INDEX($D$11:$D$310, SMALL(IF($D$11:$D$310&lt;&gt;"", ROW($D$11:$D$310)-ROW($D$11)+1), ROW(B99))), "")</f>
        <v/>
      </c>
      <c r="AC109" s="270"/>
    </row>
    <row r="110" spans="2:29" ht="21.75" customHeight="1" thickTop="1" thickBot="1">
      <c r="B110" s="40"/>
      <c r="C110" s="141">
        <v>100</v>
      </c>
      <c r="D110" s="132"/>
      <c r="E110" s="129"/>
      <c r="F110" s="129"/>
      <c r="G110" s="130"/>
      <c r="H110" s="130"/>
      <c r="I110" s="129"/>
      <c r="J110" s="129"/>
      <c r="K110" s="129"/>
      <c r="L110" s="129"/>
      <c r="M110" s="129"/>
      <c r="N110" s="129"/>
      <c r="O110" s="129"/>
      <c r="P110" s="129"/>
      <c r="Q110" s="129"/>
      <c r="R110" s="129"/>
      <c r="S110" s="129"/>
      <c r="T110" s="129"/>
      <c r="U110" s="129"/>
      <c r="V110" s="129"/>
      <c r="W110" s="129"/>
      <c r="X110" s="129"/>
      <c r="Y110" s="129"/>
      <c r="Z110" s="129"/>
      <c r="AA110" s="129"/>
      <c r="AB110" s="270" t="str" cm="1">
        <f t="array" ref="AB110">IFERROR(INDEX($D$11:$D$310, SMALL(IF($D$11:$D$310&lt;&gt;"", ROW($D$11:$D$310)-ROW($D$11)+1), ROW(B100))), "")</f>
        <v/>
      </c>
      <c r="AC110" s="270"/>
    </row>
    <row r="111" spans="2:29" ht="21.75" customHeight="1" thickTop="1" thickBot="1">
      <c r="B111" s="40"/>
      <c r="C111" s="141">
        <v>101</v>
      </c>
      <c r="D111" s="132"/>
      <c r="E111" s="129"/>
      <c r="F111" s="129"/>
      <c r="G111" s="130"/>
      <c r="H111" s="130"/>
      <c r="I111" s="129"/>
      <c r="J111" s="129"/>
      <c r="K111" s="129"/>
      <c r="L111" s="129"/>
      <c r="M111" s="129"/>
      <c r="N111" s="129"/>
      <c r="O111" s="129"/>
      <c r="P111" s="129"/>
      <c r="Q111" s="129"/>
      <c r="R111" s="129"/>
      <c r="S111" s="129"/>
      <c r="T111" s="129"/>
      <c r="U111" s="129"/>
      <c r="V111" s="129"/>
      <c r="W111" s="129"/>
      <c r="X111" s="129"/>
      <c r="Y111" s="129"/>
      <c r="Z111" s="129"/>
      <c r="AA111" s="129"/>
      <c r="AB111" s="270" t="str" cm="1">
        <f t="array" ref="AB111">IFERROR(INDEX($D$11:$D$310, SMALL(IF($D$11:$D$310&lt;&gt;"", ROW($D$11:$D$310)-ROW($D$11)+1), ROW(B101))), "")</f>
        <v/>
      </c>
      <c r="AC111" s="270"/>
    </row>
    <row r="112" spans="2:29" ht="21.75" customHeight="1" thickTop="1" thickBot="1">
      <c r="B112" s="40"/>
      <c r="C112" s="141">
        <v>102</v>
      </c>
      <c r="D112" s="132"/>
      <c r="E112" s="129"/>
      <c r="F112" s="129"/>
      <c r="G112" s="130"/>
      <c r="H112" s="130"/>
      <c r="I112" s="129"/>
      <c r="J112" s="129"/>
      <c r="K112" s="129"/>
      <c r="L112" s="129"/>
      <c r="M112" s="129"/>
      <c r="N112" s="129"/>
      <c r="O112" s="129"/>
      <c r="P112" s="129"/>
      <c r="Q112" s="129"/>
      <c r="R112" s="129"/>
      <c r="S112" s="129"/>
      <c r="T112" s="129"/>
      <c r="U112" s="129"/>
      <c r="V112" s="129"/>
      <c r="W112" s="129"/>
      <c r="X112" s="129"/>
      <c r="Y112" s="129"/>
      <c r="Z112" s="129"/>
      <c r="AA112" s="129"/>
      <c r="AB112" s="270" t="str" cm="1">
        <f t="array" ref="AB112">IFERROR(INDEX($D$11:$D$310, SMALL(IF($D$11:$D$310&lt;&gt;"", ROW($D$11:$D$310)-ROW($D$11)+1), ROW(B102))), "")</f>
        <v/>
      </c>
      <c r="AC112" s="270"/>
    </row>
    <row r="113" spans="2:29" ht="21.75" customHeight="1" thickTop="1" thickBot="1">
      <c r="B113" s="40"/>
      <c r="C113" s="141">
        <v>103</v>
      </c>
      <c r="D113" s="132"/>
      <c r="E113" s="129"/>
      <c r="F113" s="129"/>
      <c r="G113" s="130"/>
      <c r="H113" s="130"/>
      <c r="I113" s="129"/>
      <c r="J113" s="129"/>
      <c r="K113" s="129"/>
      <c r="L113" s="129"/>
      <c r="M113" s="129"/>
      <c r="N113" s="129"/>
      <c r="O113" s="129"/>
      <c r="P113" s="129"/>
      <c r="Q113" s="129"/>
      <c r="R113" s="129"/>
      <c r="S113" s="129"/>
      <c r="T113" s="129"/>
      <c r="U113" s="129"/>
      <c r="V113" s="129"/>
      <c r="W113" s="129"/>
      <c r="X113" s="129"/>
      <c r="Y113" s="129"/>
      <c r="Z113" s="129"/>
      <c r="AA113" s="129"/>
      <c r="AB113" s="270" t="str" cm="1">
        <f t="array" ref="AB113">IFERROR(INDEX($D$11:$D$310, SMALL(IF($D$11:$D$310&lt;&gt;"", ROW($D$11:$D$310)-ROW($D$11)+1), ROW(B103))), "")</f>
        <v/>
      </c>
      <c r="AC113" s="270"/>
    </row>
    <row r="114" spans="2:29" ht="21.75" customHeight="1" thickTop="1" thickBot="1">
      <c r="B114" s="40"/>
      <c r="C114" s="141">
        <v>104</v>
      </c>
      <c r="D114" s="132"/>
      <c r="E114" s="129"/>
      <c r="F114" s="129"/>
      <c r="G114" s="130"/>
      <c r="H114" s="130"/>
      <c r="I114" s="129"/>
      <c r="J114" s="129"/>
      <c r="K114" s="129"/>
      <c r="L114" s="129"/>
      <c r="M114" s="129"/>
      <c r="N114" s="129"/>
      <c r="O114" s="129"/>
      <c r="P114" s="129"/>
      <c r="Q114" s="129"/>
      <c r="R114" s="129"/>
      <c r="S114" s="129"/>
      <c r="T114" s="129"/>
      <c r="U114" s="129"/>
      <c r="V114" s="129"/>
      <c r="W114" s="129"/>
      <c r="X114" s="129"/>
      <c r="Y114" s="129"/>
      <c r="Z114" s="129"/>
      <c r="AA114" s="129"/>
      <c r="AB114" s="270" t="str" cm="1">
        <f t="array" ref="AB114">IFERROR(INDEX($D$11:$D$310, SMALL(IF($D$11:$D$310&lt;&gt;"", ROW($D$11:$D$310)-ROW($D$11)+1), ROW(B104))), "")</f>
        <v/>
      </c>
      <c r="AC114" s="270"/>
    </row>
    <row r="115" spans="2:29" ht="21.75" customHeight="1" thickTop="1" thickBot="1">
      <c r="B115" s="40"/>
      <c r="C115" s="141">
        <v>105</v>
      </c>
      <c r="D115" s="132"/>
      <c r="E115" s="129"/>
      <c r="F115" s="129"/>
      <c r="G115" s="130"/>
      <c r="H115" s="130"/>
      <c r="I115" s="129"/>
      <c r="J115" s="129"/>
      <c r="K115" s="129"/>
      <c r="L115" s="129"/>
      <c r="M115" s="129"/>
      <c r="N115" s="129"/>
      <c r="O115" s="129"/>
      <c r="P115" s="129"/>
      <c r="Q115" s="129"/>
      <c r="R115" s="129"/>
      <c r="S115" s="129"/>
      <c r="T115" s="129"/>
      <c r="U115" s="129"/>
      <c r="V115" s="129"/>
      <c r="W115" s="129"/>
      <c r="X115" s="129"/>
      <c r="Y115" s="129"/>
      <c r="Z115" s="129"/>
      <c r="AA115" s="129"/>
      <c r="AB115" s="270" t="str" cm="1">
        <f t="array" ref="AB115">IFERROR(INDEX($D$11:$D$310, SMALL(IF($D$11:$D$310&lt;&gt;"", ROW($D$11:$D$310)-ROW($D$11)+1), ROW(B105))), "")</f>
        <v/>
      </c>
      <c r="AC115" s="270"/>
    </row>
    <row r="116" spans="2:29" ht="21.75" customHeight="1" thickTop="1" thickBot="1">
      <c r="B116" s="40"/>
      <c r="C116" s="141">
        <v>106</v>
      </c>
      <c r="D116" s="132"/>
      <c r="E116" s="129"/>
      <c r="F116" s="129"/>
      <c r="G116" s="130"/>
      <c r="H116" s="130"/>
      <c r="I116" s="129"/>
      <c r="J116" s="129"/>
      <c r="K116" s="129"/>
      <c r="L116" s="129"/>
      <c r="M116" s="129"/>
      <c r="N116" s="129"/>
      <c r="O116" s="129"/>
      <c r="P116" s="129"/>
      <c r="Q116" s="129"/>
      <c r="R116" s="129"/>
      <c r="S116" s="129"/>
      <c r="T116" s="129"/>
      <c r="U116" s="129"/>
      <c r="V116" s="129"/>
      <c r="W116" s="129"/>
      <c r="X116" s="129"/>
      <c r="Y116" s="129"/>
      <c r="Z116" s="129"/>
      <c r="AA116" s="129"/>
      <c r="AB116" s="270" t="str" cm="1">
        <f t="array" ref="AB116">IFERROR(INDEX($D$11:$D$310, SMALL(IF($D$11:$D$310&lt;&gt;"", ROW($D$11:$D$310)-ROW($D$11)+1), ROW(B106))), "")</f>
        <v/>
      </c>
      <c r="AC116" s="270"/>
    </row>
    <row r="117" spans="2:29" ht="21.75" customHeight="1" thickTop="1" thickBot="1">
      <c r="B117" s="40"/>
      <c r="C117" s="141">
        <v>107</v>
      </c>
      <c r="D117" s="132"/>
      <c r="E117" s="129"/>
      <c r="F117" s="129"/>
      <c r="G117" s="130"/>
      <c r="H117" s="130"/>
      <c r="I117" s="129"/>
      <c r="J117" s="129"/>
      <c r="K117" s="129"/>
      <c r="L117" s="129"/>
      <c r="M117" s="129"/>
      <c r="N117" s="129"/>
      <c r="O117" s="129"/>
      <c r="P117" s="129"/>
      <c r="Q117" s="129"/>
      <c r="R117" s="129"/>
      <c r="S117" s="129"/>
      <c r="T117" s="129"/>
      <c r="U117" s="129"/>
      <c r="V117" s="129"/>
      <c r="W117" s="129"/>
      <c r="X117" s="129"/>
      <c r="Y117" s="129"/>
      <c r="Z117" s="129"/>
      <c r="AA117" s="129"/>
      <c r="AB117" s="270" t="str" cm="1">
        <f t="array" ref="AB117">IFERROR(INDEX($D$11:$D$310, SMALL(IF($D$11:$D$310&lt;&gt;"", ROW($D$11:$D$310)-ROW($D$11)+1), ROW(B107))), "")</f>
        <v/>
      </c>
      <c r="AC117" s="270"/>
    </row>
    <row r="118" spans="2:29" ht="21.75" customHeight="1" thickTop="1" thickBot="1">
      <c r="B118" s="40"/>
      <c r="C118" s="141">
        <v>108</v>
      </c>
      <c r="D118" s="132"/>
      <c r="E118" s="129"/>
      <c r="F118" s="129"/>
      <c r="G118" s="130"/>
      <c r="H118" s="130"/>
      <c r="I118" s="129"/>
      <c r="J118" s="129"/>
      <c r="K118" s="129"/>
      <c r="L118" s="129"/>
      <c r="M118" s="129"/>
      <c r="N118" s="129"/>
      <c r="O118" s="129"/>
      <c r="P118" s="129"/>
      <c r="Q118" s="129"/>
      <c r="R118" s="129"/>
      <c r="S118" s="129"/>
      <c r="T118" s="129"/>
      <c r="U118" s="129"/>
      <c r="V118" s="129"/>
      <c r="W118" s="129"/>
      <c r="X118" s="129"/>
      <c r="Y118" s="129"/>
      <c r="Z118" s="129"/>
      <c r="AA118" s="129"/>
      <c r="AB118" s="270" t="str" cm="1">
        <f t="array" ref="AB118">IFERROR(INDEX($D$11:$D$310, SMALL(IF($D$11:$D$310&lt;&gt;"", ROW($D$11:$D$310)-ROW($D$11)+1), ROW(B108))), "")</f>
        <v/>
      </c>
      <c r="AC118" s="270"/>
    </row>
    <row r="119" spans="2:29" ht="21.75" customHeight="1" thickTop="1" thickBot="1">
      <c r="B119" s="40"/>
      <c r="C119" s="141">
        <v>109</v>
      </c>
      <c r="D119" s="132"/>
      <c r="E119" s="129"/>
      <c r="F119" s="129"/>
      <c r="G119" s="130"/>
      <c r="H119" s="130"/>
      <c r="I119" s="129"/>
      <c r="J119" s="129"/>
      <c r="K119" s="129"/>
      <c r="L119" s="129"/>
      <c r="M119" s="129"/>
      <c r="N119" s="129"/>
      <c r="O119" s="129"/>
      <c r="P119" s="129"/>
      <c r="Q119" s="129"/>
      <c r="R119" s="129"/>
      <c r="S119" s="129"/>
      <c r="T119" s="129"/>
      <c r="U119" s="129"/>
      <c r="V119" s="129"/>
      <c r="W119" s="129"/>
      <c r="X119" s="129"/>
      <c r="Y119" s="129"/>
      <c r="Z119" s="129"/>
      <c r="AA119" s="129"/>
      <c r="AB119" s="270" t="str" cm="1">
        <f t="array" ref="AB119">IFERROR(INDEX($D$11:$D$310, SMALL(IF($D$11:$D$310&lt;&gt;"", ROW($D$11:$D$310)-ROW($D$11)+1), ROW(B109))), "")</f>
        <v/>
      </c>
      <c r="AC119" s="270"/>
    </row>
    <row r="120" spans="2:29" ht="21.75" customHeight="1" thickTop="1" thickBot="1">
      <c r="B120" s="40"/>
      <c r="C120" s="141">
        <v>110</v>
      </c>
      <c r="D120" s="132"/>
      <c r="E120" s="129"/>
      <c r="F120" s="129"/>
      <c r="G120" s="130"/>
      <c r="H120" s="130"/>
      <c r="I120" s="129"/>
      <c r="J120" s="129"/>
      <c r="K120" s="129"/>
      <c r="L120" s="129"/>
      <c r="M120" s="129"/>
      <c r="N120" s="129"/>
      <c r="O120" s="129"/>
      <c r="P120" s="129"/>
      <c r="Q120" s="129"/>
      <c r="R120" s="129"/>
      <c r="S120" s="129"/>
      <c r="T120" s="129"/>
      <c r="U120" s="129"/>
      <c r="V120" s="129"/>
      <c r="W120" s="129"/>
      <c r="X120" s="129"/>
      <c r="Y120" s="129"/>
      <c r="Z120" s="129"/>
      <c r="AA120" s="129"/>
      <c r="AB120" s="270" t="str" cm="1">
        <f t="array" ref="AB120">IFERROR(INDEX($D$11:$D$310, SMALL(IF($D$11:$D$310&lt;&gt;"", ROW($D$11:$D$310)-ROW($D$11)+1), ROW(B110))), "")</f>
        <v/>
      </c>
      <c r="AC120" s="270"/>
    </row>
    <row r="121" spans="2:29" ht="21.75" customHeight="1" thickTop="1" thickBot="1">
      <c r="B121" s="40"/>
      <c r="C121" s="141">
        <v>111</v>
      </c>
      <c r="D121" s="132"/>
      <c r="E121" s="129"/>
      <c r="F121" s="129"/>
      <c r="G121" s="130"/>
      <c r="H121" s="130"/>
      <c r="I121" s="129"/>
      <c r="J121" s="129"/>
      <c r="K121" s="129"/>
      <c r="L121" s="129"/>
      <c r="M121" s="129"/>
      <c r="N121" s="129"/>
      <c r="O121" s="129"/>
      <c r="P121" s="129"/>
      <c r="Q121" s="129"/>
      <c r="R121" s="129"/>
      <c r="S121" s="129"/>
      <c r="T121" s="129"/>
      <c r="U121" s="129"/>
      <c r="V121" s="129"/>
      <c r="W121" s="129"/>
      <c r="X121" s="129"/>
      <c r="Y121" s="129"/>
      <c r="Z121" s="129"/>
      <c r="AA121" s="129"/>
      <c r="AB121" s="270" t="str" cm="1">
        <f t="array" ref="AB121">IFERROR(INDEX($D$11:$D$310, SMALL(IF($D$11:$D$310&lt;&gt;"", ROW($D$11:$D$310)-ROW($D$11)+1), ROW(B111))), "")</f>
        <v/>
      </c>
      <c r="AC121" s="270"/>
    </row>
    <row r="122" spans="2:29" ht="21.75" customHeight="1" thickTop="1" thickBot="1">
      <c r="B122" s="40"/>
      <c r="C122" s="141">
        <v>112</v>
      </c>
      <c r="D122" s="132"/>
      <c r="E122" s="129"/>
      <c r="F122" s="129"/>
      <c r="G122" s="130"/>
      <c r="H122" s="130"/>
      <c r="I122" s="129"/>
      <c r="J122" s="129"/>
      <c r="K122" s="129"/>
      <c r="L122" s="129"/>
      <c r="M122" s="129"/>
      <c r="N122" s="129"/>
      <c r="O122" s="129"/>
      <c r="P122" s="129"/>
      <c r="Q122" s="129"/>
      <c r="R122" s="129"/>
      <c r="S122" s="129"/>
      <c r="T122" s="129"/>
      <c r="U122" s="129"/>
      <c r="V122" s="129"/>
      <c r="W122" s="129"/>
      <c r="X122" s="129"/>
      <c r="Y122" s="129"/>
      <c r="Z122" s="129"/>
      <c r="AA122" s="129"/>
      <c r="AB122" s="270" t="str" cm="1">
        <f t="array" ref="AB122">IFERROR(INDEX($D$11:$D$310, SMALL(IF($D$11:$D$310&lt;&gt;"", ROW($D$11:$D$310)-ROW($D$11)+1), ROW(B112))), "")</f>
        <v/>
      </c>
      <c r="AC122" s="270"/>
    </row>
    <row r="123" spans="2:29" ht="21.75" customHeight="1" thickTop="1" thickBot="1">
      <c r="B123" s="40"/>
      <c r="C123" s="141">
        <v>113</v>
      </c>
      <c r="D123" s="132"/>
      <c r="E123" s="129"/>
      <c r="F123" s="129"/>
      <c r="G123" s="130"/>
      <c r="H123" s="130"/>
      <c r="I123" s="129"/>
      <c r="J123" s="129"/>
      <c r="K123" s="129"/>
      <c r="L123" s="129"/>
      <c r="M123" s="129"/>
      <c r="N123" s="129"/>
      <c r="O123" s="129"/>
      <c r="P123" s="129"/>
      <c r="Q123" s="129"/>
      <c r="R123" s="129"/>
      <c r="S123" s="129"/>
      <c r="T123" s="129"/>
      <c r="U123" s="129"/>
      <c r="V123" s="129"/>
      <c r="W123" s="129"/>
      <c r="X123" s="129"/>
      <c r="Y123" s="129"/>
      <c r="Z123" s="129"/>
      <c r="AA123" s="129"/>
      <c r="AB123" s="270" t="str" cm="1">
        <f t="array" ref="AB123">IFERROR(INDEX($D$11:$D$310, SMALL(IF($D$11:$D$310&lt;&gt;"", ROW($D$11:$D$310)-ROW($D$11)+1), ROW(B113))), "")</f>
        <v/>
      </c>
      <c r="AC123" s="270"/>
    </row>
    <row r="124" spans="2:29" ht="21.75" customHeight="1" thickTop="1" thickBot="1">
      <c r="B124" s="40"/>
      <c r="C124" s="141">
        <v>114</v>
      </c>
      <c r="D124" s="132"/>
      <c r="E124" s="129"/>
      <c r="F124" s="129"/>
      <c r="G124" s="130"/>
      <c r="H124" s="130"/>
      <c r="I124" s="129"/>
      <c r="J124" s="129"/>
      <c r="K124" s="129"/>
      <c r="L124" s="129"/>
      <c r="M124" s="129"/>
      <c r="N124" s="129"/>
      <c r="O124" s="129"/>
      <c r="P124" s="129"/>
      <c r="Q124" s="129"/>
      <c r="R124" s="129"/>
      <c r="S124" s="129"/>
      <c r="T124" s="129"/>
      <c r="U124" s="129"/>
      <c r="V124" s="129"/>
      <c r="W124" s="129"/>
      <c r="X124" s="129"/>
      <c r="Y124" s="129"/>
      <c r="Z124" s="129"/>
      <c r="AA124" s="129"/>
      <c r="AB124" s="270" t="str" cm="1">
        <f t="array" ref="AB124">IFERROR(INDEX($D$11:$D$310, SMALL(IF($D$11:$D$310&lt;&gt;"", ROW($D$11:$D$310)-ROW($D$11)+1), ROW(B114))), "")</f>
        <v/>
      </c>
      <c r="AC124" s="270"/>
    </row>
    <row r="125" spans="2:29" ht="21.75" customHeight="1" thickTop="1" thickBot="1">
      <c r="B125" s="40"/>
      <c r="C125" s="141">
        <v>115</v>
      </c>
      <c r="D125" s="132"/>
      <c r="E125" s="129"/>
      <c r="F125" s="129"/>
      <c r="G125" s="130"/>
      <c r="H125" s="130"/>
      <c r="I125" s="129"/>
      <c r="J125" s="129"/>
      <c r="K125" s="129"/>
      <c r="L125" s="129"/>
      <c r="M125" s="129"/>
      <c r="N125" s="129"/>
      <c r="O125" s="129"/>
      <c r="P125" s="129"/>
      <c r="Q125" s="129"/>
      <c r="R125" s="129"/>
      <c r="S125" s="129"/>
      <c r="T125" s="129"/>
      <c r="U125" s="129"/>
      <c r="V125" s="129"/>
      <c r="W125" s="129"/>
      <c r="X125" s="129"/>
      <c r="Y125" s="129"/>
      <c r="Z125" s="129"/>
      <c r="AA125" s="129"/>
      <c r="AB125" s="270" t="str" cm="1">
        <f t="array" ref="AB125">IFERROR(INDEX($D$11:$D$310, SMALL(IF($D$11:$D$310&lt;&gt;"", ROW($D$11:$D$310)-ROW($D$11)+1), ROW(B115))), "")</f>
        <v/>
      </c>
      <c r="AC125" s="270"/>
    </row>
    <row r="126" spans="2:29" ht="21.75" customHeight="1" thickTop="1" thickBot="1">
      <c r="B126" s="40"/>
      <c r="C126" s="141">
        <v>116</v>
      </c>
      <c r="D126" s="132"/>
      <c r="E126" s="130"/>
      <c r="F126" s="130"/>
      <c r="G126" s="130"/>
      <c r="H126" s="130"/>
      <c r="I126" s="129"/>
      <c r="J126" s="129"/>
      <c r="K126" s="129"/>
      <c r="L126" s="129"/>
      <c r="M126" s="129"/>
      <c r="N126" s="129"/>
      <c r="O126" s="129"/>
      <c r="P126" s="129"/>
      <c r="Q126" s="129"/>
      <c r="R126" s="129"/>
      <c r="S126" s="129"/>
      <c r="T126" s="129"/>
      <c r="U126" s="129"/>
      <c r="V126" s="129"/>
      <c r="W126" s="129"/>
      <c r="X126" s="129"/>
      <c r="Y126" s="129"/>
      <c r="Z126" s="129"/>
      <c r="AA126" s="129"/>
      <c r="AB126" s="270" t="str" cm="1">
        <f t="array" ref="AB126">IFERROR(INDEX($D$11:$D$310, SMALL(IF($D$11:$D$310&lt;&gt;"", ROW($D$11:$D$310)-ROW($D$11)+1), ROW(B116))), "")</f>
        <v/>
      </c>
      <c r="AC126" s="270"/>
    </row>
    <row r="127" spans="2:29" ht="21.75" customHeight="1" thickTop="1" thickBot="1">
      <c r="B127" s="40"/>
      <c r="C127" s="141">
        <v>117</v>
      </c>
      <c r="D127" s="132"/>
      <c r="E127" s="130"/>
      <c r="F127" s="130"/>
      <c r="G127" s="130"/>
      <c r="H127" s="130"/>
      <c r="I127" s="129"/>
      <c r="J127" s="129"/>
      <c r="K127" s="129"/>
      <c r="L127" s="129"/>
      <c r="M127" s="129"/>
      <c r="N127" s="129"/>
      <c r="O127" s="129"/>
      <c r="P127" s="129"/>
      <c r="Q127" s="129"/>
      <c r="R127" s="129"/>
      <c r="S127" s="129"/>
      <c r="T127" s="129"/>
      <c r="U127" s="129"/>
      <c r="V127" s="129"/>
      <c r="W127" s="129"/>
      <c r="X127" s="129"/>
      <c r="Y127" s="129"/>
      <c r="Z127" s="129"/>
      <c r="AA127" s="129"/>
      <c r="AB127" s="270" t="str" cm="1">
        <f t="array" ref="AB127">IFERROR(INDEX($D$11:$D$310, SMALL(IF($D$11:$D$310&lt;&gt;"", ROW($D$11:$D$310)-ROW($D$11)+1), ROW(B117))), "")</f>
        <v/>
      </c>
      <c r="AC127" s="270"/>
    </row>
    <row r="128" spans="2:29" ht="21.75" customHeight="1" thickTop="1" thickBot="1">
      <c r="B128" s="40"/>
      <c r="C128" s="141">
        <v>118</v>
      </c>
      <c r="D128" s="132"/>
      <c r="E128" s="130"/>
      <c r="F128" s="130"/>
      <c r="G128" s="130"/>
      <c r="H128" s="130"/>
      <c r="I128" s="129"/>
      <c r="J128" s="129"/>
      <c r="K128" s="129"/>
      <c r="L128" s="129"/>
      <c r="M128" s="129"/>
      <c r="N128" s="129"/>
      <c r="O128" s="129"/>
      <c r="P128" s="129"/>
      <c r="Q128" s="129"/>
      <c r="R128" s="129"/>
      <c r="S128" s="129"/>
      <c r="T128" s="129"/>
      <c r="U128" s="129"/>
      <c r="V128" s="129"/>
      <c r="W128" s="129"/>
      <c r="X128" s="129"/>
      <c r="Y128" s="129"/>
      <c r="Z128" s="129"/>
      <c r="AA128" s="129"/>
      <c r="AB128" s="270" t="str" cm="1">
        <f t="array" ref="AB128">IFERROR(INDEX($D$11:$D$310, SMALL(IF($D$11:$D$310&lt;&gt;"", ROW($D$11:$D$310)-ROW($D$11)+1), ROW(B118))), "")</f>
        <v/>
      </c>
      <c r="AC128" s="270"/>
    </row>
    <row r="129" spans="2:29" ht="21.75" customHeight="1" thickTop="1" thickBot="1">
      <c r="B129" s="40"/>
      <c r="C129" s="141">
        <v>119</v>
      </c>
      <c r="D129" s="132"/>
      <c r="E129" s="130"/>
      <c r="F129" s="130"/>
      <c r="G129" s="130"/>
      <c r="H129" s="130"/>
      <c r="I129" s="129"/>
      <c r="J129" s="129"/>
      <c r="K129" s="129"/>
      <c r="L129" s="129"/>
      <c r="M129" s="129"/>
      <c r="N129" s="129"/>
      <c r="O129" s="129"/>
      <c r="P129" s="129"/>
      <c r="Q129" s="129"/>
      <c r="R129" s="129"/>
      <c r="S129" s="129"/>
      <c r="T129" s="129"/>
      <c r="U129" s="129"/>
      <c r="V129" s="129"/>
      <c r="W129" s="129"/>
      <c r="X129" s="129"/>
      <c r="Y129" s="129"/>
      <c r="Z129" s="129"/>
      <c r="AA129" s="129"/>
      <c r="AB129" s="270" t="str" cm="1">
        <f t="array" ref="AB129">IFERROR(INDEX($D$11:$D$310, SMALL(IF($D$11:$D$310&lt;&gt;"", ROW($D$11:$D$310)-ROW($D$11)+1), ROW(B119))), "")</f>
        <v/>
      </c>
      <c r="AC129" s="270"/>
    </row>
    <row r="130" spans="2:29" ht="21.75" customHeight="1" thickTop="1" thickBot="1">
      <c r="B130" s="40"/>
      <c r="C130" s="141">
        <v>120</v>
      </c>
      <c r="D130" s="132"/>
      <c r="E130" s="130"/>
      <c r="F130" s="130"/>
      <c r="G130" s="130"/>
      <c r="H130" s="130"/>
      <c r="I130" s="129"/>
      <c r="J130" s="129"/>
      <c r="K130" s="129"/>
      <c r="L130" s="129"/>
      <c r="M130" s="129"/>
      <c r="N130" s="129"/>
      <c r="O130" s="129"/>
      <c r="P130" s="129"/>
      <c r="Q130" s="129"/>
      <c r="R130" s="129"/>
      <c r="S130" s="129"/>
      <c r="T130" s="129"/>
      <c r="U130" s="129"/>
      <c r="V130" s="129"/>
      <c r="W130" s="129"/>
      <c r="X130" s="129"/>
      <c r="Y130" s="129"/>
      <c r="Z130" s="129"/>
      <c r="AA130" s="129"/>
      <c r="AB130" s="270" t="str" cm="1">
        <f t="array" ref="AB130">IFERROR(INDEX($D$11:$D$310, SMALL(IF($D$11:$D$310&lt;&gt;"", ROW($D$11:$D$310)-ROW($D$11)+1), ROW(B120))), "")</f>
        <v/>
      </c>
      <c r="AC130" s="270"/>
    </row>
    <row r="131" spans="2:29" ht="21.75" customHeight="1" thickTop="1" thickBot="1">
      <c r="B131" s="40"/>
      <c r="C131" s="141">
        <v>121</v>
      </c>
      <c r="D131" s="132"/>
      <c r="E131" s="130"/>
      <c r="F131" s="130"/>
      <c r="G131" s="130"/>
      <c r="H131" s="130"/>
      <c r="I131" s="129"/>
      <c r="J131" s="129"/>
      <c r="K131" s="129"/>
      <c r="L131" s="129"/>
      <c r="M131" s="129"/>
      <c r="N131" s="129"/>
      <c r="O131" s="129"/>
      <c r="P131" s="129"/>
      <c r="Q131" s="129"/>
      <c r="R131" s="129"/>
      <c r="S131" s="129"/>
      <c r="T131" s="129"/>
      <c r="U131" s="129"/>
      <c r="V131" s="129"/>
      <c r="W131" s="129"/>
      <c r="X131" s="129"/>
      <c r="Y131" s="129"/>
      <c r="Z131" s="129"/>
      <c r="AA131" s="129"/>
      <c r="AB131" s="270" t="str" cm="1">
        <f t="array" ref="AB131">IFERROR(INDEX($D$11:$D$310, SMALL(IF($D$11:$D$310&lt;&gt;"", ROW($D$11:$D$310)-ROW($D$11)+1), ROW(B121))), "")</f>
        <v/>
      </c>
      <c r="AC131" s="270"/>
    </row>
    <row r="132" spans="2:29" ht="21.75" customHeight="1" thickTop="1" thickBot="1">
      <c r="B132" s="40"/>
      <c r="C132" s="141">
        <v>122</v>
      </c>
      <c r="D132" s="132"/>
      <c r="E132" s="130"/>
      <c r="F132" s="130"/>
      <c r="G132" s="130"/>
      <c r="H132" s="130"/>
      <c r="I132" s="129"/>
      <c r="J132" s="129"/>
      <c r="K132" s="129"/>
      <c r="L132" s="129"/>
      <c r="M132" s="129"/>
      <c r="N132" s="129"/>
      <c r="O132" s="129"/>
      <c r="P132" s="129"/>
      <c r="Q132" s="129"/>
      <c r="R132" s="129"/>
      <c r="S132" s="129"/>
      <c r="T132" s="129"/>
      <c r="U132" s="129"/>
      <c r="V132" s="129"/>
      <c r="W132" s="129"/>
      <c r="X132" s="129"/>
      <c r="Y132" s="129"/>
      <c r="Z132" s="129"/>
      <c r="AA132" s="129"/>
      <c r="AB132" s="270" t="str" cm="1">
        <f t="array" ref="AB132">IFERROR(INDEX($D$11:$D$310, SMALL(IF($D$11:$D$310&lt;&gt;"", ROW($D$11:$D$310)-ROW($D$11)+1), ROW(B122))), "")</f>
        <v/>
      </c>
      <c r="AC132" s="270"/>
    </row>
    <row r="133" spans="2:29" ht="21.75" customHeight="1" thickTop="1" thickBot="1">
      <c r="B133" s="40"/>
      <c r="C133" s="141">
        <v>123</v>
      </c>
      <c r="D133" s="132"/>
      <c r="E133" s="130"/>
      <c r="F133" s="130"/>
      <c r="G133" s="130"/>
      <c r="H133" s="130"/>
      <c r="I133" s="129"/>
      <c r="J133" s="129"/>
      <c r="K133" s="129"/>
      <c r="L133" s="129"/>
      <c r="M133" s="129"/>
      <c r="N133" s="129"/>
      <c r="O133" s="129"/>
      <c r="P133" s="129"/>
      <c r="Q133" s="129"/>
      <c r="R133" s="129"/>
      <c r="S133" s="129"/>
      <c r="T133" s="129"/>
      <c r="U133" s="129"/>
      <c r="V133" s="129"/>
      <c r="W133" s="129"/>
      <c r="X133" s="129"/>
      <c r="Y133" s="129"/>
      <c r="Z133" s="129"/>
      <c r="AA133" s="129"/>
      <c r="AB133" s="270" t="str" cm="1">
        <f t="array" ref="AB133">IFERROR(INDEX($D$11:$D$310, SMALL(IF($D$11:$D$310&lt;&gt;"", ROW($D$11:$D$310)-ROW($D$11)+1), ROW(B123))), "")</f>
        <v/>
      </c>
      <c r="AC133" s="270"/>
    </row>
    <row r="134" spans="2:29" ht="21.75" customHeight="1" thickTop="1" thickBot="1">
      <c r="B134" s="40"/>
      <c r="C134" s="141">
        <v>124</v>
      </c>
      <c r="D134" s="132"/>
      <c r="E134" s="130"/>
      <c r="F134" s="130"/>
      <c r="G134" s="130"/>
      <c r="H134" s="130"/>
      <c r="I134" s="129"/>
      <c r="J134" s="129"/>
      <c r="K134" s="129"/>
      <c r="L134" s="129"/>
      <c r="M134" s="129"/>
      <c r="N134" s="129"/>
      <c r="O134" s="129"/>
      <c r="P134" s="129"/>
      <c r="Q134" s="129"/>
      <c r="R134" s="129"/>
      <c r="S134" s="129"/>
      <c r="T134" s="129"/>
      <c r="U134" s="129"/>
      <c r="V134" s="129"/>
      <c r="W134" s="129"/>
      <c r="X134" s="129"/>
      <c r="Y134" s="129"/>
      <c r="Z134" s="129"/>
      <c r="AA134" s="129"/>
      <c r="AB134" s="270" t="str" cm="1">
        <f t="array" ref="AB134">IFERROR(INDEX($D$11:$D$310, SMALL(IF($D$11:$D$310&lt;&gt;"", ROW($D$11:$D$310)-ROW($D$11)+1), ROW(B124))), "")</f>
        <v/>
      </c>
      <c r="AC134" s="270"/>
    </row>
    <row r="135" spans="2:29" ht="21.75" customHeight="1" thickTop="1" thickBot="1">
      <c r="B135" s="40"/>
      <c r="C135" s="141">
        <v>125</v>
      </c>
      <c r="D135" s="132"/>
      <c r="E135" s="130"/>
      <c r="F135" s="130"/>
      <c r="G135" s="130"/>
      <c r="H135" s="130"/>
      <c r="I135" s="129"/>
      <c r="J135" s="129"/>
      <c r="K135" s="129"/>
      <c r="L135" s="129"/>
      <c r="M135" s="129"/>
      <c r="N135" s="129"/>
      <c r="O135" s="129"/>
      <c r="P135" s="129"/>
      <c r="Q135" s="129"/>
      <c r="R135" s="129"/>
      <c r="S135" s="129"/>
      <c r="T135" s="129"/>
      <c r="U135" s="129"/>
      <c r="V135" s="129"/>
      <c r="W135" s="129"/>
      <c r="X135" s="129"/>
      <c r="Y135" s="129"/>
      <c r="Z135" s="129"/>
      <c r="AA135" s="129"/>
      <c r="AB135" s="270" t="str" cm="1">
        <f t="array" ref="AB135">IFERROR(INDEX($D$11:$D$310, SMALL(IF($D$11:$D$310&lt;&gt;"", ROW($D$11:$D$310)-ROW($D$11)+1), ROW(B125))), "")</f>
        <v/>
      </c>
      <c r="AC135" s="270"/>
    </row>
    <row r="136" spans="2:29" ht="21.75" customHeight="1" thickTop="1" thickBot="1">
      <c r="B136" s="40"/>
      <c r="C136" s="141">
        <v>126</v>
      </c>
      <c r="D136" s="132"/>
      <c r="E136" s="130"/>
      <c r="F136" s="130"/>
      <c r="G136" s="130"/>
      <c r="H136" s="130"/>
      <c r="I136" s="129"/>
      <c r="J136" s="129"/>
      <c r="K136" s="129"/>
      <c r="L136" s="129"/>
      <c r="M136" s="129"/>
      <c r="N136" s="129"/>
      <c r="O136" s="129"/>
      <c r="P136" s="129"/>
      <c r="Q136" s="129"/>
      <c r="R136" s="129"/>
      <c r="S136" s="129"/>
      <c r="T136" s="129"/>
      <c r="U136" s="129"/>
      <c r="V136" s="129"/>
      <c r="W136" s="129"/>
      <c r="X136" s="129"/>
      <c r="Y136" s="129"/>
      <c r="Z136" s="129"/>
      <c r="AA136" s="129"/>
      <c r="AB136" s="270" t="str" cm="1">
        <f t="array" ref="AB136">IFERROR(INDEX($D$11:$D$310, SMALL(IF($D$11:$D$310&lt;&gt;"", ROW($D$11:$D$310)-ROW($D$11)+1), ROW(B126))), "")</f>
        <v/>
      </c>
      <c r="AC136" s="270"/>
    </row>
    <row r="137" spans="2:29" ht="21.75" customHeight="1" thickTop="1" thickBot="1">
      <c r="B137" s="40"/>
      <c r="C137" s="141">
        <v>127</v>
      </c>
      <c r="D137" s="132"/>
      <c r="E137" s="130"/>
      <c r="F137" s="130"/>
      <c r="G137" s="130"/>
      <c r="H137" s="130"/>
      <c r="I137" s="129"/>
      <c r="J137" s="129"/>
      <c r="K137" s="129"/>
      <c r="L137" s="129"/>
      <c r="M137" s="129"/>
      <c r="N137" s="129"/>
      <c r="O137" s="129"/>
      <c r="P137" s="129"/>
      <c r="Q137" s="129"/>
      <c r="R137" s="129"/>
      <c r="S137" s="129"/>
      <c r="T137" s="129"/>
      <c r="U137" s="129"/>
      <c r="V137" s="129"/>
      <c r="W137" s="129"/>
      <c r="X137" s="129"/>
      <c r="Y137" s="129"/>
      <c r="Z137" s="129"/>
      <c r="AA137" s="129"/>
      <c r="AB137" s="270" t="str" cm="1">
        <f t="array" ref="AB137">IFERROR(INDEX($D$11:$D$310, SMALL(IF($D$11:$D$310&lt;&gt;"", ROW($D$11:$D$310)-ROW($D$11)+1), ROW(B127))), "")</f>
        <v/>
      </c>
      <c r="AC137" s="270"/>
    </row>
    <row r="138" spans="2:29" ht="21.75" customHeight="1" thickTop="1" thickBot="1">
      <c r="B138" s="40"/>
      <c r="C138" s="141">
        <v>128</v>
      </c>
      <c r="D138" s="132"/>
      <c r="E138" s="130"/>
      <c r="F138" s="130"/>
      <c r="G138" s="130"/>
      <c r="H138" s="130"/>
      <c r="I138" s="129"/>
      <c r="J138" s="129"/>
      <c r="K138" s="129"/>
      <c r="L138" s="129"/>
      <c r="M138" s="129"/>
      <c r="N138" s="129"/>
      <c r="O138" s="129"/>
      <c r="P138" s="129"/>
      <c r="Q138" s="129"/>
      <c r="R138" s="129"/>
      <c r="S138" s="129"/>
      <c r="T138" s="129"/>
      <c r="U138" s="129"/>
      <c r="V138" s="129"/>
      <c r="W138" s="129"/>
      <c r="X138" s="129"/>
      <c r="Y138" s="129"/>
      <c r="Z138" s="129"/>
      <c r="AA138" s="129"/>
      <c r="AB138" s="270" t="str" cm="1">
        <f t="array" ref="AB138">IFERROR(INDEX($D$11:$D$310, SMALL(IF($D$11:$D$310&lt;&gt;"", ROW($D$11:$D$310)-ROW($D$11)+1), ROW(B128))), "")</f>
        <v/>
      </c>
      <c r="AC138" s="270"/>
    </row>
    <row r="139" spans="2:29" ht="21.75" customHeight="1" thickTop="1" thickBot="1">
      <c r="B139" s="40"/>
      <c r="C139" s="141">
        <v>129</v>
      </c>
      <c r="D139" s="132"/>
      <c r="E139" s="130"/>
      <c r="F139" s="130"/>
      <c r="G139" s="130"/>
      <c r="H139" s="130"/>
      <c r="I139" s="129"/>
      <c r="J139" s="129"/>
      <c r="K139" s="129"/>
      <c r="L139" s="129"/>
      <c r="M139" s="129"/>
      <c r="N139" s="129"/>
      <c r="O139" s="129"/>
      <c r="P139" s="129"/>
      <c r="Q139" s="129"/>
      <c r="R139" s="129"/>
      <c r="S139" s="129"/>
      <c r="T139" s="129"/>
      <c r="U139" s="129"/>
      <c r="V139" s="129"/>
      <c r="W139" s="129"/>
      <c r="X139" s="129"/>
      <c r="Y139" s="129"/>
      <c r="Z139" s="129"/>
      <c r="AA139" s="129"/>
      <c r="AB139" s="270" t="str" cm="1">
        <f t="array" ref="AB139">IFERROR(INDEX($D$11:$D$310, SMALL(IF($D$11:$D$310&lt;&gt;"", ROW($D$11:$D$310)-ROW($D$11)+1), ROW(B129))), "")</f>
        <v/>
      </c>
      <c r="AC139" s="270"/>
    </row>
    <row r="140" spans="2:29" ht="21.75" customHeight="1" thickTop="1" thickBot="1">
      <c r="B140" s="40"/>
      <c r="C140" s="141">
        <v>130</v>
      </c>
      <c r="D140" s="132"/>
      <c r="E140" s="130"/>
      <c r="F140" s="130"/>
      <c r="G140" s="130"/>
      <c r="H140" s="130"/>
      <c r="I140" s="129"/>
      <c r="J140" s="129"/>
      <c r="K140" s="129"/>
      <c r="L140" s="129"/>
      <c r="M140" s="129"/>
      <c r="N140" s="129"/>
      <c r="O140" s="129"/>
      <c r="P140" s="129"/>
      <c r="Q140" s="129"/>
      <c r="R140" s="129"/>
      <c r="S140" s="129"/>
      <c r="T140" s="129"/>
      <c r="U140" s="129"/>
      <c r="V140" s="129"/>
      <c r="W140" s="129"/>
      <c r="X140" s="129"/>
      <c r="Y140" s="129"/>
      <c r="Z140" s="129"/>
      <c r="AA140" s="129"/>
      <c r="AB140" s="270" t="str" cm="1">
        <f t="array" ref="AB140">IFERROR(INDEX($D$11:$D$310, SMALL(IF($D$11:$D$310&lt;&gt;"", ROW($D$11:$D$310)-ROW($D$11)+1), ROW(B130))), "")</f>
        <v/>
      </c>
      <c r="AC140" s="270"/>
    </row>
    <row r="141" spans="2:29" ht="21.75" customHeight="1" thickTop="1" thickBot="1">
      <c r="B141" s="40"/>
      <c r="C141" s="141">
        <v>131</v>
      </c>
      <c r="D141" s="132"/>
      <c r="E141" s="130"/>
      <c r="F141" s="130"/>
      <c r="G141" s="130"/>
      <c r="H141" s="130"/>
      <c r="I141" s="129"/>
      <c r="J141" s="129"/>
      <c r="K141" s="129"/>
      <c r="L141" s="129"/>
      <c r="M141" s="129"/>
      <c r="N141" s="129"/>
      <c r="O141" s="129"/>
      <c r="P141" s="129"/>
      <c r="Q141" s="129"/>
      <c r="R141" s="129"/>
      <c r="S141" s="129"/>
      <c r="T141" s="129"/>
      <c r="U141" s="129"/>
      <c r="V141" s="129"/>
      <c r="W141" s="129"/>
      <c r="X141" s="129"/>
      <c r="Y141" s="129"/>
      <c r="Z141" s="129"/>
      <c r="AA141" s="129"/>
      <c r="AB141" s="270" t="str" cm="1">
        <f t="array" ref="AB141">IFERROR(INDEX($D$11:$D$310, SMALL(IF($D$11:$D$310&lt;&gt;"", ROW($D$11:$D$310)-ROW($D$11)+1), ROW(B131))), "")</f>
        <v/>
      </c>
      <c r="AC141" s="270"/>
    </row>
    <row r="142" spans="2:29" ht="21.75" customHeight="1" thickTop="1" thickBot="1">
      <c r="B142" s="40"/>
      <c r="C142" s="141">
        <v>132</v>
      </c>
      <c r="D142" s="132"/>
      <c r="E142" s="130"/>
      <c r="F142" s="130"/>
      <c r="G142" s="130"/>
      <c r="H142" s="130"/>
      <c r="I142" s="129"/>
      <c r="J142" s="129"/>
      <c r="K142" s="129"/>
      <c r="L142" s="129"/>
      <c r="M142" s="129"/>
      <c r="N142" s="129"/>
      <c r="O142" s="129"/>
      <c r="P142" s="129"/>
      <c r="Q142" s="129"/>
      <c r="R142" s="129"/>
      <c r="S142" s="129"/>
      <c r="T142" s="129"/>
      <c r="U142" s="129"/>
      <c r="V142" s="129"/>
      <c r="W142" s="129"/>
      <c r="X142" s="129"/>
      <c r="Y142" s="129"/>
      <c r="Z142" s="129"/>
      <c r="AA142" s="129"/>
      <c r="AB142" s="270" t="str" cm="1">
        <f t="array" ref="AB142">IFERROR(INDEX($D$11:$D$310, SMALL(IF($D$11:$D$310&lt;&gt;"", ROW($D$11:$D$310)-ROW($D$11)+1), ROW(B132))), "")</f>
        <v/>
      </c>
      <c r="AC142" s="270"/>
    </row>
    <row r="143" spans="2:29" ht="21.75" customHeight="1" thickTop="1" thickBot="1">
      <c r="B143" s="40"/>
      <c r="C143" s="141">
        <v>133</v>
      </c>
      <c r="D143" s="132"/>
      <c r="E143" s="130"/>
      <c r="F143" s="130"/>
      <c r="G143" s="130"/>
      <c r="H143" s="130"/>
      <c r="I143" s="129"/>
      <c r="J143" s="129"/>
      <c r="K143" s="129"/>
      <c r="L143" s="129"/>
      <c r="M143" s="129"/>
      <c r="N143" s="129"/>
      <c r="O143" s="129"/>
      <c r="P143" s="129"/>
      <c r="Q143" s="129"/>
      <c r="R143" s="129"/>
      <c r="S143" s="129"/>
      <c r="T143" s="129"/>
      <c r="U143" s="129"/>
      <c r="V143" s="129"/>
      <c r="W143" s="129"/>
      <c r="X143" s="129"/>
      <c r="Y143" s="129"/>
      <c r="Z143" s="129"/>
      <c r="AA143" s="129"/>
      <c r="AB143" s="270" t="str" cm="1">
        <f t="array" ref="AB143">IFERROR(INDEX($D$11:$D$310, SMALL(IF($D$11:$D$310&lt;&gt;"", ROW($D$11:$D$310)-ROW($D$11)+1), ROW(B133))), "")</f>
        <v/>
      </c>
      <c r="AC143" s="270"/>
    </row>
    <row r="144" spans="2:29" ht="21.75" customHeight="1" thickTop="1" thickBot="1">
      <c r="B144" s="40"/>
      <c r="C144" s="141">
        <v>134</v>
      </c>
      <c r="D144" s="132"/>
      <c r="E144" s="130"/>
      <c r="F144" s="130"/>
      <c r="G144" s="130"/>
      <c r="H144" s="130"/>
      <c r="I144" s="129"/>
      <c r="J144" s="129"/>
      <c r="K144" s="129"/>
      <c r="L144" s="129"/>
      <c r="M144" s="129"/>
      <c r="N144" s="129"/>
      <c r="O144" s="129"/>
      <c r="P144" s="129"/>
      <c r="Q144" s="129"/>
      <c r="R144" s="129"/>
      <c r="S144" s="129"/>
      <c r="T144" s="129"/>
      <c r="U144" s="129"/>
      <c r="V144" s="129"/>
      <c r="W144" s="129"/>
      <c r="X144" s="129"/>
      <c r="Y144" s="129"/>
      <c r="Z144" s="129"/>
      <c r="AA144" s="129"/>
      <c r="AB144" s="270" t="str" cm="1">
        <f t="array" ref="AB144">IFERROR(INDEX($D$11:$D$310, SMALL(IF($D$11:$D$310&lt;&gt;"", ROW($D$11:$D$310)-ROW($D$11)+1), ROW(B134))), "")</f>
        <v/>
      </c>
      <c r="AC144" s="270"/>
    </row>
    <row r="145" spans="2:29" ht="21.75" customHeight="1" thickTop="1" thickBot="1">
      <c r="B145" s="40"/>
      <c r="C145" s="141">
        <v>135</v>
      </c>
      <c r="D145" s="132"/>
      <c r="E145" s="130"/>
      <c r="F145" s="130"/>
      <c r="G145" s="130"/>
      <c r="H145" s="130"/>
      <c r="I145" s="129"/>
      <c r="J145" s="129"/>
      <c r="K145" s="129"/>
      <c r="L145" s="129"/>
      <c r="M145" s="129"/>
      <c r="N145" s="129"/>
      <c r="O145" s="129"/>
      <c r="P145" s="129"/>
      <c r="Q145" s="129"/>
      <c r="R145" s="129"/>
      <c r="S145" s="129"/>
      <c r="T145" s="129"/>
      <c r="U145" s="129"/>
      <c r="V145" s="129"/>
      <c r="W145" s="129"/>
      <c r="X145" s="129"/>
      <c r="Y145" s="129"/>
      <c r="Z145" s="129"/>
      <c r="AA145" s="129"/>
      <c r="AB145" s="270" t="str" cm="1">
        <f t="array" ref="AB145">IFERROR(INDEX($D$11:$D$310, SMALL(IF($D$11:$D$310&lt;&gt;"", ROW($D$11:$D$310)-ROW($D$11)+1), ROW(B135))), "")</f>
        <v/>
      </c>
      <c r="AC145" s="270"/>
    </row>
    <row r="146" spans="2:29" ht="21.75" customHeight="1" thickTop="1" thickBot="1">
      <c r="B146" s="40"/>
      <c r="C146" s="141">
        <v>136</v>
      </c>
      <c r="D146" s="132"/>
      <c r="E146" s="130"/>
      <c r="F146" s="130"/>
      <c r="G146" s="130"/>
      <c r="H146" s="130"/>
      <c r="I146" s="129"/>
      <c r="J146" s="129"/>
      <c r="K146" s="129"/>
      <c r="L146" s="129"/>
      <c r="M146" s="129"/>
      <c r="N146" s="129"/>
      <c r="O146" s="129"/>
      <c r="P146" s="129"/>
      <c r="Q146" s="129"/>
      <c r="R146" s="129"/>
      <c r="S146" s="129"/>
      <c r="T146" s="129"/>
      <c r="U146" s="129"/>
      <c r="V146" s="129"/>
      <c r="W146" s="129"/>
      <c r="X146" s="129"/>
      <c r="Y146" s="129"/>
      <c r="Z146" s="129"/>
      <c r="AA146" s="129"/>
      <c r="AB146" s="270" t="str" cm="1">
        <f t="array" ref="AB146">IFERROR(INDEX($D$11:$D$310, SMALL(IF($D$11:$D$310&lt;&gt;"", ROW($D$11:$D$310)-ROW($D$11)+1), ROW(B136))), "")</f>
        <v/>
      </c>
      <c r="AC146" s="270"/>
    </row>
    <row r="147" spans="2:29" ht="21.75" customHeight="1" thickTop="1" thickBot="1">
      <c r="B147" s="40"/>
      <c r="C147" s="141">
        <v>137</v>
      </c>
      <c r="D147" s="132"/>
      <c r="E147" s="130"/>
      <c r="F147" s="130"/>
      <c r="G147" s="130"/>
      <c r="H147" s="130"/>
      <c r="I147" s="129"/>
      <c r="J147" s="129"/>
      <c r="K147" s="129"/>
      <c r="L147" s="129"/>
      <c r="M147" s="129"/>
      <c r="N147" s="129"/>
      <c r="O147" s="129"/>
      <c r="P147" s="129"/>
      <c r="Q147" s="129"/>
      <c r="R147" s="129"/>
      <c r="S147" s="129"/>
      <c r="T147" s="129"/>
      <c r="U147" s="129"/>
      <c r="V147" s="129"/>
      <c r="W147" s="129"/>
      <c r="X147" s="129"/>
      <c r="Y147" s="129"/>
      <c r="Z147" s="129"/>
      <c r="AA147" s="129"/>
      <c r="AB147" s="270" t="str" cm="1">
        <f t="array" ref="AB147">IFERROR(INDEX($D$11:$D$310, SMALL(IF($D$11:$D$310&lt;&gt;"", ROW($D$11:$D$310)-ROW($D$11)+1), ROW(B137))), "")</f>
        <v/>
      </c>
      <c r="AC147" s="270"/>
    </row>
    <row r="148" spans="2:29" ht="21.75" customHeight="1" thickTop="1" thickBot="1">
      <c r="B148" s="40"/>
      <c r="C148" s="141">
        <v>138</v>
      </c>
      <c r="D148" s="132"/>
      <c r="E148" s="130"/>
      <c r="F148" s="130"/>
      <c r="G148" s="130"/>
      <c r="H148" s="130"/>
      <c r="I148" s="129"/>
      <c r="J148" s="129"/>
      <c r="K148" s="129"/>
      <c r="L148" s="129"/>
      <c r="M148" s="129"/>
      <c r="N148" s="129"/>
      <c r="O148" s="129"/>
      <c r="P148" s="129"/>
      <c r="Q148" s="129"/>
      <c r="R148" s="129"/>
      <c r="S148" s="129"/>
      <c r="T148" s="129"/>
      <c r="U148" s="129"/>
      <c r="V148" s="129"/>
      <c r="W148" s="129"/>
      <c r="X148" s="129"/>
      <c r="Y148" s="129"/>
      <c r="Z148" s="129"/>
      <c r="AA148" s="129"/>
      <c r="AB148" s="270" t="str" cm="1">
        <f t="array" ref="AB148">IFERROR(INDEX($D$11:$D$310, SMALL(IF($D$11:$D$310&lt;&gt;"", ROW($D$11:$D$310)-ROW($D$11)+1), ROW(B138))), "")</f>
        <v/>
      </c>
      <c r="AC148" s="270"/>
    </row>
    <row r="149" spans="2:29" ht="21.75" customHeight="1" thickTop="1" thickBot="1">
      <c r="B149" s="40"/>
      <c r="C149" s="141">
        <v>139</v>
      </c>
      <c r="D149" s="132"/>
      <c r="E149" s="130"/>
      <c r="F149" s="130"/>
      <c r="G149" s="130"/>
      <c r="H149" s="130"/>
      <c r="I149" s="129"/>
      <c r="J149" s="129"/>
      <c r="K149" s="129"/>
      <c r="L149" s="129"/>
      <c r="M149" s="129"/>
      <c r="N149" s="129"/>
      <c r="O149" s="129"/>
      <c r="P149" s="129"/>
      <c r="Q149" s="129"/>
      <c r="R149" s="129"/>
      <c r="S149" s="129"/>
      <c r="T149" s="129"/>
      <c r="U149" s="129"/>
      <c r="V149" s="129"/>
      <c r="W149" s="129"/>
      <c r="X149" s="129"/>
      <c r="Y149" s="129"/>
      <c r="Z149" s="129"/>
      <c r="AA149" s="129"/>
      <c r="AB149" s="270" t="str" cm="1">
        <f t="array" ref="AB149">IFERROR(INDEX($D$11:$D$310, SMALL(IF($D$11:$D$310&lt;&gt;"", ROW($D$11:$D$310)-ROW($D$11)+1), ROW(B139))), "")</f>
        <v/>
      </c>
      <c r="AC149" s="270"/>
    </row>
    <row r="150" spans="2:29" ht="21.75" customHeight="1" thickTop="1" thickBot="1">
      <c r="B150" s="40"/>
      <c r="C150" s="141">
        <v>140</v>
      </c>
      <c r="D150" s="132"/>
      <c r="E150" s="130"/>
      <c r="F150" s="130"/>
      <c r="G150" s="130"/>
      <c r="H150" s="130"/>
      <c r="I150" s="129"/>
      <c r="J150" s="129"/>
      <c r="K150" s="129"/>
      <c r="L150" s="129"/>
      <c r="M150" s="129"/>
      <c r="N150" s="129"/>
      <c r="O150" s="129"/>
      <c r="P150" s="129"/>
      <c r="Q150" s="129"/>
      <c r="R150" s="129"/>
      <c r="S150" s="129"/>
      <c r="T150" s="129"/>
      <c r="U150" s="129"/>
      <c r="V150" s="129"/>
      <c r="W150" s="129"/>
      <c r="X150" s="129"/>
      <c r="Y150" s="129"/>
      <c r="Z150" s="129"/>
      <c r="AA150" s="129"/>
      <c r="AB150" s="270" t="str" cm="1">
        <f t="array" ref="AB150">IFERROR(INDEX($D$11:$D$310, SMALL(IF($D$11:$D$310&lt;&gt;"", ROW($D$11:$D$310)-ROW($D$11)+1), ROW(B140))), "")</f>
        <v/>
      </c>
      <c r="AC150" s="270"/>
    </row>
    <row r="151" spans="2:29" ht="21.75" customHeight="1" thickTop="1" thickBot="1">
      <c r="B151" s="40"/>
      <c r="C151" s="141">
        <v>141</v>
      </c>
      <c r="D151" s="132"/>
      <c r="E151" s="130"/>
      <c r="F151" s="130"/>
      <c r="G151" s="130"/>
      <c r="H151" s="130"/>
      <c r="I151" s="129"/>
      <c r="J151" s="129"/>
      <c r="K151" s="129"/>
      <c r="L151" s="129"/>
      <c r="M151" s="129"/>
      <c r="N151" s="129"/>
      <c r="O151" s="129"/>
      <c r="P151" s="129"/>
      <c r="Q151" s="129"/>
      <c r="R151" s="129"/>
      <c r="S151" s="129"/>
      <c r="T151" s="129"/>
      <c r="U151" s="129"/>
      <c r="V151" s="129"/>
      <c r="W151" s="129"/>
      <c r="X151" s="129"/>
      <c r="Y151" s="129"/>
      <c r="Z151" s="129"/>
      <c r="AA151" s="129"/>
      <c r="AB151" s="270" t="str" cm="1">
        <f t="array" ref="AB151">IFERROR(INDEX($D$11:$D$310, SMALL(IF($D$11:$D$310&lt;&gt;"", ROW($D$11:$D$310)-ROW($D$11)+1), ROW(B141))), "")</f>
        <v/>
      </c>
      <c r="AC151" s="270"/>
    </row>
    <row r="152" spans="2:29" ht="21.75" customHeight="1" thickTop="1" thickBot="1">
      <c r="B152" s="40"/>
      <c r="C152" s="141">
        <v>142</v>
      </c>
      <c r="D152" s="132"/>
      <c r="E152" s="130"/>
      <c r="F152" s="130"/>
      <c r="G152" s="130"/>
      <c r="H152" s="130"/>
      <c r="I152" s="129"/>
      <c r="J152" s="129"/>
      <c r="K152" s="129"/>
      <c r="L152" s="129"/>
      <c r="M152" s="129"/>
      <c r="N152" s="129"/>
      <c r="O152" s="129"/>
      <c r="P152" s="129"/>
      <c r="Q152" s="129"/>
      <c r="R152" s="129"/>
      <c r="S152" s="129"/>
      <c r="T152" s="129"/>
      <c r="U152" s="129"/>
      <c r="V152" s="129"/>
      <c r="W152" s="129"/>
      <c r="X152" s="129"/>
      <c r="Y152" s="129"/>
      <c r="Z152" s="129"/>
      <c r="AA152" s="129"/>
      <c r="AB152" s="270" t="str" cm="1">
        <f t="array" ref="AB152">IFERROR(INDEX($D$11:$D$310, SMALL(IF($D$11:$D$310&lt;&gt;"", ROW($D$11:$D$310)-ROW($D$11)+1), ROW(B142))), "")</f>
        <v/>
      </c>
      <c r="AC152" s="270"/>
    </row>
    <row r="153" spans="2:29" ht="21.75" customHeight="1" thickTop="1" thickBot="1">
      <c r="B153" s="40"/>
      <c r="C153" s="141">
        <v>143</v>
      </c>
      <c r="D153" s="132"/>
      <c r="E153" s="130"/>
      <c r="F153" s="130"/>
      <c r="G153" s="130"/>
      <c r="H153" s="130"/>
      <c r="I153" s="129"/>
      <c r="J153" s="129"/>
      <c r="K153" s="129"/>
      <c r="L153" s="129"/>
      <c r="M153" s="129"/>
      <c r="N153" s="129"/>
      <c r="O153" s="129"/>
      <c r="P153" s="129"/>
      <c r="Q153" s="129"/>
      <c r="R153" s="129"/>
      <c r="S153" s="129"/>
      <c r="T153" s="129"/>
      <c r="U153" s="129"/>
      <c r="V153" s="129"/>
      <c r="W153" s="129"/>
      <c r="X153" s="129"/>
      <c r="Y153" s="129"/>
      <c r="Z153" s="129"/>
      <c r="AA153" s="129"/>
      <c r="AB153" s="270" t="str" cm="1">
        <f t="array" ref="AB153">IFERROR(INDEX($D$11:$D$310, SMALL(IF($D$11:$D$310&lt;&gt;"", ROW($D$11:$D$310)-ROW($D$11)+1), ROW(B143))), "")</f>
        <v/>
      </c>
      <c r="AC153" s="270"/>
    </row>
    <row r="154" spans="2:29" ht="21.75" customHeight="1" thickTop="1" thickBot="1">
      <c r="B154" s="40"/>
      <c r="C154" s="141">
        <v>144</v>
      </c>
      <c r="D154" s="132"/>
      <c r="E154" s="130"/>
      <c r="F154" s="130"/>
      <c r="G154" s="130"/>
      <c r="H154" s="130"/>
      <c r="I154" s="129"/>
      <c r="J154" s="129"/>
      <c r="K154" s="129"/>
      <c r="L154" s="129"/>
      <c r="M154" s="129"/>
      <c r="N154" s="129"/>
      <c r="O154" s="129"/>
      <c r="P154" s="129"/>
      <c r="Q154" s="129"/>
      <c r="R154" s="129"/>
      <c r="S154" s="129"/>
      <c r="T154" s="129"/>
      <c r="U154" s="129"/>
      <c r="V154" s="129"/>
      <c r="W154" s="129"/>
      <c r="X154" s="129"/>
      <c r="Y154" s="129"/>
      <c r="Z154" s="129"/>
      <c r="AA154" s="129"/>
      <c r="AB154" s="270" t="str" cm="1">
        <f t="array" ref="AB154">IFERROR(INDEX($D$11:$D$310, SMALL(IF($D$11:$D$310&lt;&gt;"", ROW($D$11:$D$310)-ROW($D$11)+1), ROW(B144))), "")</f>
        <v/>
      </c>
      <c r="AC154" s="270"/>
    </row>
    <row r="155" spans="2:29" ht="21.75" customHeight="1" thickTop="1" thickBot="1">
      <c r="B155" s="40"/>
      <c r="C155" s="141">
        <v>145</v>
      </c>
      <c r="D155" s="132"/>
      <c r="E155" s="130"/>
      <c r="F155" s="130"/>
      <c r="G155" s="130"/>
      <c r="H155" s="130"/>
      <c r="I155" s="129"/>
      <c r="J155" s="129"/>
      <c r="K155" s="129"/>
      <c r="L155" s="129"/>
      <c r="M155" s="129"/>
      <c r="N155" s="129"/>
      <c r="O155" s="129"/>
      <c r="P155" s="129"/>
      <c r="Q155" s="129"/>
      <c r="R155" s="129"/>
      <c r="S155" s="129"/>
      <c r="T155" s="129"/>
      <c r="U155" s="129"/>
      <c r="V155" s="129"/>
      <c r="W155" s="129"/>
      <c r="X155" s="129"/>
      <c r="Y155" s="129"/>
      <c r="Z155" s="129"/>
      <c r="AA155" s="129"/>
      <c r="AB155" s="270" t="str" cm="1">
        <f t="array" ref="AB155">IFERROR(INDEX($D$11:$D$310, SMALL(IF($D$11:$D$310&lt;&gt;"", ROW($D$11:$D$310)-ROW($D$11)+1), ROW(B145))), "")</f>
        <v/>
      </c>
      <c r="AC155" s="270"/>
    </row>
    <row r="156" spans="2:29" ht="21.75" customHeight="1" thickTop="1" thickBot="1">
      <c r="B156" s="40"/>
      <c r="C156" s="141">
        <v>146</v>
      </c>
      <c r="D156" s="132"/>
      <c r="E156" s="130"/>
      <c r="F156" s="130"/>
      <c r="G156" s="130"/>
      <c r="H156" s="130"/>
      <c r="I156" s="129"/>
      <c r="J156" s="129"/>
      <c r="K156" s="129"/>
      <c r="L156" s="129"/>
      <c r="M156" s="129"/>
      <c r="N156" s="129"/>
      <c r="O156" s="129"/>
      <c r="P156" s="129"/>
      <c r="Q156" s="129"/>
      <c r="R156" s="129"/>
      <c r="S156" s="129"/>
      <c r="T156" s="129"/>
      <c r="U156" s="129"/>
      <c r="V156" s="129"/>
      <c r="W156" s="129"/>
      <c r="X156" s="129"/>
      <c r="Y156" s="129"/>
      <c r="Z156" s="129"/>
      <c r="AA156" s="129"/>
      <c r="AB156" s="270" t="str" cm="1">
        <f t="array" ref="AB156">IFERROR(INDEX($D$11:$D$310, SMALL(IF($D$11:$D$310&lt;&gt;"", ROW($D$11:$D$310)-ROW($D$11)+1), ROW(B146))), "")</f>
        <v/>
      </c>
      <c r="AC156" s="270"/>
    </row>
    <row r="157" spans="2:29" ht="21.75" customHeight="1" thickTop="1" thickBot="1">
      <c r="B157" s="40"/>
      <c r="C157" s="141">
        <v>147</v>
      </c>
      <c r="D157" s="132"/>
      <c r="E157" s="130"/>
      <c r="F157" s="130"/>
      <c r="G157" s="130"/>
      <c r="H157" s="130"/>
      <c r="I157" s="129"/>
      <c r="J157" s="129"/>
      <c r="K157" s="129"/>
      <c r="L157" s="129"/>
      <c r="M157" s="129"/>
      <c r="N157" s="129"/>
      <c r="O157" s="129"/>
      <c r="P157" s="129"/>
      <c r="Q157" s="129"/>
      <c r="R157" s="129"/>
      <c r="S157" s="129"/>
      <c r="T157" s="129"/>
      <c r="U157" s="129"/>
      <c r="V157" s="129"/>
      <c r="W157" s="129"/>
      <c r="X157" s="129"/>
      <c r="Y157" s="129"/>
      <c r="Z157" s="129"/>
      <c r="AA157" s="129"/>
      <c r="AB157" s="270" t="str" cm="1">
        <f t="array" ref="AB157">IFERROR(INDEX($D$11:$D$310, SMALL(IF($D$11:$D$310&lt;&gt;"", ROW($D$11:$D$310)-ROW($D$11)+1), ROW(B147))), "")</f>
        <v/>
      </c>
      <c r="AC157" s="270"/>
    </row>
    <row r="158" spans="2:29" ht="21.75" customHeight="1" thickTop="1" thickBot="1">
      <c r="B158" s="40"/>
      <c r="C158" s="141">
        <v>148</v>
      </c>
      <c r="D158" s="132"/>
      <c r="E158" s="130"/>
      <c r="F158" s="130"/>
      <c r="G158" s="130"/>
      <c r="H158" s="130"/>
      <c r="I158" s="129"/>
      <c r="J158" s="129"/>
      <c r="K158" s="129"/>
      <c r="L158" s="129"/>
      <c r="M158" s="129"/>
      <c r="N158" s="129"/>
      <c r="O158" s="129"/>
      <c r="P158" s="129"/>
      <c r="Q158" s="129"/>
      <c r="R158" s="129"/>
      <c r="S158" s="129"/>
      <c r="T158" s="129"/>
      <c r="U158" s="129"/>
      <c r="V158" s="129"/>
      <c r="W158" s="129"/>
      <c r="X158" s="129"/>
      <c r="Y158" s="129"/>
      <c r="Z158" s="129"/>
      <c r="AA158" s="129"/>
      <c r="AB158" s="270" t="str" cm="1">
        <f t="array" ref="AB158">IFERROR(INDEX($D$11:$D$310, SMALL(IF($D$11:$D$310&lt;&gt;"", ROW($D$11:$D$310)-ROW($D$11)+1), ROW(B148))), "")</f>
        <v/>
      </c>
      <c r="AC158" s="270"/>
    </row>
    <row r="159" spans="2:29" ht="21.75" customHeight="1" thickTop="1" thickBot="1">
      <c r="B159" s="40"/>
      <c r="C159" s="141">
        <v>149</v>
      </c>
      <c r="D159" s="132"/>
      <c r="E159" s="130"/>
      <c r="F159" s="130"/>
      <c r="G159" s="130"/>
      <c r="H159" s="130"/>
      <c r="I159" s="129"/>
      <c r="J159" s="129"/>
      <c r="K159" s="129"/>
      <c r="L159" s="129"/>
      <c r="M159" s="129"/>
      <c r="N159" s="129"/>
      <c r="O159" s="129"/>
      <c r="P159" s="129"/>
      <c r="Q159" s="129"/>
      <c r="R159" s="129"/>
      <c r="S159" s="129"/>
      <c r="T159" s="129"/>
      <c r="U159" s="129"/>
      <c r="V159" s="129"/>
      <c r="W159" s="129"/>
      <c r="X159" s="129"/>
      <c r="Y159" s="129"/>
      <c r="Z159" s="129"/>
      <c r="AA159" s="129"/>
      <c r="AB159" s="270" t="str" cm="1">
        <f t="array" ref="AB159">IFERROR(INDEX($D$11:$D$310, SMALL(IF($D$11:$D$310&lt;&gt;"", ROW($D$11:$D$310)-ROW($D$11)+1), ROW(B149))), "")</f>
        <v/>
      </c>
      <c r="AC159" s="270"/>
    </row>
    <row r="160" spans="2:29" ht="21.75" customHeight="1" thickTop="1" thickBot="1">
      <c r="B160" s="40"/>
      <c r="C160" s="141">
        <v>150</v>
      </c>
      <c r="D160" s="132"/>
      <c r="E160" s="130"/>
      <c r="F160" s="130"/>
      <c r="G160" s="130"/>
      <c r="H160" s="130"/>
      <c r="I160" s="129"/>
      <c r="J160" s="129"/>
      <c r="K160" s="129"/>
      <c r="L160" s="129"/>
      <c r="M160" s="129"/>
      <c r="N160" s="129"/>
      <c r="O160" s="129"/>
      <c r="P160" s="129"/>
      <c r="Q160" s="129"/>
      <c r="R160" s="129"/>
      <c r="S160" s="129"/>
      <c r="T160" s="129"/>
      <c r="U160" s="129"/>
      <c r="V160" s="129"/>
      <c r="W160" s="129"/>
      <c r="X160" s="129"/>
      <c r="Y160" s="129"/>
      <c r="Z160" s="129"/>
      <c r="AA160" s="129"/>
      <c r="AB160" s="270" t="str" cm="1">
        <f t="array" ref="AB160">IFERROR(INDEX($D$11:$D$310, SMALL(IF($D$11:$D$310&lt;&gt;"", ROW($D$11:$D$310)-ROW($D$11)+1), ROW(B150))), "")</f>
        <v/>
      </c>
      <c r="AC160" s="270"/>
    </row>
    <row r="161" spans="2:29" ht="21.75" customHeight="1" thickTop="1" thickBot="1">
      <c r="B161" s="40"/>
      <c r="C161" s="141">
        <v>151</v>
      </c>
      <c r="D161" s="132"/>
      <c r="E161" s="130"/>
      <c r="F161" s="130"/>
      <c r="G161" s="130"/>
      <c r="H161" s="130"/>
      <c r="I161" s="129"/>
      <c r="J161" s="129"/>
      <c r="K161" s="129"/>
      <c r="L161" s="129"/>
      <c r="M161" s="129"/>
      <c r="N161" s="129"/>
      <c r="O161" s="129"/>
      <c r="P161" s="129"/>
      <c r="Q161" s="129"/>
      <c r="R161" s="129"/>
      <c r="S161" s="129"/>
      <c r="T161" s="129"/>
      <c r="U161" s="129"/>
      <c r="V161" s="129"/>
      <c r="W161" s="129"/>
      <c r="X161" s="129"/>
      <c r="Y161" s="129"/>
      <c r="Z161" s="129"/>
      <c r="AA161" s="129"/>
      <c r="AB161" s="270" t="str" cm="1">
        <f t="array" ref="AB161">IFERROR(INDEX($D$11:$D$310, SMALL(IF($D$11:$D$310&lt;&gt;"", ROW($D$11:$D$310)-ROW($D$11)+1), ROW(B151))), "")</f>
        <v/>
      </c>
      <c r="AC161" s="270"/>
    </row>
    <row r="162" spans="2:29" ht="21.75" customHeight="1" thickTop="1" thickBot="1">
      <c r="B162" s="40"/>
      <c r="C162" s="141">
        <v>152</v>
      </c>
      <c r="D162" s="132"/>
      <c r="E162" s="130"/>
      <c r="F162" s="130"/>
      <c r="G162" s="130"/>
      <c r="H162" s="130"/>
      <c r="I162" s="129"/>
      <c r="J162" s="129"/>
      <c r="K162" s="129"/>
      <c r="L162" s="129"/>
      <c r="M162" s="129"/>
      <c r="N162" s="129"/>
      <c r="O162" s="129"/>
      <c r="P162" s="129"/>
      <c r="Q162" s="129"/>
      <c r="R162" s="129"/>
      <c r="S162" s="129"/>
      <c r="T162" s="129"/>
      <c r="U162" s="129"/>
      <c r="V162" s="129"/>
      <c r="W162" s="129"/>
      <c r="X162" s="129"/>
      <c r="Y162" s="129"/>
      <c r="Z162" s="129"/>
      <c r="AA162" s="129"/>
      <c r="AB162" s="270" t="str" cm="1">
        <f t="array" ref="AB162">IFERROR(INDEX($D$11:$D$310, SMALL(IF($D$11:$D$310&lt;&gt;"", ROW($D$11:$D$310)-ROW($D$11)+1), ROW(B152))), "")</f>
        <v/>
      </c>
      <c r="AC162" s="270"/>
    </row>
    <row r="163" spans="2:29" ht="21.75" customHeight="1" thickTop="1" thickBot="1">
      <c r="B163" s="40"/>
      <c r="C163" s="141">
        <v>153</v>
      </c>
      <c r="D163" s="132"/>
      <c r="E163" s="130"/>
      <c r="F163" s="130"/>
      <c r="G163" s="130"/>
      <c r="H163" s="130"/>
      <c r="I163" s="129"/>
      <c r="J163" s="129"/>
      <c r="K163" s="129"/>
      <c r="L163" s="129"/>
      <c r="M163" s="129"/>
      <c r="N163" s="129"/>
      <c r="O163" s="129"/>
      <c r="P163" s="129"/>
      <c r="Q163" s="129"/>
      <c r="R163" s="129"/>
      <c r="S163" s="129"/>
      <c r="T163" s="129"/>
      <c r="U163" s="129"/>
      <c r="V163" s="129"/>
      <c r="W163" s="129"/>
      <c r="X163" s="129"/>
      <c r="Y163" s="129"/>
      <c r="Z163" s="129"/>
      <c r="AA163" s="129"/>
      <c r="AB163" s="270" t="str" cm="1">
        <f t="array" ref="AB163">IFERROR(INDEX($D$11:$D$310, SMALL(IF($D$11:$D$310&lt;&gt;"", ROW($D$11:$D$310)-ROW($D$11)+1), ROW(B153))), "")</f>
        <v/>
      </c>
      <c r="AC163" s="270"/>
    </row>
    <row r="164" spans="2:29" ht="21.75" customHeight="1" thickTop="1" thickBot="1">
      <c r="B164" s="40"/>
      <c r="C164" s="141">
        <v>154</v>
      </c>
      <c r="D164" s="132"/>
      <c r="E164" s="130"/>
      <c r="F164" s="130"/>
      <c r="G164" s="130"/>
      <c r="H164" s="130"/>
      <c r="I164" s="129"/>
      <c r="J164" s="129"/>
      <c r="K164" s="129"/>
      <c r="L164" s="129"/>
      <c r="M164" s="129"/>
      <c r="N164" s="129"/>
      <c r="O164" s="129"/>
      <c r="P164" s="129"/>
      <c r="Q164" s="129"/>
      <c r="R164" s="129"/>
      <c r="S164" s="129"/>
      <c r="T164" s="129"/>
      <c r="U164" s="129"/>
      <c r="V164" s="129"/>
      <c r="W164" s="129"/>
      <c r="X164" s="129"/>
      <c r="Y164" s="129"/>
      <c r="Z164" s="129"/>
      <c r="AA164" s="129"/>
      <c r="AB164" s="270" t="str" cm="1">
        <f t="array" ref="AB164">IFERROR(INDEX($D$11:$D$310, SMALL(IF($D$11:$D$310&lt;&gt;"", ROW($D$11:$D$310)-ROW($D$11)+1), ROW(B154))), "")</f>
        <v/>
      </c>
      <c r="AC164" s="270"/>
    </row>
    <row r="165" spans="2:29" ht="21.75" customHeight="1" thickTop="1" thickBot="1">
      <c r="B165" s="40"/>
      <c r="C165" s="141">
        <v>155</v>
      </c>
      <c r="D165" s="132"/>
      <c r="E165" s="130"/>
      <c r="F165" s="130"/>
      <c r="G165" s="130"/>
      <c r="H165" s="130"/>
      <c r="I165" s="129"/>
      <c r="J165" s="129"/>
      <c r="K165" s="129"/>
      <c r="L165" s="129"/>
      <c r="M165" s="129"/>
      <c r="N165" s="129"/>
      <c r="O165" s="129"/>
      <c r="P165" s="129"/>
      <c r="Q165" s="129"/>
      <c r="R165" s="129"/>
      <c r="S165" s="129"/>
      <c r="T165" s="129"/>
      <c r="U165" s="129"/>
      <c r="V165" s="129"/>
      <c r="W165" s="129"/>
      <c r="X165" s="129"/>
      <c r="Y165" s="129"/>
      <c r="Z165" s="129"/>
      <c r="AA165" s="129"/>
      <c r="AB165" s="270" t="str" cm="1">
        <f t="array" ref="AB165">IFERROR(INDEX($D$11:$D$310, SMALL(IF($D$11:$D$310&lt;&gt;"", ROW($D$11:$D$310)-ROW($D$11)+1), ROW(B155))), "")</f>
        <v/>
      </c>
      <c r="AC165" s="270"/>
    </row>
    <row r="166" spans="2:29" ht="21.75" customHeight="1" thickTop="1" thickBot="1">
      <c r="B166" s="40"/>
      <c r="C166" s="141">
        <v>156</v>
      </c>
      <c r="D166" s="132"/>
      <c r="E166" s="130"/>
      <c r="F166" s="130"/>
      <c r="G166" s="130"/>
      <c r="H166" s="130"/>
      <c r="I166" s="129"/>
      <c r="J166" s="129"/>
      <c r="K166" s="129"/>
      <c r="L166" s="129"/>
      <c r="M166" s="129"/>
      <c r="N166" s="129"/>
      <c r="O166" s="129"/>
      <c r="P166" s="129"/>
      <c r="Q166" s="129"/>
      <c r="R166" s="129"/>
      <c r="S166" s="129"/>
      <c r="T166" s="129"/>
      <c r="U166" s="129"/>
      <c r="V166" s="129"/>
      <c r="W166" s="129"/>
      <c r="X166" s="129"/>
      <c r="Y166" s="129"/>
      <c r="Z166" s="129"/>
      <c r="AA166" s="129"/>
      <c r="AB166" s="270" t="str" cm="1">
        <f t="array" ref="AB166">IFERROR(INDEX($D$11:$D$310, SMALL(IF($D$11:$D$310&lt;&gt;"", ROW($D$11:$D$310)-ROW($D$11)+1), ROW(B156))), "")</f>
        <v/>
      </c>
      <c r="AC166" s="270"/>
    </row>
    <row r="167" spans="2:29" ht="21.75" customHeight="1" thickTop="1" thickBot="1">
      <c r="B167" s="40"/>
      <c r="C167" s="141">
        <v>157</v>
      </c>
      <c r="D167" s="132"/>
      <c r="E167" s="130"/>
      <c r="F167" s="130"/>
      <c r="G167" s="130"/>
      <c r="H167" s="130"/>
      <c r="I167" s="129"/>
      <c r="J167" s="129"/>
      <c r="K167" s="129"/>
      <c r="L167" s="129"/>
      <c r="M167" s="129"/>
      <c r="N167" s="129"/>
      <c r="O167" s="129"/>
      <c r="P167" s="129"/>
      <c r="Q167" s="129"/>
      <c r="R167" s="129"/>
      <c r="S167" s="129"/>
      <c r="T167" s="129"/>
      <c r="U167" s="129"/>
      <c r="V167" s="129"/>
      <c r="W167" s="129"/>
      <c r="X167" s="129"/>
      <c r="Y167" s="129"/>
      <c r="Z167" s="129"/>
      <c r="AA167" s="129"/>
      <c r="AB167" s="270" t="str" cm="1">
        <f t="array" ref="AB167">IFERROR(INDEX($D$11:$D$310, SMALL(IF($D$11:$D$310&lt;&gt;"", ROW($D$11:$D$310)-ROW($D$11)+1), ROW(B157))), "")</f>
        <v/>
      </c>
      <c r="AC167" s="270"/>
    </row>
    <row r="168" spans="2:29" ht="21.75" customHeight="1" thickTop="1" thickBot="1">
      <c r="B168" s="40"/>
      <c r="C168" s="141">
        <v>158</v>
      </c>
      <c r="D168" s="132"/>
      <c r="E168" s="130"/>
      <c r="F168" s="130"/>
      <c r="G168" s="130"/>
      <c r="H168" s="130"/>
      <c r="I168" s="129"/>
      <c r="J168" s="129"/>
      <c r="K168" s="129"/>
      <c r="L168" s="129"/>
      <c r="M168" s="129"/>
      <c r="N168" s="129"/>
      <c r="O168" s="129"/>
      <c r="P168" s="129"/>
      <c r="Q168" s="129"/>
      <c r="R168" s="129"/>
      <c r="S168" s="129"/>
      <c r="T168" s="129"/>
      <c r="U168" s="129"/>
      <c r="V168" s="129"/>
      <c r="W168" s="129"/>
      <c r="X168" s="129"/>
      <c r="Y168" s="129"/>
      <c r="Z168" s="129"/>
      <c r="AA168" s="129"/>
      <c r="AB168" s="270" t="str" cm="1">
        <f t="array" ref="AB168">IFERROR(INDEX($D$11:$D$310, SMALL(IF($D$11:$D$310&lt;&gt;"", ROW($D$11:$D$310)-ROW($D$11)+1), ROW(B158))), "")</f>
        <v/>
      </c>
      <c r="AC168" s="270"/>
    </row>
    <row r="169" spans="2:29" ht="21.75" customHeight="1" thickTop="1" thickBot="1">
      <c r="B169" s="40"/>
      <c r="C169" s="141">
        <v>159</v>
      </c>
      <c r="D169" s="132"/>
      <c r="E169" s="130"/>
      <c r="F169" s="130"/>
      <c r="G169" s="130"/>
      <c r="H169" s="130"/>
      <c r="I169" s="129"/>
      <c r="J169" s="129"/>
      <c r="K169" s="129"/>
      <c r="L169" s="129"/>
      <c r="M169" s="129"/>
      <c r="N169" s="129"/>
      <c r="O169" s="129"/>
      <c r="P169" s="129"/>
      <c r="Q169" s="129"/>
      <c r="R169" s="129"/>
      <c r="S169" s="129"/>
      <c r="T169" s="129"/>
      <c r="U169" s="129"/>
      <c r="V169" s="129"/>
      <c r="W169" s="129"/>
      <c r="X169" s="129"/>
      <c r="Y169" s="129"/>
      <c r="Z169" s="129"/>
      <c r="AA169" s="129"/>
      <c r="AB169" s="270" t="str" cm="1">
        <f t="array" ref="AB169">IFERROR(INDEX($D$11:$D$310, SMALL(IF($D$11:$D$310&lt;&gt;"", ROW($D$11:$D$310)-ROW($D$11)+1), ROW(B159))), "")</f>
        <v/>
      </c>
      <c r="AC169" s="270"/>
    </row>
    <row r="170" spans="2:29" ht="21.75" customHeight="1" thickTop="1" thickBot="1">
      <c r="B170" s="40"/>
      <c r="C170" s="141">
        <v>160</v>
      </c>
      <c r="D170" s="132"/>
      <c r="E170" s="130"/>
      <c r="F170" s="130"/>
      <c r="G170" s="130"/>
      <c r="H170" s="130"/>
      <c r="I170" s="129"/>
      <c r="J170" s="129"/>
      <c r="K170" s="129"/>
      <c r="L170" s="129"/>
      <c r="M170" s="129"/>
      <c r="N170" s="129"/>
      <c r="O170" s="129"/>
      <c r="P170" s="129"/>
      <c r="Q170" s="129"/>
      <c r="R170" s="129"/>
      <c r="S170" s="129"/>
      <c r="T170" s="129"/>
      <c r="U170" s="129"/>
      <c r="V170" s="129"/>
      <c r="W170" s="129"/>
      <c r="X170" s="129"/>
      <c r="Y170" s="129"/>
      <c r="Z170" s="129"/>
      <c r="AA170" s="129"/>
      <c r="AB170" s="270" t="str" cm="1">
        <f t="array" ref="AB170">IFERROR(INDEX($D$11:$D$310, SMALL(IF($D$11:$D$310&lt;&gt;"", ROW($D$11:$D$310)-ROW($D$11)+1), ROW(B160))), "")</f>
        <v/>
      </c>
      <c r="AC170" s="270"/>
    </row>
    <row r="171" spans="2:29" ht="21.75" customHeight="1" thickTop="1" thickBot="1">
      <c r="B171" s="40"/>
      <c r="C171" s="141">
        <v>161</v>
      </c>
      <c r="D171" s="132"/>
      <c r="E171" s="130"/>
      <c r="F171" s="130"/>
      <c r="G171" s="130"/>
      <c r="H171" s="130"/>
      <c r="I171" s="129"/>
      <c r="J171" s="129"/>
      <c r="K171" s="129"/>
      <c r="L171" s="129"/>
      <c r="M171" s="129"/>
      <c r="N171" s="129"/>
      <c r="O171" s="129"/>
      <c r="P171" s="129"/>
      <c r="Q171" s="129"/>
      <c r="R171" s="129"/>
      <c r="S171" s="129"/>
      <c r="T171" s="129"/>
      <c r="U171" s="129"/>
      <c r="V171" s="129"/>
      <c r="W171" s="129"/>
      <c r="X171" s="129"/>
      <c r="Y171" s="129"/>
      <c r="Z171" s="129"/>
      <c r="AA171" s="129"/>
      <c r="AB171" s="270" t="str" cm="1">
        <f t="array" ref="AB171">IFERROR(INDEX($D$11:$D$310, SMALL(IF($D$11:$D$310&lt;&gt;"", ROW($D$11:$D$310)-ROW($D$11)+1), ROW(B161))), "")</f>
        <v/>
      </c>
      <c r="AC171" s="270"/>
    </row>
    <row r="172" spans="2:29" ht="21.75" customHeight="1" thickTop="1" thickBot="1">
      <c r="B172" s="40"/>
      <c r="C172" s="141">
        <v>162</v>
      </c>
      <c r="D172" s="132"/>
      <c r="E172" s="130"/>
      <c r="F172" s="130"/>
      <c r="G172" s="130"/>
      <c r="H172" s="130"/>
      <c r="I172" s="129"/>
      <c r="J172" s="129"/>
      <c r="K172" s="129"/>
      <c r="L172" s="129"/>
      <c r="M172" s="129"/>
      <c r="N172" s="129"/>
      <c r="O172" s="129"/>
      <c r="P172" s="129"/>
      <c r="Q172" s="129"/>
      <c r="R172" s="129"/>
      <c r="S172" s="129"/>
      <c r="T172" s="129"/>
      <c r="U172" s="129"/>
      <c r="V172" s="129"/>
      <c r="W172" s="129"/>
      <c r="X172" s="129"/>
      <c r="Y172" s="129"/>
      <c r="Z172" s="129"/>
      <c r="AA172" s="129"/>
      <c r="AB172" s="270" t="str" cm="1">
        <f t="array" ref="AB172">IFERROR(INDEX($D$11:$D$310, SMALL(IF($D$11:$D$310&lt;&gt;"", ROW($D$11:$D$310)-ROW($D$11)+1), ROW(B162))), "")</f>
        <v/>
      </c>
      <c r="AC172" s="270"/>
    </row>
    <row r="173" spans="2:29" ht="21.75" customHeight="1" thickTop="1" thickBot="1">
      <c r="B173" s="40"/>
      <c r="C173" s="141">
        <v>163</v>
      </c>
      <c r="D173" s="132"/>
      <c r="E173" s="130"/>
      <c r="F173" s="130"/>
      <c r="G173" s="130"/>
      <c r="H173" s="130"/>
      <c r="I173" s="129"/>
      <c r="J173" s="129"/>
      <c r="K173" s="129"/>
      <c r="L173" s="129"/>
      <c r="M173" s="129"/>
      <c r="N173" s="129"/>
      <c r="O173" s="129"/>
      <c r="P173" s="129"/>
      <c r="Q173" s="129"/>
      <c r="R173" s="129"/>
      <c r="S173" s="129"/>
      <c r="T173" s="129"/>
      <c r="U173" s="129"/>
      <c r="V173" s="129"/>
      <c r="W173" s="129"/>
      <c r="X173" s="129"/>
      <c r="Y173" s="129"/>
      <c r="Z173" s="129"/>
      <c r="AA173" s="129"/>
      <c r="AB173" s="270" t="str" cm="1">
        <f t="array" ref="AB173">IFERROR(INDEX($D$11:$D$310, SMALL(IF($D$11:$D$310&lt;&gt;"", ROW($D$11:$D$310)-ROW($D$11)+1), ROW(B163))), "")</f>
        <v/>
      </c>
      <c r="AC173" s="270"/>
    </row>
    <row r="174" spans="2:29" ht="21.75" customHeight="1" thickTop="1" thickBot="1">
      <c r="B174" s="40"/>
      <c r="C174" s="141">
        <v>164</v>
      </c>
      <c r="D174" s="132"/>
      <c r="E174" s="130"/>
      <c r="F174" s="130"/>
      <c r="G174" s="130"/>
      <c r="H174" s="130"/>
      <c r="I174" s="129"/>
      <c r="J174" s="129"/>
      <c r="K174" s="129"/>
      <c r="L174" s="129"/>
      <c r="M174" s="129"/>
      <c r="N174" s="129"/>
      <c r="O174" s="129"/>
      <c r="P174" s="129"/>
      <c r="Q174" s="129"/>
      <c r="R174" s="129"/>
      <c r="S174" s="129"/>
      <c r="T174" s="129"/>
      <c r="U174" s="129"/>
      <c r="V174" s="129"/>
      <c r="W174" s="129"/>
      <c r="X174" s="129"/>
      <c r="Y174" s="129"/>
      <c r="Z174" s="129"/>
      <c r="AA174" s="129"/>
      <c r="AB174" s="270" t="str" cm="1">
        <f t="array" ref="AB174">IFERROR(INDEX($D$11:$D$310, SMALL(IF($D$11:$D$310&lt;&gt;"", ROW($D$11:$D$310)-ROW($D$11)+1), ROW(B164))), "")</f>
        <v/>
      </c>
      <c r="AC174" s="270"/>
    </row>
    <row r="175" spans="2:29" ht="21.75" customHeight="1" thickTop="1" thickBot="1">
      <c r="B175" s="40"/>
      <c r="C175" s="141">
        <v>165</v>
      </c>
      <c r="D175" s="132"/>
      <c r="E175" s="130"/>
      <c r="F175" s="130"/>
      <c r="G175" s="130"/>
      <c r="H175" s="130"/>
      <c r="I175" s="129"/>
      <c r="J175" s="129"/>
      <c r="K175" s="129"/>
      <c r="L175" s="129"/>
      <c r="M175" s="129"/>
      <c r="N175" s="129"/>
      <c r="O175" s="129"/>
      <c r="P175" s="129"/>
      <c r="Q175" s="129"/>
      <c r="R175" s="129"/>
      <c r="S175" s="129"/>
      <c r="T175" s="129"/>
      <c r="U175" s="129"/>
      <c r="V175" s="129"/>
      <c r="W175" s="129"/>
      <c r="X175" s="129"/>
      <c r="Y175" s="129"/>
      <c r="Z175" s="129"/>
      <c r="AA175" s="129"/>
      <c r="AB175" s="270" t="str" cm="1">
        <f t="array" ref="AB175">IFERROR(INDEX($D$11:$D$310, SMALL(IF($D$11:$D$310&lt;&gt;"", ROW($D$11:$D$310)-ROW($D$11)+1), ROW(B165))), "")</f>
        <v/>
      </c>
      <c r="AC175" s="270"/>
    </row>
    <row r="176" spans="2:29" ht="21.75" customHeight="1" thickTop="1" thickBot="1">
      <c r="B176" s="40"/>
      <c r="C176" s="141">
        <v>166</v>
      </c>
      <c r="D176" s="132"/>
      <c r="E176" s="130"/>
      <c r="F176" s="130"/>
      <c r="G176" s="130"/>
      <c r="H176" s="130"/>
      <c r="I176" s="129"/>
      <c r="J176" s="129"/>
      <c r="K176" s="129"/>
      <c r="L176" s="129"/>
      <c r="M176" s="129"/>
      <c r="N176" s="129"/>
      <c r="O176" s="129"/>
      <c r="P176" s="129"/>
      <c r="Q176" s="129"/>
      <c r="R176" s="129"/>
      <c r="S176" s="129"/>
      <c r="T176" s="129"/>
      <c r="U176" s="129"/>
      <c r="V176" s="129"/>
      <c r="W176" s="129"/>
      <c r="X176" s="129"/>
      <c r="Y176" s="129"/>
      <c r="Z176" s="129"/>
      <c r="AA176" s="129"/>
      <c r="AB176" s="270" t="str" cm="1">
        <f t="array" ref="AB176">IFERROR(INDEX($D$11:$D$310, SMALL(IF($D$11:$D$310&lt;&gt;"", ROW($D$11:$D$310)-ROW($D$11)+1), ROW(B166))), "")</f>
        <v/>
      </c>
      <c r="AC176" s="270"/>
    </row>
    <row r="177" spans="2:29" ht="21.75" customHeight="1" thickTop="1" thickBot="1">
      <c r="B177" s="40"/>
      <c r="C177" s="141">
        <v>167</v>
      </c>
      <c r="D177" s="132"/>
      <c r="E177" s="130"/>
      <c r="F177" s="130"/>
      <c r="G177" s="130"/>
      <c r="H177" s="130"/>
      <c r="I177" s="129"/>
      <c r="J177" s="129"/>
      <c r="K177" s="129"/>
      <c r="L177" s="129"/>
      <c r="M177" s="129"/>
      <c r="N177" s="129"/>
      <c r="O177" s="129"/>
      <c r="P177" s="129"/>
      <c r="Q177" s="129"/>
      <c r="R177" s="129"/>
      <c r="S177" s="129"/>
      <c r="T177" s="129"/>
      <c r="U177" s="129"/>
      <c r="V177" s="129"/>
      <c r="W177" s="129"/>
      <c r="X177" s="129"/>
      <c r="Y177" s="129"/>
      <c r="Z177" s="129"/>
      <c r="AA177" s="129"/>
      <c r="AB177" s="270" t="str" cm="1">
        <f t="array" ref="AB177">IFERROR(INDEX($D$11:$D$310, SMALL(IF($D$11:$D$310&lt;&gt;"", ROW($D$11:$D$310)-ROW($D$11)+1), ROW(B167))), "")</f>
        <v/>
      </c>
      <c r="AC177" s="270"/>
    </row>
    <row r="178" spans="2:29" ht="21.75" customHeight="1" thickTop="1" thickBot="1">
      <c r="B178" s="40"/>
      <c r="C178" s="141">
        <v>168</v>
      </c>
      <c r="D178" s="132"/>
      <c r="E178" s="130"/>
      <c r="F178" s="130"/>
      <c r="G178" s="130"/>
      <c r="H178" s="130"/>
      <c r="I178" s="129"/>
      <c r="J178" s="129"/>
      <c r="K178" s="129"/>
      <c r="L178" s="129"/>
      <c r="M178" s="129"/>
      <c r="N178" s="129"/>
      <c r="O178" s="129"/>
      <c r="P178" s="129"/>
      <c r="Q178" s="129"/>
      <c r="R178" s="129"/>
      <c r="S178" s="129"/>
      <c r="T178" s="129"/>
      <c r="U178" s="129"/>
      <c r="V178" s="129"/>
      <c r="W178" s="129"/>
      <c r="X178" s="129"/>
      <c r="Y178" s="129"/>
      <c r="Z178" s="129"/>
      <c r="AA178" s="129"/>
      <c r="AB178" s="270" t="str" cm="1">
        <f t="array" ref="AB178">IFERROR(INDEX($D$11:$D$310, SMALL(IF($D$11:$D$310&lt;&gt;"", ROW($D$11:$D$310)-ROW($D$11)+1), ROW(B168))), "")</f>
        <v/>
      </c>
      <c r="AC178" s="270"/>
    </row>
    <row r="179" spans="2:29" ht="21.75" customHeight="1" thickTop="1" thickBot="1">
      <c r="B179" s="40"/>
      <c r="C179" s="141">
        <v>169</v>
      </c>
      <c r="D179" s="132"/>
      <c r="E179" s="130"/>
      <c r="F179" s="130"/>
      <c r="G179" s="130"/>
      <c r="H179" s="130"/>
      <c r="I179" s="129"/>
      <c r="J179" s="129"/>
      <c r="K179" s="129"/>
      <c r="L179" s="129"/>
      <c r="M179" s="129"/>
      <c r="N179" s="129"/>
      <c r="O179" s="129"/>
      <c r="P179" s="129"/>
      <c r="Q179" s="129"/>
      <c r="R179" s="129"/>
      <c r="S179" s="129"/>
      <c r="T179" s="129"/>
      <c r="U179" s="129"/>
      <c r="V179" s="129"/>
      <c r="W179" s="129"/>
      <c r="X179" s="129"/>
      <c r="Y179" s="129"/>
      <c r="Z179" s="129"/>
      <c r="AA179" s="129"/>
      <c r="AB179" s="270" t="str" cm="1">
        <f t="array" ref="AB179">IFERROR(INDEX($D$11:$D$310, SMALL(IF($D$11:$D$310&lt;&gt;"", ROW($D$11:$D$310)-ROW($D$11)+1), ROW(B169))), "")</f>
        <v/>
      </c>
      <c r="AC179" s="270"/>
    </row>
    <row r="180" spans="2:29" ht="21.75" customHeight="1" thickTop="1" thickBot="1">
      <c r="B180" s="40"/>
      <c r="C180" s="141">
        <v>170</v>
      </c>
      <c r="D180" s="132"/>
      <c r="E180" s="130"/>
      <c r="F180" s="130"/>
      <c r="G180" s="130"/>
      <c r="H180" s="130"/>
      <c r="I180" s="129"/>
      <c r="J180" s="129"/>
      <c r="K180" s="129"/>
      <c r="L180" s="129"/>
      <c r="M180" s="129"/>
      <c r="N180" s="129"/>
      <c r="O180" s="129"/>
      <c r="P180" s="129"/>
      <c r="Q180" s="129"/>
      <c r="R180" s="129"/>
      <c r="S180" s="129"/>
      <c r="T180" s="129"/>
      <c r="U180" s="129"/>
      <c r="V180" s="129"/>
      <c r="W180" s="129"/>
      <c r="X180" s="129"/>
      <c r="Y180" s="129"/>
      <c r="Z180" s="129"/>
      <c r="AA180" s="129"/>
      <c r="AB180" s="270" t="str" cm="1">
        <f t="array" ref="AB180">IFERROR(INDEX($D$11:$D$310, SMALL(IF($D$11:$D$310&lt;&gt;"", ROW($D$11:$D$310)-ROW($D$11)+1), ROW(B170))), "")</f>
        <v/>
      </c>
      <c r="AC180" s="270"/>
    </row>
    <row r="181" spans="2:29" ht="21.75" customHeight="1" thickTop="1" thickBot="1">
      <c r="B181" s="40"/>
      <c r="C181" s="141">
        <v>171</v>
      </c>
      <c r="D181" s="132"/>
      <c r="E181" s="130"/>
      <c r="F181" s="130"/>
      <c r="G181" s="130"/>
      <c r="H181" s="130"/>
      <c r="I181" s="129"/>
      <c r="J181" s="129"/>
      <c r="K181" s="129"/>
      <c r="L181" s="129"/>
      <c r="M181" s="129"/>
      <c r="N181" s="129"/>
      <c r="O181" s="129"/>
      <c r="P181" s="129"/>
      <c r="Q181" s="129"/>
      <c r="R181" s="129"/>
      <c r="S181" s="129"/>
      <c r="T181" s="129"/>
      <c r="U181" s="129"/>
      <c r="V181" s="129"/>
      <c r="W181" s="129"/>
      <c r="X181" s="129"/>
      <c r="Y181" s="129"/>
      <c r="Z181" s="129"/>
      <c r="AA181" s="129"/>
      <c r="AB181" s="270" t="str" cm="1">
        <f t="array" ref="AB181">IFERROR(INDEX($D$11:$D$310, SMALL(IF($D$11:$D$310&lt;&gt;"", ROW($D$11:$D$310)-ROW($D$11)+1), ROW(B171))), "")</f>
        <v/>
      </c>
      <c r="AC181" s="270"/>
    </row>
    <row r="182" spans="2:29" ht="21.75" customHeight="1" thickTop="1" thickBot="1">
      <c r="B182" s="40"/>
      <c r="C182" s="141">
        <v>172</v>
      </c>
      <c r="D182" s="132"/>
      <c r="E182" s="130"/>
      <c r="F182" s="130"/>
      <c r="G182" s="130"/>
      <c r="H182" s="130"/>
      <c r="I182" s="129"/>
      <c r="J182" s="129"/>
      <c r="K182" s="129"/>
      <c r="L182" s="129"/>
      <c r="M182" s="129"/>
      <c r="N182" s="129"/>
      <c r="O182" s="129"/>
      <c r="P182" s="129"/>
      <c r="Q182" s="129"/>
      <c r="R182" s="129"/>
      <c r="S182" s="129"/>
      <c r="T182" s="129"/>
      <c r="U182" s="129"/>
      <c r="V182" s="129"/>
      <c r="W182" s="129"/>
      <c r="X182" s="129"/>
      <c r="Y182" s="129"/>
      <c r="Z182" s="129"/>
      <c r="AA182" s="129"/>
      <c r="AB182" s="270" t="str" cm="1">
        <f t="array" ref="AB182">IFERROR(INDEX($D$11:$D$310, SMALL(IF($D$11:$D$310&lt;&gt;"", ROW($D$11:$D$310)-ROW($D$11)+1), ROW(B172))), "")</f>
        <v/>
      </c>
      <c r="AC182" s="270"/>
    </row>
    <row r="183" spans="2:29" ht="21.75" customHeight="1" thickTop="1" thickBot="1">
      <c r="B183" s="40"/>
      <c r="C183" s="141">
        <v>173</v>
      </c>
      <c r="D183" s="132"/>
      <c r="E183" s="130"/>
      <c r="F183" s="130"/>
      <c r="G183" s="130"/>
      <c r="H183" s="130"/>
      <c r="I183" s="129"/>
      <c r="J183" s="129"/>
      <c r="K183" s="129"/>
      <c r="L183" s="129"/>
      <c r="M183" s="129"/>
      <c r="N183" s="129"/>
      <c r="O183" s="129"/>
      <c r="P183" s="129"/>
      <c r="Q183" s="129"/>
      <c r="R183" s="129"/>
      <c r="S183" s="129"/>
      <c r="T183" s="129"/>
      <c r="U183" s="129"/>
      <c r="V183" s="129"/>
      <c r="W183" s="129"/>
      <c r="X183" s="129"/>
      <c r="Y183" s="129"/>
      <c r="Z183" s="129"/>
      <c r="AA183" s="129"/>
      <c r="AB183" s="270" t="str" cm="1">
        <f t="array" ref="AB183">IFERROR(INDEX($D$11:$D$310, SMALL(IF($D$11:$D$310&lt;&gt;"", ROW($D$11:$D$310)-ROW($D$11)+1), ROW(B173))), "")</f>
        <v/>
      </c>
      <c r="AC183" s="270"/>
    </row>
    <row r="184" spans="2:29" ht="21.75" customHeight="1" thickTop="1" thickBot="1">
      <c r="B184" s="40"/>
      <c r="C184" s="141">
        <v>174</v>
      </c>
      <c r="D184" s="132"/>
      <c r="E184" s="130"/>
      <c r="F184" s="130"/>
      <c r="G184" s="130"/>
      <c r="H184" s="130"/>
      <c r="I184" s="129"/>
      <c r="J184" s="129"/>
      <c r="K184" s="129"/>
      <c r="L184" s="129"/>
      <c r="M184" s="129"/>
      <c r="N184" s="129"/>
      <c r="O184" s="129"/>
      <c r="P184" s="129"/>
      <c r="Q184" s="129"/>
      <c r="R184" s="129"/>
      <c r="S184" s="129"/>
      <c r="T184" s="129"/>
      <c r="U184" s="129"/>
      <c r="V184" s="129"/>
      <c r="W184" s="129"/>
      <c r="X184" s="129"/>
      <c r="Y184" s="129"/>
      <c r="Z184" s="129"/>
      <c r="AA184" s="129"/>
      <c r="AB184" s="270" t="str" cm="1">
        <f t="array" ref="AB184">IFERROR(INDEX($D$11:$D$310, SMALL(IF($D$11:$D$310&lt;&gt;"", ROW($D$11:$D$310)-ROW($D$11)+1), ROW(B174))), "")</f>
        <v/>
      </c>
      <c r="AC184" s="270"/>
    </row>
    <row r="185" spans="2:29" ht="21.75" customHeight="1" thickTop="1" thickBot="1">
      <c r="B185" s="40"/>
      <c r="C185" s="141">
        <v>175</v>
      </c>
      <c r="D185" s="132"/>
      <c r="E185" s="130"/>
      <c r="F185" s="130"/>
      <c r="G185" s="130"/>
      <c r="H185" s="130"/>
      <c r="I185" s="129"/>
      <c r="J185" s="129"/>
      <c r="K185" s="129"/>
      <c r="L185" s="129"/>
      <c r="M185" s="129"/>
      <c r="N185" s="129"/>
      <c r="O185" s="129"/>
      <c r="P185" s="129"/>
      <c r="Q185" s="129"/>
      <c r="R185" s="129"/>
      <c r="S185" s="129"/>
      <c r="T185" s="129"/>
      <c r="U185" s="129"/>
      <c r="V185" s="129"/>
      <c r="W185" s="129"/>
      <c r="X185" s="129"/>
      <c r="Y185" s="129"/>
      <c r="Z185" s="129"/>
      <c r="AA185" s="129"/>
      <c r="AB185" s="270" t="str" cm="1">
        <f t="array" ref="AB185">IFERROR(INDEX($D$11:$D$310, SMALL(IF($D$11:$D$310&lt;&gt;"", ROW($D$11:$D$310)-ROW($D$11)+1), ROW(B175))), "")</f>
        <v/>
      </c>
      <c r="AC185" s="270"/>
    </row>
    <row r="186" spans="2:29" ht="21.75" customHeight="1" thickTop="1" thickBot="1">
      <c r="B186" s="40"/>
      <c r="C186" s="141">
        <v>176</v>
      </c>
      <c r="D186" s="132"/>
      <c r="E186" s="130"/>
      <c r="F186" s="130"/>
      <c r="G186" s="130"/>
      <c r="H186" s="130"/>
      <c r="I186" s="129"/>
      <c r="J186" s="129"/>
      <c r="K186" s="129"/>
      <c r="L186" s="129"/>
      <c r="M186" s="129"/>
      <c r="N186" s="129"/>
      <c r="O186" s="129"/>
      <c r="P186" s="129"/>
      <c r="Q186" s="129"/>
      <c r="R186" s="129"/>
      <c r="S186" s="129"/>
      <c r="T186" s="129"/>
      <c r="U186" s="129"/>
      <c r="V186" s="129"/>
      <c r="W186" s="129"/>
      <c r="X186" s="129"/>
      <c r="Y186" s="129"/>
      <c r="Z186" s="129"/>
      <c r="AA186" s="129"/>
      <c r="AB186" s="270" t="str" cm="1">
        <f t="array" ref="AB186">IFERROR(INDEX($D$11:$D$310, SMALL(IF($D$11:$D$310&lt;&gt;"", ROW($D$11:$D$310)-ROW($D$11)+1), ROW(B176))), "")</f>
        <v/>
      </c>
      <c r="AC186" s="270"/>
    </row>
    <row r="187" spans="2:29" ht="21.75" customHeight="1" thickTop="1" thickBot="1">
      <c r="B187" s="40"/>
      <c r="C187" s="141">
        <v>177</v>
      </c>
      <c r="D187" s="132"/>
      <c r="E187" s="130"/>
      <c r="F187" s="130"/>
      <c r="G187" s="130"/>
      <c r="H187" s="130"/>
      <c r="I187" s="129"/>
      <c r="J187" s="129"/>
      <c r="K187" s="129"/>
      <c r="L187" s="129"/>
      <c r="M187" s="129"/>
      <c r="N187" s="129"/>
      <c r="O187" s="129"/>
      <c r="P187" s="129"/>
      <c r="Q187" s="129"/>
      <c r="R187" s="129"/>
      <c r="S187" s="129"/>
      <c r="T187" s="129"/>
      <c r="U187" s="129"/>
      <c r="V187" s="129"/>
      <c r="W187" s="129"/>
      <c r="X187" s="129"/>
      <c r="Y187" s="129"/>
      <c r="Z187" s="129"/>
      <c r="AA187" s="129"/>
      <c r="AB187" s="270" t="str" cm="1">
        <f t="array" ref="AB187">IFERROR(INDEX($D$11:$D$310, SMALL(IF($D$11:$D$310&lt;&gt;"", ROW($D$11:$D$310)-ROW($D$11)+1), ROW(B177))), "")</f>
        <v/>
      </c>
      <c r="AC187" s="270"/>
    </row>
    <row r="188" spans="2:29" ht="21.75" customHeight="1" thickTop="1" thickBot="1">
      <c r="B188" s="40"/>
      <c r="C188" s="141">
        <v>178</v>
      </c>
      <c r="D188" s="132"/>
      <c r="E188" s="130"/>
      <c r="F188" s="130"/>
      <c r="G188" s="130"/>
      <c r="H188" s="130"/>
      <c r="I188" s="129"/>
      <c r="J188" s="129"/>
      <c r="K188" s="129"/>
      <c r="L188" s="129"/>
      <c r="M188" s="129"/>
      <c r="N188" s="129"/>
      <c r="O188" s="129"/>
      <c r="P188" s="129"/>
      <c r="Q188" s="129"/>
      <c r="R188" s="129"/>
      <c r="S188" s="129"/>
      <c r="T188" s="129"/>
      <c r="U188" s="129"/>
      <c r="V188" s="129"/>
      <c r="W188" s="129"/>
      <c r="X188" s="129"/>
      <c r="Y188" s="129"/>
      <c r="Z188" s="129"/>
      <c r="AA188" s="129"/>
      <c r="AB188" s="270" t="str" cm="1">
        <f t="array" ref="AB188">IFERROR(INDEX($D$11:$D$310, SMALL(IF($D$11:$D$310&lt;&gt;"", ROW($D$11:$D$310)-ROW($D$11)+1), ROW(B178))), "")</f>
        <v/>
      </c>
      <c r="AC188" s="270"/>
    </row>
    <row r="189" spans="2:29" ht="21.75" customHeight="1" thickTop="1" thickBot="1">
      <c r="B189" s="40"/>
      <c r="C189" s="141">
        <v>179</v>
      </c>
      <c r="D189" s="132"/>
      <c r="E189" s="130"/>
      <c r="F189" s="130"/>
      <c r="G189" s="130"/>
      <c r="H189" s="130"/>
      <c r="I189" s="129"/>
      <c r="J189" s="129"/>
      <c r="K189" s="129"/>
      <c r="L189" s="129"/>
      <c r="M189" s="129"/>
      <c r="N189" s="129"/>
      <c r="O189" s="129"/>
      <c r="P189" s="129"/>
      <c r="Q189" s="129"/>
      <c r="R189" s="129"/>
      <c r="S189" s="129"/>
      <c r="T189" s="129"/>
      <c r="U189" s="129"/>
      <c r="V189" s="129"/>
      <c r="W189" s="129"/>
      <c r="X189" s="129"/>
      <c r="Y189" s="129"/>
      <c r="Z189" s="129"/>
      <c r="AA189" s="129"/>
      <c r="AB189" s="270" t="str" cm="1">
        <f t="array" ref="AB189">IFERROR(INDEX($D$11:$D$310, SMALL(IF($D$11:$D$310&lt;&gt;"", ROW($D$11:$D$310)-ROW($D$11)+1), ROW(B179))), "")</f>
        <v/>
      </c>
      <c r="AC189" s="270"/>
    </row>
    <row r="190" spans="2:29" ht="21.75" customHeight="1" thickTop="1" thickBot="1">
      <c r="B190" s="40"/>
      <c r="C190" s="141">
        <v>180</v>
      </c>
      <c r="D190" s="132"/>
      <c r="E190" s="130"/>
      <c r="F190" s="130"/>
      <c r="G190" s="130"/>
      <c r="H190" s="130"/>
      <c r="I190" s="129"/>
      <c r="J190" s="129"/>
      <c r="K190" s="129"/>
      <c r="L190" s="129"/>
      <c r="M190" s="129"/>
      <c r="N190" s="129"/>
      <c r="O190" s="129"/>
      <c r="P190" s="129"/>
      <c r="Q190" s="129"/>
      <c r="R190" s="129"/>
      <c r="S190" s="129"/>
      <c r="T190" s="129"/>
      <c r="U190" s="129"/>
      <c r="V190" s="129"/>
      <c r="W190" s="129"/>
      <c r="X190" s="129"/>
      <c r="Y190" s="129"/>
      <c r="Z190" s="129"/>
      <c r="AA190" s="129"/>
      <c r="AB190" s="270" t="str" cm="1">
        <f t="array" ref="AB190">IFERROR(INDEX($D$11:$D$310, SMALL(IF($D$11:$D$310&lt;&gt;"", ROW($D$11:$D$310)-ROW($D$11)+1), ROW(B180))), "")</f>
        <v/>
      </c>
      <c r="AC190" s="270"/>
    </row>
    <row r="191" spans="2:29" ht="21.75" customHeight="1" thickTop="1" thickBot="1">
      <c r="B191" s="40"/>
      <c r="C191" s="141">
        <v>181</v>
      </c>
      <c r="D191" s="132"/>
      <c r="E191" s="130"/>
      <c r="F191" s="130"/>
      <c r="G191" s="130"/>
      <c r="H191" s="130"/>
      <c r="I191" s="129"/>
      <c r="J191" s="129"/>
      <c r="K191" s="129"/>
      <c r="L191" s="129"/>
      <c r="M191" s="129"/>
      <c r="N191" s="129"/>
      <c r="O191" s="129"/>
      <c r="P191" s="129"/>
      <c r="Q191" s="129"/>
      <c r="R191" s="129"/>
      <c r="S191" s="129"/>
      <c r="T191" s="129"/>
      <c r="U191" s="129"/>
      <c r="V191" s="129"/>
      <c r="W191" s="129"/>
      <c r="X191" s="129"/>
      <c r="Y191" s="129"/>
      <c r="Z191" s="129"/>
      <c r="AA191" s="129"/>
      <c r="AB191" s="270" t="str" cm="1">
        <f t="array" ref="AB191">IFERROR(INDEX($D$11:$D$310, SMALL(IF($D$11:$D$310&lt;&gt;"", ROW($D$11:$D$310)-ROW($D$11)+1), ROW(B181))), "")</f>
        <v/>
      </c>
      <c r="AC191" s="270"/>
    </row>
    <row r="192" spans="2:29" ht="21.75" customHeight="1" thickTop="1" thickBot="1">
      <c r="B192" s="40"/>
      <c r="C192" s="141">
        <v>182</v>
      </c>
      <c r="D192" s="132"/>
      <c r="E192" s="130"/>
      <c r="F192" s="130"/>
      <c r="G192" s="130"/>
      <c r="H192" s="130"/>
      <c r="I192" s="129"/>
      <c r="J192" s="129"/>
      <c r="K192" s="129"/>
      <c r="L192" s="129"/>
      <c r="M192" s="129"/>
      <c r="N192" s="129"/>
      <c r="O192" s="129"/>
      <c r="P192" s="129"/>
      <c r="Q192" s="129"/>
      <c r="R192" s="129"/>
      <c r="S192" s="129"/>
      <c r="T192" s="129"/>
      <c r="U192" s="129"/>
      <c r="V192" s="129"/>
      <c r="W192" s="129"/>
      <c r="X192" s="129"/>
      <c r="Y192" s="129"/>
      <c r="Z192" s="129"/>
      <c r="AA192" s="129"/>
      <c r="AB192" s="270" t="str" cm="1">
        <f t="array" ref="AB192">IFERROR(INDEX($D$11:$D$310, SMALL(IF($D$11:$D$310&lt;&gt;"", ROW($D$11:$D$310)-ROW($D$11)+1), ROW(B182))), "")</f>
        <v/>
      </c>
      <c r="AC192" s="270"/>
    </row>
    <row r="193" spans="2:29" ht="21.75" customHeight="1" thickTop="1" thickBot="1">
      <c r="B193" s="40"/>
      <c r="C193" s="141">
        <v>183</v>
      </c>
      <c r="D193" s="132"/>
      <c r="E193" s="130"/>
      <c r="F193" s="130"/>
      <c r="G193" s="130"/>
      <c r="H193" s="130"/>
      <c r="I193" s="129"/>
      <c r="J193" s="129"/>
      <c r="K193" s="129"/>
      <c r="L193" s="129"/>
      <c r="M193" s="129"/>
      <c r="N193" s="129"/>
      <c r="O193" s="129"/>
      <c r="P193" s="129"/>
      <c r="Q193" s="129"/>
      <c r="R193" s="129"/>
      <c r="S193" s="129"/>
      <c r="T193" s="129"/>
      <c r="U193" s="129"/>
      <c r="V193" s="129"/>
      <c r="W193" s="129"/>
      <c r="X193" s="129"/>
      <c r="Y193" s="129"/>
      <c r="Z193" s="129"/>
      <c r="AA193" s="129"/>
      <c r="AB193" s="270" t="str" cm="1">
        <f t="array" ref="AB193">IFERROR(INDEX($D$11:$D$310, SMALL(IF($D$11:$D$310&lt;&gt;"", ROW($D$11:$D$310)-ROW($D$11)+1), ROW(B183))), "")</f>
        <v/>
      </c>
      <c r="AC193" s="270"/>
    </row>
    <row r="194" spans="2:29" ht="21.75" customHeight="1" thickTop="1" thickBot="1">
      <c r="B194" s="40"/>
      <c r="C194" s="141">
        <v>184</v>
      </c>
      <c r="D194" s="132"/>
      <c r="E194" s="130"/>
      <c r="F194" s="130"/>
      <c r="G194" s="130"/>
      <c r="H194" s="130"/>
      <c r="I194" s="129"/>
      <c r="J194" s="129"/>
      <c r="K194" s="129"/>
      <c r="L194" s="129"/>
      <c r="M194" s="129"/>
      <c r="N194" s="129"/>
      <c r="O194" s="129"/>
      <c r="P194" s="129"/>
      <c r="Q194" s="129"/>
      <c r="R194" s="129"/>
      <c r="S194" s="129"/>
      <c r="T194" s="129"/>
      <c r="U194" s="129"/>
      <c r="V194" s="129"/>
      <c r="W194" s="129"/>
      <c r="X194" s="129"/>
      <c r="Y194" s="129"/>
      <c r="Z194" s="129"/>
      <c r="AA194" s="129"/>
      <c r="AB194" s="270" t="str" cm="1">
        <f t="array" ref="AB194">IFERROR(INDEX($D$11:$D$310, SMALL(IF($D$11:$D$310&lt;&gt;"", ROW($D$11:$D$310)-ROW($D$11)+1), ROW(B184))), "")</f>
        <v/>
      </c>
      <c r="AC194" s="270"/>
    </row>
    <row r="195" spans="2:29" ht="21.75" customHeight="1" thickTop="1" thickBot="1">
      <c r="B195" s="40"/>
      <c r="C195" s="141">
        <v>185</v>
      </c>
      <c r="D195" s="132"/>
      <c r="E195" s="130"/>
      <c r="F195" s="130"/>
      <c r="G195" s="130"/>
      <c r="H195" s="130"/>
      <c r="I195" s="129"/>
      <c r="J195" s="129"/>
      <c r="K195" s="129"/>
      <c r="L195" s="129"/>
      <c r="M195" s="129"/>
      <c r="N195" s="129"/>
      <c r="O195" s="129"/>
      <c r="P195" s="129"/>
      <c r="Q195" s="129"/>
      <c r="R195" s="129"/>
      <c r="S195" s="129"/>
      <c r="T195" s="129"/>
      <c r="U195" s="129"/>
      <c r="V195" s="129"/>
      <c r="W195" s="129"/>
      <c r="X195" s="129"/>
      <c r="Y195" s="129"/>
      <c r="Z195" s="129"/>
      <c r="AA195" s="129"/>
      <c r="AB195" s="270" t="str" cm="1">
        <f t="array" ref="AB195">IFERROR(INDEX($D$11:$D$310, SMALL(IF($D$11:$D$310&lt;&gt;"", ROW($D$11:$D$310)-ROW($D$11)+1), ROW(B185))), "")</f>
        <v/>
      </c>
      <c r="AC195" s="270"/>
    </row>
    <row r="196" spans="2:29" ht="21.75" customHeight="1" thickTop="1" thickBot="1">
      <c r="B196" s="40"/>
      <c r="C196" s="141">
        <v>186</v>
      </c>
      <c r="D196" s="132"/>
      <c r="E196" s="130"/>
      <c r="F196" s="130"/>
      <c r="G196" s="130"/>
      <c r="H196" s="130"/>
      <c r="I196" s="129"/>
      <c r="J196" s="129"/>
      <c r="K196" s="129"/>
      <c r="L196" s="129"/>
      <c r="M196" s="129"/>
      <c r="N196" s="129"/>
      <c r="O196" s="129"/>
      <c r="P196" s="129"/>
      <c r="Q196" s="129"/>
      <c r="R196" s="129"/>
      <c r="S196" s="129"/>
      <c r="T196" s="129"/>
      <c r="U196" s="129"/>
      <c r="V196" s="129"/>
      <c r="W196" s="129"/>
      <c r="X196" s="129"/>
      <c r="Y196" s="129"/>
      <c r="Z196" s="129"/>
      <c r="AA196" s="129"/>
      <c r="AB196" s="270" t="str" cm="1">
        <f t="array" ref="AB196">IFERROR(INDEX($D$11:$D$310, SMALL(IF($D$11:$D$310&lt;&gt;"", ROW($D$11:$D$310)-ROW($D$11)+1), ROW(B186))), "")</f>
        <v/>
      </c>
      <c r="AC196" s="270"/>
    </row>
    <row r="197" spans="2:29" ht="21.75" customHeight="1" thickTop="1" thickBot="1">
      <c r="B197" s="40"/>
      <c r="C197" s="141">
        <v>187</v>
      </c>
      <c r="D197" s="132"/>
      <c r="E197" s="130"/>
      <c r="F197" s="130"/>
      <c r="G197" s="130"/>
      <c r="H197" s="130"/>
      <c r="I197" s="129"/>
      <c r="J197" s="129"/>
      <c r="K197" s="129"/>
      <c r="L197" s="129"/>
      <c r="M197" s="129"/>
      <c r="N197" s="129"/>
      <c r="O197" s="129"/>
      <c r="P197" s="129"/>
      <c r="Q197" s="129"/>
      <c r="R197" s="129"/>
      <c r="S197" s="129"/>
      <c r="T197" s="129"/>
      <c r="U197" s="129"/>
      <c r="V197" s="129"/>
      <c r="W197" s="129"/>
      <c r="X197" s="129"/>
      <c r="Y197" s="129"/>
      <c r="Z197" s="129"/>
      <c r="AA197" s="129"/>
      <c r="AB197" s="270" t="str" cm="1">
        <f t="array" ref="AB197">IFERROR(INDEX($D$11:$D$310, SMALL(IF($D$11:$D$310&lt;&gt;"", ROW($D$11:$D$310)-ROW($D$11)+1), ROW(B187))), "")</f>
        <v/>
      </c>
      <c r="AC197" s="270"/>
    </row>
    <row r="198" spans="2:29" ht="21.75" customHeight="1" thickTop="1" thickBot="1">
      <c r="B198" s="40"/>
      <c r="C198" s="141">
        <v>188</v>
      </c>
      <c r="D198" s="132"/>
      <c r="E198" s="130"/>
      <c r="F198" s="130"/>
      <c r="G198" s="130"/>
      <c r="H198" s="130"/>
      <c r="I198" s="129"/>
      <c r="J198" s="129"/>
      <c r="K198" s="129"/>
      <c r="L198" s="129"/>
      <c r="M198" s="129"/>
      <c r="N198" s="129"/>
      <c r="O198" s="129"/>
      <c r="P198" s="129"/>
      <c r="Q198" s="129"/>
      <c r="R198" s="129"/>
      <c r="S198" s="129"/>
      <c r="T198" s="129"/>
      <c r="U198" s="129"/>
      <c r="V198" s="129"/>
      <c r="W198" s="129"/>
      <c r="X198" s="129"/>
      <c r="Y198" s="129"/>
      <c r="Z198" s="129"/>
      <c r="AA198" s="129"/>
      <c r="AB198" s="270" t="str" cm="1">
        <f t="array" ref="AB198">IFERROR(INDEX($D$11:$D$310, SMALL(IF($D$11:$D$310&lt;&gt;"", ROW($D$11:$D$310)-ROW($D$11)+1), ROW(B188))), "")</f>
        <v/>
      </c>
      <c r="AC198" s="270"/>
    </row>
    <row r="199" spans="2:29" ht="21.75" customHeight="1" thickTop="1" thickBot="1">
      <c r="B199" s="40"/>
      <c r="C199" s="141">
        <v>189</v>
      </c>
      <c r="D199" s="132"/>
      <c r="E199" s="130"/>
      <c r="F199" s="130"/>
      <c r="G199" s="130"/>
      <c r="H199" s="130"/>
      <c r="I199" s="129"/>
      <c r="J199" s="129"/>
      <c r="K199" s="129"/>
      <c r="L199" s="129"/>
      <c r="M199" s="129"/>
      <c r="N199" s="129"/>
      <c r="O199" s="129"/>
      <c r="P199" s="129"/>
      <c r="Q199" s="129"/>
      <c r="R199" s="129"/>
      <c r="S199" s="129"/>
      <c r="T199" s="129"/>
      <c r="U199" s="129"/>
      <c r="V199" s="129"/>
      <c r="W199" s="129"/>
      <c r="X199" s="129"/>
      <c r="Y199" s="129"/>
      <c r="Z199" s="129"/>
      <c r="AA199" s="129"/>
      <c r="AB199" s="270" t="str" cm="1">
        <f t="array" ref="AB199">IFERROR(INDEX($D$11:$D$310, SMALL(IF($D$11:$D$310&lt;&gt;"", ROW($D$11:$D$310)-ROW($D$11)+1), ROW(B189))), "")</f>
        <v/>
      </c>
      <c r="AC199" s="270"/>
    </row>
    <row r="200" spans="2:29" ht="21.75" customHeight="1" thickTop="1" thickBot="1">
      <c r="B200" s="40"/>
      <c r="C200" s="141">
        <v>190</v>
      </c>
      <c r="D200" s="132"/>
      <c r="E200" s="130"/>
      <c r="F200" s="130"/>
      <c r="G200" s="130"/>
      <c r="H200" s="130"/>
      <c r="I200" s="129"/>
      <c r="J200" s="129"/>
      <c r="K200" s="129"/>
      <c r="L200" s="129"/>
      <c r="M200" s="129"/>
      <c r="N200" s="129"/>
      <c r="O200" s="129"/>
      <c r="P200" s="129"/>
      <c r="Q200" s="129"/>
      <c r="R200" s="129"/>
      <c r="S200" s="129"/>
      <c r="T200" s="129"/>
      <c r="U200" s="129"/>
      <c r="V200" s="129"/>
      <c r="W200" s="129"/>
      <c r="X200" s="129"/>
      <c r="Y200" s="129"/>
      <c r="Z200" s="129"/>
      <c r="AA200" s="129"/>
      <c r="AB200" s="270" t="str" cm="1">
        <f t="array" ref="AB200">IFERROR(INDEX($D$11:$D$310, SMALL(IF($D$11:$D$310&lt;&gt;"", ROW($D$11:$D$310)-ROW($D$11)+1), ROW(B190))), "")</f>
        <v/>
      </c>
      <c r="AC200" s="270"/>
    </row>
    <row r="201" spans="2:29" ht="21.75" customHeight="1" thickTop="1" thickBot="1">
      <c r="B201" s="40"/>
      <c r="C201" s="141">
        <v>191</v>
      </c>
      <c r="D201" s="132"/>
      <c r="E201" s="130"/>
      <c r="F201" s="130"/>
      <c r="G201" s="130"/>
      <c r="H201" s="130"/>
      <c r="I201" s="129"/>
      <c r="J201" s="129"/>
      <c r="K201" s="129"/>
      <c r="L201" s="129"/>
      <c r="M201" s="129"/>
      <c r="N201" s="129"/>
      <c r="O201" s="129"/>
      <c r="P201" s="129"/>
      <c r="Q201" s="129"/>
      <c r="R201" s="129"/>
      <c r="S201" s="129"/>
      <c r="T201" s="129"/>
      <c r="U201" s="129"/>
      <c r="V201" s="129"/>
      <c r="W201" s="129"/>
      <c r="X201" s="129"/>
      <c r="Y201" s="129"/>
      <c r="Z201" s="129"/>
      <c r="AA201" s="129"/>
      <c r="AB201" s="270" t="str" cm="1">
        <f t="array" ref="AB201">IFERROR(INDEX($D$11:$D$310, SMALL(IF($D$11:$D$310&lt;&gt;"", ROW($D$11:$D$310)-ROW($D$11)+1), ROW(B191))), "")</f>
        <v/>
      </c>
      <c r="AC201" s="270"/>
    </row>
    <row r="202" spans="2:29" ht="21.75" customHeight="1" thickTop="1" thickBot="1">
      <c r="B202" s="40"/>
      <c r="C202" s="141">
        <v>192</v>
      </c>
      <c r="D202" s="132"/>
      <c r="E202" s="130"/>
      <c r="F202" s="130"/>
      <c r="G202" s="130"/>
      <c r="H202" s="130"/>
      <c r="I202" s="129"/>
      <c r="J202" s="129"/>
      <c r="K202" s="129"/>
      <c r="L202" s="129"/>
      <c r="M202" s="129"/>
      <c r="N202" s="129"/>
      <c r="O202" s="129"/>
      <c r="P202" s="129"/>
      <c r="Q202" s="129"/>
      <c r="R202" s="129"/>
      <c r="S202" s="129"/>
      <c r="T202" s="129"/>
      <c r="U202" s="129"/>
      <c r="V202" s="129"/>
      <c r="W202" s="129"/>
      <c r="X202" s="129"/>
      <c r="Y202" s="129"/>
      <c r="Z202" s="129"/>
      <c r="AA202" s="129"/>
      <c r="AB202" s="270" t="str" cm="1">
        <f t="array" ref="AB202">IFERROR(INDEX($D$11:$D$310, SMALL(IF($D$11:$D$310&lt;&gt;"", ROW($D$11:$D$310)-ROW($D$11)+1), ROW(B192))), "")</f>
        <v/>
      </c>
      <c r="AC202" s="270"/>
    </row>
    <row r="203" spans="2:29" ht="21.75" customHeight="1" thickTop="1" thickBot="1">
      <c r="B203" s="40"/>
      <c r="C203" s="141">
        <v>193</v>
      </c>
      <c r="D203" s="132"/>
      <c r="E203" s="130"/>
      <c r="F203" s="130"/>
      <c r="G203" s="130"/>
      <c r="H203" s="130"/>
      <c r="I203" s="129"/>
      <c r="J203" s="129"/>
      <c r="K203" s="129"/>
      <c r="L203" s="129"/>
      <c r="M203" s="129"/>
      <c r="N203" s="129"/>
      <c r="O203" s="129"/>
      <c r="P203" s="129"/>
      <c r="Q203" s="129"/>
      <c r="R203" s="129"/>
      <c r="S203" s="129"/>
      <c r="T203" s="129"/>
      <c r="U203" s="129"/>
      <c r="V203" s="129"/>
      <c r="W203" s="129"/>
      <c r="X203" s="129"/>
      <c r="Y203" s="129"/>
      <c r="Z203" s="129"/>
      <c r="AA203" s="129"/>
      <c r="AB203" s="270" t="str" cm="1">
        <f t="array" ref="AB203">IFERROR(INDEX($D$11:$D$310, SMALL(IF($D$11:$D$310&lt;&gt;"", ROW($D$11:$D$310)-ROW($D$11)+1), ROW(B193))), "")</f>
        <v/>
      </c>
      <c r="AC203" s="270"/>
    </row>
    <row r="204" spans="2:29" ht="21.75" customHeight="1" thickTop="1" thickBot="1">
      <c r="B204" s="40"/>
      <c r="C204" s="141">
        <v>194</v>
      </c>
      <c r="D204" s="132"/>
      <c r="E204" s="130"/>
      <c r="F204" s="130"/>
      <c r="G204" s="130"/>
      <c r="H204" s="130"/>
      <c r="I204" s="129"/>
      <c r="J204" s="129"/>
      <c r="K204" s="129"/>
      <c r="L204" s="129"/>
      <c r="M204" s="129"/>
      <c r="N204" s="129"/>
      <c r="O204" s="129"/>
      <c r="P204" s="129"/>
      <c r="Q204" s="129"/>
      <c r="R204" s="129"/>
      <c r="S204" s="129"/>
      <c r="T204" s="129"/>
      <c r="U204" s="129"/>
      <c r="V204" s="129"/>
      <c r="W204" s="129"/>
      <c r="X204" s="129"/>
      <c r="Y204" s="129"/>
      <c r="Z204" s="129"/>
      <c r="AA204" s="129"/>
      <c r="AB204" s="270" t="str" cm="1">
        <f t="array" ref="AB204">IFERROR(INDEX($D$11:$D$310, SMALL(IF($D$11:$D$310&lt;&gt;"", ROW($D$11:$D$310)-ROW($D$11)+1), ROW(B194))), "")</f>
        <v/>
      </c>
      <c r="AC204" s="270"/>
    </row>
    <row r="205" spans="2:29" ht="21.75" customHeight="1" thickTop="1" thickBot="1">
      <c r="B205" s="40"/>
      <c r="C205" s="141">
        <v>195</v>
      </c>
      <c r="D205" s="132"/>
      <c r="E205" s="130"/>
      <c r="F205" s="130"/>
      <c r="G205" s="130"/>
      <c r="H205" s="130"/>
      <c r="I205" s="129"/>
      <c r="J205" s="129"/>
      <c r="K205" s="129"/>
      <c r="L205" s="129"/>
      <c r="M205" s="129"/>
      <c r="N205" s="129"/>
      <c r="O205" s="129"/>
      <c r="P205" s="129"/>
      <c r="Q205" s="129"/>
      <c r="R205" s="129"/>
      <c r="S205" s="129"/>
      <c r="T205" s="129"/>
      <c r="U205" s="129"/>
      <c r="V205" s="129"/>
      <c r="W205" s="129"/>
      <c r="X205" s="129"/>
      <c r="Y205" s="129"/>
      <c r="Z205" s="129"/>
      <c r="AA205" s="129"/>
      <c r="AB205" s="270" t="str" cm="1">
        <f t="array" ref="AB205">IFERROR(INDEX($D$11:$D$310, SMALL(IF($D$11:$D$310&lt;&gt;"", ROW($D$11:$D$310)-ROW($D$11)+1), ROW(B195))), "")</f>
        <v/>
      </c>
      <c r="AC205" s="270"/>
    </row>
    <row r="206" spans="2:29" ht="21.75" customHeight="1" thickTop="1" thickBot="1">
      <c r="B206" s="40"/>
      <c r="C206" s="141">
        <v>196</v>
      </c>
      <c r="D206" s="132"/>
      <c r="E206" s="130"/>
      <c r="F206" s="130"/>
      <c r="G206" s="130"/>
      <c r="H206" s="130"/>
      <c r="I206" s="129"/>
      <c r="J206" s="129"/>
      <c r="K206" s="129"/>
      <c r="L206" s="129"/>
      <c r="M206" s="129"/>
      <c r="N206" s="129"/>
      <c r="O206" s="129"/>
      <c r="P206" s="129"/>
      <c r="Q206" s="129"/>
      <c r="R206" s="129"/>
      <c r="S206" s="129"/>
      <c r="T206" s="129"/>
      <c r="U206" s="129"/>
      <c r="V206" s="129"/>
      <c r="W206" s="129"/>
      <c r="X206" s="129"/>
      <c r="Y206" s="129"/>
      <c r="Z206" s="129"/>
      <c r="AA206" s="129"/>
      <c r="AB206" s="270" t="str" cm="1">
        <f t="array" ref="AB206">IFERROR(INDEX($D$11:$D$310, SMALL(IF($D$11:$D$310&lt;&gt;"", ROW($D$11:$D$310)-ROW($D$11)+1), ROW(B196))), "")</f>
        <v/>
      </c>
      <c r="AC206" s="270"/>
    </row>
    <row r="207" spans="2:29" ht="21.75" customHeight="1" thickTop="1" thickBot="1">
      <c r="B207" s="40"/>
      <c r="C207" s="141">
        <v>197</v>
      </c>
      <c r="D207" s="132"/>
      <c r="E207" s="130"/>
      <c r="F207" s="130"/>
      <c r="G207" s="130"/>
      <c r="H207" s="130"/>
      <c r="I207" s="129"/>
      <c r="J207" s="129"/>
      <c r="K207" s="129"/>
      <c r="L207" s="129"/>
      <c r="M207" s="129"/>
      <c r="N207" s="129"/>
      <c r="O207" s="129"/>
      <c r="P207" s="129"/>
      <c r="Q207" s="129"/>
      <c r="R207" s="129"/>
      <c r="S207" s="129"/>
      <c r="T207" s="129"/>
      <c r="U207" s="129"/>
      <c r="V207" s="129"/>
      <c r="W207" s="129"/>
      <c r="X207" s="129"/>
      <c r="Y207" s="129"/>
      <c r="Z207" s="129"/>
      <c r="AA207" s="129"/>
      <c r="AB207" s="270" t="str" cm="1">
        <f t="array" ref="AB207">IFERROR(INDEX($D$11:$D$310, SMALL(IF($D$11:$D$310&lt;&gt;"", ROW($D$11:$D$310)-ROW($D$11)+1), ROW(B197))), "")</f>
        <v/>
      </c>
      <c r="AC207" s="270"/>
    </row>
    <row r="208" spans="2:29" ht="21.75" customHeight="1" thickTop="1" thickBot="1">
      <c r="B208" s="40"/>
      <c r="C208" s="141">
        <v>198</v>
      </c>
      <c r="D208" s="132"/>
      <c r="E208" s="130"/>
      <c r="F208" s="130"/>
      <c r="G208" s="130"/>
      <c r="H208" s="130"/>
      <c r="I208" s="129"/>
      <c r="J208" s="129"/>
      <c r="K208" s="129"/>
      <c r="L208" s="129"/>
      <c r="M208" s="129"/>
      <c r="N208" s="129"/>
      <c r="O208" s="129"/>
      <c r="P208" s="129"/>
      <c r="Q208" s="129"/>
      <c r="R208" s="129"/>
      <c r="S208" s="129"/>
      <c r="T208" s="129"/>
      <c r="U208" s="129"/>
      <c r="V208" s="129"/>
      <c r="W208" s="129"/>
      <c r="X208" s="129"/>
      <c r="Y208" s="129"/>
      <c r="Z208" s="129"/>
      <c r="AA208" s="129"/>
      <c r="AB208" s="270" t="str" cm="1">
        <f t="array" ref="AB208">IFERROR(INDEX($D$11:$D$310, SMALL(IF($D$11:$D$310&lt;&gt;"", ROW($D$11:$D$310)-ROW($D$11)+1), ROW(B198))), "")</f>
        <v/>
      </c>
      <c r="AC208" s="270"/>
    </row>
    <row r="209" spans="2:29" ht="21.75" customHeight="1" thickTop="1" thickBot="1">
      <c r="B209" s="40"/>
      <c r="C209" s="141">
        <v>199</v>
      </c>
      <c r="D209" s="132"/>
      <c r="E209" s="130"/>
      <c r="F209" s="130"/>
      <c r="G209" s="130"/>
      <c r="H209" s="130"/>
      <c r="I209" s="129"/>
      <c r="J209" s="129"/>
      <c r="K209" s="129"/>
      <c r="L209" s="129"/>
      <c r="M209" s="129"/>
      <c r="N209" s="129"/>
      <c r="O209" s="129"/>
      <c r="P209" s="129"/>
      <c r="Q209" s="129"/>
      <c r="R209" s="129"/>
      <c r="S209" s="129"/>
      <c r="T209" s="129"/>
      <c r="U209" s="129"/>
      <c r="V209" s="129"/>
      <c r="W209" s="129"/>
      <c r="X209" s="129"/>
      <c r="Y209" s="129"/>
      <c r="Z209" s="129"/>
      <c r="AA209" s="129"/>
      <c r="AB209" s="270" t="str" cm="1">
        <f t="array" ref="AB209">IFERROR(INDEX($D$11:$D$310, SMALL(IF($D$11:$D$310&lt;&gt;"", ROW($D$11:$D$310)-ROW($D$11)+1), ROW(B199))), "")</f>
        <v/>
      </c>
      <c r="AC209" s="270"/>
    </row>
    <row r="210" spans="2:29" ht="21.75" customHeight="1" thickTop="1" thickBot="1">
      <c r="B210" s="40"/>
      <c r="C210" s="141">
        <v>200</v>
      </c>
      <c r="D210" s="132"/>
      <c r="E210" s="130"/>
      <c r="F210" s="130"/>
      <c r="G210" s="130"/>
      <c r="H210" s="130"/>
      <c r="I210" s="129"/>
      <c r="J210" s="129"/>
      <c r="K210" s="129"/>
      <c r="L210" s="129"/>
      <c r="M210" s="129"/>
      <c r="N210" s="129"/>
      <c r="O210" s="129"/>
      <c r="P210" s="129"/>
      <c r="Q210" s="129"/>
      <c r="R210" s="129"/>
      <c r="S210" s="129"/>
      <c r="T210" s="129"/>
      <c r="U210" s="129"/>
      <c r="V210" s="129"/>
      <c r="W210" s="129"/>
      <c r="X210" s="129"/>
      <c r="Y210" s="129"/>
      <c r="Z210" s="129"/>
      <c r="AA210" s="129"/>
      <c r="AB210" s="270" t="str" cm="1">
        <f t="array" ref="AB210">IFERROR(INDEX($D$11:$D$310, SMALL(IF($D$11:$D$310&lt;&gt;"", ROW($D$11:$D$310)-ROW($D$11)+1), ROW(B200))), "")</f>
        <v/>
      </c>
      <c r="AC210" s="270"/>
    </row>
    <row r="211" spans="2:29" ht="21.75" customHeight="1" thickTop="1" thickBot="1">
      <c r="B211" s="40"/>
      <c r="C211" s="141">
        <v>201</v>
      </c>
      <c r="D211" s="132"/>
      <c r="E211" s="130"/>
      <c r="F211" s="130"/>
      <c r="G211" s="130"/>
      <c r="H211" s="130"/>
      <c r="I211" s="129"/>
      <c r="J211" s="129"/>
      <c r="K211" s="129"/>
      <c r="L211" s="129"/>
      <c r="M211" s="129"/>
      <c r="N211" s="129"/>
      <c r="O211" s="129"/>
      <c r="P211" s="129"/>
      <c r="Q211" s="129"/>
      <c r="R211" s="129"/>
      <c r="S211" s="129"/>
      <c r="T211" s="129"/>
      <c r="U211" s="129"/>
      <c r="V211" s="129"/>
      <c r="W211" s="129"/>
      <c r="X211" s="129"/>
      <c r="Y211" s="129"/>
      <c r="Z211" s="129"/>
      <c r="AA211" s="129"/>
      <c r="AB211" s="270" t="str" cm="1">
        <f t="array" ref="AB211">IFERROR(INDEX($D$11:$D$310, SMALL(IF($D$11:$D$310&lt;&gt;"", ROW($D$11:$D$310)-ROW($D$11)+1), ROW(B201))), "")</f>
        <v/>
      </c>
      <c r="AC211" s="270"/>
    </row>
    <row r="212" spans="2:29" ht="21.75" customHeight="1" thickTop="1" thickBot="1">
      <c r="B212" s="40"/>
      <c r="C212" s="141">
        <v>202</v>
      </c>
      <c r="D212" s="132"/>
      <c r="E212" s="130"/>
      <c r="F212" s="130"/>
      <c r="G212" s="130"/>
      <c r="H212" s="130"/>
      <c r="I212" s="129"/>
      <c r="J212" s="129"/>
      <c r="K212" s="129"/>
      <c r="L212" s="129"/>
      <c r="M212" s="129"/>
      <c r="N212" s="129"/>
      <c r="O212" s="129"/>
      <c r="P212" s="129"/>
      <c r="Q212" s="129"/>
      <c r="R212" s="129"/>
      <c r="S212" s="129"/>
      <c r="T212" s="129"/>
      <c r="U212" s="129"/>
      <c r="V212" s="129"/>
      <c r="W212" s="129"/>
      <c r="X212" s="129"/>
      <c r="Y212" s="129"/>
      <c r="Z212" s="129"/>
      <c r="AA212" s="129"/>
      <c r="AB212" s="270" t="str" cm="1">
        <f t="array" ref="AB212">IFERROR(INDEX($D$11:$D$310, SMALL(IF($D$11:$D$310&lt;&gt;"", ROW($D$11:$D$310)-ROW($D$11)+1), ROW(B202))), "")</f>
        <v/>
      </c>
      <c r="AC212" s="270"/>
    </row>
    <row r="213" spans="2:29" ht="21.75" customHeight="1" thickTop="1" thickBot="1">
      <c r="B213" s="40"/>
      <c r="C213" s="141">
        <v>203</v>
      </c>
      <c r="D213" s="132"/>
      <c r="E213" s="130"/>
      <c r="F213" s="130"/>
      <c r="G213" s="130"/>
      <c r="H213" s="130"/>
      <c r="I213" s="129"/>
      <c r="J213" s="129"/>
      <c r="K213" s="129"/>
      <c r="L213" s="129"/>
      <c r="M213" s="129"/>
      <c r="N213" s="129"/>
      <c r="O213" s="129"/>
      <c r="P213" s="129"/>
      <c r="Q213" s="129"/>
      <c r="R213" s="129"/>
      <c r="S213" s="129"/>
      <c r="T213" s="129"/>
      <c r="U213" s="129"/>
      <c r="V213" s="129"/>
      <c r="W213" s="129"/>
      <c r="X213" s="129"/>
      <c r="Y213" s="129"/>
      <c r="Z213" s="129"/>
      <c r="AA213" s="129"/>
      <c r="AB213" s="270" t="str" cm="1">
        <f t="array" ref="AB213">IFERROR(INDEX($D$11:$D$310, SMALL(IF($D$11:$D$310&lt;&gt;"", ROW($D$11:$D$310)-ROW($D$11)+1), ROW(B203))), "")</f>
        <v/>
      </c>
      <c r="AC213" s="270"/>
    </row>
    <row r="214" spans="2:29" ht="21.75" customHeight="1" thickTop="1" thickBot="1">
      <c r="B214" s="40"/>
      <c r="C214" s="141">
        <v>204</v>
      </c>
      <c r="D214" s="132"/>
      <c r="E214" s="130"/>
      <c r="F214" s="130"/>
      <c r="G214" s="130"/>
      <c r="H214" s="130"/>
      <c r="I214" s="129"/>
      <c r="J214" s="129"/>
      <c r="K214" s="129"/>
      <c r="L214" s="129"/>
      <c r="M214" s="129"/>
      <c r="N214" s="129"/>
      <c r="O214" s="129"/>
      <c r="P214" s="129"/>
      <c r="Q214" s="129"/>
      <c r="R214" s="129"/>
      <c r="S214" s="129"/>
      <c r="T214" s="129"/>
      <c r="U214" s="129"/>
      <c r="V214" s="129"/>
      <c r="W214" s="129"/>
      <c r="X214" s="129"/>
      <c r="Y214" s="129"/>
      <c r="Z214" s="129"/>
      <c r="AA214" s="129"/>
      <c r="AB214" s="270" t="str" cm="1">
        <f t="array" ref="AB214">IFERROR(INDEX($D$11:$D$310, SMALL(IF($D$11:$D$310&lt;&gt;"", ROW($D$11:$D$310)-ROW($D$11)+1), ROW(B204))), "")</f>
        <v/>
      </c>
      <c r="AC214" s="270"/>
    </row>
    <row r="215" spans="2:29" ht="21.75" customHeight="1" thickTop="1" thickBot="1">
      <c r="B215" s="40"/>
      <c r="C215" s="141">
        <v>205</v>
      </c>
      <c r="D215" s="132"/>
      <c r="E215" s="130"/>
      <c r="F215" s="130"/>
      <c r="G215" s="130"/>
      <c r="H215" s="130"/>
      <c r="I215" s="129"/>
      <c r="J215" s="129"/>
      <c r="K215" s="129"/>
      <c r="L215" s="129"/>
      <c r="M215" s="129"/>
      <c r="N215" s="129"/>
      <c r="O215" s="129"/>
      <c r="P215" s="129"/>
      <c r="Q215" s="129"/>
      <c r="R215" s="129"/>
      <c r="S215" s="129"/>
      <c r="T215" s="129"/>
      <c r="U215" s="129"/>
      <c r="V215" s="129"/>
      <c r="W215" s="129"/>
      <c r="X215" s="129"/>
      <c r="Y215" s="129"/>
      <c r="Z215" s="129"/>
      <c r="AA215" s="129"/>
      <c r="AB215" s="270" t="str" cm="1">
        <f t="array" ref="AB215">IFERROR(INDEX($D$11:$D$310, SMALL(IF($D$11:$D$310&lt;&gt;"", ROW($D$11:$D$310)-ROW($D$11)+1), ROW(B205))), "")</f>
        <v/>
      </c>
      <c r="AC215" s="270"/>
    </row>
    <row r="216" spans="2:29" ht="21.75" customHeight="1" thickTop="1" thickBot="1">
      <c r="B216" s="40"/>
      <c r="C216" s="141">
        <v>206</v>
      </c>
      <c r="D216" s="132"/>
      <c r="E216" s="130"/>
      <c r="F216" s="130"/>
      <c r="G216" s="130"/>
      <c r="H216" s="130"/>
      <c r="I216" s="129"/>
      <c r="J216" s="129"/>
      <c r="K216" s="129"/>
      <c r="L216" s="129"/>
      <c r="M216" s="129"/>
      <c r="N216" s="129"/>
      <c r="O216" s="129"/>
      <c r="P216" s="129"/>
      <c r="Q216" s="129"/>
      <c r="R216" s="129"/>
      <c r="S216" s="129"/>
      <c r="T216" s="129"/>
      <c r="U216" s="129"/>
      <c r="V216" s="129"/>
      <c r="W216" s="129"/>
      <c r="X216" s="129"/>
      <c r="Y216" s="129"/>
      <c r="Z216" s="129"/>
      <c r="AA216" s="129"/>
      <c r="AB216" s="270" t="str" cm="1">
        <f t="array" ref="AB216">IFERROR(INDEX($D$11:$D$310, SMALL(IF($D$11:$D$310&lt;&gt;"", ROW($D$11:$D$310)-ROW($D$11)+1), ROW(B206))), "")</f>
        <v/>
      </c>
      <c r="AC216" s="270"/>
    </row>
    <row r="217" spans="2:29" ht="21.75" customHeight="1" thickTop="1" thickBot="1">
      <c r="B217" s="40"/>
      <c r="C217" s="141">
        <v>207</v>
      </c>
      <c r="D217" s="132"/>
      <c r="E217" s="130"/>
      <c r="F217" s="130"/>
      <c r="G217" s="130"/>
      <c r="H217" s="130"/>
      <c r="I217" s="129"/>
      <c r="J217" s="129"/>
      <c r="K217" s="129"/>
      <c r="L217" s="129"/>
      <c r="M217" s="129"/>
      <c r="N217" s="129"/>
      <c r="O217" s="129"/>
      <c r="P217" s="129"/>
      <c r="Q217" s="129"/>
      <c r="R217" s="129"/>
      <c r="S217" s="129"/>
      <c r="T217" s="129"/>
      <c r="U217" s="129"/>
      <c r="V217" s="129"/>
      <c r="W217" s="129"/>
      <c r="X217" s="129"/>
      <c r="Y217" s="129"/>
      <c r="Z217" s="129"/>
      <c r="AA217" s="129"/>
      <c r="AB217" s="270" t="str" cm="1">
        <f t="array" ref="AB217">IFERROR(INDEX($D$11:$D$310, SMALL(IF($D$11:$D$310&lt;&gt;"", ROW($D$11:$D$310)-ROW($D$11)+1), ROW(B207))), "")</f>
        <v/>
      </c>
      <c r="AC217" s="270"/>
    </row>
    <row r="218" spans="2:29" ht="21.75" customHeight="1" thickTop="1" thickBot="1">
      <c r="B218" s="40"/>
      <c r="C218" s="141">
        <v>208</v>
      </c>
      <c r="D218" s="132"/>
      <c r="E218" s="130"/>
      <c r="F218" s="130"/>
      <c r="G218" s="130"/>
      <c r="H218" s="130"/>
      <c r="I218" s="129"/>
      <c r="J218" s="129"/>
      <c r="K218" s="129"/>
      <c r="L218" s="129"/>
      <c r="M218" s="129"/>
      <c r="N218" s="129"/>
      <c r="O218" s="129"/>
      <c r="P218" s="129"/>
      <c r="Q218" s="129"/>
      <c r="R218" s="129"/>
      <c r="S218" s="129"/>
      <c r="T218" s="129"/>
      <c r="U218" s="129"/>
      <c r="V218" s="129"/>
      <c r="W218" s="129"/>
      <c r="X218" s="129"/>
      <c r="Y218" s="129"/>
      <c r="Z218" s="129"/>
      <c r="AA218" s="129"/>
      <c r="AB218" s="270" t="str" cm="1">
        <f t="array" ref="AB218">IFERROR(INDEX($D$11:$D$310, SMALL(IF($D$11:$D$310&lt;&gt;"", ROW($D$11:$D$310)-ROW($D$11)+1), ROW(B208))), "")</f>
        <v/>
      </c>
      <c r="AC218" s="270"/>
    </row>
    <row r="219" spans="2:29" ht="21.75" customHeight="1" thickTop="1" thickBot="1">
      <c r="B219" s="40"/>
      <c r="C219" s="141">
        <v>209</v>
      </c>
      <c r="D219" s="132"/>
      <c r="E219" s="130"/>
      <c r="F219" s="130"/>
      <c r="G219" s="130"/>
      <c r="H219" s="130"/>
      <c r="I219" s="129"/>
      <c r="J219" s="129"/>
      <c r="K219" s="129"/>
      <c r="L219" s="129"/>
      <c r="M219" s="129"/>
      <c r="N219" s="129"/>
      <c r="O219" s="129"/>
      <c r="P219" s="129"/>
      <c r="Q219" s="129"/>
      <c r="R219" s="129"/>
      <c r="S219" s="129"/>
      <c r="T219" s="129"/>
      <c r="U219" s="129"/>
      <c r="V219" s="129"/>
      <c r="W219" s="129"/>
      <c r="X219" s="129"/>
      <c r="Y219" s="129"/>
      <c r="Z219" s="129"/>
      <c r="AA219" s="129"/>
      <c r="AB219" s="270" t="str" cm="1">
        <f t="array" ref="AB219">IFERROR(INDEX($D$11:$D$310, SMALL(IF($D$11:$D$310&lt;&gt;"", ROW($D$11:$D$310)-ROW($D$11)+1), ROW(B209))), "")</f>
        <v/>
      </c>
      <c r="AC219" s="270"/>
    </row>
    <row r="220" spans="2:29" ht="21.75" customHeight="1" thickTop="1" thickBot="1">
      <c r="B220" s="40"/>
      <c r="C220" s="141">
        <v>210</v>
      </c>
      <c r="D220" s="132"/>
      <c r="E220" s="130"/>
      <c r="F220" s="130"/>
      <c r="G220" s="130"/>
      <c r="H220" s="130"/>
      <c r="I220" s="129"/>
      <c r="J220" s="129"/>
      <c r="K220" s="129"/>
      <c r="L220" s="129"/>
      <c r="M220" s="129"/>
      <c r="N220" s="129"/>
      <c r="O220" s="129"/>
      <c r="P220" s="129"/>
      <c r="Q220" s="129"/>
      <c r="R220" s="129"/>
      <c r="S220" s="129"/>
      <c r="T220" s="129"/>
      <c r="U220" s="129"/>
      <c r="V220" s="129"/>
      <c r="W220" s="129"/>
      <c r="X220" s="129"/>
      <c r="Y220" s="129"/>
      <c r="Z220" s="129"/>
      <c r="AA220" s="129"/>
      <c r="AB220" s="270" t="str" cm="1">
        <f t="array" ref="AB220">IFERROR(INDEX($D$11:$D$310, SMALL(IF($D$11:$D$310&lt;&gt;"", ROW($D$11:$D$310)-ROW($D$11)+1), ROW(B210))), "")</f>
        <v/>
      </c>
      <c r="AC220" s="270"/>
    </row>
    <row r="221" spans="2:29" ht="21.75" customHeight="1" thickTop="1" thickBot="1">
      <c r="B221" s="40"/>
      <c r="C221" s="141">
        <v>211</v>
      </c>
      <c r="D221" s="132"/>
      <c r="E221" s="130"/>
      <c r="F221" s="130"/>
      <c r="G221" s="130"/>
      <c r="H221" s="130"/>
      <c r="I221" s="129"/>
      <c r="J221" s="129"/>
      <c r="K221" s="129"/>
      <c r="L221" s="129"/>
      <c r="M221" s="129"/>
      <c r="N221" s="129"/>
      <c r="O221" s="129"/>
      <c r="P221" s="129"/>
      <c r="Q221" s="129"/>
      <c r="R221" s="129"/>
      <c r="S221" s="129"/>
      <c r="T221" s="129"/>
      <c r="U221" s="129"/>
      <c r="V221" s="129"/>
      <c r="W221" s="129"/>
      <c r="X221" s="129"/>
      <c r="Y221" s="129"/>
      <c r="Z221" s="129"/>
      <c r="AA221" s="129"/>
      <c r="AB221" s="270" t="str" cm="1">
        <f t="array" ref="AB221">IFERROR(INDEX($D$11:$D$310, SMALL(IF($D$11:$D$310&lt;&gt;"", ROW($D$11:$D$310)-ROW($D$11)+1), ROW(B211))), "")</f>
        <v/>
      </c>
      <c r="AC221" s="270"/>
    </row>
    <row r="222" spans="2:29" ht="21.75" customHeight="1" thickTop="1" thickBot="1">
      <c r="B222" s="40"/>
      <c r="C222" s="141">
        <v>212</v>
      </c>
      <c r="D222" s="132"/>
      <c r="E222" s="130"/>
      <c r="F222" s="130"/>
      <c r="G222" s="130"/>
      <c r="H222" s="130"/>
      <c r="I222" s="129"/>
      <c r="J222" s="129"/>
      <c r="K222" s="129"/>
      <c r="L222" s="129"/>
      <c r="M222" s="129"/>
      <c r="N222" s="129"/>
      <c r="O222" s="129"/>
      <c r="P222" s="129"/>
      <c r="Q222" s="129"/>
      <c r="R222" s="129"/>
      <c r="S222" s="129"/>
      <c r="T222" s="129"/>
      <c r="U222" s="129"/>
      <c r="V222" s="129"/>
      <c r="W222" s="129"/>
      <c r="X222" s="129"/>
      <c r="Y222" s="129"/>
      <c r="Z222" s="129"/>
      <c r="AA222" s="129"/>
      <c r="AB222" s="270" t="str" cm="1">
        <f t="array" ref="AB222">IFERROR(INDEX($D$11:$D$310, SMALL(IF($D$11:$D$310&lt;&gt;"", ROW($D$11:$D$310)-ROW($D$11)+1), ROW(B212))), "")</f>
        <v/>
      </c>
      <c r="AC222" s="270"/>
    </row>
    <row r="223" spans="2:29" ht="21.75" customHeight="1" thickTop="1" thickBot="1">
      <c r="B223" s="40"/>
      <c r="C223" s="141">
        <v>213</v>
      </c>
      <c r="D223" s="132"/>
      <c r="E223" s="130"/>
      <c r="F223" s="130"/>
      <c r="G223" s="130"/>
      <c r="H223" s="130"/>
      <c r="I223" s="129"/>
      <c r="J223" s="129"/>
      <c r="K223" s="129"/>
      <c r="L223" s="129"/>
      <c r="M223" s="129"/>
      <c r="N223" s="129"/>
      <c r="O223" s="129"/>
      <c r="P223" s="129"/>
      <c r="Q223" s="129"/>
      <c r="R223" s="129"/>
      <c r="S223" s="129"/>
      <c r="T223" s="129"/>
      <c r="U223" s="129"/>
      <c r="V223" s="129"/>
      <c r="W223" s="129"/>
      <c r="X223" s="129"/>
      <c r="Y223" s="129"/>
      <c r="Z223" s="129"/>
      <c r="AA223" s="129"/>
      <c r="AB223" s="270" t="str" cm="1">
        <f t="array" ref="AB223">IFERROR(INDEX($D$11:$D$310, SMALL(IF($D$11:$D$310&lt;&gt;"", ROW($D$11:$D$310)-ROW($D$11)+1), ROW(B213))), "")</f>
        <v/>
      </c>
      <c r="AC223" s="270"/>
    </row>
    <row r="224" spans="2:29" ht="21.75" customHeight="1" thickTop="1" thickBot="1">
      <c r="B224" s="40"/>
      <c r="C224" s="141">
        <v>214</v>
      </c>
      <c r="D224" s="132"/>
      <c r="E224" s="130"/>
      <c r="F224" s="130"/>
      <c r="G224" s="130"/>
      <c r="H224" s="130"/>
      <c r="I224" s="129"/>
      <c r="J224" s="129"/>
      <c r="K224" s="129"/>
      <c r="L224" s="129"/>
      <c r="M224" s="129"/>
      <c r="N224" s="129"/>
      <c r="O224" s="129"/>
      <c r="P224" s="129"/>
      <c r="Q224" s="129"/>
      <c r="R224" s="129"/>
      <c r="S224" s="129"/>
      <c r="T224" s="129"/>
      <c r="U224" s="129"/>
      <c r="V224" s="129"/>
      <c r="W224" s="129"/>
      <c r="X224" s="129"/>
      <c r="Y224" s="129"/>
      <c r="Z224" s="129"/>
      <c r="AA224" s="129"/>
      <c r="AB224" s="270" t="str" cm="1">
        <f t="array" ref="AB224">IFERROR(INDEX($D$11:$D$310, SMALL(IF($D$11:$D$310&lt;&gt;"", ROW($D$11:$D$310)-ROW($D$11)+1), ROW(B214))), "")</f>
        <v/>
      </c>
      <c r="AC224" s="270"/>
    </row>
    <row r="225" spans="2:29" ht="21.75" customHeight="1" thickTop="1" thickBot="1">
      <c r="B225" s="40"/>
      <c r="C225" s="141">
        <v>215</v>
      </c>
      <c r="D225" s="132"/>
      <c r="E225" s="130"/>
      <c r="F225" s="130"/>
      <c r="G225" s="130"/>
      <c r="H225" s="130"/>
      <c r="I225" s="129"/>
      <c r="J225" s="129"/>
      <c r="K225" s="129"/>
      <c r="L225" s="129"/>
      <c r="M225" s="129"/>
      <c r="N225" s="129"/>
      <c r="O225" s="129"/>
      <c r="P225" s="129"/>
      <c r="Q225" s="129"/>
      <c r="R225" s="129"/>
      <c r="S225" s="129"/>
      <c r="T225" s="129"/>
      <c r="U225" s="129"/>
      <c r="V225" s="129"/>
      <c r="W225" s="129"/>
      <c r="X225" s="129"/>
      <c r="Y225" s="129"/>
      <c r="Z225" s="129"/>
      <c r="AA225" s="129"/>
      <c r="AB225" s="270" t="str" cm="1">
        <f t="array" ref="AB225">IFERROR(INDEX($D$11:$D$310, SMALL(IF($D$11:$D$310&lt;&gt;"", ROW($D$11:$D$310)-ROW($D$11)+1), ROW(B215))), "")</f>
        <v/>
      </c>
      <c r="AC225" s="270"/>
    </row>
    <row r="226" spans="2:29" ht="21.75" customHeight="1" thickTop="1" thickBot="1">
      <c r="B226" s="40"/>
      <c r="C226" s="141">
        <v>216</v>
      </c>
      <c r="D226" s="132"/>
      <c r="E226" s="130"/>
      <c r="F226" s="130"/>
      <c r="G226" s="130"/>
      <c r="H226" s="130"/>
      <c r="I226" s="129"/>
      <c r="J226" s="129"/>
      <c r="K226" s="129"/>
      <c r="L226" s="129"/>
      <c r="M226" s="129"/>
      <c r="N226" s="129"/>
      <c r="O226" s="129"/>
      <c r="P226" s="129"/>
      <c r="Q226" s="129"/>
      <c r="R226" s="129"/>
      <c r="S226" s="129"/>
      <c r="T226" s="129"/>
      <c r="U226" s="129"/>
      <c r="V226" s="129"/>
      <c r="W226" s="129"/>
      <c r="X226" s="129"/>
      <c r="Y226" s="129"/>
      <c r="Z226" s="129"/>
      <c r="AA226" s="129"/>
      <c r="AB226" s="270" t="str" cm="1">
        <f t="array" ref="AB226">IFERROR(INDEX($D$11:$D$310, SMALL(IF($D$11:$D$310&lt;&gt;"", ROW($D$11:$D$310)-ROW($D$11)+1), ROW(B216))), "")</f>
        <v/>
      </c>
      <c r="AC226" s="270"/>
    </row>
    <row r="227" spans="2:29" ht="21.75" customHeight="1" thickTop="1" thickBot="1">
      <c r="B227" s="40"/>
      <c r="C227" s="141">
        <v>217</v>
      </c>
      <c r="D227" s="132"/>
      <c r="E227" s="130"/>
      <c r="F227" s="130"/>
      <c r="G227" s="130"/>
      <c r="H227" s="130"/>
      <c r="I227" s="129"/>
      <c r="J227" s="129"/>
      <c r="K227" s="129"/>
      <c r="L227" s="129"/>
      <c r="M227" s="129"/>
      <c r="N227" s="129"/>
      <c r="O227" s="129"/>
      <c r="P227" s="129"/>
      <c r="Q227" s="129"/>
      <c r="R227" s="129"/>
      <c r="S227" s="129"/>
      <c r="T227" s="129"/>
      <c r="U227" s="129"/>
      <c r="V227" s="129"/>
      <c r="W227" s="129"/>
      <c r="X227" s="129"/>
      <c r="Y227" s="129"/>
      <c r="Z227" s="129"/>
      <c r="AA227" s="129"/>
      <c r="AB227" s="270" t="str" cm="1">
        <f t="array" ref="AB227">IFERROR(INDEX($D$11:$D$310, SMALL(IF($D$11:$D$310&lt;&gt;"", ROW($D$11:$D$310)-ROW($D$11)+1), ROW(B217))), "")</f>
        <v/>
      </c>
      <c r="AC227" s="270"/>
    </row>
    <row r="228" spans="2:29" ht="21.75" customHeight="1" thickTop="1" thickBot="1">
      <c r="B228" s="40"/>
      <c r="C228" s="141">
        <v>218</v>
      </c>
      <c r="D228" s="132"/>
      <c r="E228" s="130"/>
      <c r="F228" s="130"/>
      <c r="G228" s="130"/>
      <c r="H228" s="130"/>
      <c r="I228" s="129"/>
      <c r="J228" s="129"/>
      <c r="K228" s="129"/>
      <c r="L228" s="129"/>
      <c r="M228" s="129"/>
      <c r="N228" s="129"/>
      <c r="O228" s="129"/>
      <c r="P228" s="129"/>
      <c r="Q228" s="129"/>
      <c r="R228" s="129"/>
      <c r="S228" s="129"/>
      <c r="T228" s="129"/>
      <c r="U228" s="129"/>
      <c r="V228" s="129"/>
      <c r="W228" s="129"/>
      <c r="X228" s="129"/>
      <c r="Y228" s="129"/>
      <c r="Z228" s="129"/>
      <c r="AA228" s="129"/>
      <c r="AB228" s="270" t="str" cm="1">
        <f t="array" ref="AB228">IFERROR(INDEX($D$11:$D$310, SMALL(IF($D$11:$D$310&lt;&gt;"", ROW($D$11:$D$310)-ROW($D$11)+1), ROW(B218))), "")</f>
        <v/>
      </c>
      <c r="AC228" s="270"/>
    </row>
    <row r="229" spans="2:29" ht="21.75" customHeight="1" thickTop="1" thickBot="1">
      <c r="B229" s="40"/>
      <c r="C229" s="141">
        <v>219</v>
      </c>
      <c r="D229" s="132"/>
      <c r="E229" s="130"/>
      <c r="F229" s="130"/>
      <c r="G229" s="130"/>
      <c r="H229" s="130"/>
      <c r="I229" s="129"/>
      <c r="J229" s="129"/>
      <c r="K229" s="129"/>
      <c r="L229" s="129"/>
      <c r="M229" s="129"/>
      <c r="N229" s="129"/>
      <c r="O229" s="129"/>
      <c r="P229" s="129"/>
      <c r="Q229" s="129"/>
      <c r="R229" s="129"/>
      <c r="S229" s="129"/>
      <c r="T229" s="129"/>
      <c r="U229" s="129"/>
      <c r="V229" s="129"/>
      <c r="W229" s="129"/>
      <c r="X229" s="129"/>
      <c r="Y229" s="129"/>
      <c r="Z229" s="129"/>
      <c r="AA229" s="129"/>
      <c r="AB229" s="270" t="str" cm="1">
        <f t="array" ref="AB229">IFERROR(INDEX($D$11:$D$310, SMALL(IF($D$11:$D$310&lt;&gt;"", ROW($D$11:$D$310)-ROW($D$11)+1), ROW(B219))), "")</f>
        <v/>
      </c>
      <c r="AC229" s="270"/>
    </row>
    <row r="230" spans="2:29" ht="21.75" customHeight="1" thickTop="1" thickBot="1">
      <c r="B230" s="40"/>
      <c r="C230" s="141">
        <v>220</v>
      </c>
      <c r="D230" s="132"/>
      <c r="E230" s="130"/>
      <c r="F230" s="130"/>
      <c r="G230" s="130"/>
      <c r="H230" s="130"/>
      <c r="I230" s="129"/>
      <c r="J230" s="129"/>
      <c r="K230" s="129"/>
      <c r="L230" s="129"/>
      <c r="M230" s="129"/>
      <c r="N230" s="129"/>
      <c r="O230" s="129"/>
      <c r="P230" s="129"/>
      <c r="Q230" s="129"/>
      <c r="R230" s="129"/>
      <c r="S230" s="129"/>
      <c r="T230" s="129"/>
      <c r="U230" s="129"/>
      <c r="V230" s="129"/>
      <c r="W230" s="129"/>
      <c r="X230" s="129"/>
      <c r="Y230" s="129"/>
      <c r="Z230" s="129"/>
      <c r="AA230" s="129"/>
      <c r="AB230" s="270" t="str" cm="1">
        <f t="array" ref="AB230">IFERROR(INDEX($D$11:$D$310, SMALL(IF($D$11:$D$310&lt;&gt;"", ROW($D$11:$D$310)-ROW($D$11)+1), ROW(B220))), "")</f>
        <v/>
      </c>
      <c r="AC230" s="270"/>
    </row>
    <row r="231" spans="2:29" ht="21.75" customHeight="1" thickTop="1" thickBot="1">
      <c r="B231" s="40"/>
      <c r="C231" s="141">
        <v>221</v>
      </c>
      <c r="D231" s="132"/>
      <c r="E231" s="130"/>
      <c r="F231" s="130"/>
      <c r="G231" s="130"/>
      <c r="H231" s="130"/>
      <c r="I231" s="129"/>
      <c r="J231" s="129"/>
      <c r="K231" s="129"/>
      <c r="L231" s="129"/>
      <c r="M231" s="129"/>
      <c r="N231" s="129"/>
      <c r="O231" s="129"/>
      <c r="P231" s="129"/>
      <c r="Q231" s="129"/>
      <c r="R231" s="129"/>
      <c r="S231" s="129"/>
      <c r="T231" s="129"/>
      <c r="U231" s="129"/>
      <c r="V231" s="129"/>
      <c r="W231" s="129"/>
      <c r="X231" s="129"/>
      <c r="Y231" s="129"/>
      <c r="Z231" s="129"/>
      <c r="AA231" s="129"/>
      <c r="AB231" s="270" t="str" cm="1">
        <f t="array" ref="AB231">IFERROR(INDEX($D$11:$D$310, SMALL(IF($D$11:$D$310&lt;&gt;"", ROW($D$11:$D$310)-ROW($D$11)+1), ROW(B221))), "")</f>
        <v/>
      </c>
      <c r="AC231" s="270"/>
    </row>
    <row r="232" spans="2:29" ht="21.75" customHeight="1" thickTop="1" thickBot="1">
      <c r="B232" s="40"/>
      <c r="C232" s="141">
        <v>222</v>
      </c>
      <c r="D232" s="132"/>
      <c r="E232" s="130"/>
      <c r="F232" s="130"/>
      <c r="G232" s="130"/>
      <c r="H232" s="130"/>
      <c r="I232" s="129"/>
      <c r="J232" s="129"/>
      <c r="K232" s="129"/>
      <c r="L232" s="129"/>
      <c r="M232" s="129"/>
      <c r="N232" s="129"/>
      <c r="O232" s="129"/>
      <c r="P232" s="129"/>
      <c r="Q232" s="129"/>
      <c r="R232" s="129"/>
      <c r="S232" s="129"/>
      <c r="T232" s="129"/>
      <c r="U232" s="129"/>
      <c r="V232" s="129"/>
      <c r="W232" s="129"/>
      <c r="X232" s="129"/>
      <c r="Y232" s="129"/>
      <c r="Z232" s="129"/>
      <c r="AA232" s="129"/>
      <c r="AB232" s="270" t="str" cm="1">
        <f t="array" ref="AB232">IFERROR(INDEX($D$11:$D$310, SMALL(IF($D$11:$D$310&lt;&gt;"", ROW($D$11:$D$310)-ROW($D$11)+1), ROW(B222))), "")</f>
        <v/>
      </c>
      <c r="AC232" s="270"/>
    </row>
    <row r="233" spans="2:29" ht="21.75" customHeight="1" thickTop="1" thickBot="1">
      <c r="B233" s="40"/>
      <c r="C233" s="141">
        <v>223</v>
      </c>
      <c r="D233" s="132"/>
      <c r="E233" s="130"/>
      <c r="F233" s="130"/>
      <c r="G233" s="130"/>
      <c r="H233" s="130"/>
      <c r="I233" s="129"/>
      <c r="J233" s="129"/>
      <c r="K233" s="129"/>
      <c r="L233" s="129"/>
      <c r="M233" s="129"/>
      <c r="N233" s="129"/>
      <c r="O233" s="129"/>
      <c r="P233" s="129"/>
      <c r="Q233" s="129"/>
      <c r="R233" s="129"/>
      <c r="S233" s="129"/>
      <c r="T233" s="129"/>
      <c r="U233" s="129"/>
      <c r="V233" s="129"/>
      <c r="W233" s="129"/>
      <c r="X233" s="129"/>
      <c r="Y233" s="129"/>
      <c r="Z233" s="129"/>
      <c r="AA233" s="129"/>
      <c r="AB233" s="270" t="str" cm="1">
        <f t="array" ref="AB233">IFERROR(INDEX($D$11:$D$310, SMALL(IF($D$11:$D$310&lt;&gt;"", ROW($D$11:$D$310)-ROW($D$11)+1), ROW(B223))), "")</f>
        <v/>
      </c>
      <c r="AC233" s="270"/>
    </row>
    <row r="234" spans="2:29" ht="21.75" customHeight="1" thickTop="1" thickBot="1">
      <c r="B234" s="40"/>
      <c r="C234" s="141">
        <v>224</v>
      </c>
      <c r="D234" s="132"/>
      <c r="E234" s="130"/>
      <c r="F234" s="130"/>
      <c r="G234" s="130"/>
      <c r="H234" s="130"/>
      <c r="I234" s="129"/>
      <c r="J234" s="129"/>
      <c r="K234" s="129"/>
      <c r="L234" s="129"/>
      <c r="M234" s="129"/>
      <c r="N234" s="129"/>
      <c r="O234" s="129"/>
      <c r="P234" s="129"/>
      <c r="Q234" s="129"/>
      <c r="R234" s="129"/>
      <c r="S234" s="129"/>
      <c r="T234" s="129"/>
      <c r="U234" s="129"/>
      <c r="V234" s="129"/>
      <c r="W234" s="129"/>
      <c r="X234" s="129"/>
      <c r="Y234" s="129"/>
      <c r="Z234" s="129"/>
      <c r="AA234" s="129"/>
      <c r="AB234" s="270" t="str" cm="1">
        <f t="array" ref="AB234">IFERROR(INDEX($D$11:$D$310, SMALL(IF($D$11:$D$310&lt;&gt;"", ROW($D$11:$D$310)-ROW($D$11)+1), ROW(B224))), "")</f>
        <v/>
      </c>
      <c r="AC234" s="270"/>
    </row>
    <row r="235" spans="2:29" ht="21.75" customHeight="1" thickTop="1" thickBot="1">
      <c r="B235" s="40"/>
      <c r="C235" s="141">
        <v>225</v>
      </c>
      <c r="D235" s="132"/>
      <c r="E235" s="130"/>
      <c r="F235" s="130"/>
      <c r="G235" s="130"/>
      <c r="H235" s="130"/>
      <c r="I235" s="129"/>
      <c r="J235" s="129"/>
      <c r="K235" s="129"/>
      <c r="L235" s="129"/>
      <c r="M235" s="129"/>
      <c r="N235" s="129"/>
      <c r="O235" s="129"/>
      <c r="P235" s="129"/>
      <c r="Q235" s="129"/>
      <c r="R235" s="129"/>
      <c r="S235" s="129"/>
      <c r="T235" s="129"/>
      <c r="U235" s="129"/>
      <c r="V235" s="129"/>
      <c r="W235" s="129"/>
      <c r="X235" s="129"/>
      <c r="Y235" s="129"/>
      <c r="Z235" s="129"/>
      <c r="AA235" s="129"/>
      <c r="AB235" s="270" t="str" cm="1">
        <f t="array" ref="AB235">IFERROR(INDEX($D$11:$D$310, SMALL(IF($D$11:$D$310&lt;&gt;"", ROW($D$11:$D$310)-ROW($D$11)+1), ROW(B225))), "")</f>
        <v/>
      </c>
      <c r="AC235" s="270"/>
    </row>
    <row r="236" spans="2:29" ht="21.75" customHeight="1" thickTop="1" thickBot="1">
      <c r="B236" s="40"/>
      <c r="C236" s="141">
        <v>226</v>
      </c>
      <c r="D236" s="132"/>
      <c r="E236" s="130"/>
      <c r="F236" s="130"/>
      <c r="G236" s="130"/>
      <c r="H236" s="130"/>
      <c r="I236" s="129"/>
      <c r="J236" s="129"/>
      <c r="K236" s="129"/>
      <c r="L236" s="129"/>
      <c r="M236" s="129"/>
      <c r="N236" s="129"/>
      <c r="O236" s="129"/>
      <c r="P236" s="129"/>
      <c r="Q236" s="129"/>
      <c r="R236" s="129"/>
      <c r="S236" s="129"/>
      <c r="T236" s="129"/>
      <c r="U236" s="129"/>
      <c r="V236" s="129"/>
      <c r="W236" s="129"/>
      <c r="X236" s="129"/>
      <c r="Y236" s="129"/>
      <c r="Z236" s="129"/>
      <c r="AA236" s="129"/>
      <c r="AB236" s="270" t="str" cm="1">
        <f t="array" ref="AB236">IFERROR(INDEX($D$11:$D$310, SMALL(IF($D$11:$D$310&lt;&gt;"", ROW($D$11:$D$310)-ROW($D$11)+1), ROW(B226))), "")</f>
        <v/>
      </c>
      <c r="AC236" s="270"/>
    </row>
    <row r="237" spans="2:29" ht="21.75" customHeight="1" thickTop="1" thickBot="1">
      <c r="B237" s="40"/>
      <c r="C237" s="141">
        <v>227</v>
      </c>
      <c r="D237" s="132"/>
      <c r="E237" s="130"/>
      <c r="F237" s="130"/>
      <c r="G237" s="130"/>
      <c r="H237" s="130"/>
      <c r="I237" s="129"/>
      <c r="J237" s="129"/>
      <c r="K237" s="129"/>
      <c r="L237" s="129"/>
      <c r="M237" s="129"/>
      <c r="N237" s="129"/>
      <c r="O237" s="129"/>
      <c r="P237" s="129"/>
      <c r="Q237" s="129"/>
      <c r="R237" s="129"/>
      <c r="S237" s="129"/>
      <c r="T237" s="129"/>
      <c r="U237" s="129"/>
      <c r="V237" s="129"/>
      <c r="W237" s="129"/>
      <c r="X237" s="129"/>
      <c r="Y237" s="129"/>
      <c r="Z237" s="129"/>
      <c r="AA237" s="129"/>
      <c r="AB237" s="270" t="str" cm="1">
        <f t="array" ref="AB237">IFERROR(INDEX($D$11:$D$310, SMALL(IF($D$11:$D$310&lt;&gt;"", ROW($D$11:$D$310)-ROW($D$11)+1), ROW(B227))), "")</f>
        <v/>
      </c>
      <c r="AC237" s="270"/>
    </row>
    <row r="238" spans="2:29" ht="21.75" customHeight="1" thickTop="1" thickBot="1">
      <c r="B238" s="40"/>
      <c r="C238" s="141">
        <v>228</v>
      </c>
      <c r="D238" s="132"/>
      <c r="E238" s="130"/>
      <c r="F238" s="130"/>
      <c r="G238" s="130"/>
      <c r="H238" s="130"/>
      <c r="I238" s="129"/>
      <c r="J238" s="129"/>
      <c r="K238" s="129"/>
      <c r="L238" s="129"/>
      <c r="M238" s="129"/>
      <c r="N238" s="129"/>
      <c r="O238" s="129"/>
      <c r="P238" s="129"/>
      <c r="Q238" s="129"/>
      <c r="R238" s="129"/>
      <c r="S238" s="129"/>
      <c r="T238" s="129"/>
      <c r="U238" s="129"/>
      <c r="V238" s="129"/>
      <c r="W238" s="129"/>
      <c r="X238" s="129"/>
      <c r="Y238" s="129"/>
      <c r="Z238" s="129"/>
      <c r="AA238" s="129"/>
      <c r="AB238" s="270" t="str" cm="1">
        <f t="array" ref="AB238">IFERROR(INDEX($D$11:$D$310, SMALL(IF($D$11:$D$310&lt;&gt;"", ROW($D$11:$D$310)-ROW($D$11)+1), ROW(B228))), "")</f>
        <v/>
      </c>
      <c r="AC238" s="270"/>
    </row>
    <row r="239" spans="2:29" ht="21.75" customHeight="1" thickTop="1" thickBot="1">
      <c r="B239" s="40"/>
      <c r="C239" s="141">
        <v>229</v>
      </c>
      <c r="D239" s="132"/>
      <c r="E239" s="130"/>
      <c r="F239" s="130"/>
      <c r="G239" s="130"/>
      <c r="H239" s="130"/>
      <c r="I239" s="129"/>
      <c r="J239" s="129"/>
      <c r="K239" s="129"/>
      <c r="L239" s="129"/>
      <c r="M239" s="129"/>
      <c r="N239" s="129"/>
      <c r="O239" s="129"/>
      <c r="P239" s="129"/>
      <c r="Q239" s="129"/>
      <c r="R239" s="129"/>
      <c r="S239" s="129"/>
      <c r="T239" s="129"/>
      <c r="U239" s="129"/>
      <c r="V239" s="129"/>
      <c r="W239" s="129"/>
      <c r="X239" s="129"/>
      <c r="Y239" s="129"/>
      <c r="Z239" s="129"/>
      <c r="AA239" s="129"/>
      <c r="AB239" s="270" t="str" cm="1">
        <f t="array" ref="AB239">IFERROR(INDEX($D$11:$D$310, SMALL(IF($D$11:$D$310&lt;&gt;"", ROW($D$11:$D$310)-ROW($D$11)+1), ROW(B229))), "")</f>
        <v/>
      </c>
      <c r="AC239" s="270"/>
    </row>
    <row r="240" spans="2:29" ht="21.75" customHeight="1" thickTop="1" thickBot="1">
      <c r="B240" s="40"/>
      <c r="C240" s="141">
        <v>230</v>
      </c>
      <c r="D240" s="132"/>
      <c r="E240" s="130"/>
      <c r="F240" s="130"/>
      <c r="G240" s="130"/>
      <c r="H240" s="130"/>
      <c r="I240" s="129"/>
      <c r="J240" s="129"/>
      <c r="K240" s="129"/>
      <c r="L240" s="129"/>
      <c r="M240" s="129"/>
      <c r="N240" s="129"/>
      <c r="O240" s="129"/>
      <c r="P240" s="129"/>
      <c r="Q240" s="129"/>
      <c r="R240" s="129"/>
      <c r="S240" s="129"/>
      <c r="T240" s="129"/>
      <c r="U240" s="129"/>
      <c r="V240" s="129"/>
      <c r="W240" s="129"/>
      <c r="X240" s="129"/>
      <c r="Y240" s="129"/>
      <c r="Z240" s="129"/>
      <c r="AA240" s="129"/>
      <c r="AB240" s="270" t="str" cm="1">
        <f t="array" ref="AB240">IFERROR(INDEX($D$11:$D$310, SMALL(IF($D$11:$D$310&lt;&gt;"", ROW($D$11:$D$310)-ROW($D$11)+1), ROW(B230))), "")</f>
        <v/>
      </c>
      <c r="AC240" s="270"/>
    </row>
    <row r="241" spans="2:29" ht="21.75" customHeight="1" thickTop="1" thickBot="1">
      <c r="B241" s="40"/>
      <c r="C241" s="141">
        <v>231</v>
      </c>
      <c r="D241" s="132"/>
      <c r="E241" s="130"/>
      <c r="F241" s="130"/>
      <c r="G241" s="130"/>
      <c r="H241" s="130"/>
      <c r="I241" s="129"/>
      <c r="J241" s="129"/>
      <c r="K241" s="129"/>
      <c r="L241" s="129"/>
      <c r="M241" s="129"/>
      <c r="N241" s="129"/>
      <c r="O241" s="129"/>
      <c r="P241" s="129"/>
      <c r="Q241" s="129"/>
      <c r="R241" s="129"/>
      <c r="S241" s="129"/>
      <c r="T241" s="129"/>
      <c r="U241" s="129"/>
      <c r="V241" s="129"/>
      <c r="W241" s="129"/>
      <c r="X241" s="129"/>
      <c r="Y241" s="129"/>
      <c r="Z241" s="129"/>
      <c r="AA241" s="129"/>
      <c r="AB241" s="270" t="str" cm="1">
        <f t="array" ref="AB241">IFERROR(INDEX($D$11:$D$310, SMALL(IF($D$11:$D$310&lt;&gt;"", ROW($D$11:$D$310)-ROW($D$11)+1), ROW(B231))), "")</f>
        <v/>
      </c>
      <c r="AC241" s="270"/>
    </row>
    <row r="242" spans="2:29" ht="21.75" customHeight="1" thickTop="1" thickBot="1">
      <c r="B242" s="40"/>
      <c r="C242" s="141">
        <v>232</v>
      </c>
      <c r="D242" s="132"/>
      <c r="E242" s="130"/>
      <c r="F242" s="130"/>
      <c r="G242" s="130"/>
      <c r="H242" s="130"/>
      <c r="I242" s="129"/>
      <c r="J242" s="129"/>
      <c r="K242" s="129"/>
      <c r="L242" s="129"/>
      <c r="M242" s="129"/>
      <c r="N242" s="129"/>
      <c r="O242" s="129"/>
      <c r="P242" s="129"/>
      <c r="Q242" s="129"/>
      <c r="R242" s="129"/>
      <c r="S242" s="129"/>
      <c r="T242" s="129"/>
      <c r="U242" s="129"/>
      <c r="V242" s="129"/>
      <c r="W242" s="129"/>
      <c r="X242" s="129"/>
      <c r="Y242" s="129"/>
      <c r="Z242" s="129"/>
      <c r="AA242" s="129"/>
      <c r="AB242" s="270" t="str" cm="1">
        <f t="array" ref="AB242">IFERROR(INDEX($D$11:$D$310, SMALL(IF($D$11:$D$310&lt;&gt;"", ROW($D$11:$D$310)-ROW($D$11)+1), ROW(B232))), "")</f>
        <v/>
      </c>
      <c r="AC242" s="270"/>
    </row>
    <row r="243" spans="2:29" ht="21.75" customHeight="1" thickTop="1" thickBot="1">
      <c r="B243" s="40"/>
      <c r="C243" s="141">
        <v>233</v>
      </c>
      <c r="D243" s="132"/>
      <c r="E243" s="130"/>
      <c r="F243" s="130"/>
      <c r="G243" s="130"/>
      <c r="H243" s="130"/>
      <c r="I243" s="129"/>
      <c r="J243" s="129"/>
      <c r="K243" s="129"/>
      <c r="L243" s="129"/>
      <c r="M243" s="129"/>
      <c r="N243" s="129"/>
      <c r="O243" s="129"/>
      <c r="P243" s="129"/>
      <c r="Q243" s="129"/>
      <c r="R243" s="129"/>
      <c r="S243" s="129"/>
      <c r="T243" s="129"/>
      <c r="U243" s="129"/>
      <c r="V243" s="129"/>
      <c r="W243" s="129"/>
      <c r="X243" s="129"/>
      <c r="Y243" s="129"/>
      <c r="Z243" s="129"/>
      <c r="AA243" s="129"/>
      <c r="AB243" s="270" t="str" cm="1">
        <f t="array" ref="AB243">IFERROR(INDEX($D$11:$D$310, SMALL(IF($D$11:$D$310&lt;&gt;"", ROW($D$11:$D$310)-ROW($D$11)+1), ROW(B233))), "")</f>
        <v/>
      </c>
      <c r="AC243" s="270"/>
    </row>
    <row r="244" spans="2:29" ht="21.75" customHeight="1" thickTop="1" thickBot="1">
      <c r="B244" s="40"/>
      <c r="C244" s="141">
        <v>234</v>
      </c>
      <c r="D244" s="132"/>
      <c r="E244" s="130"/>
      <c r="F244" s="130"/>
      <c r="G244" s="130"/>
      <c r="H244" s="130"/>
      <c r="I244" s="129"/>
      <c r="J244" s="129"/>
      <c r="K244" s="129"/>
      <c r="L244" s="129"/>
      <c r="M244" s="129"/>
      <c r="N244" s="129"/>
      <c r="O244" s="129"/>
      <c r="P244" s="129"/>
      <c r="Q244" s="129"/>
      <c r="R244" s="129"/>
      <c r="S244" s="129"/>
      <c r="T244" s="129"/>
      <c r="U244" s="129"/>
      <c r="V244" s="129"/>
      <c r="W244" s="129"/>
      <c r="X244" s="129"/>
      <c r="Y244" s="129"/>
      <c r="Z244" s="129"/>
      <c r="AA244" s="129"/>
      <c r="AB244" s="270" t="str" cm="1">
        <f t="array" ref="AB244">IFERROR(INDEX($D$11:$D$310, SMALL(IF($D$11:$D$310&lt;&gt;"", ROW($D$11:$D$310)-ROW($D$11)+1), ROW(B234))), "")</f>
        <v/>
      </c>
      <c r="AC244" s="270"/>
    </row>
    <row r="245" spans="2:29" ht="21.75" customHeight="1" thickTop="1" thickBot="1">
      <c r="B245" s="40"/>
      <c r="C245" s="141">
        <v>235</v>
      </c>
      <c r="D245" s="132"/>
      <c r="E245" s="130"/>
      <c r="F245" s="130"/>
      <c r="G245" s="130"/>
      <c r="H245" s="130"/>
      <c r="I245" s="129"/>
      <c r="J245" s="129"/>
      <c r="K245" s="129"/>
      <c r="L245" s="129"/>
      <c r="M245" s="129"/>
      <c r="N245" s="129"/>
      <c r="O245" s="129"/>
      <c r="P245" s="129"/>
      <c r="Q245" s="129"/>
      <c r="R245" s="129"/>
      <c r="S245" s="129"/>
      <c r="T245" s="129"/>
      <c r="U245" s="129"/>
      <c r="V245" s="129"/>
      <c r="W245" s="129"/>
      <c r="X245" s="129"/>
      <c r="Y245" s="129"/>
      <c r="Z245" s="129"/>
      <c r="AA245" s="129"/>
      <c r="AB245" s="270" t="str" cm="1">
        <f t="array" ref="AB245">IFERROR(INDEX($D$11:$D$310, SMALL(IF($D$11:$D$310&lt;&gt;"", ROW($D$11:$D$310)-ROW($D$11)+1), ROW(B235))), "")</f>
        <v/>
      </c>
      <c r="AC245" s="270"/>
    </row>
    <row r="246" spans="2:29" ht="21.75" customHeight="1" thickTop="1" thickBot="1">
      <c r="B246" s="40"/>
      <c r="C246" s="141">
        <v>236</v>
      </c>
      <c r="D246" s="132"/>
      <c r="E246" s="130"/>
      <c r="F246" s="130"/>
      <c r="G246" s="130"/>
      <c r="H246" s="130"/>
      <c r="I246" s="129"/>
      <c r="J246" s="129"/>
      <c r="K246" s="129"/>
      <c r="L246" s="129"/>
      <c r="M246" s="129"/>
      <c r="N246" s="129"/>
      <c r="O246" s="129"/>
      <c r="P246" s="129"/>
      <c r="Q246" s="129"/>
      <c r="R246" s="129"/>
      <c r="S246" s="129"/>
      <c r="T246" s="129"/>
      <c r="U246" s="129"/>
      <c r="V246" s="129"/>
      <c r="W246" s="129"/>
      <c r="X246" s="129"/>
      <c r="Y246" s="129"/>
      <c r="Z246" s="129"/>
      <c r="AA246" s="129"/>
      <c r="AB246" s="270" t="str" cm="1">
        <f t="array" ref="AB246">IFERROR(INDEX($D$11:$D$310, SMALL(IF($D$11:$D$310&lt;&gt;"", ROW($D$11:$D$310)-ROW($D$11)+1), ROW(B236))), "")</f>
        <v/>
      </c>
      <c r="AC246" s="270"/>
    </row>
    <row r="247" spans="2:29" ht="21.75" customHeight="1" thickTop="1" thickBot="1">
      <c r="B247" s="40"/>
      <c r="C247" s="141">
        <v>237</v>
      </c>
      <c r="D247" s="132"/>
      <c r="E247" s="130"/>
      <c r="F247" s="130"/>
      <c r="G247" s="130"/>
      <c r="H247" s="130"/>
      <c r="I247" s="129"/>
      <c r="J247" s="129"/>
      <c r="K247" s="129"/>
      <c r="L247" s="129"/>
      <c r="M247" s="129"/>
      <c r="N247" s="129"/>
      <c r="O247" s="129"/>
      <c r="P247" s="129"/>
      <c r="Q247" s="129"/>
      <c r="R247" s="129"/>
      <c r="S247" s="129"/>
      <c r="T247" s="129"/>
      <c r="U247" s="129"/>
      <c r="V247" s="129"/>
      <c r="W247" s="129"/>
      <c r="X247" s="129"/>
      <c r="Y247" s="129"/>
      <c r="Z247" s="129"/>
      <c r="AA247" s="129"/>
      <c r="AB247" s="270" t="str" cm="1">
        <f t="array" ref="AB247">IFERROR(INDEX($D$11:$D$310, SMALL(IF($D$11:$D$310&lt;&gt;"", ROW($D$11:$D$310)-ROW($D$11)+1), ROW(B237))), "")</f>
        <v/>
      </c>
      <c r="AC247" s="270"/>
    </row>
    <row r="248" spans="2:29" ht="21.75" customHeight="1" thickTop="1" thickBot="1">
      <c r="B248" s="40"/>
      <c r="C248" s="141">
        <v>238</v>
      </c>
      <c r="D248" s="132"/>
      <c r="E248" s="130"/>
      <c r="F248" s="130"/>
      <c r="G248" s="130"/>
      <c r="H248" s="130"/>
      <c r="I248" s="129"/>
      <c r="J248" s="129"/>
      <c r="K248" s="129"/>
      <c r="L248" s="129"/>
      <c r="M248" s="129"/>
      <c r="N248" s="129"/>
      <c r="O248" s="129"/>
      <c r="P248" s="129"/>
      <c r="Q248" s="129"/>
      <c r="R248" s="129"/>
      <c r="S248" s="129"/>
      <c r="T248" s="129"/>
      <c r="U248" s="129"/>
      <c r="V248" s="129"/>
      <c r="W248" s="129"/>
      <c r="X248" s="129"/>
      <c r="Y248" s="129"/>
      <c r="Z248" s="129"/>
      <c r="AA248" s="129"/>
      <c r="AB248" s="270" t="str" cm="1">
        <f t="array" ref="AB248">IFERROR(INDEX($D$11:$D$310, SMALL(IF($D$11:$D$310&lt;&gt;"", ROW($D$11:$D$310)-ROW($D$11)+1), ROW(B238))), "")</f>
        <v/>
      </c>
      <c r="AC248" s="270"/>
    </row>
    <row r="249" spans="2:29" ht="21.75" customHeight="1" thickTop="1" thickBot="1">
      <c r="B249" s="40"/>
      <c r="C249" s="141">
        <v>239</v>
      </c>
      <c r="D249" s="132"/>
      <c r="E249" s="130"/>
      <c r="F249" s="130"/>
      <c r="G249" s="130"/>
      <c r="H249" s="130"/>
      <c r="I249" s="129"/>
      <c r="J249" s="129"/>
      <c r="K249" s="129"/>
      <c r="L249" s="129"/>
      <c r="M249" s="129"/>
      <c r="N249" s="129"/>
      <c r="O249" s="129"/>
      <c r="P249" s="129"/>
      <c r="Q249" s="129"/>
      <c r="R249" s="129"/>
      <c r="S249" s="129"/>
      <c r="T249" s="129"/>
      <c r="U249" s="129"/>
      <c r="V249" s="129"/>
      <c r="W249" s="129"/>
      <c r="X249" s="129"/>
      <c r="Y249" s="129"/>
      <c r="Z249" s="129"/>
      <c r="AA249" s="129"/>
      <c r="AB249" s="270" t="str" cm="1">
        <f t="array" ref="AB249">IFERROR(INDEX($D$11:$D$310, SMALL(IF($D$11:$D$310&lt;&gt;"", ROW($D$11:$D$310)-ROW($D$11)+1), ROW(B239))), "")</f>
        <v/>
      </c>
      <c r="AC249" s="270"/>
    </row>
    <row r="250" spans="2:29" ht="21.75" customHeight="1" thickTop="1" thickBot="1">
      <c r="B250" s="40"/>
      <c r="C250" s="141">
        <v>240</v>
      </c>
      <c r="D250" s="132"/>
      <c r="E250" s="130"/>
      <c r="F250" s="130"/>
      <c r="G250" s="130"/>
      <c r="H250" s="130"/>
      <c r="I250" s="129"/>
      <c r="J250" s="129"/>
      <c r="K250" s="129"/>
      <c r="L250" s="129"/>
      <c r="M250" s="129"/>
      <c r="N250" s="129"/>
      <c r="O250" s="129"/>
      <c r="P250" s="129"/>
      <c r="Q250" s="129"/>
      <c r="R250" s="129"/>
      <c r="S250" s="129"/>
      <c r="T250" s="129"/>
      <c r="U250" s="129"/>
      <c r="V250" s="129"/>
      <c r="W250" s="129"/>
      <c r="X250" s="129"/>
      <c r="Y250" s="129"/>
      <c r="Z250" s="129"/>
      <c r="AA250" s="129"/>
      <c r="AB250" s="270" t="str" cm="1">
        <f t="array" ref="AB250">IFERROR(INDEX($D$11:$D$310, SMALL(IF($D$11:$D$310&lt;&gt;"", ROW($D$11:$D$310)-ROW($D$11)+1), ROW(B240))), "")</f>
        <v/>
      </c>
      <c r="AC250" s="270"/>
    </row>
    <row r="251" spans="2:29" ht="21.75" customHeight="1" thickTop="1" thickBot="1">
      <c r="B251" s="40"/>
      <c r="C251" s="141">
        <v>241</v>
      </c>
      <c r="D251" s="132"/>
      <c r="E251" s="130"/>
      <c r="F251" s="130"/>
      <c r="G251" s="130"/>
      <c r="H251" s="130"/>
      <c r="I251" s="129"/>
      <c r="J251" s="129"/>
      <c r="K251" s="129"/>
      <c r="L251" s="129"/>
      <c r="M251" s="129"/>
      <c r="N251" s="129"/>
      <c r="O251" s="129"/>
      <c r="P251" s="129"/>
      <c r="Q251" s="129"/>
      <c r="R251" s="129"/>
      <c r="S251" s="129"/>
      <c r="T251" s="129"/>
      <c r="U251" s="129"/>
      <c r="V251" s="129"/>
      <c r="W251" s="129"/>
      <c r="X251" s="129"/>
      <c r="Y251" s="129"/>
      <c r="Z251" s="129"/>
      <c r="AA251" s="129"/>
      <c r="AB251" s="270" t="str" cm="1">
        <f t="array" ref="AB251">IFERROR(INDEX($D$11:$D$310, SMALL(IF($D$11:$D$310&lt;&gt;"", ROW($D$11:$D$310)-ROW($D$11)+1), ROW(B241))), "")</f>
        <v/>
      </c>
      <c r="AC251" s="270"/>
    </row>
    <row r="252" spans="2:29" ht="21.75" customHeight="1" thickTop="1" thickBot="1">
      <c r="B252" s="40"/>
      <c r="C252" s="141">
        <v>242</v>
      </c>
      <c r="D252" s="132"/>
      <c r="E252" s="130"/>
      <c r="F252" s="130"/>
      <c r="G252" s="130"/>
      <c r="H252" s="130"/>
      <c r="I252" s="129"/>
      <c r="J252" s="129"/>
      <c r="K252" s="129"/>
      <c r="L252" s="129"/>
      <c r="M252" s="129"/>
      <c r="N252" s="129"/>
      <c r="O252" s="129"/>
      <c r="P252" s="129"/>
      <c r="Q252" s="129"/>
      <c r="R252" s="129"/>
      <c r="S252" s="129"/>
      <c r="T252" s="129"/>
      <c r="U252" s="129"/>
      <c r="V252" s="129"/>
      <c r="W252" s="129"/>
      <c r="X252" s="129"/>
      <c r="Y252" s="129"/>
      <c r="Z252" s="129"/>
      <c r="AA252" s="129"/>
      <c r="AB252" s="270" t="str" cm="1">
        <f t="array" ref="AB252">IFERROR(INDEX($D$11:$D$310, SMALL(IF($D$11:$D$310&lt;&gt;"", ROW($D$11:$D$310)-ROW($D$11)+1), ROW(B242))), "")</f>
        <v/>
      </c>
      <c r="AC252" s="270"/>
    </row>
    <row r="253" spans="2:29" ht="21.75" customHeight="1" thickTop="1" thickBot="1">
      <c r="B253" s="40"/>
      <c r="C253" s="141">
        <v>243</v>
      </c>
      <c r="D253" s="132"/>
      <c r="E253" s="130"/>
      <c r="F253" s="130"/>
      <c r="G253" s="130"/>
      <c r="H253" s="130"/>
      <c r="I253" s="129"/>
      <c r="J253" s="129"/>
      <c r="K253" s="129"/>
      <c r="L253" s="129"/>
      <c r="M253" s="129"/>
      <c r="N253" s="129"/>
      <c r="O253" s="129"/>
      <c r="P253" s="129"/>
      <c r="Q253" s="129"/>
      <c r="R253" s="129"/>
      <c r="S253" s="129"/>
      <c r="T253" s="129"/>
      <c r="U253" s="129"/>
      <c r="V253" s="129"/>
      <c r="W253" s="129"/>
      <c r="X253" s="129"/>
      <c r="Y253" s="129"/>
      <c r="Z253" s="129"/>
      <c r="AA253" s="129"/>
      <c r="AB253" s="270" t="str" cm="1">
        <f t="array" ref="AB253">IFERROR(INDEX($D$11:$D$310, SMALL(IF($D$11:$D$310&lt;&gt;"", ROW($D$11:$D$310)-ROW($D$11)+1), ROW(B243))), "")</f>
        <v/>
      </c>
      <c r="AC253" s="270"/>
    </row>
    <row r="254" spans="2:29" ht="21.75" customHeight="1" thickTop="1" thickBot="1">
      <c r="B254" s="40"/>
      <c r="C254" s="141">
        <v>244</v>
      </c>
      <c r="D254" s="132"/>
      <c r="E254" s="130"/>
      <c r="F254" s="130"/>
      <c r="G254" s="130"/>
      <c r="H254" s="130"/>
      <c r="I254" s="129"/>
      <c r="J254" s="129"/>
      <c r="K254" s="129"/>
      <c r="L254" s="129"/>
      <c r="M254" s="129"/>
      <c r="N254" s="129"/>
      <c r="O254" s="129"/>
      <c r="P254" s="129"/>
      <c r="Q254" s="129"/>
      <c r="R254" s="129"/>
      <c r="S254" s="129"/>
      <c r="T254" s="129"/>
      <c r="U254" s="129"/>
      <c r="V254" s="129"/>
      <c r="W254" s="129"/>
      <c r="X254" s="129"/>
      <c r="Y254" s="129"/>
      <c r="Z254" s="129"/>
      <c r="AA254" s="129"/>
      <c r="AB254" s="270" t="str" cm="1">
        <f t="array" ref="AB254">IFERROR(INDEX($D$11:$D$310, SMALL(IF($D$11:$D$310&lt;&gt;"", ROW($D$11:$D$310)-ROW($D$11)+1), ROW(B244))), "")</f>
        <v/>
      </c>
      <c r="AC254" s="270"/>
    </row>
    <row r="255" spans="2:29" ht="21.75" customHeight="1" thickTop="1" thickBot="1">
      <c r="B255" s="40"/>
      <c r="C255" s="141">
        <v>245</v>
      </c>
      <c r="D255" s="132"/>
      <c r="E255" s="130"/>
      <c r="F255" s="130"/>
      <c r="G255" s="130"/>
      <c r="H255" s="130"/>
      <c r="I255" s="129"/>
      <c r="J255" s="129"/>
      <c r="K255" s="129"/>
      <c r="L255" s="129"/>
      <c r="M255" s="129"/>
      <c r="N255" s="129"/>
      <c r="O255" s="129"/>
      <c r="P255" s="129"/>
      <c r="Q255" s="129"/>
      <c r="R255" s="129"/>
      <c r="S255" s="129"/>
      <c r="T255" s="129"/>
      <c r="U255" s="129"/>
      <c r="V255" s="129"/>
      <c r="W255" s="129"/>
      <c r="X255" s="129"/>
      <c r="Y255" s="129"/>
      <c r="Z255" s="129"/>
      <c r="AA255" s="129"/>
      <c r="AB255" s="270" t="str" cm="1">
        <f t="array" ref="AB255">IFERROR(INDEX($D$11:$D$310, SMALL(IF($D$11:$D$310&lt;&gt;"", ROW($D$11:$D$310)-ROW($D$11)+1), ROW(B245))), "")</f>
        <v/>
      </c>
      <c r="AC255" s="270"/>
    </row>
    <row r="256" spans="2:29" ht="21.75" customHeight="1" thickTop="1" thickBot="1">
      <c r="B256" s="40"/>
      <c r="C256" s="141">
        <v>246</v>
      </c>
      <c r="D256" s="132"/>
      <c r="E256" s="130"/>
      <c r="F256" s="130"/>
      <c r="G256" s="130"/>
      <c r="H256" s="130"/>
      <c r="I256" s="129"/>
      <c r="J256" s="129"/>
      <c r="K256" s="129"/>
      <c r="L256" s="129"/>
      <c r="M256" s="129"/>
      <c r="N256" s="129"/>
      <c r="O256" s="129"/>
      <c r="P256" s="129"/>
      <c r="Q256" s="129"/>
      <c r="R256" s="129"/>
      <c r="S256" s="129"/>
      <c r="T256" s="129"/>
      <c r="U256" s="129"/>
      <c r="V256" s="129"/>
      <c r="W256" s="129"/>
      <c r="X256" s="129"/>
      <c r="Y256" s="129"/>
      <c r="Z256" s="129"/>
      <c r="AA256" s="129"/>
      <c r="AB256" s="270" t="str" cm="1">
        <f t="array" ref="AB256">IFERROR(INDEX($D$11:$D$310, SMALL(IF($D$11:$D$310&lt;&gt;"", ROW($D$11:$D$310)-ROW($D$11)+1), ROW(B246))), "")</f>
        <v/>
      </c>
      <c r="AC256" s="270"/>
    </row>
    <row r="257" spans="2:29" ht="21.75" customHeight="1" thickTop="1" thickBot="1">
      <c r="B257" s="40"/>
      <c r="C257" s="141">
        <v>247</v>
      </c>
      <c r="D257" s="132"/>
      <c r="E257" s="130"/>
      <c r="F257" s="130"/>
      <c r="G257" s="130"/>
      <c r="H257" s="130"/>
      <c r="I257" s="129"/>
      <c r="J257" s="129"/>
      <c r="K257" s="129"/>
      <c r="L257" s="129"/>
      <c r="M257" s="129"/>
      <c r="N257" s="129"/>
      <c r="O257" s="129"/>
      <c r="P257" s="129"/>
      <c r="Q257" s="129"/>
      <c r="R257" s="129"/>
      <c r="S257" s="129"/>
      <c r="T257" s="129"/>
      <c r="U257" s="129"/>
      <c r="V257" s="129"/>
      <c r="W257" s="129"/>
      <c r="X257" s="129"/>
      <c r="Y257" s="129"/>
      <c r="Z257" s="129"/>
      <c r="AA257" s="129"/>
      <c r="AB257" s="270" t="str" cm="1">
        <f t="array" ref="AB257">IFERROR(INDEX($D$11:$D$310, SMALL(IF($D$11:$D$310&lt;&gt;"", ROW($D$11:$D$310)-ROW($D$11)+1), ROW(B247))), "")</f>
        <v/>
      </c>
      <c r="AC257" s="270"/>
    </row>
    <row r="258" spans="2:29" ht="21.75" customHeight="1" thickTop="1" thickBot="1">
      <c r="B258" s="40"/>
      <c r="C258" s="141">
        <v>248</v>
      </c>
      <c r="D258" s="132"/>
      <c r="E258" s="130"/>
      <c r="F258" s="130"/>
      <c r="G258" s="130"/>
      <c r="H258" s="130"/>
      <c r="I258" s="129"/>
      <c r="J258" s="129"/>
      <c r="K258" s="129"/>
      <c r="L258" s="129"/>
      <c r="M258" s="129"/>
      <c r="N258" s="129"/>
      <c r="O258" s="129"/>
      <c r="P258" s="129"/>
      <c r="Q258" s="129"/>
      <c r="R258" s="129"/>
      <c r="S258" s="129"/>
      <c r="T258" s="129"/>
      <c r="U258" s="129"/>
      <c r="V258" s="129"/>
      <c r="W258" s="129"/>
      <c r="X258" s="129"/>
      <c r="Y258" s="129"/>
      <c r="Z258" s="129"/>
      <c r="AA258" s="129"/>
      <c r="AB258" s="270" t="str" cm="1">
        <f t="array" ref="AB258">IFERROR(INDEX($D$11:$D$310, SMALL(IF($D$11:$D$310&lt;&gt;"", ROW($D$11:$D$310)-ROW($D$11)+1), ROW(B248))), "")</f>
        <v/>
      </c>
      <c r="AC258" s="270"/>
    </row>
    <row r="259" spans="2:29" ht="21.75" customHeight="1" thickTop="1" thickBot="1">
      <c r="B259" s="40"/>
      <c r="C259" s="141">
        <v>249</v>
      </c>
      <c r="D259" s="132"/>
      <c r="E259" s="130"/>
      <c r="F259" s="130"/>
      <c r="G259" s="130"/>
      <c r="H259" s="130"/>
      <c r="I259" s="129"/>
      <c r="J259" s="129"/>
      <c r="K259" s="129"/>
      <c r="L259" s="129"/>
      <c r="M259" s="129"/>
      <c r="N259" s="129"/>
      <c r="O259" s="129"/>
      <c r="P259" s="129"/>
      <c r="Q259" s="129"/>
      <c r="R259" s="129"/>
      <c r="S259" s="129"/>
      <c r="T259" s="129"/>
      <c r="U259" s="129"/>
      <c r="V259" s="129"/>
      <c r="W259" s="129"/>
      <c r="X259" s="129"/>
      <c r="Y259" s="129"/>
      <c r="Z259" s="129"/>
      <c r="AA259" s="129"/>
      <c r="AB259" s="270" t="str" cm="1">
        <f t="array" ref="AB259">IFERROR(INDEX($D$11:$D$310, SMALL(IF($D$11:$D$310&lt;&gt;"", ROW($D$11:$D$310)-ROW($D$11)+1), ROW(B249))), "")</f>
        <v/>
      </c>
      <c r="AC259" s="270"/>
    </row>
    <row r="260" spans="2:29" ht="21.75" customHeight="1" thickTop="1" thickBot="1">
      <c r="B260" s="40"/>
      <c r="C260" s="141">
        <v>250</v>
      </c>
      <c r="D260" s="132"/>
      <c r="E260" s="130"/>
      <c r="F260" s="130"/>
      <c r="G260" s="130"/>
      <c r="H260" s="130"/>
      <c r="I260" s="129"/>
      <c r="J260" s="129"/>
      <c r="K260" s="129"/>
      <c r="L260" s="129"/>
      <c r="M260" s="129"/>
      <c r="N260" s="129"/>
      <c r="O260" s="129"/>
      <c r="P260" s="129"/>
      <c r="Q260" s="129"/>
      <c r="R260" s="129"/>
      <c r="S260" s="129"/>
      <c r="T260" s="129"/>
      <c r="U260" s="129"/>
      <c r="V260" s="129"/>
      <c r="W260" s="129"/>
      <c r="X260" s="129"/>
      <c r="Y260" s="129"/>
      <c r="Z260" s="129"/>
      <c r="AA260" s="129"/>
      <c r="AB260" s="270" t="str" cm="1">
        <f t="array" ref="AB260">IFERROR(INDEX($D$11:$D$310, SMALL(IF($D$11:$D$310&lt;&gt;"", ROW($D$11:$D$310)-ROW($D$11)+1), ROW(B250))), "")</f>
        <v/>
      </c>
      <c r="AC260" s="270"/>
    </row>
    <row r="261" spans="2:29" ht="21.75" customHeight="1" thickTop="1" thickBot="1">
      <c r="B261" s="40"/>
      <c r="C261" s="141">
        <v>251</v>
      </c>
      <c r="D261" s="132"/>
      <c r="E261" s="130"/>
      <c r="F261" s="130"/>
      <c r="G261" s="130"/>
      <c r="H261" s="130"/>
      <c r="I261" s="129"/>
      <c r="J261" s="129"/>
      <c r="K261" s="129"/>
      <c r="L261" s="129"/>
      <c r="M261" s="129"/>
      <c r="N261" s="129"/>
      <c r="O261" s="129"/>
      <c r="P261" s="129"/>
      <c r="Q261" s="129"/>
      <c r="R261" s="129"/>
      <c r="S261" s="129"/>
      <c r="T261" s="129"/>
      <c r="U261" s="129"/>
      <c r="V261" s="129"/>
      <c r="W261" s="129"/>
      <c r="X261" s="129"/>
      <c r="Y261" s="129"/>
      <c r="Z261" s="129"/>
      <c r="AA261" s="129"/>
      <c r="AB261" s="270" t="str" cm="1">
        <f t="array" ref="AB261">IFERROR(INDEX($D$11:$D$310, SMALL(IF($D$11:$D$310&lt;&gt;"", ROW($D$11:$D$310)-ROW($D$11)+1), ROW(B251))), "")</f>
        <v/>
      </c>
      <c r="AC261" s="270"/>
    </row>
    <row r="262" spans="2:29" ht="21.75" customHeight="1" thickTop="1" thickBot="1">
      <c r="B262" s="40"/>
      <c r="C262" s="141">
        <v>252</v>
      </c>
      <c r="D262" s="132"/>
      <c r="E262" s="130"/>
      <c r="F262" s="130"/>
      <c r="G262" s="130"/>
      <c r="H262" s="130"/>
      <c r="I262" s="129"/>
      <c r="J262" s="129"/>
      <c r="K262" s="129"/>
      <c r="L262" s="129"/>
      <c r="M262" s="129"/>
      <c r="N262" s="129"/>
      <c r="O262" s="129"/>
      <c r="P262" s="129"/>
      <c r="Q262" s="129"/>
      <c r="R262" s="129"/>
      <c r="S262" s="129"/>
      <c r="T262" s="129"/>
      <c r="U262" s="129"/>
      <c r="V262" s="129"/>
      <c r="W262" s="129"/>
      <c r="X262" s="129"/>
      <c r="Y262" s="129"/>
      <c r="Z262" s="129"/>
      <c r="AA262" s="129"/>
      <c r="AB262" s="270" t="str" cm="1">
        <f t="array" ref="AB262">IFERROR(INDEX($D$11:$D$310, SMALL(IF($D$11:$D$310&lt;&gt;"", ROW($D$11:$D$310)-ROW($D$11)+1), ROW(B252))), "")</f>
        <v/>
      </c>
      <c r="AC262" s="270"/>
    </row>
    <row r="263" spans="2:29" ht="21.75" customHeight="1" thickTop="1" thickBot="1">
      <c r="B263" s="40"/>
      <c r="C263" s="141">
        <v>253</v>
      </c>
      <c r="D263" s="132"/>
      <c r="E263" s="130"/>
      <c r="F263" s="130"/>
      <c r="G263" s="130"/>
      <c r="H263" s="130"/>
      <c r="I263" s="129"/>
      <c r="J263" s="129"/>
      <c r="K263" s="129"/>
      <c r="L263" s="129"/>
      <c r="M263" s="129"/>
      <c r="N263" s="129"/>
      <c r="O263" s="129"/>
      <c r="P263" s="129"/>
      <c r="Q263" s="129"/>
      <c r="R263" s="129"/>
      <c r="S263" s="129"/>
      <c r="T263" s="129"/>
      <c r="U263" s="129"/>
      <c r="V263" s="129"/>
      <c r="W263" s="129"/>
      <c r="X263" s="129"/>
      <c r="Y263" s="129"/>
      <c r="Z263" s="129"/>
      <c r="AA263" s="129"/>
      <c r="AB263" s="270" t="str" cm="1">
        <f t="array" ref="AB263">IFERROR(INDEX($D$11:$D$310, SMALL(IF($D$11:$D$310&lt;&gt;"", ROW($D$11:$D$310)-ROW($D$11)+1), ROW(B253))), "")</f>
        <v/>
      </c>
      <c r="AC263" s="270"/>
    </row>
    <row r="264" spans="2:29" ht="21.75" customHeight="1" thickTop="1" thickBot="1">
      <c r="B264" s="40"/>
      <c r="C264" s="141">
        <v>254</v>
      </c>
      <c r="D264" s="132"/>
      <c r="E264" s="130"/>
      <c r="F264" s="130"/>
      <c r="G264" s="130"/>
      <c r="H264" s="130"/>
      <c r="I264" s="129"/>
      <c r="J264" s="129"/>
      <c r="K264" s="129"/>
      <c r="L264" s="129"/>
      <c r="M264" s="129"/>
      <c r="N264" s="129"/>
      <c r="O264" s="129"/>
      <c r="P264" s="129"/>
      <c r="Q264" s="129"/>
      <c r="R264" s="129"/>
      <c r="S264" s="129"/>
      <c r="T264" s="129"/>
      <c r="U264" s="129"/>
      <c r="V264" s="129"/>
      <c r="W264" s="129"/>
      <c r="X264" s="129"/>
      <c r="Y264" s="129"/>
      <c r="Z264" s="129"/>
      <c r="AA264" s="129"/>
      <c r="AB264" s="270" t="str" cm="1">
        <f t="array" ref="AB264">IFERROR(INDEX($D$11:$D$310, SMALL(IF($D$11:$D$310&lt;&gt;"", ROW($D$11:$D$310)-ROW($D$11)+1), ROW(B254))), "")</f>
        <v/>
      </c>
      <c r="AC264" s="270"/>
    </row>
    <row r="265" spans="2:29" ht="21.75" customHeight="1" thickTop="1" thickBot="1">
      <c r="B265" s="40"/>
      <c r="C265" s="141">
        <v>255</v>
      </c>
      <c r="D265" s="132"/>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129"/>
      <c r="AB265" s="270" t="str" cm="1">
        <f t="array" ref="AB265">IFERROR(INDEX($D$11:$D$310, SMALL(IF($D$11:$D$310&lt;&gt;"", ROW($D$11:$D$310)-ROW($D$11)+1), ROW(B255))), "")</f>
        <v/>
      </c>
      <c r="AC265" s="270"/>
    </row>
    <row r="266" spans="2:29" ht="21.75" customHeight="1" thickTop="1" thickBot="1">
      <c r="B266" s="40"/>
      <c r="C266" s="141">
        <v>256</v>
      </c>
      <c r="D266" s="132"/>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c r="AA266" s="129"/>
      <c r="AB266" s="270" t="str" cm="1">
        <f t="array" ref="AB266">IFERROR(INDEX($D$11:$D$310, SMALL(IF($D$11:$D$310&lt;&gt;"", ROW($D$11:$D$310)-ROW($D$11)+1), ROW(B256))), "")</f>
        <v/>
      </c>
      <c r="AC266" s="270"/>
    </row>
    <row r="267" spans="2:29" ht="21.75" customHeight="1" thickTop="1" thickBot="1">
      <c r="B267" s="40"/>
      <c r="C267" s="141">
        <v>257</v>
      </c>
      <c r="D267" s="132"/>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c r="AA267" s="129"/>
      <c r="AB267" s="270" t="str" cm="1">
        <f t="array" ref="AB267">IFERROR(INDEX($D$11:$D$310, SMALL(IF($D$11:$D$310&lt;&gt;"", ROW($D$11:$D$310)-ROW($D$11)+1), ROW(B257))), "")</f>
        <v/>
      </c>
      <c r="AC267" s="270"/>
    </row>
    <row r="268" spans="2:29" ht="21.75" customHeight="1" thickTop="1" thickBot="1">
      <c r="B268" s="40"/>
      <c r="C268" s="141">
        <v>258</v>
      </c>
      <c r="D268" s="132"/>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c r="AA268" s="129"/>
      <c r="AB268" s="270" t="str" cm="1">
        <f t="array" ref="AB268">IFERROR(INDEX($D$11:$D$310, SMALL(IF($D$11:$D$310&lt;&gt;"", ROW($D$11:$D$310)-ROW($D$11)+1), ROW(B258))), "")</f>
        <v/>
      </c>
      <c r="AC268" s="270"/>
    </row>
    <row r="269" spans="2:29" ht="21.75" customHeight="1" thickTop="1" thickBot="1">
      <c r="B269" s="40"/>
      <c r="C269" s="141">
        <v>259</v>
      </c>
      <c r="D269" s="132"/>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c r="AA269" s="129"/>
      <c r="AB269" s="270" t="str" cm="1">
        <f t="array" ref="AB269">IFERROR(INDEX($D$11:$D$310, SMALL(IF($D$11:$D$310&lt;&gt;"", ROW($D$11:$D$310)-ROW($D$11)+1), ROW(B259))), "")</f>
        <v/>
      </c>
      <c r="AC269" s="270"/>
    </row>
    <row r="270" spans="2:29" ht="21.75" customHeight="1" thickTop="1" thickBot="1">
      <c r="B270" s="40"/>
      <c r="C270" s="141">
        <v>260</v>
      </c>
      <c r="D270" s="132"/>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c r="AA270" s="129"/>
      <c r="AB270" s="270" t="str" cm="1">
        <f t="array" ref="AB270">IFERROR(INDEX($D$11:$D$310, SMALL(IF($D$11:$D$310&lt;&gt;"", ROW($D$11:$D$310)-ROW($D$11)+1), ROW(B260))), "")</f>
        <v/>
      </c>
      <c r="AC270" s="270"/>
    </row>
    <row r="271" spans="2:29" ht="21.75" customHeight="1" thickTop="1" thickBot="1">
      <c r="B271" s="40"/>
      <c r="C271" s="141">
        <v>261</v>
      </c>
      <c r="D271" s="132"/>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c r="AB271" s="270" t="str" cm="1">
        <f t="array" ref="AB271">IFERROR(INDEX($D$11:$D$310, SMALL(IF($D$11:$D$310&lt;&gt;"", ROW($D$11:$D$310)-ROW($D$11)+1), ROW(B261))), "")</f>
        <v/>
      </c>
      <c r="AC271" s="270"/>
    </row>
    <row r="272" spans="2:29" ht="21.75" customHeight="1" thickTop="1" thickBot="1">
      <c r="B272" s="40"/>
      <c r="C272" s="141">
        <v>262</v>
      </c>
      <c r="D272" s="132"/>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129"/>
      <c r="AB272" s="270" t="str" cm="1">
        <f t="array" ref="AB272">IFERROR(INDEX($D$11:$D$310, SMALL(IF($D$11:$D$310&lt;&gt;"", ROW($D$11:$D$310)-ROW($D$11)+1), ROW(B262))), "")</f>
        <v/>
      </c>
      <c r="AC272" s="270"/>
    </row>
    <row r="273" spans="2:29" ht="21.75" customHeight="1" thickTop="1" thickBot="1">
      <c r="B273" s="40"/>
      <c r="C273" s="141">
        <v>263</v>
      </c>
      <c r="D273" s="132"/>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c r="AA273" s="129"/>
      <c r="AB273" s="270" t="str" cm="1">
        <f t="array" ref="AB273">IFERROR(INDEX($D$11:$D$310, SMALL(IF($D$11:$D$310&lt;&gt;"", ROW($D$11:$D$310)-ROW($D$11)+1), ROW(B263))), "")</f>
        <v/>
      </c>
      <c r="AC273" s="270"/>
    </row>
    <row r="274" spans="2:29" ht="21.75" customHeight="1" thickTop="1" thickBot="1">
      <c r="B274" s="40"/>
      <c r="C274" s="141">
        <v>264</v>
      </c>
      <c r="D274" s="132"/>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270" t="str" cm="1">
        <f t="array" ref="AB274">IFERROR(INDEX($D$11:$D$310, SMALL(IF($D$11:$D$310&lt;&gt;"", ROW($D$11:$D$310)-ROW($D$11)+1), ROW(B264))), "")</f>
        <v/>
      </c>
      <c r="AC274" s="270"/>
    </row>
    <row r="275" spans="2:29" ht="21.75" customHeight="1" thickTop="1" thickBot="1">
      <c r="B275" s="40"/>
      <c r="C275" s="141">
        <v>265</v>
      </c>
      <c r="D275" s="132"/>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c r="AA275" s="129"/>
      <c r="AB275" s="270" t="str" cm="1">
        <f t="array" ref="AB275">IFERROR(INDEX($D$11:$D$310, SMALL(IF($D$11:$D$310&lt;&gt;"", ROW($D$11:$D$310)-ROW($D$11)+1), ROW(B265))), "")</f>
        <v/>
      </c>
      <c r="AC275" s="270"/>
    </row>
    <row r="276" spans="2:29" ht="21.75" customHeight="1" thickTop="1" thickBot="1">
      <c r="B276" s="40"/>
      <c r="C276" s="141">
        <v>266</v>
      </c>
      <c r="D276" s="132"/>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c r="AA276" s="129"/>
      <c r="AB276" s="270" t="str" cm="1">
        <f t="array" ref="AB276">IFERROR(INDEX($D$11:$D$310, SMALL(IF($D$11:$D$310&lt;&gt;"", ROW($D$11:$D$310)-ROW($D$11)+1), ROW(B266))), "")</f>
        <v/>
      </c>
      <c r="AC276" s="270"/>
    </row>
    <row r="277" spans="2:29" ht="21.75" customHeight="1" thickTop="1" thickBot="1">
      <c r="B277" s="40"/>
      <c r="C277" s="141">
        <v>267</v>
      </c>
      <c r="D277" s="132"/>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c r="AA277" s="129"/>
      <c r="AB277" s="270" t="str" cm="1">
        <f t="array" ref="AB277">IFERROR(INDEX($D$11:$D$310, SMALL(IF($D$11:$D$310&lt;&gt;"", ROW($D$11:$D$310)-ROW($D$11)+1), ROW(B267))), "")</f>
        <v/>
      </c>
      <c r="AC277" s="270"/>
    </row>
    <row r="278" spans="2:29" ht="21.75" customHeight="1" thickTop="1" thickBot="1">
      <c r="B278" s="40"/>
      <c r="C278" s="141">
        <v>268</v>
      </c>
      <c r="D278" s="132"/>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c r="AA278" s="129"/>
      <c r="AB278" s="270" t="str" cm="1">
        <f t="array" ref="AB278">IFERROR(INDEX($D$11:$D$310, SMALL(IF($D$11:$D$310&lt;&gt;"", ROW($D$11:$D$310)-ROW($D$11)+1), ROW(B268))), "")</f>
        <v/>
      </c>
      <c r="AC278" s="270"/>
    </row>
    <row r="279" spans="2:29" ht="21.75" customHeight="1" thickTop="1" thickBot="1">
      <c r="B279" s="40"/>
      <c r="C279" s="141">
        <v>269</v>
      </c>
      <c r="D279" s="132"/>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c r="AA279" s="129"/>
      <c r="AB279" s="270" t="str" cm="1">
        <f t="array" ref="AB279">IFERROR(INDEX($D$11:$D$310, SMALL(IF($D$11:$D$310&lt;&gt;"", ROW($D$11:$D$310)-ROW($D$11)+1), ROW(B269))), "")</f>
        <v/>
      </c>
      <c r="AC279" s="270"/>
    </row>
    <row r="280" spans="2:29" ht="21.75" customHeight="1" thickTop="1" thickBot="1">
      <c r="B280" s="40"/>
      <c r="C280" s="141">
        <v>270</v>
      </c>
      <c r="D280" s="132"/>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129"/>
      <c r="AB280" s="270" t="str" cm="1">
        <f t="array" ref="AB280">IFERROR(INDEX($D$11:$D$310, SMALL(IF($D$11:$D$310&lt;&gt;"", ROW($D$11:$D$310)-ROW($D$11)+1), ROW(B270))), "")</f>
        <v/>
      </c>
      <c r="AC280" s="270"/>
    </row>
    <row r="281" spans="2:29" ht="21.75" customHeight="1" thickTop="1" thickBot="1">
      <c r="B281" s="40"/>
      <c r="C281" s="141">
        <v>271</v>
      </c>
      <c r="D281" s="132"/>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c r="AA281" s="129"/>
      <c r="AB281" s="270" t="str" cm="1">
        <f t="array" ref="AB281">IFERROR(INDEX($D$11:$D$310, SMALL(IF($D$11:$D$310&lt;&gt;"", ROW($D$11:$D$310)-ROW($D$11)+1), ROW(B271))), "")</f>
        <v/>
      </c>
      <c r="AC281" s="270"/>
    </row>
    <row r="282" spans="2:29" ht="21.75" customHeight="1" thickTop="1" thickBot="1">
      <c r="B282" s="40"/>
      <c r="C282" s="141">
        <v>272</v>
      </c>
      <c r="D282" s="132"/>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c r="AA282" s="129"/>
      <c r="AB282" s="270" t="str" cm="1">
        <f t="array" ref="AB282">IFERROR(INDEX($D$11:$D$310, SMALL(IF($D$11:$D$310&lt;&gt;"", ROW($D$11:$D$310)-ROW($D$11)+1), ROW(B272))), "")</f>
        <v/>
      </c>
      <c r="AC282" s="270"/>
    </row>
    <row r="283" spans="2:29" ht="21.75" customHeight="1" thickTop="1" thickBot="1">
      <c r="B283" s="40"/>
      <c r="C283" s="141">
        <v>273</v>
      </c>
      <c r="D283" s="132"/>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c r="AA283" s="129"/>
      <c r="AB283" s="270" t="str" cm="1">
        <f t="array" ref="AB283">IFERROR(INDEX($D$11:$D$310, SMALL(IF($D$11:$D$310&lt;&gt;"", ROW($D$11:$D$310)-ROW($D$11)+1), ROW(B273))), "")</f>
        <v/>
      </c>
      <c r="AC283" s="270"/>
    </row>
    <row r="284" spans="2:29" ht="21.75" customHeight="1" thickTop="1" thickBot="1">
      <c r="B284" s="40"/>
      <c r="C284" s="141">
        <v>274</v>
      </c>
      <c r="D284" s="132"/>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c r="AA284" s="129"/>
      <c r="AB284" s="270" t="str" cm="1">
        <f t="array" ref="AB284">IFERROR(INDEX($D$11:$D$310, SMALL(IF($D$11:$D$310&lt;&gt;"", ROW($D$11:$D$310)-ROW($D$11)+1), ROW(B274))), "")</f>
        <v/>
      </c>
      <c r="AC284" s="270"/>
    </row>
    <row r="285" spans="2:29" ht="21.75" customHeight="1" thickTop="1" thickBot="1">
      <c r="B285" s="40"/>
      <c r="C285" s="141">
        <v>275</v>
      </c>
      <c r="D285" s="132"/>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c r="AA285" s="129"/>
      <c r="AB285" s="270" t="str" cm="1">
        <f t="array" ref="AB285">IFERROR(INDEX($D$11:$D$310, SMALL(IF($D$11:$D$310&lt;&gt;"", ROW($D$11:$D$310)-ROW($D$11)+1), ROW(B275))), "")</f>
        <v/>
      </c>
      <c r="AC285" s="270"/>
    </row>
    <row r="286" spans="2:29" ht="21.75" customHeight="1" thickTop="1" thickBot="1">
      <c r="B286" s="40"/>
      <c r="C286" s="141">
        <v>276</v>
      </c>
      <c r="D286" s="132"/>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c r="AA286" s="129"/>
      <c r="AB286" s="270" t="str" cm="1">
        <f t="array" ref="AB286">IFERROR(INDEX($D$11:$D$310, SMALL(IF($D$11:$D$310&lt;&gt;"", ROW($D$11:$D$310)-ROW($D$11)+1), ROW(B276))), "")</f>
        <v/>
      </c>
      <c r="AC286" s="270"/>
    </row>
    <row r="287" spans="2:29" ht="21.75" customHeight="1" thickTop="1" thickBot="1">
      <c r="B287" s="40"/>
      <c r="C287" s="141">
        <v>277</v>
      </c>
      <c r="D287" s="132"/>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c r="AA287" s="129"/>
      <c r="AB287" s="270" t="str" cm="1">
        <f t="array" ref="AB287">IFERROR(INDEX($D$11:$D$310, SMALL(IF($D$11:$D$310&lt;&gt;"", ROW($D$11:$D$310)-ROW($D$11)+1), ROW(B277))), "")</f>
        <v/>
      </c>
      <c r="AC287" s="270"/>
    </row>
    <row r="288" spans="2:29" ht="21.75" customHeight="1" thickTop="1" thickBot="1">
      <c r="B288" s="40"/>
      <c r="C288" s="141">
        <v>278</v>
      </c>
      <c r="D288" s="132"/>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c r="AA288" s="129"/>
      <c r="AB288" s="270" t="str" cm="1">
        <f t="array" ref="AB288">IFERROR(INDEX($D$11:$D$310, SMALL(IF($D$11:$D$310&lt;&gt;"", ROW($D$11:$D$310)-ROW($D$11)+1), ROW(B278))), "")</f>
        <v/>
      </c>
      <c r="AC288" s="270"/>
    </row>
    <row r="289" spans="2:29" ht="21.75" customHeight="1" thickTop="1" thickBot="1">
      <c r="B289" s="40"/>
      <c r="C289" s="141">
        <v>279</v>
      </c>
      <c r="D289" s="132"/>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c r="AA289" s="129"/>
      <c r="AB289" s="270" t="str" cm="1">
        <f t="array" ref="AB289">IFERROR(INDEX($D$11:$D$310, SMALL(IF($D$11:$D$310&lt;&gt;"", ROW($D$11:$D$310)-ROW($D$11)+1), ROW(B279))), "")</f>
        <v/>
      </c>
      <c r="AC289" s="270"/>
    </row>
    <row r="290" spans="2:29" ht="21.75" customHeight="1" thickTop="1" thickBot="1">
      <c r="B290" s="40"/>
      <c r="C290" s="141">
        <v>280</v>
      </c>
      <c r="D290" s="132"/>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c r="AA290" s="129"/>
      <c r="AB290" s="270" t="str" cm="1">
        <f t="array" ref="AB290">IFERROR(INDEX($D$11:$D$310, SMALL(IF($D$11:$D$310&lt;&gt;"", ROW($D$11:$D$310)-ROW($D$11)+1), ROW(B280))), "")</f>
        <v/>
      </c>
      <c r="AC290" s="270"/>
    </row>
    <row r="291" spans="2:29" ht="21.75" customHeight="1" thickTop="1" thickBot="1">
      <c r="B291" s="40"/>
      <c r="C291" s="141">
        <v>281</v>
      </c>
      <c r="D291" s="132"/>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c r="AA291" s="129"/>
      <c r="AB291" s="270" t="str" cm="1">
        <f t="array" ref="AB291">IFERROR(INDEX($D$11:$D$310, SMALL(IF($D$11:$D$310&lt;&gt;"", ROW($D$11:$D$310)-ROW($D$11)+1), ROW(B281))), "")</f>
        <v/>
      </c>
      <c r="AC291" s="270"/>
    </row>
    <row r="292" spans="2:29" ht="21.75" customHeight="1" thickTop="1" thickBot="1">
      <c r="B292" s="40"/>
      <c r="C292" s="141">
        <v>282</v>
      </c>
      <c r="D292" s="132"/>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c r="AA292" s="129"/>
      <c r="AB292" s="270" t="str" cm="1">
        <f t="array" ref="AB292">IFERROR(INDEX($D$11:$D$310, SMALL(IF($D$11:$D$310&lt;&gt;"", ROW($D$11:$D$310)-ROW($D$11)+1), ROW(B282))), "")</f>
        <v/>
      </c>
      <c r="AC292" s="270"/>
    </row>
    <row r="293" spans="2:29" ht="21.75" customHeight="1" thickTop="1" thickBot="1">
      <c r="B293" s="40"/>
      <c r="C293" s="141">
        <v>283</v>
      </c>
      <c r="D293" s="132"/>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c r="AA293" s="129"/>
      <c r="AB293" s="270" t="str" cm="1">
        <f t="array" ref="AB293">IFERROR(INDEX($D$11:$D$310, SMALL(IF($D$11:$D$310&lt;&gt;"", ROW($D$11:$D$310)-ROW($D$11)+1), ROW(B283))), "")</f>
        <v/>
      </c>
      <c r="AC293" s="270"/>
    </row>
    <row r="294" spans="2:29" ht="21.75" customHeight="1" thickTop="1" thickBot="1">
      <c r="B294" s="40"/>
      <c r="C294" s="141">
        <v>284</v>
      </c>
      <c r="D294" s="132"/>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c r="AA294" s="129"/>
      <c r="AB294" s="270" t="str" cm="1">
        <f t="array" ref="AB294">IFERROR(INDEX($D$11:$D$310, SMALL(IF($D$11:$D$310&lt;&gt;"", ROW($D$11:$D$310)-ROW($D$11)+1), ROW(B284))), "")</f>
        <v/>
      </c>
      <c r="AC294" s="270"/>
    </row>
    <row r="295" spans="2:29" ht="21.75" customHeight="1" thickTop="1" thickBot="1">
      <c r="B295" s="40"/>
      <c r="C295" s="141">
        <v>285</v>
      </c>
      <c r="D295" s="132"/>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c r="AA295" s="129"/>
      <c r="AB295" s="270" t="str" cm="1">
        <f t="array" ref="AB295">IFERROR(INDEX($D$11:$D$310, SMALL(IF($D$11:$D$310&lt;&gt;"", ROW($D$11:$D$310)-ROW($D$11)+1), ROW(B285))), "")</f>
        <v/>
      </c>
      <c r="AC295" s="270"/>
    </row>
    <row r="296" spans="2:29" ht="21.75" customHeight="1" thickTop="1" thickBot="1">
      <c r="B296" s="40"/>
      <c r="C296" s="141">
        <v>286</v>
      </c>
      <c r="D296" s="132"/>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c r="AA296" s="129"/>
      <c r="AB296" s="270" t="str" cm="1">
        <f t="array" ref="AB296">IFERROR(INDEX($D$11:$D$310, SMALL(IF($D$11:$D$310&lt;&gt;"", ROW($D$11:$D$310)-ROW($D$11)+1), ROW(B286))), "")</f>
        <v/>
      </c>
      <c r="AC296" s="270"/>
    </row>
    <row r="297" spans="2:29" ht="21.75" customHeight="1" thickTop="1" thickBot="1">
      <c r="B297" s="40"/>
      <c r="C297" s="141">
        <v>287</v>
      </c>
      <c r="D297" s="132"/>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c r="AA297" s="129"/>
      <c r="AB297" s="270" t="str" cm="1">
        <f t="array" ref="AB297">IFERROR(INDEX($D$11:$D$310, SMALL(IF($D$11:$D$310&lt;&gt;"", ROW($D$11:$D$310)-ROW($D$11)+1), ROW(B287))), "")</f>
        <v/>
      </c>
      <c r="AC297" s="270"/>
    </row>
    <row r="298" spans="2:29" ht="21.75" customHeight="1" thickTop="1" thickBot="1">
      <c r="B298" s="40"/>
      <c r="C298" s="141">
        <v>288</v>
      </c>
      <c r="D298" s="132"/>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c r="AA298" s="129"/>
      <c r="AB298" s="270" t="str" cm="1">
        <f t="array" ref="AB298">IFERROR(INDEX($D$11:$D$310, SMALL(IF($D$11:$D$310&lt;&gt;"", ROW($D$11:$D$310)-ROW($D$11)+1), ROW(B288))), "")</f>
        <v/>
      </c>
      <c r="AC298" s="270"/>
    </row>
    <row r="299" spans="2:29" ht="21.75" customHeight="1" thickTop="1" thickBot="1">
      <c r="B299" s="40"/>
      <c r="C299" s="141">
        <v>289</v>
      </c>
      <c r="D299" s="132"/>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c r="AA299" s="129"/>
      <c r="AB299" s="270" t="str" cm="1">
        <f t="array" ref="AB299">IFERROR(INDEX($D$11:$D$310, SMALL(IF($D$11:$D$310&lt;&gt;"", ROW($D$11:$D$310)-ROW($D$11)+1), ROW(B289))), "")</f>
        <v/>
      </c>
      <c r="AC299" s="270"/>
    </row>
    <row r="300" spans="2:29" ht="21.75" customHeight="1" thickTop="1" thickBot="1">
      <c r="B300" s="40"/>
      <c r="C300" s="141">
        <v>290</v>
      </c>
      <c r="D300" s="132"/>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c r="AA300" s="129"/>
      <c r="AB300" s="270" t="str" cm="1">
        <f t="array" ref="AB300">IFERROR(INDEX($D$11:$D$310, SMALL(IF($D$11:$D$310&lt;&gt;"", ROW($D$11:$D$310)-ROW($D$11)+1), ROW(B290))), "")</f>
        <v/>
      </c>
      <c r="AC300" s="270"/>
    </row>
    <row r="301" spans="2:29" ht="21.75" customHeight="1" thickTop="1" thickBot="1">
      <c r="B301" s="40"/>
      <c r="C301" s="141">
        <v>291</v>
      </c>
      <c r="D301" s="132"/>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c r="AA301" s="129"/>
      <c r="AB301" s="270" t="str" cm="1">
        <f t="array" ref="AB301">IFERROR(INDEX($D$11:$D$310, SMALL(IF($D$11:$D$310&lt;&gt;"", ROW($D$11:$D$310)-ROW($D$11)+1), ROW(B291))), "")</f>
        <v/>
      </c>
      <c r="AC301" s="270"/>
    </row>
    <row r="302" spans="2:29" ht="21.75" customHeight="1" thickTop="1" thickBot="1">
      <c r="B302" s="40"/>
      <c r="C302" s="141">
        <v>292</v>
      </c>
      <c r="D302" s="132"/>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c r="AA302" s="129"/>
      <c r="AB302" s="270" t="str" cm="1">
        <f t="array" ref="AB302">IFERROR(INDEX($D$11:$D$310, SMALL(IF($D$11:$D$310&lt;&gt;"", ROW($D$11:$D$310)-ROW($D$11)+1), ROW(B292))), "")</f>
        <v/>
      </c>
      <c r="AC302" s="270"/>
    </row>
    <row r="303" spans="2:29" ht="21.75" customHeight="1" thickTop="1" thickBot="1">
      <c r="B303" s="40"/>
      <c r="C303" s="141">
        <v>293</v>
      </c>
      <c r="D303" s="132"/>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c r="AA303" s="129"/>
      <c r="AB303" s="270" t="str" cm="1">
        <f t="array" ref="AB303">IFERROR(INDEX($D$11:$D$310, SMALL(IF($D$11:$D$310&lt;&gt;"", ROW($D$11:$D$310)-ROW($D$11)+1), ROW(B293))), "")</f>
        <v/>
      </c>
      <c r="AC303" s="270"/>
    </row>
    <row r="304" spans="2:29" ht="21.75" customHeight="1" thickTop="1" thickBot="1">
      <c r="B304" s="40"/>
      <c r="C304" s="141">
        <v>294</v>
      </c>
      <c r="D304" s="132"/>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c r="AA304" s="129"/>
      <c r="AB304" s="270" t="str" cm="1">
        <f t="array" ref="AB304">IFERROR(INDEX($D$11:$D$310, SMALL(IF($D$11:$D$310&lt;&gt;"", ROW($D$11:$D$310)-ROW($D$11)+1), ROW(B294))), "")</f>
        <v/>
      </c>
      <c r="AC304" s="270"/>
    </row>
    <row r="305" spans="2:29" ht="21.75" customHeight="1" thickTop="1" thickBot="1">
      <c r="B305" s="40"/>
      <c r="C305" s="141">
        <v>295</v>
      </c>
      <c r="D305" s="132"/>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c r="AA305" s="129"/>
      <c r="AB305" s="270" t="str" cm="1">
        <f t="array" ref="AB305">IFERROR(INDEX($D$11:$D$310, SMALL(IF($D$11:$D$310&lt;&gt;"", ROW($D$11:$D$310)-ROW($D$11)+1), ROW(B295))), "")</f>
        <v/>
      </c>
      <c r="AC305" s="270"/>
    </row>
    <row r="306" spans="2:29" ht="21.75" customHeight="1" thickTop="1" thickBot="1">
      <c r="B306" s="40"/>
      <c r="C306" s="141">
        <v>296</v>
      </c>
      <c r="D306" s="132"/>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c r="AA306" s="129"/>
      <c r="AB306" s="270" t="str" cm="1">
        <f t="array" ref="AB306">IFERROR(INDEX($D$11:$D$310, SMALL(IF($D$11:$D$310&lt;&gt;"", ROW($D$11:$D$310)-ROW($D$11)+1), ROW(B296))), "")</f>
        <v/>
      </c>
      <c r="AC306" s="270"/>
    </row>
    <row r="307" spans="2:29" ht="21.75" customHeight="1" thickTop="1" thickBot="1">
      <c r="B307" s="40"/>
      <c r="C307" s="141">
        <v>297</v>
      </c>
      <c r="D307" s="132"/>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c r="AA307" s="129"/>
      <c r="AB307" s="270" t="str" cm="1">
        <f t="array" ref="AB307">IFERROR(INDEX($D$11:$D$310, SMALL(IF($D$11:$D$310&lt;&gt;"", ROW($D$11:$D$310)-ROW($D$11)+1), ROW(B297))), "")</f>
        <v/>
      </c>
      <c r="AC307" s="270"/>
    </row>
    <row r="308" spans="2:29" ht="21.75" customHeight="1" thickTop="1" thickBot="1">
      <c r="B308" s="40"/>
      <c r="C308" s="141">
        <v>298</v>
      </c>
      <c r="D308" s="132"/>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c r="AA308" s="129"/>
      <c r="AB308" s="270" t="str" cm="1">
        <f t="array" ref="AB308">IFERROR(INDEX($D$11:$D$310, SMALL(IF($D$11:$D$310&lt;&gt;"", ROW($D$11:$D$310)-ROW($D$11)+1), ROW(B298))), "")</f>
        <v/>
      </c>
      <c r="AC308" s="270"/>
    </row>
    <row r="309" spans="2:29" ht="21.75" customHeight="1" thickTop="1" thickBot="1">
      <c r="B309" s="40"/>
      <c r="C309" s="141">
        <v>299</v>
      </c>
      <c r="D309" s="132"/>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c r="AA309" s="129"/>
      <c r="AB309" s="270" t="str" cm="1">
        <f t="array" ref="AB309">IFERROR(INDEX($D$11:$D$310, SMALL(IF($D$11:$D$310&lt;&gt;"", ROW($D$11:$D$310)-ROW($D$11)+1), ROW(B299))), "")</f>
        <v/>
      </c>
      <c r="AC309" s="270"/>
    </row>
    <row r="310" spans="2:29" ht="21.75" customHeight="1" thickTop="1" thickBot="1">
      <c r="B310" s="40"/>
      <c r="C310" s="141">
        <v>300</v>
      </c>
      <c r="D310" s="132"/>
      <c r="E310" s="131"/>
      <c r="F310" s="7"/>
      <c r="G310" s="7"/>
      <c r="H310" s="7"/>
      <c r="I310" s="7"/>
      <c r="J310" s="7"/>
      <c r="K310" s="7"/>
      <c r="L310" s="7"/>
      <c r="M310" s="7"/>
      <c r="N310" s="59"/>
      <c r="O310" s="59"/>
      <c r="P310" s="59"/>
      <c r="Q310" s="59"/>
      <c r="R310" s="59"/>
      <c r="S310" s="59"/>
      <c r="T310" s="59"/>
      <c r="U310" s="59"/>
      <c r="V310" s="59"/>
      <c r="W310" s="59"/>
      <c r="X310" s="59"/>
      <c r="Y310" s="59"/>
      <c r="Z310" s="59"/>
      <c r="AA310" s="59"/>
      <c r="AB310" s="270" t="str" cm="1">
        <f t="array" ref="AB310">IFERROR(INDEX($D$11:$D$310, SMALL(IF($D$11:$D$310&lt;&gt;"", ROW($D$11:$D$310)-ROW($D$11)+1), ROW(B300))), "")</f>
        <v/>
      </c>
      <c r="AC310" s="270"/>
    </row>
    <row r="311" spans="2:29" ht="15.75" customHeight="1" thickTop="1">
      <c r="B311" s="40"/>
      <c r="C311" s="40"/>
      <c r="D311" s="133"/>
      <c r="E311" s="40"/>
      <c r="F311" s="40"/>
      <c r="G311" s="40"/>
      <c r="H311" s="40"/>
      <c r="I311" s="40"/>
      <c r="J311" s="40"/>
      <c r="K311" s="40"/>
      <c r="L311" s="40"/>
      <c r="M311" s="40"/>
    </row>
    <row r="312" spans="2:29" ht="15.75" customHeight="1">
      <c r="B312" s="40"/>
      <c r="C312" s="40"/>
      <c r="D312" s="133"/>
      <c r="E312" s="40"/>
      <c r="F312" s="40"/>
      <c r="G312" s="40"/>
      <c r="H312" s="40"/>
      <c r="I312" s="40"/>
      <c r="J312" s="40"/>
      <c r="K312" s="40"/>
      <c r="L312" s="40"/>
      <c r="M312" s="40"/>
    </row>
    <row r="313" spans="2:29" ht="15.75" customHeight="1">
      <c r="B313" s="40"/>
      <c r="C313" s="40"/>
      <c r="D313" s="133"/>
      <c r="E313" s="40"/>
      <c r="F313" s="40"/>
      <c r="G313" s="40"/>
      <c r="H313" s="40"/>
      <c r="I313" s="40"/>
      <c r="J313" s="40"/>
      <c r="K313" s="40"/>
      <c r="L313" s="40"/>
      <c r="M313" s="40"/>
    </row>
    <row r="314" spans="2:29" ht="15.75" customHeight="1">
      <c r="B314" s="40"/>
      <c r="C314" s="40"/>
      <c r="D314" s="133"/>
      <c r="E314" s="40"/>
      <c r="F314" s="40"/>
      <c r="G314" s="40"/>
      <c r="H314" s="40"/>
      <c r="I314" s="40"/>
      <c r="J314" s="40"/>
      <c r="K314" s="40"/>
      <c r="L314" s="40"/>
      <c r="M314" s="40"/>
    </row>
    <row r="315" spans="2:29" ht="15.75" customHeight="1">
      <c r="B315" s="40"/>
      <c r="C315" s="40"/>
      <c r="D315" s="133"/>
      <c r="E315" s="40"/>
      <c r="F315" s="40"/>
      <c r="G315" s="40"/>
      <c r="H315" s="40"/>
      <c r="I315" s="40"/>
      <c r="J315" s="40"/>
      <c r="K315" s="40"/>
      <c r="L315" s="40"/>
      <c r="M315" s="40"/>
    </row>
    <row r="316" spans="2:29" ht="15.75" customHeight="1">
      <c r="B316" s="40"/>
      <c r="C316" s="40"/>
      <c r="D316" s="133"/>
      <c r="E316" s="40"/>
      <c r="F316" s="40"/>
      <c r="G316" s="40"/>
      <c r="H316" s="40"/>
      <c r="I316" s="40"/>
      <c r="J316" s="40"/>
      <c r="K316" s="40"/>
      <c r="L316" s="40"/>
      <c r="M316" s="40"/>
    </row>
    <row r="317" spans="2:29" ht="15.75" customHeight="1">
      <c r="B317" s="40"/>
      <c r="C317" s="40"/>
      <c r="D317" s="133"/>
      <c r="E317" s="40"/>
      <c r="F317" s="40"/>
      <c r="G317" s="40"/>
      <c r="H317" s="40"/>
      <c r="I317" s="40"/>
      <c r="J317" s="40"/>
      <c r="K317" s="40"/>
      <c r="L317" s="40"/>
      <c r="M317" s="40"/>
    </row>
    <row r="318" spans="2:29" ht="15.75" customHeight="1">
      <c r="B318" s="40"/>
      <c r="C318" s="40"/>
      <c r="D318" s="133"/>
      <c r="E318" s="40"/>
      <c r="F318" s="40"/>
      <c r="G318" s="40"/>
      <c r="H318" s="40"/>
      <c r="I318" s="40"/>
      <c r="J318" s="40"/>
      <c r="K318" s="40"/>
      <c r="L318" s="40"/>
      <c r="M318" s="40"/>
    </row>
    <row r="319" spans="2:29" ht="15.75" customHeight="1">
      <c r="B319" s="40"/>
      <c r="C319" s="40"/>
      <c r="D319" s="133"/>
      <c r="E319" s="40"/>
      <c r="F319" s="40"/>
      <c r="G319" s="40"/>
      <c r="H319" s="40"/>
      <c r="I319" s="40"/>
      <c r="J319" s="40"/>
      <c r="K319" s="40"/>
      <c r="L319" s="40"/>
      <c r="M319" s="40"/>
    </row>
    <row r="320" spans="2:29" ht="15.75" customHeight="1">
      <c r="B320" s="40"/>
      <c r="C320" s="40"/>
      <c r="D320" s="133"/>
      <c r="E320" s="40"/>
      <c r="F320" s="40"/>
      <c r="G320" s="40"/>
      <c r="H320" s="40"/>
      <c r="I320" s="40"/>
      <c r="J320" s="40"/>
      <c r="K320" s="40"/>
      <c r="L320" s="40"/>
      <c r="M320" s="40"/>
    </row>
    <row r="321" spans="2:13" ht="15.75" customHeight="1">
      <c r="B321" s="40"/>
      <c r="C321" s="40"/>
      <c r="D321" s="133"/>
      <c r="E321" s="40"/>
      <c r="F321" s="40"/>
      <c r="G321" s="40"/>
      <c r="H321" s="40"/>
      <c r="I321" s="40"/>
      <c r="J321" s="40"/>
      <c r="K321" s="40"/>
      <c r="L321" s="40"/>
      <c r="M321" s="40"/>
    </row>
    <row r="322" spans="2:13" ht="15.75" customHeight="1">
      <c r="B322" s="40"/>
      <c r="C322" s="40"/>
      <c r="D322" s="133"/>
      <c r="E322" s="40"/>
      <c r="F322" s="40"/>
      <c r="G322" s="40"/>
      <c r="H322" s="40"/>
      <c r="I322" s="40"/>
      <c r="J322" s="40"/>
      <c r="K322" s="40"/>
      <c r="L322" s="40"/>
      <c r="M322" s="40"/>
    </row>
    <row r="323" spans="2:13" ht="15.75" customHeight="1">
      <c r="B323" s="40"/>
      <c r="C323" s="40"/>
      <c r="D323" s="133"/>
      <c r="E323" s="40"/>
      <c r="F323" s="40"/>
      <c r="G323" s="40"/>
      <c r="H323" s="40"/>
      <c r="I323" s="40"/>
      <c r="J323" s="40"/>
      <c r="K323" s="40"/>
      <c r="L323" s="40"/>
      <c r="M323" s="40"/>
    </row>
    <row r="324" spans="2:13" ht="15.75" customHeight="1">
      <c r="B324" s="40"/>
      <c r="C324" s="40"/>
      <c r="D324" s="133"/>
      <c r="E324" s="40"/>
      <c r="F324" s="40"/>
      <c r="G324" s="40"/>
      <c r="H324" s="40"/>
      <c r="I324" s="40"/>
      <c r="J324" s="40"/>
      <c r="K324" s="40"/>
      <c r="L324" s="40"/>
      <c r="M324" s="40"/>
    </row>
    <row r="325" spans="2:13" ht="15.75" customHeight="1">
      <c r="B325" s="40"/>
      <c r="C325" s="40"/>
      <c r="D325" s="133"/>
      <c r="E325" s="40"/>
      <c r="F325" s="40"/>
      <c r="G325" s="40"/>
      <c r="H325" s="40"/>
      <c r="I325" s="40"/>
      <c r="J325" s="40"/>
      <c r="K325" s="40"/>
      <c r="L325" s="40"/>
      <c r="M325" s="40"/>
    </row>
    <row r="326" spans="2:13" ht="15.75" customHeight="1">
      <c r="B326" s="40"/>
      <c r="C326" s="40"/>
      <c r="D326" s="133"/>
      <c r="E326" s="40"/>
      <c r="F326" s="40"/>
      <c r="G326" s="40"/>
      <c r="H326" s="40"/>
      <c r="I326" s="40"/>
      <c r="J326" s="40"/>
      <c r="K326" s="40"/>
      <c r="L326" s="40"/>
      <c r="M326" s="40"/>
    </row>
    <row r="327" spans="2:13" ht="15.75" customHeight="1">
      <c r="B327" s="40"/>
      <c r="C327" s="40"/>
      <c r="D327" s="133"/>
      <c r="E327" s="40"/>
      <c r="F327" s="40"/>
      <c r="G327" s="40"/>
      <c r="H327" s="40"/>
      <c r="I327" s="40"/>
      <c r="J327" s="40"/>
      <c r="K327" s="40"/>
      <c r="L327" s="40"/>
      <c r="M327" s="40"/>
    </row>
    <row r="328" spans="2:13" ht="15.75" customHeight="1">
      <c r="B328" s="40"/>
      <c r="C328" s="40"/>
      <c r="D328" s="133"/>
      <c r="E328" s="40"/>
      <c r="F328" s="40"/>
      <c r="G328" s="40"/>
      <c r="H328" s="40"/>
      <c r="I328" s="40"/>
      <c r="J328" s="40"/>
      <c r="K328" s="40"/>
      <c r="L328" s="40"/>
      <c r="M328" s="40"/>
    </row>
    <row r="329" spans="2:13" ht="15.75" customHeight="1">
      <c r="B329" s="40"/>
      <c r="C329" s="40"/>
      <c r="D329" s="133"/>
      <c r="E329" s="40"/>
      <c r="F329" s="40"/>
      <c r="G329" s="40"/>
      <c r="H329" s="40"/>
      <c r="I329" s="40"/>
      <c r="J329" s="40"/>
      <c r="K329" s="40"/>
      <c r="L329" s="40"/>
      <c r="M329" s="40"/>
    </row>
    <row r="330" spans="2:13" ht="15.75" customHeight="1">
      <c r="B330" s="40"/>
      <c r="C330" s="40"/>
      <c r="D330" s="133"/>
      <c r="E330" s="40"/>
      <c r="F330" s="40"/>
      <c r="G330" s="40"/>
      <c r="H330" s="40"/>
      <c r="I330" s="40"/>
      <c r="J330" s="40"/>
      <c r="K330" s="40"/>
      <c r="L330" s="40"/>
      <c r="M330" s="40"/>
    </row>
    <row r="331" spans="2:13" ht="15.75" customHeight="1">
      <c r="B331" s="40"/>
      <c r="C331" s="40"/>
      <c r="D331" s="133"/>
      <c r="E331" s="40"/>
      <c r="F331" s="40"/>
      <c r="G331" s="40"/>
      <c r="H331" s="40"/>
      <c r="I331" s="40"/>
      <c r="J331" s="40"/>
      <c r="K331" s="40"/>
      <c r="L331" s="40"/>
      <c r="M331" s="40"/>
    </row>
    <row r="332" spans="2:13" ht="15.75" customHeight="1">
      <c r="B332" s="40"/>
      <c r="C332" s="40"/>
      <c r="D332" s="133"/>
      <c r="E332" s="40"/>
      <c r="F332" s="40"/>
      <c r="G332" s="40"/>
      <c r="H332" s="40"/>
      <c r="I332" s="40"/>
      <c r="J332" s="40"/>
      <c r="K332" s="40"/>
      <c r="L332" s="40"/>
      <c r="M332" s="40"/>
    </row>
    <row r="333" spans="2:13" ht="15.75" customHeight="1">
      <c r="B333" s="40"/>
      <c r="C333" s="40"/>
      <c r="D333" s="133"/>
      <c r="E333" s="40"/>
      <c r="F333" s="40"/>
      <c r="G333" s="40"/>
      <c r="H333" s="40"/>
      <c r="I333" s="40"/>
      <c r="J333" s="40"/>
      <c r="K333" s="40"/>
      <c r="L333" s="40"/>
      <c r="M333" s="40"/>
    </row>
    <row r="334" spans="2:13" ht="15.75" customHeight="1">
      <c r="B334" s="40"/>
      <c r="C334" s="40"/>
      <c r="D334" s="133"/>
      <c r="E334" s="40"/>
      <c r="F334" s="40"/>
      <c r="G334" s="40"/>
      <c r="H334" s="40"/>
      <c r="I334" s="40"/>
      <c r="J334" s="40"/>
      <c r="K334" s="40"/>
      <c r="L334" s="40"/>
      <c r="M334" s="40"/>
    </row>
    <row r="335" spans="2:13" ht="15.75" customHeight="1">
      <c r="B335" s="40"/>
      <c r="C335" s="40"/>
      <c r="D335" s="133"/>
      <c r="E335" s="40"/>
      <c r="F335" s="40"/>
      <c r="G335" s="40"/>
      <c r="H335" s="40"/>
      <c r="I335" s="40"/>
      <c r="J335" s="40"/>
      <c r="K335" s="40"/>
      <c r="L335" s="40"/>
      <c r="M335" s="40"/>
    </row>
    <row r="336" spans="2:13" ht="15.75" customHeight="1">
      <c r="B336" s="40"/>
      <c r="C336" s="40"/>
      <c r="D336" s="133"/>
      <c r="E336" s="40"/>
      <c r="F336" s="40"/>
      <c r="G336" s="40"/>
      <c r="H336" s="40"/>
      <c r="I336" s="40"/>
      <c r="J336" s="40"/>
      <c r="K336" s="40"/>
      <c r="L336" s="40"/>
      <c r="M336" s="40"/>
    </row>
    <row r="337" spans="2:13" ht="15.75" customHeight="1">
      <c r="B337" s="40"/>
      <c r="C337" s="40"/>
      <c r="D337" s="133"/>
      <c r="E337" s="40"/>
      <c r="F337" s="40"/>
      <c r="G337" s="40"/>
      <c r="H337" s="40"/>
      <c r="I337" s="40"/>
      <c r="J337" s="40"/>
      <c r="K337" s="40"/>
      <c r="L337" s="40"/>
      <c r="M337" s="40"/>
    </row>
    <row r="338" spans="2:13" ht="15.75" customHeight="1">
      <c r="B338" s="40"/>
      <c r="C338" s="40"/>
      <c r="D338" s="133"/>
      <c r="E338" s="40"/>
      <c r="F338" s="40"/>
      <c r="G338" s="40"/>
      <c r="H338" s="40"/>
      <c r="I338" s="40"/>
      <c r="J338" s="40"/>
      <c r="K338" s="40"/>
      <c r="L338" s="40"/>
      <c r="M338" s="40"/>
    </row>
    <row r="339" spans="2:13" ht="15.75" customHeight="1">
      <c r="B339" s="40"/>
      <c r="C339" s="40"/>
      <c r="D339" s="133"/>
      <c r="E339" s="40"/>
      <c r="F339" s="40"/>
      <c r="G339" s="40"/>
      <c r="H339" s="40"/>
      <c r="I339" s="40"/>
      <c r="J339" s="40"/>
      <c r="K339" s="40"/>
      <c r="L339" s="40"/>
      <c r="M339" s="40"/>
    </row>
    <row r="340" spans="2:13" ht="15.75" customHeight="1">
      <c r="B340" s="40"/>
      <c r="C340" s="40"/>
      <c r="D340" s="133"/>
      <c r="E340" s="40"/>
      <c r="F340" s="40"/>
      <c r="G340" s="40"/>
      <c r="H340" s="40"/>
      <c r="I340" s="40"/>
      <c r="J340" s="40"/>
      <c r="K340" s="40"/>
      <c r="L340" s="40"/>
      <c r="M340" s="40"/>
    </row>
    <row r="341" spans="2:13" ht="15.75" customHeight="1">
      <c r="B341" s="40"/>
      <c r="C341" s="40"/>
      <c r="D341" s="133"/>
      <c r="E341" s="40"/>
      <c r="F341" s="40"/>
      <c r="G341" s="40"/>
      <c r="H341" s="40"/>
      <c r="I341" s="40"/>
      <c r="J341" s="40"/>
      <c r="K341" s="40"/>
      <c r="L341" s="40"/>
      <c r="M341" s="40"/>
    </row>
    <row r="342" spans="2:13" ht="15.75" customHeight="1">
      <c r="B342" s="40"/>
      <c r="C342" s="40"/>
      <c r="D342" s="133"/>
      <c r="E342" s="40"/>
      <c r="F342" s="40"/>
      <c r="G342" s="40"/>
      <c r="H342" s="40"/>
      <c r="I342" s="40"/>
      <c r="J342" s="40"/>
      <c r="K342" s="40"/>
      <c r="L342" s="40"/>
      <c r="M342" s="40"/>
    </row>
    <row r="343" spans="2:13" ht="15.75" customHeight="1">
      <c r="B343" s="40"/>
      <c r="C343" s="40"/>
      <c r="D343" s="133"/>
      <c r="E343" s="40"/>
      <c r="F343" s="40"/>
      <c r="G343" s="40"/>
      <c r="H343" s="40"/>
      <c r="I343" s="40"/>
      <c r="J343" s="40"/>
      <c r="K343" s="40"/>
      <c r="L343" s="40"/>
      <c r="M343" s="40"/>
    </row>
    <row r="344" spans="2:13" ht="15.75" customHeight="1">
      <c r="B344" s="40"/>
      <c r="C344" s="40"/>
      <c r="D344" s="133"/>
      <c r="E344" s="40"/>
      <c r="F344" s="40"/>
      <c r="G344" s="40"/>
      <c r="H344" s="40"/>
      <c r="I344" s="40"/>
      <c r="J344" s="40"/>
      <c r="K344" s="40"/>
      <c r="L344" s="40"/>
      <c r="M344" s="40"/>
    </row>
    <row r="345" spans="2:13" ht="15.75" customHeight="1">
      <c r="B345" s="40"/>
      <c r="C345" s="40"/>
      <c r="D345" s="133"/>
      <c r="E345" s="40"/>
      <c r="F345" s="40"/>
      <c r="G345" s="40"/>
      <c r="H345" s="40"/>
      <c r="I345" s="40"/>
      <c r="J345" s="40"/>
      <c r="K345" s="40"/>
      <c r="L345" s="40"/>
      <c r="M345" s="40"/>
    </row>
    <row r="346" spans="2:13" ht="15.75" customHeight="1">
      <c r="B346" s="40"/>
      <c r="C346" s="40"/>
      <c r="D346" s="133"/>
      <c r="E346" s="40"/>
      <c r="F346" s="40"/>
      <c r="G346" s="40"/>
      <c r="H346" s="40"/>
      <c r="I346" s="40"/>
      <c r="J346" s="40"/>
      <c r="K346" s="40"/>
      <c r="L346" s="40"/>
      <c r="M346" s="40"/>
    </row>
    <row r="347" spans="2:13" ht="15.75" customHeight="1">
      <c r="B347" s="40"/>
      <c r="C347" s="40"/>
      <c r="D347" s="133"/>
      <c r="E347" s="40"/>
      <c r="F347" s="40"/>
      <c r="G347" s="40"/>
      <c r="H347" s="40"/>
      <c r="I347" s="40"/>
      <c r="J347" s="40"/>
      <c r="K347" s="40"/>
      <c r="L347" s="40"/>
      <c r="M347" s="40"/>
    </row>
    <row r="348" spans="2:13" ht="15.75" customHeight="1">
      <c r="B348" s="40"/>
      <c r="C348" s="40"/>
      <c r="D348" s="133"/>
      <c r="E348" s="40"/>
      <c r="F348" s="40"/>
      <c r="G348" s="40"/>
      <c r="H348" s="40"/>
      <c r="I348" s="40"/>
      <c r="J348" s="40"/>
      <c r="K348" s="40"/>
      <c r="L348" s="40"/>
      <c r="M348" s="40"/>
    </row>
    <row r="349" spans="2:13" ht="15.75" customHeight="1">
      <c r="B349" s="40"/>
      <c r="C349" s="40"/>
      <c r="D349" s="133"/>
      <c r="E349" s="40"/>
      <c r="F349" s="40"/>
      <c r="G349" s="40"/>
      <c r="H349" s="40"/>
      <c r="I349" s="40"/>
      <c r="J349" s="40"/>
      <c r="K349" s="40"/>
      <c r="L349" s="40"/>
      <c r="M349" s="40"/>
    </row>
    <row r="350" spans="2:13" ht="15.75" customHeight="1">
      <c r="B350" s="40"/>
      <c r="C350" s="40"/>
      <c r="D350" s="133"/>
      <c r="E350" s="40"/>
      <c r="F350" s="40"/>
      <c r="G350" s="40"/>
      <c r="H350" s="40"/>
      <c r="I350" s="40"/>
      <c r="J350" s="40"/>
      <c r="K350" s="40"/>
      <c r="L350" s="40"/>
      <c r="M350" s="40"/>
    </row>
    <row r="351" spans="2:13" ht="15.75" customHeight="1">
      <c r="B351" s="40"/>
      <c r="C351" s="40"/>
      <c r="D351" s="133"/>
      <c r="E351" s="40"/>
      <c r="F351" s="40"/>
      <c r="G351" s="40"/>
      <c r="H351" s="40"/>
      <c r="I351" s="40"/>
      <c r="J351" s="40"/>
      <c r="K351" s="40"/>
      <c r="L351" s="40"/>
      <c r="M351" s="40"/>
    </row>
    <row r="352" spans="2:13" ht="15.75" customHeight="1">
      <c r="B352" s="40"/>
      <c r="C352" s="40"/>
      <c r="D352" s="133"/>
      <c r="E352" s="40"/>
      <c r="F352" s="40"/>
      <c r="G352" s="40"/>
      <c r="H352" s="40"/>
      <c r="I352" s="40"/>
      <c r="J352" s="40"/>
      <c r="K352" s="40"/>
      <c r="L352" s="40"/>
      <c r="M352" s="40"/>
    </row>
    <row r="353" spans="2:13" ht="15.75" customHeight="1">
      <c r="B353" s="40"/>
      <c r="C353" s="40"/>
      <c r="D353" s="133"/>
      <c r="E353" s="40"/>
      <c r="F353" s="40"/>
      <c r="G353" s="40"/>
      <c r="H353" s="40"/>
      <c r="I353" s="40"/>
      <c r="J353" s="40"/>
      <c r="K353" s="40"/>
      <c r="L353" s="40"/>
      <c r="M353" s="40"/>
    </row>
    <row r="354" spans="2:13" ht="15.75" customHeight="1">
      <c r="B354" s="40"/>
      <c r="C354" s="40"/>
      <c r="D354" s="133"/>
      <c r="E354" s="40"/>
      <c r="F354" s="40"/>
      <c r="G354" s="40"/>
      <c r="H354" s="40"/>
      <c r="I354" s="40"/>
      <c r="J354" s="40"/>
      <c r="K354" s="40"/>
      <c r="L354" s="40"/>
      <c r="M354" s="40"/>
    </row>
    <row r="355" spans="2:13" ht="15.75" customHeight="1">
      <c r="B355" s="40"/>
      <c r="C355" s="40"/>
      <c r="D355" s="133"/>
      <c r="E355" s="40"/>
      <c r="F355" s="40"/>
      <c r="G355" s="40"/>
      <c r="H355" s="40"/>
      <c r="I355" s="40"/>
      <c r="J355" s="40"/>
      <c r="K355" s="40"/>
      <c r="L355" s="40"/>
      <c r="M355" s="40"/>
    </row>
    <row r="356" spans="2:13" ht="15.75" customHeight="1">
      <c r="B356" s="40"/>
      <c r="C356" s="40"/>
      <c r="D356" s="133"/>
      <c r="E356" s="40"/>
      <c r="F356" s="40"/>
      <c r="G356" s="40"/>
      <c r="H356" s="40"/>
      <c r="I356" s="40"/>
      <c r="J356" s="40"/>
      <c r="K356" s="40"/>
      <c r="L356" s="40"/>
      <c r="M356" s="40"/>
    </row>
    <row r="357" spans="2:13" ht="15.75" customHeight="1">
      <c r="B357" s="40"/>
      <c r="C357" s="40"/>
      <c r="D357" s="133"/>
      <c r="E357" s="40"/>
      <c r="F357" s="40"/>
      <c r="G357" s="40"/>
      <c r="H357" s="40"/>
      <c r="I357" s="40"/>
      <c r="J357" s="40"/>
      <c r="K357" s="40"/>
      <c r="L357" s="40"/>
      <c r="M357" s="40"/>
    </row>
    <row r="358" spans="2:13" ht="15.75" customHeight="1">
      <c r="B358" s="40"/>
      <c r="C358" s="40"/>
      <c r="D358" s="133"/>
      <c r="E358" s="40"/>
      <c r="F358" s="40"/>
      <c r="G358" s="40"/>
      <c r="H358" s="40"/>
      <c r="I358" s="40"/>
      <c r="J358" s="40"/>
      <c r="K358" s="40"/>
      <c r="L358" s="40"/>
      <c r="M358" s="40"/>
    </row>
    <row r="359" spans="2:13" ht="15.75" customHeight="1">
      <c r="B359" s="40"/>
      <c r="C359" s="40"/>
      <c r="D359" s="133"/>
      <c r="E359" s="40"/>
      <c r="F359" s="40"/>
      <c r="G359" s="40"/>
      <c r="H359" s="40"/>
      <c r="I359" s="40"/>
      <c r="J359" s="40"/>
      <c r="K359" s="40"/>
      <c r="L359" s="40"/>
      <c r="M359" s="40"/>
    </row>
    <row r="360" spans="2:13" ht="15.75" customHeight="1">
      <c r="B360" s="40"/>
      <c r="C360" s="40"/>
      <c r="D360" s="133"/>
      <c r="E360" s="40"/>
      <c r="F360" s="40"/>
      <c r="G360" s="40"/>
      <c r="H360" s="40"/>
      <c r="I360" s="40"/>
      <c r="J360" s="40"/>
      <c r="K360" s="40"/>
      <c r="L360" s="40"/>
      <c r="M360" s="40"/>
    </row>
    <row r="361" spans="2:13" ht="15.75" customHeight="1">
      <c r="B361" s="40"/>
      <c r="C361" s="40"/>
      <c r="D361" s="133"/>
      <c r="E361" s="40"/>
      <c r="F361" s="40"/>
      <c r="G361" s="40"/>
      <c r="H361" s="40"/>
      <c r="I361" s="40"/>
      <c r="J361" s="40"/>
      <c r="K361" s="40"/>
      <c r="L361" s="40"/>
      <c r="M361" s="40"/>
    </row>
    <row r="362" spans="2:13" ht="15.75" customHeight="1">
      <c r="B362" s="40"/>
      <c r="C362" s="40"/>
      <c r="D362" s="133"/>
      <c r="E362" s="40"/>
      <c r="F362" s="40"/>
      <c r="G362" s="40"/>
      <c r="H362" s="40"/>
      <c r="I362" s="40"/>
      <c r="J362" s="40"/>
      <c r="K362" s="40"/>
      <c r="L362" s="40"/>
      <c r="M362" s="40"/>
    </row>
    <row r="363" spans="2:13" ht="15.75" customHeight="1">
      <c r="B363" s="40"/>
      <c r="C363" s="40"/>
      <c r="D363" s="133"/>
      <c r="E363" s="40"/>
      <c r="F363" s="40"/>
      <c r="G363" s="40"/>
      <c r="H363" s="40"/>
      <c r="I363" s="40"/>
      <c r="J363" s="40"/>
      <c r="K363" s="40"/>
      <c r="L363" s="40"/>
      <c r="M363" s="40"/>
    </row>
    <row r="364" spans="2:13" ht="15.75" customHeight="1">
      <c r="B364" s="40"/>
      <c r="C364" s="40"/>
      <c r="D364" s="133"/>
      <c r="E364" s="40"/>
      <c r="F364" s="40"/>
      <c r="G364" s="40"/>
      <c r="H364" s="40"/>
      <c r="I364" s="40"/>
      <c r="J364" s="40"/>
      <c r="K364" s="40"/>
      <c r="L364" s="40"/>
      <c r="M364" s="40"/>
    </row>
    <row r="365" spans="2:13" ht="15.75" customHeight="1">
      <c r="B365" s="40"/>
      <c r="C365" s="40"/>
      <c r="D365" s="133"/>
      <c r="E365" s="40"/>
      <c r="F365" s="40"/>
      <c r="G365" s="40"/>
      <c r="H365" s="40"/>
      <c r="I365" s="40"/>
      <c r="J365" s="40"/>
      <c r="K365" s="40"/>
      <c r="L365" s="40"/>
      <c r="M365" s="40"/>
    </row>
    <row r="366" spans="2:13" ht="15.75" customHeight="1">
      <c r="B366" s="40"/>
      <c r="C366" s="40"/>
      <c r="D366" s="133"/>
      <c r="E366" s="40"/>
      <c r="F366" s="40"/>
      <c r="G366" s="40"/>
      <c r="H366" s="40"/>
      <c r="I366" s="40"/>
      <c r="J366" s="40"/>
      <c r="K366" s="40"/>
      <c r="L366" s="40"/>
      <c r="M366" s="40"/>
    </row>
    <row r="367" spans="2:13" ht="15.75" customHeight="1">
      <c r="B367" s="40"/>
      <c r="C367" s="40"/>
      <c r="D367" s="133"/>
      <c r="E367" s="40"/>
      <c r="F367" s="40"/>
      <c r="G367" s="40"/>
      <c r="H367" s="40"/>
      <c r="I367" s="40"/>
      <c r="J367" s="40"/>
      <c r="K367" s="40"/>
      <c r="L367" s="40"/>
      <c r="M367" s="40"/>
    </row>
    <row r="368" spans="2:13" ht="15.75" customHeight="1">
      <c r="B368" s="40"/>
      <c r="C368" s="40"/>
      <c r="D368" s="133"/>
      <c r="E368" s="40"/>
      <c r="F368" s="40"/>
      <c r="G368" s="40"/>
      <c r="H368" s="40"/>
      <c r="I368" s="40"/>
      <c r="J368" s="40"/>
      <c r="K368" s="40"/>
      <c r="L368" s="40"/>
      <c r="M368" s="40"/>
    </row>
    <row r="369" spans="2:13" ht="15.75" customHeight="1">
      <c r="B369" s="40"/>
      <c r="C369" s="40"/>
      <c r="D369" s="133"/>
      <c r="E369" s="40"/>
      <c r="F369" s="40"/>
      <c r="G369" s="40"/>
      <c r="H369" s="40"/>
      <c r="I369" s="40"/>
      <c r="J369" s="40"/>
      <c r="K369" s="40"/>
      <c r="L369" s="40"/>
      <c r="M369" s="40"/>
    </row>
    <row r="370" spans="2:13" ht="15.75" customHeight="1">
      <c r="B370" s="40"/>
      <c r="C370" s="40"/>
      <c r="D370" s="133"/>
      <c r="E370" s="40"/>
      <c r="F370" s="40"/>
      <c r="G370" s="40"/>
      <c r="H370" s="40"/>
      <c r="I370" s="40"/>
      <c r="J370" s="40"/>
      <c r="K370" s="40"/>
      <c r="L370" s="40"/>
      <c r="M370" s="40"/>
    </row>
    <row r="371" spans="2:13" ht="15.75" customHeight="1">
      <c r="B371" s="40"/>
      <c r="C371" s="40"/>
      <c r="D371" s="133"/>
      <c r="E371" s="40"/>
      <c r="F371" s="40"/>
      <c r="G371" s="40"/>
      <c r="H371" s="40"/>
      <c r="I371" s="40"/>
      <c r="J371" s="40"/>
      <c r="K371" s="40"/>
      <c r="L371" s="40"/>
      <c r="M371" s="40"/>
    </row>
    <row r="372" spans="2:13" ht="15.75" customHeight="1">
      <c r="B372" s="40"/>
      <c r="C372" s="40"/>
      <c r="D372" s="133"/>
      <c r="E372" s="40"/>
      <c r="F372" s="40"/>
      <c r="G372" s="40"/>
      <c r="H372" s="40"/>
      <c r="I372" s="40"/>
      <c r="J372" s="40"/>
      <c r="K372" s="40"/>
      <c r="L372" s="40"/>
      <c r="M372" s="40"/>
    </row>
    <row r="373" spans="2:13" ht="15.75" customHeight="1">
      <c r="B373" s="40"/>
      <c r="C373" s="40"/>
      <c r="D373" s="133"/>
      <c r="E373" s="40"/>
      <c r="F373" s="40"/>
      <c r="G373" s="40"/>
      <c r="H373" s="40"/>
      <c r="I373" s="40"/>
      <c r="J373" s="40"/>
      <c r="K373" s="40"/>
      <c r="L373" s="40"/>
      <c r="M373" s="40"/>
    </row>
    <row r="374" spans="2:13" ht="15.75" customHeight="1">
      <c r="B374" s="40"/>
      <c r="C374" s="40"/>
      <c r="D374" s="133"/>
      <c r="E374" s="40"/>
      <c r="F374" s="40"/>
      <c r="G374" s="40"/>
      <c r="H374" s="40"/>
      <c r="I374" s="40"/>
      <c r="J374" s="40"/>
      <c r="K374" s="40"/>
      <c r="L374" s="40"/>
      <c r="M374" s="40"/>
    </row>
    <row r="375" spans="2:13" ht="15.75" customHeight="1">
      <c r="B375" s="40"/>
      <c r="C375" s="40"/>
      <c r="D375" s="133"/>
      <c r="E375" s="40"/>
      <c r="F375" s="40"/>
      <c r="G375" s="40"/>
      <c r="H375" s="40"/>
      <c r="I375" s="40"/>
      <c r="J375" s="40"/>
      <c r="K375" s="40"/>
      <c r="L375" s="40"/>
      <c r="M375" s="40"/>
    </row>
    <row r="376" spans="2:13" ht="15.75" customHeight="1">
      <c r="B376" s="40"/>
      <c r="C376" s="40"/>
      <c r="D376" s="133"/>
      <c r="E376" s="40"/>
      <c r="F376" s="40"/>
      <c r="G376" s="40"/>
      <c r="H376" s="40"/>
      <c r="I376" s="40"/>
      <c r="J376" s="40"/>
      <c r="K376" s="40"/>
      <c r="L376" s="40"/>
      <c r="M376" s="40"/>
    </row>
    <row r="377" spans="2:13" ht="15.75" customHeight="1">
      <c r="B377" s="40"/>
      <c r="C377" s="40"/>
      <c r="D377" s="133"/>
      <c r="E377" s="40"/>
      <c r="F377" s="40"/>
      <c r="G377" s="40"/>
      <c r="H377" s="40"/>
      <c r="I377" s="40"/>
      <c r="J377" s="40"/>
      <c r="K377" s="40"/>
      <c r="L377" s="40"/>
      <c r="M377" s="40"/>
    </row>
    <row r="378" spans="2:13" ht="15.75" customHeight="1">
      <c r="B378" s="40"/>
      <c r="C378" s="40"/>
      <c r="D378" s="133"/>
      <c r="E378" s="40"/>
      <c r="F378" s="40"/>
      <c r="G378" s="40"/>
      <c r="H378" s="40"/>
      <c r="I378" s="40"/>
      <c r="J378" s="40"/>
      <c r="K378" s="40"/>
      <c r="L378" s="40"/>
      <c r="M378" s="40"/>
    </row>
    <row r="379" spans="2:13" ht="15.75" customHeight="1">
      <c r="B379" s="40"/>
      <c r="C379" s="40"/>
      <c r="D379" s="133"/>
      <c r="E379" s="40"/>
      <c r="F379" s="40"/>
      <c r="G379" s="40"/>
      <c r="H379" s="40"/>
      <c r="I379" s="40"/>
      <c r="J379" s="40"/>
      <c r="K379" s="40"/>
      <c r="L379" s="40"/>
      <c r="M379" s="40"/>
    </row>
    <row r="380" spans="2:13" ht="15.75" customHeight="1">
      <c r="B380" s="40"/>
      <c r="C380" s="40"/>
      <c r="D380" s="133"/>
      <c r="E380" s="40"/>
      <c r="F380" s="40"/>
      <c r="G380" s="40"/>
      <c r="H380" s="40"/>
      <c r="I380" s="40"/>
      <c r="J380" s="40"/>
      <c r="K380" s="40"/>
      <c r="L380" s="40"/>
      <c r="M380" s="40"/>
    </row>
    <row r="381" spans="2:13" ht="15.75" customHeight="1">
      <c r="B381" s="40"/>
      <c r="C381" s="40"/>
      <c r="D381" s="133"/>
      <c r="E381" s="40"/>
      <c r="F381" s="40"/>
      <c r="G381" s="40"/>
      <c r="H381" s="40"/>
      <c r="I381" s="40"/>
      <c r="J381" s="40"/>
      <c r="K381" s="40"/>
      <c r="L381" s="40"/>
      <c r="M381" s="40"/>
    </row>
    <row r="382" spans="2:13" ht="15.75" customHeight="1">
      <c r="B382" s="40"/>
      <c r="C382" s="40"/>
      <c r="D382" s="133"/>
      <c r="E382" s="40"/>
      <c r="F382" s="40"/>
      <c r="G382" s="40"/>
      <c r="H382" s="40"/>
      <c r="I382" s="40"/>
      <c r="J382" s="40"/>
      <c r="K382" s="40"/>
      <c r="L382" s="40"/>
      <c r="M382" s="40"/>
    </row>
    <row r="383" spans="2:13" ht="15.75" customHeight="1">
      <c r="B383" s="40"/>
      <c r="C383" s="40"/>
      <c r="D383" s="133"/>
      <c r="E383" s="40"/>
      <c r="F383" s="40"/>
      <c r="G383" s="40"/>
      <c r="H383" s="40"/>
      <c r="I383" s="40"/>
      <c r="J383" s="40"/>
      <c r="K383" s="40"/>
      <c r="L383" s="40"/>
      <c r="M383" s="40"/>
    </row>
    <row r="384" spans="2:13" ht="15.75" customHeight="1">
      <c r="B384" s="40"/>
      <c r="C384" s="40"/>
      <c r="D384" s="133"/>
      <c r="E384" s="40"/>
      <c r="F384" s="40"/>
      <c r="G384" s="40"/>
      <c r="H384" s="40"/>
      <c r="I384" s="40"/>
      <c r="J384" s="40"/>
      <c r="K384" s="40"/>
      <c r="L384" s="40"/>
      <c r="M384" s="40"/>
    </row>
    <row r="385" spans="2:13" ht="15.75" customHeight="1">
      <c r="B385" s="40"/>
      <c r="C385" s="40"/>
      <c r="D385" s="133"/>
      <c r="E385" s="40"/>
      <c r="F385" s="40"/>
      <c r="G385" s="40"/>
      <c r="H385" s="40"/>
      <c r="I385" s="40"/>
      <c r="J385" s="40"/>
      <c r="K385" s="40"/>
      <c r="L385" s="40"/>
      <c r="M385" s="40"/>
    </row>
    <row r="386" spans="2:13" ht="15.75" customHeight="1">
      <c r="B386" s="40"/>
      <c r="C386" s="40"/>
      <c r="D386" s="133"/>
      <c r="E386" s="40"/>
      <c r="F386" s="40"/>
      <c r="G386" s="40"/>
      <c r="H386" s="40"/>
      <c r="I386" s="40"/>
      <c r="J386" s="40"/>
      <c r="K386" s="40"/>
      <c r="L386" s="40"/>
      <c r="M386" s="40"/>
    </row>
    <row r="387" spans="2:13" ht="15.75" customHeight="1">
      <c r="B387" s="40"/>
      <c r="C387" s="40"/>
      <c r="D387" s="133"/>
      <c r="E387" s="40"/>
      <c r="F387" s="40"/>
      <c r="G387" s="40"/>
      <c r="H387" s="40"/>
      <c r="I387" s="40"/>
      <c r="J387" s="40"/>
      <c r="K387" s="40"/>
      <c r="L387" s="40"/>
      <c r="M387" s="40"/>
    </row>
    <row r="388" spans="2:13" ht="15.75" customHeight="1">
      <c r="B388" s="40"/>
      <c r="C388" s="40"/>
      <c r="D388" s="133"/>
      <c r="E388" s="40"/>
      <c r="F388" s="40"/>
      <c r="G388" s="40"/>
      <c r="H388" s="40"/>
      <c r="I388" s="40"/>
      <c r="J388" s="40"/>
      <c r="K388" s="40"/>
      <c r="L388" s="40"/>
      <c r="M388" s="40"/>
    </row>
    <row r="389" spans="2:13" ht="15.75" customHeight="1">
      <c r="B389" s="40"/>
      <c r="C389" s="40"/>
      <c r="D389" s="133"/>
      <c r="E389" s="40"/>
      <c r="F389" s="40"/>
      <c r="G389" s="40"/>
      <c r="H389" s="40"/>
      <c r="I389" s="40"/>
      <c r="J389" s="40"/>
      <c r="K389" s="40"/>
      <c r="L389" s="40"/>
      <c r="M389" s="40"/>
    </row>
    <row r="390" spans="2:13" ht="15.75" customHeight="1">
      <c r="B390" s="40"/>
      <c r="C390" s="40"/>
      <c r="D390" s="133"/>
      <c r="E390" s="40"/>
      <c r="F390" s="40"/>
      <c r="G390" s="40"/>
      <c r="H390" s="40"/>
      <c r="I390" s="40"/>
      <c r="J390" s="40"/>
      <c r="K390" s="40"/>
      <c r="L390" s="40"/>
      <c r="M390" s="40"/>
    </row>
    <row r="391" spans="2:13" ht="15.75" customHeight="1">
      <c r="B391" s="40"/>
      <c r="C391" s="40"/>
      <c r="D391" s="133"/>
      <c r="E391" s="40"/>
      <c r="F391" s="40"/>
      <c r="G391" s="40"/>
      <c r="H391" s="40"/>
      <c r="I391" s="40"/>
      <c r="J391" s="40"/>
      <c r="K391" s="40"/>
      <c r="L391" s="40"/>
      <c r="M391" s="40"/>
    </row>
    <row r="392" spans="2:13" ht="15.75" customHeight="1">
      <c r="B392" s="40"/>
      <c r="C392" s="40"/>
      <c r="D392" s="133"/>
      <c r="E392" s="40"/>
      <c r="F392" s="40"/>
      <c r="G392" s="40"/>
      <c r="H392" s="40"/>
      <c r="I392" s="40"/>
      <c r="J392" s="40"/>
      <c r="K392" s="40"/>
      <c r="L392" s="40"/>
      <c r="M392" s="40"/>
    </row>
    <row r="393" spans="2:13" ht="15.75" customHeight="1">
      <c r="B393" s="40"/>
      <c r="C393" s="40"/>
      <c r="D393" s="133"/>
      <c r="E393" s="40"/>
      <c r="F393" s="40"/>
      <c r="G393" s="40"/>
      <c r="H393" s="40"/>
      <c r="I393" s="40"/>
      <c r="J393" s="40"/>
      <c r="K393" s="40"/>
      <c r="L393" s="40"/>
      <c r="M393" s="40"/>
    </row>
    <row r="394" spans="2:13" ht="15.75" customHeight="1">
      <c r="B394" s="40"/>
      <c r="C394" s="40"/>
      <c r="D394" s="133"/>
      <c r="E394" s="40"/>
      <c r="F394" s="40"/>
      <c r="G394" s="40"/>
      <c r="H394" s="40"/>
      <c r="I394" s="40"/>
      <c r="J394" s="40"/>
      <c r="K394" s="40"/>
      <c r="L394" s="40"/>
      <c r="M394" s="40"/>
    </row>
    <row r="395" spans="2:13" ht="15.75" customHeight="1">
      <c r="B395" s="40"/>
      <c r="C395" s="40"/>
      <c r="D395" s="133"/>
      <c r="E395" s="40"/>
      <c r="F395" s="40"/>
      <c r="G395" s="40"/>
      <c r="H395" s="40"/>
      <c r="I395" s="40"/>
      <c r="J395" s="40"/>
      <c r="K395" s="40"/>
      <c r="L395" s="40"/>
      <c r="M395" s="40"/>
    </row>
    <row r="396" spans="2:13" ht="15.75" customHeight="1">
      <c r="B396" s="40"/>
      <c r="C396" s="40"/>
      <c r="D396" s="133"/>
      <c r="E396" s="40"/>
      <c r="F396" s="40"/>
      <c r="G396" s="40"/>
      <c r="H396" s="40"/>
      <c r="I396" s="40"/>
      <c r="J396" s="40"/>
      <c r="K396" s="40"/>
      <c r="L396" s="40"/>
      <c r="M396" s="40"/>
    </row>
    <row r="397" spans="2:13" ht="15.75" customHeight="1">
      <c r="B397" s="40"/>
      <c r="C397" s="40"/>
      <c r="D397" s="133"/>
      <c r="E397" s="40"/>
      <c r="F397" s="40"/>
      <c r="G397" s="40"/>
      <c r="H397" s="40"/>
      <c r="I397" s="40"/>
      <c r="J397" s="40"/>
      <c r="K397" s="40"/>
      <c r="L397" s="40"/>
      <c r="M397" s="40"/>
    </row>
    <row r="398" spans="2:13" ht="15.75" customHeight="1">
      <c r="B398" s="40"/>
      <c r="C398" s="40"/>
      <c r="D398" s="133"/>
      <c r="E398" s="40"/>
      <c r="F398" s="40"/>
      <c r="G398" s="40"/>
      <c r="H398" s="40"/>
      <c r="I398" s="40"/>
      <c r="J398" s="40"/>
      <c r="K398" s="40"/>
      <c r="L398" s="40"/>
      <c r="M398" s="40"/>
    </row>
    <row r="399" spans="2:13" ht="15.75" customHeight="1">
      <c r="B399" s="40"/>
      <c r="C399" s="40"/>
      <c r="D399" s="133"/>
      <c r="E399" s="40"/>
      <c r="F399" s="40"/>
      <c r="G399" s="40"/>
      <c r="H399" s="40"/>
      <c r="I399" s="40"/>
      <c r="J399" s="40"/>
      <c r="K399" s="40"/>
      <c r="L399" s="40"/>
      <c r="M399" s="40"/>
    </row>
    <row r="400" spans="2:13" ht="15.75" customHeight="1">
      <c r="B400" s="40"/>
      <c r="C400" s="40"/>
      <c r="D400" s="133"/>
      <c r="E400" s="40"/>
      <c r="F400" s="40"/>
      <c r="G400" s="40"/>
      <c r="H400" s="40"/>
      <c r="I400" s="40"/>
      <c r="J400" s="40"/>
      <c r="K400" s="40"/>
      <c r="L400" s="40"/>
      <c r="M400" s="40"/>
    </row>
    <row r="401" spans="2:13" ht="15.75" customHeight="1">
      <c r="B401" s="40"/>
      <c r="C401" s="40"/>
      <c r="D401" s="133"/>
      <c r="E401" s="40"/>
      <c r="F401" s="40"/>
      <c r="G401" s="40"/>
      <c r="H401" s="40"/>
      <c r="I401" s="40"/>
      <c r="J401" s="40"/>
      <c r="K401" s="40"/>
      <c r="L401" s="40"/>
      <c r="M401" s="40"/>
    </row>
    <row r="402" spans="2:13" ht="15.75" customHeight="1">
      <c r="B402" s="40"/>
      <c r="C402" s="40"/>
      <c r="D402" s="133"/>
      <c r="E402" s="40"/>
      <c r="F402" s="40"/>
      <c r="G402" s="40"/>
      <c r="H402" s="40"/>
      <c r="I402" s="40"/>
      <c r="J402" s="40"/>
      <c r="K402" s="40"/>
      <c r="L402" s="40"/>
      <c r="M402" s="40"/>
    </row>
    <row r="403" spans="2:13" ht="15.75" customHeight="1">
      <c r="B403" s="40"/>
      <c r="C403" s="40"/>
      <c r="D403" s="133"/>
      <c r="E403" s="40"/>
      <c r="F403" s="40"/>
      <c r="G403" s="40"/>
      <c r="H403" s="40"/>
      <c r="I403" s="40"/>
      <c r="J403" s="40"/>
      <c r="K403" s="40"/>
      <c r="L403" s="40"/>
      <c r="M403" s="40"/>
    </row>
    <row r="404" spans="2:13" ht="15.75" customHeight="1">
      <c r="B404" s="40"/>
      <c r="C404" s="40"/>
      <c r="D404" s="133"/>
      <c r="E404" s="40"/>
      <c r="F404" s="40"/>
      <c r="G404" s="40"/>
      <c r="H404" s="40"/>
      <c r="I404" s="40"/>
      <c r="J404" s="40"/>
      <c r="K404" s="40"/>
      <c r="L404" s="40"/>
      <c r="M404" s="40"/>
    </row>
    <row r="405" spans="2:13" ht="15.75" customHeight="1">
      <c r="B405" s="40"/>
      <c r="C405" s="40"/>
      <c r="D405" s="133"/>
      <c r="E405" s="40"/>
      <c r="F405" s="40"/>
      <c r="G405" s="40"/>
      <c r="H405" s="40"/>
      <c r="I405" s="40"/>
      <c r="J405" s="40"/>
      <c r="K405" s="40"/>
      <c r="L405" s="40"/>
      <c r="M405" s="40"/>
    </row>
    <row r="406" spans="2:13" ht="15.75" customHeight="1">
      <c r="B406" s="40"/>
      <c r="C406" s="40"/>
      <c r="D406" s="133"/>
      <c r="E406" s="40"/>
      <c r="F406" s="40"/>
      <c r="G406" s="40"/>
      <c r="H406" s="40"/>
      <c r="I406" s="40"/>
      <c r="J406" s="40"/>
      <c r="K406" s="40"/>
      <c r="L406" s="40"/>
      <c r="M406" s="40"/>
    </row>
    <row r="407" spans="2:13" ht="15.75" customHeight="1">
      <c r="B407" s="40"/>
      <c r="C407" s="40"/>
      <c r="D407" s="133"/>
      <c r="E407" s="40"/>
      <c r="F407" s="40"/>
      <c r="G407" s="40"/>
      <c r="H407" s="40"/>
      <c r="I407" s="40"/>
      <c r="J407" s="40"/>
      <c r="K407" s="40"/>
      <c r="L407" s="40"/>
      <c r="M407" s="40"/>
    </row>
    <row r="408" spans="2:13" ht="15.75" customHeight="1">
      <c r="B408" s="40"/>
      <c r="C408" s="40"/>
      <c r="D408" s="133"/>
      <c r="E408" s="40"/>
      <c r="F408" s="40"/>
      <c r="G408" s="40"/>
      <c r="H408" s="40"/>
      <c r="I408" s="40"/>
      <c r="J408" s="40"/>
      <c r="K408" s="40"/>
      <c r="L408" s="40"/>
      <c r="M408" s="40"/>
    </row>
    <row r="409" spans="2:13" ht="15.75" customHeight="1">
      <c r="B409" s="40"/>
      <c r="C409" s="40"/>
      <c r="D409" s="133"/>
      <c r="E409" s="40"/>
      <c r="F409" s="40"/>
      <c r="G409" s="40"/>
      <c r="H409" s="40"/>
      <c r="I409" s="40"/>
      <c r="J409" s="40"/>
      <c r="K409" s="40"/>
      <c r="L409" s="40"/>
      <c r="M409" s="40"/>
    </row>
    <row r="410" spans="2:13" ht="15.75" customHeight="1">
      <c r="B410" s="40"/>
      <c r="C410" s="40"/>
      <c r="D410" s="133"/>
      <c r="E410" s="40"/>
      <c r="F410" s="40"/>
      <c r="G410" s="40"/>
      <c r="H410" s="40"/>
      <c r="I410" s="40"/>
      <c r="J410" s="40"/>
      <c r="K410" s="40"/>
      <c r="L410" s="40"/>
      <c r="M410" s="40"/>
    </row>
    <row r="411" spans="2:13" ht="15.75" customHeight="1">
      <c r="B411" s="40"/>
      <c r="C411" s="40"/>
      <c r="D411" s="133"/>
      <c r="E411" s="40"/>
      <c r="F411" s="40"/>
      <c r="G411" s="40"/>
      <c r="H411" s="40"/>
      <c r="I411" s="40"/>
      <c r="J411" s="40"/>
      <c r="K411" s="40"/>
      <c r="L411" s="40"/>
      <c r="M411" s="40"/>
    </row>
    <row r="412" spans="2:13" ht="15.75" customHeight="1">
      <c r="B412" s="40"/>
      <c r="C412" s="40"/>
      <c r="D412" s="133"/>
      <c r="E412" s="40"/>
      <c r="F412" s="40"/>
      <c r="G412" s="40"/>
      <c r="H412" s="40"/>
      <c r="I412" s="40"/>
      <c r="J412" s="40"/>
      <c r="K412" s="40"/>
      <c r="L412" s="40"/>
      <c r="M412" s="40"/>
    </row>
    <row r="413" spans="2:13" ht="15.75" customHeight="1">
      <c r="B413" s="40"/>
      <c r="C413" s="40"/>
      <c r="D413" s="133"/>
      <c r="E413" s="40"/>
      <c r="F413" s="40"/>
      <c r="G413" s="40"/>
      <c r="H413" s="40"/>
      <c r="I413" s="40"/>
      <c r="J413" s="40"/>
      <c r="K413" s="40"/>
      <c r="L413" s="40"/>
      <c r="M413" s="40"/>
    </row>
    <row r="414" spans="2:13" ht="15.75" customHeight="1">
      <c r="B414" s="40"/>
      <c r="C414" s="40"/>
      <c r="D414" s="133"/>
      <c r="E414" s="40"/>
      <c r="F414" s="40"/>
      <c r="G414" s="40"/>
      <c r="H414" s="40"/>
      <c r="I414" s="40"/>
      <c r="J414" s="40"/>
      <c r="K414" s="40"/>
      <c r="L414" s="40"/>
      <c r="M414" s="40"/>
    </row>
    <row r="415" spans="2:13" ht="15.75" customHeight="1">
      <c r="B415" s="40"/>
      <c r="C415" s="40"/>
      <c r="D415" s="133"/>
      <c r="E415" s="40"/>
      <c r="F415" s="40"/>
      <c r="G415" s="40"/>
      <c r="H415" s="40"/>
      <c r="I415" s="40"/>
      <c r="J415" s="40"/>
      <c r="K415" s="40"/>
      <c r="L415" s="40"/>
      <c r="M415" s="40"/>
    </row>
    <row r="416" spans="2:13" ht="15.75" customHeight="1">
      <c r="B416" s="40"/>
      <c r="C416" s="40"/>
      <c r="D416" s="133"/>
      <c r="E416" s="40"/>
      <c r="F416" s="40"/>
      <c r="G416" s="40"/>
      <c r="H416" s="40"/>
      <c r="I416" s="40"/>
      <c r="J416" s="40"/>
      <c r="K416" s="40"/>
      <c r="L416" s="40"/>
      <c r="M416" s="40"/>
    </row>
    <row r="417" spans="2:13" ht="15.75" customHeight="1">
      <c r="B417" s="40"/>
      <c r="C417" s="40"/>
      <c r="D417" s="133"/>
      <c r="E417" s="40"/>
      <c r="F417" s="40"/>
      <c r="G417" s="40"/>
      <c r="H417" s="40"/>
      <c r="I417" s="40"/>
      <c r="J417" s="40"/>
      <c r="K417" s="40"/>
      <c r="L417" s="40"/>
      <c r="M417" s="40"/>
    </row>
    <row r="418" spans="2:13" ht="15.75" customHeight="1">
      <c r="B418" s="40"/>
      <c r="C418" s="40"/>
      <c r="D418" s="133"/>
      <c r="E418" s="40"/>
      <c r="F418" s="40"/>
      <c r="G418" s="40"/>
      <c r="H418" s="40"/>
      <c r="I418" s="40"/>
      <c r="J418" s="40"/>
      <c r="K418" s="40"/>
      <c r="L418" s="40"/>
      <c r="M418" s="40"/>
    </row>
    <row r="419" spans="2:13" ht="15.75" customHeight="1">
      <c r="B419" s="40"/>
      <c r="C419" s="40"/>
      <c r="D419" s="133"/>
      <c r="E419" s="40"/>
      <c r="F419" s="40"/>
      <c r="G419" s="40"/>
      <c r="H419" s="40"/>
      <c r="I419" s="40"/>
      <c r="J419" s="40"/>
      <c r="K419" s="40"/>
      <c r="L419" s="40"/>
      <c r="M419" s="40"/>
    </row>
    <row r="420" spans="2:13" ht="15.75" customHeight="1">
      <c r="B420" s="40"/>
      <c r="C420" s="40"/>
      <c r="D420" s="133"/>
      <c r="E420" s="40"/>
      <c r="F420" s="40"/>
      <c r="G420" s="40"/>
      <c r="H420" s="40"/>
      <c r="I420" s="40"/>
      <c r="J420" s="40"/>
      <c r="K420" s="40"/>
      <c r="L420" s="40"/>
      <c r="M420" s="40"/>
    </row>
    <row r="421" spans="2:13" ht="15.75" customHeight="1">
      <c r="B421" s="40"/>
      <c r="C421" s="40"/>
      <c r="D421" s="133"/>
      <c r="E421" s="40"/>
      <c r="F421" s="40"/>
      <c r="G421" s="40"/>
      <c r="H421" s="40"/>
      <c r="I421" s="40"/>
      <c r="J421" s="40"/>
      <c r="K421" s="40"/>
      <c r="L421" s="40"/>
      <c r="M421" s="40"/>
    </row>
    <row r="422" spans="2:13" ht="15.75" customHeight="1">
      <c r="B422" s="40"/>
      <c r="C422" s="40"/>
      <c r="D422" s="133"/>
      <c r="E422" s="40"/>
      <c r="F422" s="40"/>
      <c r="G422" s="40"/>
      <c r="H422" s="40"/>
      <c r="I422" s="40"/>
      <c r="J422" s="40"/>
      <c r="K422" s="40"/>
      <c r="L422" s="40"/>
      <c r="M422" s="40"/>
    </row>
    <row r="423" spans="2:13" ht="15.75" customHeight="1">
      <c r="B423" s="40"/>
      <c r="C423" s="40"/>
      <c r="D423" s="133"/>
      <c r="E423" s="40"/>
      <c r="F423" s="40"/>
      <c r="G423" s="40"/>
      <c r="H423" s="40"/>
      <c r="I423" s="40"/>
      <c r="J423" s="40"/>
      <c r="K423" s="40"/>
      <c r="L423" s="40"/>
      <c r="M423" s="40"/>
    </row>
    <row r="424" spans="2:13" ht="15.75" customHeight="1">
      <c r="B424" s="40"/>
      <c r="C424" s="40"/>
      <c r="D424" s="133"/>
      <c r="E424" s="40"/>
      <c r="F424" s="40"/>
      <c r="G424" s="40"/>
      <c r="H424" s="40"/>
      <c r="I424" s="40"/>
      <c r="J424" s="40"/>
      <c r="K424" s="40"/>
      <c r="L424" s="40"/>
      <c r="M424" s="40"/>
    </row>
    <row r="425" spans="2:13" ht="15.75" customHeight="1">
      <c r="B425" s="40"/>
      <c r="C425" s="40"/>
      <c r="D425" s="133"/>
      <c r="E425" s="40"/>
      <c r="F425" s="40"/>
      <c r="G425" s="40"/>
      <c r="H425" s="40"/>
      <c r="I425" s="40"/>
      <c r="J425" s="40"/>
      <c r="K425" s="40"/>
      <c r="L425" s="40"/>
      <c r="M425" s="40"/>
    </row>
    <row r="426" spans="2:13" ht="15.75" customHeight="1">
      <c r="B426" s="40"/>
      <c r="C426" s="40"/>
      <c r="D426" s="133"/>
      <c r="E426" s="40"/>
      <c r="F426" s="40"/>
      <c r="G426" s="40"/>
      <c r="H426" s="40"/>
      <c r="I426" s="40"/>
      <c r="J426" s="40"/>
      <c r="K426" s="40"/>
      <c r="L426" s="40"/>
      <c r="M426" s="40"/>
    </row>
    <row r="427" spans="2:13" ht="15.75" customHeight="1">
      <c r="B427" s="40"/>
      <c r="C427" s="40"/>
      <c r="D427" s="133"/>
      <c r="E427" s="40"/>
      <c r="F427" s="40"/>
      <c r="G427" s="40"/>
      <c r="H427" s="40"/>
      <c r="I427" s="40"/>
      <c r="J427" s="40"/>
      <c r="K427" s="40"/>
      <c r="L427" s="40"/>
      <c r="M427" s="40"/>
    </row>
    <row r="428" spans="2:13" ht="15.75" customHeight="1">
      <c r="B428" s="40"/>
      <c r="C428" s="40"/>
      <c r="D428" s="133"/>
      <c r="E428" s="40"/>
      <c r="F428" s="40"/>
      <c r="G428" s="40"/>
      <c r="H428" s="40"/>
      <c r="I428" s="40"/>
      <c r="J428" s="40"/>
      <c r="K428" s="40"/>
      <c r="L428" s="40"/>
      <c r="M428" s="40"/>
    </row>
    <row r="429" spans="2:13" ht="15.75" customHeight="1">
      <c r="B429" s="40"/>
      <c r="C429" s="40"/>
      <c r="D429" s="133"/>
      <c r="E429" s="40"/>
      <c r="F429" s="40"/>
      <c r="G429" s="40"/>
      <c r="H429" s="40"/>
      <c r="I429" s="40"/>
      <c r="J429" s="40"/>
      <c r="K429" s="40"/>
      <c r="L429" s="40"/>
      <c r="M429" s="40"/>
    </row>
    <row r="430" spans="2:13" ht="15.75" customHeight="1">
      <c r="B430" s="40"/>
      <c r="C430" s="40"/>
      <c r="D430" s="133"/>
      <c r="E430" s="40"/>
      <c r="F430" s="40"/>
      <c r="G430" s="40"/>
      <c r="H430" s="40"/>
      <c r="I430" s="40"/>
      <c r="J430" s="40"/>
      <c r="K430" s="40"/>
      <c r="L430" s="40"/>
      <c r="M430" s="40"/>
    </row>
    <row r="431" spans="2:13" ht="15.75" customHeight="1">
      <c r="B431" s="40"/>
      <c r="C431" s="40"/>
      <c r="D431" s="133"/>
      <c r="E431" s="40"/>
      <c r="F431" s="40"/>
      <c r="G431" s="40"/>
      <c r="H431" s="40"/>
      <c r="I431" s="40"/>
      <c r="J431" s="40"/>
      <c r="K431" s="40"/>
      <c r="L431" s="40"/>
      <c r="M431" s="40"/>
    </row>
    <row r="432" spans="2:13" ht="15.75" customHeight="1">
      <c r="B432" s="40"/>
      <c r="C432" s="40"/>
      <c r="D432" s="133"/>
      <c r="E432" s="40"/>
      <c r="F432" s="40"/>
      <c r="G432" s="40"/>
      <c r="H432" s="40"/>
      <c r="I432" s="40"/>
      <c r="J432" s="40"/>
      <c r="K432" s="40"/>
      <c r="L432" s="40"/>
      <c r="M432" s="40"/>
    </row>
    <row r="433" spans="2:13" ht="15.75" customHeight="1">
      <c r="B433" s="40"/>
      <c r="C433" s="40"/>
      <c r="D433" s="133"/>
      <c r="E433" s="40"/>
      <c r="F433" s="40"/>
      <c r="G433" s="40"/>
      <c r="H433" s="40"/>
      <c r="I433" s="40"/>
      <c r="J433" s="40"/>
      <c r="K433" s="40"/>
      <c r="L433" s="40"/>
      <c r="M433" s="40"/>
    </row>
    <row r="434" spans="2:13" ht="15.75" customHeight="1">
      <c r="B434" s="40"/>
      <c r="C434" s="40"/>
      <c r="D434" s="133"/>
      <c r="E434" s="40"/>
      <c r="F434" s="40"/>
      <c r="G434" s="40"/>
      <c r="H434" s="40"/>
      <c r="I434" s="40"/>
      <c r="J434" s="40"/>
      <c r="K434" s="40"/>
      <c r="L434" s="40"/>
      <c r="M434" s="40"/>
    </row>
    <row r="435" spans="2:13" ht="15.75" customHeight="1">
      <c r="B435" s="40"/>
      <c r="C435" s="40"/>
      <c r="D435" s="133"/>
      <c r="E435" s="40"/>
      <c r="F435" s="40"/>
      <c r="G435" s="40"/>
      <c r="H435" s="40"/>
      <c r="I435" s="40"/>
      <c r="J435" s="40"/>
      <c r="K435" s="40"/>
      <c r="L435" s="40"/>
      <c r="M435" s="40"/>
    </row>
    <row r="436" spans="2:13" ht="15.75" customHeight="1">
      <c r="B436" s="40"/>
      <c r="C436" s="40"/>
      <c r="D436" s="133"/>
      <c r="E436" s="40"/>
      <c r="F436" s="40"/>
      <c r="G436" s="40"/>
      <c r="H436" s="40"/>
      <c r="I436" s="40"/>
      <c r="J436" s="40"/>
      <c r="K436" s="40"/>
      <c r="L436" s="40"/>
      <c r="M436" s="40"/>
    </row>
    <row r="437" spans="2:13" ht="15.75" customHeight="1">
      <c r="B437" s="40"/>
      <c r="C437" s="40"/>
      <c r="D437" s="133"/>
      <c r="E437" s="40"/>
      <c r="F437" s="40"/>
      <c r="G437" s="40"/>
      <c r="H437" s="40"/>
      <c r="I437" s="40"/>
      <c r="J437" s="40"/>
      <c r="K437" s="40"/>
      <c r="L437" s="40"/>
      <c r="M437" s="40"/>
    </row>
    <row r="438" spans="2:13" ht="15.75" customHeight="1">
      <c r="B438" s="40"/>
      <c r="C438" s="40"/>
      <c r="D438" s="133"/>
      <c r="E438" s="40"/>
      <c r="F438" s="40"/>
      <c r="G438" s="40"/>
      <c r="H438" s="40"/>
      <c r="I438" s="40"/>
      <c r="J438" s="40"/>
      <c r="K438" s="40"/>
      <c r="L438" s="40"/>
      <c r="M438" s="40"/>
    </row>
    <row r="439" spans="2:13" ht="15.75" customHeight="1">
      <c r="B439" s="40"/>
      <c r="C439" s="40"/>
      <c r="D439" s="133"/>
      <c r="E439" s="40"/>
      <c r="F439" s="40"/>
      <c r="G439" s="40"/>
      <c r="H439" s="40"/>
      <c r="I439" s="40"/>
      <c r="J439" s="40"/>
      <c r="K439" s="40"/>
      <c r="L439" s="40"/>
      <c r="M439" s="40"/>
    </row>
    <row r="440" spans="2:13" ht="15.75" customHeight="1">
      <c r="B440" s="40"/>
      <c r="C440" s="40"/>
      <c r="D440" s="133"/>
      <c r="E440" s="40"/>
      <c r="F440" s="40"/>
      <c r="G440" s="40"/>
      <c r="H440" s="40"/>
      <c r="I440" s="40"/>
      <c r="J440" s="40"/>
      <c r="K440" s="40"/>
      <c r="L440" s="40"/>
      <c r="M440" s="40"/>
    </row>
    <row r="441" spans="2:13" ht="15.75" customHeight="1">
      <c r="B441" s="40"/>
      <c r="C441" s="40"/>
      <c r="D441" s="133"/>
      <c r="E441" s="40"/>
      <c r="F441" s="40"/>
      <c r="G441" s="40"/>
      <c r="H441" s="40"/>
      <c r="I441" s="40"/>
      <c r="J441" s="40"/>
      <c r="K441" s="40"/>
      <c r="L441" s="40"/>
      <c r="M441" s="40"/>
    </row>
    <row r="442" spans="2:13" ht="15.75" customHeight="1">
      <c r="B442" s="40"/>
      <c r="C442" s="40"/>
      <c r="D442" s="133"/>
      <c r="E442" s="40"/>
      <c r="F442" s="40"/>
      <c r="G442" s="40"/>
      <c r="H442" s="40"/>
      <c r="I442" s="40"/>
      <c r="J442" s="40"/>
      <c r="K442" s="40"/>
      <c r="L442" s="40"/>
      <c r="M442" s="40"/>
    </row>
    <row r="443" spans="2:13" ht="15.75" customHeight="1">
      <c r="B443" s="40"/>
      <c r="C443" s="40"/>
      <c r="D443" s="133"/>
      <c r="E443" s="40"/>
      <c r="F443" s="40"/>
      <c r="G443" s="40"/>
      <c r="H443" s="40"/>
      <c r="I443" s="40"/>
      <c r="J443" s="40"/>
      <c r="K443" s="40"/>
      <c r="L443" s="40"/>
      <c r="M443" s="40"/>
    </row>
    <row r="444" spans="2:13" ht="15.75" customHeight="1">
      <c r="B444" s="40"/>
      <c r="C444" s="40"/>
      <c r="D444" s="133"/>
      <c r="E444" s="40"/>
      <c r="F444" s="40"/>
      <c r="G444" s="40"/>
      <c r="H444" s="40"/>
      <c r="I444" s="40"/>
      <c r="J444" s="40"/>
      <c r="K444" s="40"/>
      <c r="L444" s="40"/>
      <c r="M444" s="40"/>
    </row>
    <row r="445" spans="2:13" ht="15.75" customHeight="1">
      <c r="B445" s="40"/>
      <c r="C445" s="40"/>
      <c r="D445" s="133"/>
      <c r="E445" s="40"/>
      <c r="F445" s="40"/>
      <c r="G445" s="40"/>
      <c r="H445" s="40"/>
      <c r="I445" s="40"/>
      <c r="J445" s="40"/>
      <c r="K445" s="40"/>
      <c r="L445" s="40"/>
      <c r="M445" s="40"/>
    </row>
    <row r="446" spans="2:13" ht="15.75" customHeight="1">
      <c r="B446" s="40"/>
      <c r="C446" s="40"/>
      <c r="D446" s="133"/>
      <c r="E446" s="40"/>
      <c r="F446" s="40"/>
      <c r="G446" s="40"/>
      <c r="H446" s="40"/>
      <c r="I446" s="40"/>
      <c r="J446" s="40"/>
      <c r="K446" s="40"/>
      <c r="L446" s="40"/>
      <c r="M446" s="40"/>
    </row>
    <row r="447" spans="2:13" ht="15.75" customHeight="1">
      <c r="B447" s="40"/>
      <c r="C447" s="40"/>
      <c r="D447" s="133"/>
      <c r="E447" s="40"/>
      <c r="F447" s="40"/>
      <c r="G447" s="40"/>
      <c r="H447" s="40"/>
      <c r="I447" s="40"/>
      <c r="J447" s="40"/>
      <c r="K447" s="40"/>
      <c r="L447" s="40"/>
      <c r="M447" s="40"/>
    </row>
    <row r="448" spans="2:13" ht="15.75" customHeight="1">
      <c r="B448" s="40"/>
      <c r="C448" s="40"/>
      <c r="D448" s="133"/>
      <c r="E448" s="40"/>
      <c r="F448" s="40"/>
      <c r="G448" s="40"/>
      <c r="H448" s="40"/>
      <c r="I448" s="40"/>
      <c r="J448" s="40"/>
      <c r="K448" s="40"/>
      <c r="L448" s="40"/>
      <c r="M448" s="40"/>
    </row>
    <row r="449" spans="2:13" ht="15.75" customHeight="1">
      <c r="B449" s="40"/>
      <c r="C449" s="40"/>
      <c r="D449" s="133"/>
      <c r="E449" s="40"/>
      <c r="F449" s="40"/>
      <c r="G449" s="40"/>
      <c r="H449" s="40"/>
      <c r="I449" s="40"/>
      <c r="J449" s="40"/>
      <c r="K449" s="40"/>
      <c r="L449" s="40"/>
      <c r="M449" s="40"/>
    </row>
    <row r="450" spans="2:13" ht="15.75" customHeight="1">
      <c r="B450" s="40"/>
      <c r="C450" s="40"/>
      <c r="D450" s="133"/>
      <c r="E450" s="40"/>
      <c r="F450" s="40"/>
      <c r="G450" s="40"/>
      <c r="H450" s="40"/>
      <c r="I450" s="40"/>
      <c r="J450" s="40"/>
      <c r="K450" s="40"/>
      <c r="L450" s="40"/>
      <c r="M450" s="40"/>
    </row>
    <row r="451" spans="2:13" ht="15.75" customHeight="1">
      <c r="B451" s="40"/>
      <c r="C451" s="40"/>
      <c r="D451" s="133"/>
      <c r="E451" s="40"/>
      <c r="F451" s="40"/>
      <c r="G451" s="40"/>
      <c r="H451" s="40"/>
      <c r="I451" s="40"/>
      <c r="J451" s="40"/>
      <c r="K451" s="40"/>
      <c r="L451" s="40"/>
      <c r="M451" s="40"/>
    </row>
    <row r="452" spans="2:13" ht="15.75" customHeight="1">
      <c r="B452" s="40"/>
      <c r="C452" s="40"/>
      <c r="D452" s="133"/>
      <c r="E452" s="40"/>
      <c r="F452" s="40"/>
      <c r="G452" s="40"/>
      <c r="H452" s="40"/>
      <c r="I452" s="40"/>
      <c r="J452" s="40"/>
      <c r="K452" s="40"/>
      <c r="L452" s="40"/>
      <c r="M452" s="40"/>
    </row>
    <row r="453" spans="2:13" ht="15.75" customHeight="1">
      <c r="B453" s="40"/>
      <c r="C453" s="40"/>
      <c r="D453" s="133"/>
      <c r="E453" s="40"/>
      <c r="F453" s="40"/>
      <c r="G453" s="40"/>
      <c r="H453" s="40"/>
      <c r="I453" s="40"/>
      <c r="J453" s="40"/>
      <c r="K453" s="40"/>
      <c r="L453" s="40"/>
      <c r="M453" s="40"/>
    </row>
    <row r="454" spans="2:13" ht="15.75" customHeight="1">
      <c r="B454" s="40"/>
      <c r="C454" s="40"/>
      <c r="D454" s="133"/>
      <c r="E454" s="40"/>
      <c r="F454" s="40"/>
      <c r="G454" s="40"/>
      <c r="H454" s="40"/>
      <c r="I454" s="40"/>
      <c r="J454" s="40"/>
      <c r="K454" s="40"/>
      <c r="L454" s="40"/>
      <c r="M454" s="40"/>
    </row>
    <row r="455" spans="2:13" ht="15.75" customHeight="1">
      <c r="B455" s="40"/>
      <c r="C455" s="40"/>
      <c r="D455" s="133"/>
      <c r="E455" s="40"/>
      <c r="F455" s="40"/>
      <c r="G455" s="40"/>
      <c r="H455" s="40"/>
      <c r="I455" s="40"/>
      <c r="J455" s="40"/>
      <c r="K455" s="40"/>
      <c r="L455" s="40"/>
      <c r="M455" s="40"/>
    </row>
    <row r="456" spans="2:13" ht="15.75" customHeight="1">
      <c r="B456" s="40"/>
      <c r="C456" s="40"/>
      <c r="D456" s="133"/>
      <c r="E456" s="40"/>
      <c r="F456" s="40"/>
      <c r="G456" s="40"/>
      <c r="H456" s="40"/>
      <c r="I456" s="40"/>
      <c r="J456" s="40"/>
      <c r="K456" s="40"/>
      <c r="L456" s="40"/>
      <c r="M456" s="40"/>
    </row>
    <row r="457" spans="2:13" ht="15.75" customHeight="1">
      <c r="B457" s="40"/>
      <c r="C457" s="40"/>
      <c r="D457" s="133"/>
      <c r="E457" s="40"/>
      <c r="F457" s="40"/>
      <c r="G457" s="40"/>
      <c r="H457" s="40"/>
      <c r="I457" s="40"/>
      <c r="J457" s="40"/>
      <c r="K457" s="40"/>
      <c r="L457" s="40"/>
      <c r="M457" s="40"/>
    </row>
    <row r="458" spans="2:13" ht="15.75" customHeight="1">
      <c r="B458" s="40"/>
      <c r="C458" s="40"/>
      <c r="D458" s="133"/>
      <c r="E458" s="40"/>
      <c r="F458" s="40"/>
      <c r="G458" s="40"/>
      <c r="H458" s="40"/>
      <c r="I458" s="40"/>
      <c r="J458" s="40"/>
      <c r="K458" s="40"/>
      <c r="L458" s="40"/>
      <c r="M458" s="40"/>
    </row>
    <row r="459" spans="2:13" ht="15.75" customHeight="1">
      <c r="B459" s="40"/>
      <c r="C459" s="40"/>
      <c r="D459" s="133"/>
      <c r="E459" s="40"/>
      <c r="F459" s="40"/>
      <c r="G459" s="40"/>
      <c r="H459" s="40"/>
      <c r="I459" s="40"/>
      <c r="J459" s="40"/>
      <c r="K459" s="40"/>
      <c r="L459" s="40"/>
      <c r="M459" s="40"/>
    </row>
    <row r="460" spans="2:13" ht="15.75" customHeight="1">
      <c r="B460" s="40"/>
      <c r="C460" s="40"/>
      <c r="D460" s="133"/>
      <c r="E460" s="40"/>
      <c r="F460" s="40"/>
      <c r="G460" s="40"/>
      <c r="H460" s="40"/>
      <c r="I460" s="40"/>
      <c r="J460" s="40"/>
      <c r="K460" s="40"/>
      <c r="L460" s="40"/>
      <c r="M460" s="40"/>
    </row>
    <row r="461" spans="2:13" ht="15.75" customHeight="1">
      <c r="B461" s="40"/>
      <c r="C461" s="40"/>
      <c r="D461" s="133"/>
      <c r="E461" s="40"/>
      <c r="F461" s="40"/>
      <c r="G461" s="40"/>
      <c r="H461" s="40"/>
      <c r="I461" s="40"/>
      <c r="J461" s="40"/>
      <c r="K461" s="40"/>
      <c r="L461" s="40"/>
      <c r="M461" s="40"/>
    </row>
    <row r="462" spans="2:13" ht="15.75" customHeight="1">
      <c r="B462" s="40"/>
      <c r="C462" s="40"/>
      <c r="D462" s="133"/>
      <c r="E462" s="40"/>
      <c r="F462" s="40"/>
      <c r="G462" s="40"/>
      <c r="H462" s="40"/>
      <c r="I462" s="40"/>
      <c r="J462" s="40"/>
      <c r="K462" s="40"/>
      <c r="L462" s="40"/>
      <c r="M462" s="40"/>
    </row>
    <row r="463" spans="2:13" ht="15.75" customHeight="1">
      <c r="B463" s="40"/>
      <c r="C463" s="40"/>
      <c r="D463" s="133"/>
      <c r="E463" s="40"/>
      <c r="F463" s="40"/>
      <c r="G463" s="40"/>
      <c r="H463" s="40"/>
      <c r="I463" s="40"/>
      <c r="J463" s="40"/>
      <c r="K463" s="40"/>
      <c r="L463" s="40"/>
      <c r="M463" s="40"/>
    </row>
    <row r="464" spans="2:13" ht="15.75" customHeight="1">
      <c r="B464" s="40"/>
      <c r="C464" s="40"/>
      <c r="D464" s="133"/>
      <c r="E464" s="40"/>
      <c r="F464" s="40"/>
      <c r="G464" s="40"/>
      <c r="H464" s="40"/>
      <c r="I464" s="40"/>
      <c r="J464" s="40"/>
      <c r="K464" s="40"/>
      <c r="L464" s="40"/>
      <c r="M464" s="40"/>
    </row>
    <row r="465" spans="2:13" ht="15.75" customHeight="1">
      <c r="B465" s="40"/>
      <c r="C465" s="40"/>
      <c r="D465" s="133"/>
      <c r="E465" s="40"/>
      <c r="F465" s="40"/>
      <c r="G465" s="40"/>
      <c r="H465" s="40"/>
      <c r="I465" s="40"/>
      <c r="J465" s="40"/>
      <c r="K465" s="40"/>
      <c r="L465" s="40"/>
      <c r="M465" s="40"/>
    </row>
    <row r="466" spans="2:13" ht="15.75" customHeight="1">
      <c r="B466" s="40"/>
      <c r="C466" s="40"/>
      <c r="D466" s="133"/>
      <c r="E466" s="40"/>
      <c r="F466" s="40"/>
      <c r="G466" s="40"/>
      <c r="H466" s="40"/>
      <c r="I466" s="40"/>
      <c r="J466" s="40"/>
      <c r="K466" s="40"/>
      <c r="L466" s="40"/>
      <c r="M466" s="40"/>
    </row>
    <row r="467" spans="2:13" ht="15.75" customHeight="1">
      <c r="B467" s="40"/>
      <c r="C467" s="40"/>
      <c r="D467" s="133"/>
      <c r="E467" s="40"/>
      <c r="F467" s="40"/>
      <c r="G467" s="40"/>
      <c r="H467" s="40"/>
      <c r="I467" s="40"/>
      <c r="J467" s="40"/>
      <c r="K467" s="40"/>
      <c r="L467" s="40"/>
      <c r="M467" s="40"/>
    </row>
    <row r="468" spans="2:13" ht="15.75" customHeight="1">
      <c r="B468" s="40"/>
      <c r="C468" s="40"/>
      <c r="D468" s="133"/>
      <c r="E468" s="40"/>
      <c r="F468" s="40"/>
      <c r="G468" s="40"/>
      <c r="H468" s="40"/>
      <c r="I468" s="40"/>
      <c r="J468" s="40"/>
      <c r="K468" s="40"/>
      <c r="L468" s="40"/>
      <c r="M468" s="40"/>
    </row>
    <row r="469" spans="2:13" ht="15.75" customHeight="1">
      <c r="B469" s="40"/>
      <c r="C469" s="40"/>
      <c r="D469" s="133"/>
      <c r="E469" s="40"/>
      <c r="F469" s="40"/>
      <c r="G469" s="40"/>
      <c r="H469" s="40"/>
      <c r="I469" s="40"/>
      <c r="J469" s="40"/>
      <c r="K469" s="40"/>
      <c r="L469" s="40"/>
      <c r="M469" s="40"/>
    </row>
    <row r="470" spans="2:13" ht="15.75" customHeight="1">
      <c r="B470" s="40"/>
      <c r="C470" s="40"/>
      <c r="D470" s="133"/>
      <c r="E470" s="40"/>
      <c r="F470" s="40"/>
      <c r="G470" s="40"/>
      <c r="H470" s="40"/>
      <c r="I470" s="40"/>
      <c r="J470" s="40"/>
      <c r="K470" s="40"/>
      <c r="L470" s="40"/>
      <c r="M470" s="40"/>
    </row>
    <row r="471" spans="2:13" ht="15.75" customHeight="1">
      <c r="B471" s="40"/>
      <c r="C471" s="40"/>
      <c r="D471" s="133"/>
      <c r="E471" s="40"/>
      <c r="F471" s="40"/>
      <c r="G471" s="40"/>
      <c r="H471" s="40"/>
      <c r="I471" s="40"/>
      <c r="J471" s="40"/>
      <c r="K471" s="40"/>
      <c r="L471" s="40"/>
      <c r="M471" s="40"/>
    </row>
    <row r="472" spans="2:13" ht="15.75" customHeight="1">
      <c r="B472" s="40"/>
      <c r="C472" s="40"/>
      <c r="D472" s="133"/>
      <c r="E472" s="40"/>
      <c r="F472" s="40"/>
      <c r="G472" s="40"/>
      <c r="H472" s="40"/>
      <c r="I472" s="40"/>
      <c r="J472" s="40"/>
      <c r="K472" s="40"/>
      <c r="L472" s="40"/>
      <c r="M472" s="40"/>
    </row>
    <row r="473" spans="2:13" ht="15.75" customHeight="1">
      <c r="B473" s="40"/>
      <c r="C473" s="40"/>
      <c r="D473" s="133"/>
      <c r="E473" s="40"/>
      <c r="F473" s="40"/>
      <c r="G473" s="40"/>
      <c r="H473" s="40"/>
      <c r="I473" s="40"/>
      <c r="J473" s="40"/>
      <c r="K473" s="40"/>
      <c r="L473" s="40"/>
      <c r="M473" s="40"/>
    </row>
    <row r="474" spans="2:13" ht="15.75" customHeight="1">
      <c r="B474" s="40"/>
      <c r="C474" s="40"/>
      <c r="D474" s="133"/>
      <c r="E474" s="40"/>
      <c r="F474" s="40"/>
      <c r="G474" s="40"/>
      <c r="H474" s="40"/>
      <c r="I474" s="40"/>
      <c r="J474" s="40"/>
      <c r="K474" s="40"/>
      <c r="L474" s="40"/>
      <c r="M474" s="40"/>
    </row>
    <row r="475" spans="2:13" ht="15.75" customHeight="1">
      <c r="B475" s="40"/>
      <c r="C475" s="40"/>
      <c r="D475" s="133"/>
      <c r="E475" s="40"/>
      <c r="F475" s="40"/>
      <c r="G475" s="40"/>
      <c r="H475" s="40"/>
      <c r="I475" s="40"/>
      <c r="J475" s="40"/>
      <c r="K475" s="40"/>
      <c r="L475" s="40"/>
      <c r="M475" s="40"/>
    </row>
    <row r="476" spans="2:13" ht="15.75" customHeight="1">
      <c r="B476" s="40"/>
      <c r="C476" s="40"/>
      <c r="D476" s="133"/>
      <c r="E476" s="40"/>
      <c r="F476" s="40"/>
      <c r="G476" s="40"/>
      <c r="H476" s="40"/>
      <c r="I476" s="40"/>
      <c r="J476" s="40"/>
      <c r="K476" s="40"/>
      <c r="L476" s="40"/>
      <c r="M476" s="40"/>
    </row>
    <row r="477" spans="2:13" ht="15.75" customHeight="1">
      <c r="B477" s="40"/>
      <c r="C477" s="40"/>
      <c r="D477" s="133"/>
      <c r="E477" s="40"/>
      <c r="F477" s="40"/>
      <c r="G477" s="40"/>
      <c r="H477" s="40"/>
      <c r="I477" s="40"/>
      <c r="J477" s="40"/>
      <c r="K477" s="40"/>
      <c r="L477" s="40"/>
      <c r="M477" s="40"/>
    </row>
    <row r="478" spans="2:13" ht="15.75" customHeight="1">
      <c r="D478" s="8"/>
    </row>
    <row r="479" spans="2:13" ht="15.75" customHeight="1">
      <c r="D479" s="8"/>
    </row>
    <row r="480" spans="2:13" ht="15.75" customHeight="1">
      <c r="D480" s="8"/>
    </row>
    <row r="481" spans="4:4" ht="15.75" customHeight="1">
      <c r="D481" s="8"/>
    </row>
    <row r="482" spans="4:4" ht="15.75" customHeight="1">
      <c r="D482" s="8"/>
    </row>
    <row r="483" spans="4:4" ht="15.75" customHeight="1">
      <c r="D483" s="8"/>
    </row>
    <row r="484" spans="4:4" ht="15.75" customHeight="1">
      <c r="D484" s="8"/>
    </row>
    <row r="485" spans="4:4" ht="15.75" customHeight="1">
      <c r="D485" s="8"/>
    </row>
    <row r="486" spans="4:4" ht="15.75" customHeight="1">
      <c r="D486" s="8"/>
    </row>
    <row r="487" spans="4:4" ht="15.75" customHeight="1">
      <c r="D487" s="8"/>
    </row>
    <row r="488" spans="4:4" ht="15.75" customHeight="1">
      <c r="D488" s="8"/>
    </row>
    <row r="489" spans="4:4" ht="15.75" customHeight="1">
      <c r="D489" s="8"/>
    </row>
    <row r="490" spans="4:4" ht="15.75" customHeight="1">
      <c r="D490" s="8"/>
    </row>
    <row r="491" spans="4:4" ht="15.75" customHeight="1">
      <c r="D491" s="8"/>
    </row>
    <row r="492" spans="4:4" ht="15.75" customHeight="1">
      <c r="D492" s="8"/>
    </row>
    <row r="493" spans="4:4" ht="15.75" customHeight="1">
      <c r="D493" s="8"/>
    </row>
    <row r="494" spans="4:4" ht="15.75" customHeight="1">
      <c r="D494" s="8"/>
    </row>
    <row r="495" spans="4:4" ht="15.75" customHeight="1">
      <c r="D495" s="8"/>
    </row>
    <row r="496" spans="4:4" ht="15.75" customHeight="1">
      <c r="D496" s="8"/>
    </row>
    <row r="497" spans="4:4" ht="15.75" customHeight="1">
      <c r="D497" s="8"/>
    </row>
    <row r="498" spans="4:4" ht="15.75" customHeight="1">
      <c r="D498" s="8"/>
    </row>
    <row r="499" spans="4:4" ht="15.75" customHeight="1">
      <c r="D499" s="8"/>
    </row>
    <row r="500" spans="4:4" ht="15.75" customHeight="1">
      <c r="D500" s="8"/>
    </row>
    <row r="501" spans="4:4" ht="15.75" customHeight="1">
      <c r="D501" s="8"/>
    </row>
    <row r="502" spans="4:4" ht="15.75" customHeight="1">
      <c r="D502" s="8"/>
    </row>
    <row r="503" spans="4:4" ht="15.75" customHeight="1">
      <c r="D503" s="8"/>
    </row>
    <row r="504" spans="4:4" ht="15.75" customHeight="1">
      <c r="D504" s="8"/>
    </row>
    <row r="505" spans="4:4" ht="15.75" customHeight="1">
      <c r="D505" s="8"/>
    </row>
    <row r="506" spans="4:4" ht="15.75" customHeight="1">
      <c r="D506" s="8"/>
    </row>
    <row r="507" spans="4:4" ht="15.75" customHeight="1">
      <c r="D507" s="8"/>
    </row>
    <row r="508" spans="4:4" ht="15.75" customHeight="1">
      <c r="D508" s="8"/>
    </row>
    <row r="509" spans="4:4" ht="15.75" customHeight="1">
      <c r="D509" s="8"/>
    </row>
    <row r="510" spans="4:4" ht="15.75" customHeight="1">
      <c r="D510" s="8"/>
    </row>
    <row r="511" spans="4:4" ht="15.75" customHeight="1">
      <c r="D511" s="8"/>
    </row>
    <row r="512" spans="4:4" ht="15.75" customHeight="1">
      <c r="D512" s="8"/>
    </row>
    <row r="513" spans="4:4" ht="15.75" customHeight="1">
      <c r="D513" s="8"/>
    </row>
    <row r="514" spans="4:4" ht="15.75" customHeight="1">
      <c r="D514" s="8"/>
    </row>
    <row r="515" spans="4:4" ht="15.75" customHeight="1">
      <c r="D515" s="8"/>
    </row>
    <row r="516" spans="4:4" ht="15.75" customHeight="1">
      <c r="D516" s="8"/>
    </row>
    <row r="517" spans="4:4" ht="15.75" customHeight="1">
      <c r="D517" s="8"/>
    </row>
    <row r="518" spans="4:4" ht="15.75" customHeight="1">
      <c r="D518" s="8"/>
    </row>
    <row r="519" spans="4:4" ht="15.75" customHeight="1">
      <c r="D519" s="8"/>
    </row>
    <row r="520" spans="4:4" ht="15.75" customHeight="1">
      <c r="D520" s="8"/>
    </row>
    <row r="521" spans="4:4" ht="15.75" customHeight="1">
      <c r="D521" s="8"/>
    </row>
    <row r="522" spans="4:4" ht="15.75" customHeight="1">
      <c r="D522" s="8"/>
    </row>
    <row r="523" spans="4:4" ht="15.75" customHeight="1">
      <c r="D523" s="8"/>
    </row>
    <row r="524" spans="4:4" ht="15.75" customHeight="1">
      <c r="D524" s="8"/>
    </row>
    <row r="525" spans="4:4" ht="15.75" customHeight="1">
      <c r="D525" s="8"/>
    </row>
    <row r="526" spans="4:4" ht="15.75" customHeight="1">
      <c r="D526" s="8"/>
    </row>
    <row r="527" spans="4:4" ht="15.75" customHeight="1">
      <c r="D527" s="8"/>
    </row>
    <row r="528" spans="4:4" ht="15.75" customHeight="1">
      <c r="D528" s="8"/>
    </row>
    <row r="529" spans="4:4" ht="15.75" customHeight="1">
      <c r="D529" s="8"/>
    </row>
    <row r="530" spans="4:4" ht="15.75" customHeight="1">
      <c r="D530" s="8"/>
    </row>
    <row r="531" spans="4:4" ht="15.75" customHeight="1">
      <c r="D531" s="8"/>
    </row>
    <row r="532" spans="4:4" ht="15.75" customHeight="1">
      <c r="D532" s="8"/>
    </row>
    <row r="533" spans="4:4" ht="15.75" customHeight="1">
      <c r="D533" s="8"/>
    </row>
    <row r="534" spans="4:4" ht="15.75" customHeight="1">
      <c r="D534" s="8"/>
    </row>
    <row r="535" spans="4:4" ht="15.75" customHeight="1">
      <c r="D535" s="8"/>
    </row>
    <row r="536" spans="4:4" ht="15.75" customHeight="1">
      <c r="D536" s="8"/>
    </row>
    <row r="537" spans="4:4" ht="15.75" customHeight="1">
      <c r="D537" s="8"/>
    </row>
    <row r="538" spans="4:4" ht="15.75" customHeight="1">
      <c r="D538" s="8"/>
    </row>
    <row r="539" spans="4:4" ht="15.75" customHeight="1">
      <c r="D539" s="8"/>
    </row>
    <row r="540" spans="4:4" ht="15.75" customHeight="1">
      <c r="D540" s="8"/>
    </row>
    <row r="541" spans="4:4" ht="15.75" customHeight="1">
      <c r="D541" s="8"/>
    </row>
    <row r="542" spans="4:4" ht="15.75" customHeight="1">
      <c r="D542" s="8"/>
    </row>
    <row r="543" spans="4:4" ht="15.75" customHeight="1">
      <c r="D543" s="8"/>
    </row>
    <row r="544" spans="4:4" ht="15.75" customHeight="1">
      <c r="D544" s="8"/>
    </row>
    <row r="545" spans="4:4" ht="15.75" customHeight="1">
      <c r="D545" s="8"/>
    </row>
    <row r="546" spans="4:4" ht="15.75" customHeight="1">
      <c r="D546" s="8"/>
    </row>
    <row r="547" spans="4:4" ht="15.75" customHeight="1">
      <c r="D547" s="8"/>
    </row>
    <row r="548" spans="4:4" ht="15.75" customHeight="1">
      <c r="D548" s="8"/>
    </row>
    <row r="549" spans="4:4" ht="15.75" customHeight="1">
      <c r="D549" s="8"/>
    </row>
    <row r="550" spans="4:4" ht="15.75" customHeight="1">
      <c r="D550" s="8"/>
    </row>
    <row r="551" spans="4:4" ht="15.75" customHeight="1">
      <c r="D551" s="8"/>
    </row>
    <row r="552" spans="4:4" ht="15.75" customHeight="1">
      <c r="D552" s="8"/>
    </row>
    <row r="553" spans="4:4" ht="15.75" customHeight="1">
      <c r="D553" s="8"/>
    </row>
    <row r="554" spans="4:4" ht="15.75" customHeight="1">
      <c r="D554" s="8"/>
    </row>
    <row r="555" spans="4:4" ht="15.75" customHeight="1">
      <c r="D555" s="8"/>
    </row>
    <row r="556" spans="4:4" ht="15.75" customHeight="1">
      <c r="D556" s="8"/>
    </row>
    <row r="557" spans="4:4" ht="15.75" customHeight="1">
      <c r="D557" s="8"/>
    </row>
    <row r="558" spans="4:4" ht="15.75" customHeight="1">
      <c r="D558" s="8"/>
    </row>
    <row r="559" spans="4:4" ht="15.75" customHeight="1">
      <c r="D559" s="8"/>
    </row>
    <row r="560" spans="4:4" ht="15.75" customHeight="1">
      <c r="D560" s="8"/>
    </row>
    <row r="561" spans="4:4" ht="15.75" customHeight="1">
      <c r="D561" s="8"/>
    </row>
    <row r="562" spans="4:4" ht="15.75" customHeight="1">
      <c r="D562" s="8"/>
    </row>
    <row r="563" spans="4:4" ht="15.75" customHeight="1">
      <c r="D563" s="8"/>
    </row>
    <row r="564" spans="4:4" ht="15.75" customHeight="1">
      <c r="D564" s="8"/>
    </row>
    <row r="565" spans="4:4" ht="15.75" customHeight="1">
      <c r="D565" s="8"/>
    </row>
    <row r="566" spans="4:4" ht="15.75" customHeight="1">
      <c r="D566" s="8"/>
    </row>
    <row r="567" spans="4:4" ht="15.75" customHeight="1">
      <c r="D567" s="8"/>
    </row>
    <row r="568" spans="4:4" ht="15.75" customHeight="1">
      <c r="D568" s="8"/>
    </row>
    <row r="569" spans="4:4" ht="15.75" customHeight="1">
      <c r="D569" s="8"/>
    </row>
    <row r="570" spans="4:4" ht="15.75" customHeight="1">
      <c r="D570" s="8"/>
    </row>
    <row r="571" spans="4:4" ht="15.75" customHeight="1">
      <c r="D571" s="8"/>
    </row>
    <row r="572" spans="4:4" ht="15.75" customHeight="1">
      <c r="D572" s="8"/>
    </row>
    <row r="573" spans="4:4" ht="15.75" customHeight="1">
      <c r="D573" s="8"/>
    </row>
    <row r="574" spans="4:4" ht="15.75" customHeight="1">
      <c r="D574" s="8"/>
    </row>
    <row r="575" spans="4:4" ht="15.75" customHeight="1">
      <c r="D575" s="8"/>
    </row>
    <row r="576" spans="4:4" ht="15.75" customHeight="1">
      <c r="D576" s="8"/>
    </row>
    <row r="577" spans="4:4" ht="15.75" customHeight="1">
      <c r="D577" s="8"/>
    </row>
    <row r="578" spans="4:4" ht="15.75" customHeight="1">
      <c r="D578" s="8"/>
    </row>
    <row r="579" spans="4:4" ht="15.75" customHeight="1">
      <c r="D579" s="8"/>
    </row>
    <row r="580" spans="4:4" ht="15.75" customHeight="1">
      <c r="D580" s="8"/>
    </row>
    <row r="581" spans="4:4" ht="15.75" customHeight="1">
      <c r="D581" s="8"/>
    </row>
    <row r="582" spans="4:4" ht="15.75" customHeight="1">
      <c r="D582" s="8"/>
    </row>
    <row r="583" spans="4:4" ht="15.75" customHeight="1">
      <c r="D583" s="8"/>
    </row>
    <row r="584" spans="4:4" ht="15.75" customHeight="1">
      <c r="D584" s="8"/>
    </row>
    <row r="585" spans="4:4" ht="15.75" customHeight="1">
      <c r="D585" s="8"/>
    </row>
    <row r="586" spans="4:4" ht="15.75" customHeight="1">
      <c r="D586" s="8"/>
    </row>
    <row r="587" spans="4:4" ht="15.75" customHeight="1">
      <c r="D587" s="8"/>
    </row>
    <row r="588" spans="4:4" ht="15.75" customHeight="1">
      <c r="D588" s="8"/>
    </row>
    <row r="589" spans="4:4" ht="15.75" customHeight="1">
      <c r="D589" s="8"/>
    </row>
    <row r="590" spans="4:4" ht="15.75" customHeight="1">
      <c r="D590" s="8"/>
    </row>
    <row r="591" spans="4:4" ht="15.75" customHeight="1">
      <c r="D591" s="8"/>
    </row>
    <row r="592" spans="4:4" ht="15.75" customHeight="1">
      <c r="D592" s="8"/>
    </row>
    <row r="593" spans="4:4" ht="15.75" customHeight="1">
      <c r="D593" s="8"/>
    </row>
    <row r="594" spans="4:4" ht="15.75" customHeight="1">
      <c r="D594" s="8"/>
    </row>
    <row r="595" spans="4:4" ht="15.75" customHeight="1">
      <c r="D595" s="8"/>
    </row>
    <row r="596" spans="4:4" ht="15.75" customHeight="1">
      <c r="D596" s="8"/>
    </row>
    <row r="597" spans="4:4" ht="15.75" customHeight="1">
      <c r="D597" s="8"/>
    </row>
    <row r="598" spans="4:4" ht="15.75" customHeight="1">
      <c r="D598" s="8"/>
    </row>
    <row r="599" spans="4:4" ht="15.75" customHeight="1">
      <c r="D599" s="8"/>
    </row>
    <row r="600" spans="4:4" ht="15.75" customHeight="1">
      <c r="D600" s="8"/>
    </row>
    <row r="601" spans="4:4" ht="15.75" customHeight="1">
      <c r="D601" s="8"/>
    </row>
    <row r="602" spans="4:4" ht="15.75" customHeight="1">
      <c r="D602" s="8"/>
    </row>
    <row r="603" spans="4:4" ht="15.75" customHeight="1">
      <c r="D603" s="8"/>
    </row>
    <row r="604" spans="4:4" ht="15.75" customHeight="1">
      <c r="D604" s="8"/>
    </row>
    <row r="605" spans="4:4" ht="15.75" customHeight="1">
      <c r="D605" s="8"/>
    </row>
    <row r="606" spans="4:4" ht="15.75" customHeight="1">
      <c r="D606" s="8"/>
    </row>
    <row r="607" spans="4:4" ht="15.75" customHeight="1">
      <c r="D607" s="8"/>
    </row>
    <row r="608" spans="4:4" ht="15.75" customHeight="1">
      <c r="D608" s="8"/>
    </row>
    <row r="609" spans="4:4" ht="15.75" customHeight="1">
      <c r="D609" s="8"/>
    </row>
    <row r="610" spans="4:4" ht="15.75" customHeight="1">
      <c r="D610" s="8"/>
    </row>
    <row r="611" spans="4:4" ht="15.75" customHeight="1">
      <c r="D611" s="8"/>
    </row>
    <row r="612" spans="4:4" ht="15.75" customHeight="1">
      <c r="D612" s="8"/>
    </row>
    <row r="613" spans="4:4" ht="15.75" customHeight="1">
      <c r="D613" s="8"/>
    </row>
    <row r="614" spans="4:4" ht="15.75" customHeight="1">
      <c r="D614" s="8"/>
    </row>
    <row r="615" spans="4:4" ht="15.75" customHeight="1">
      <c r="D615" s="8"/>
    </row>
    <row r="616" spans="4:4" ht="15.75" customHeight="1">
      <c r="D616" s="8"/>
    </row>
    <row r="617" spans="4:4" ht="15.75" customHeight="1">
      <c r="D617" s="8"/>
    </row>
    <row r="618" spans="4:4" ht="15.75" customHeight="1">
      <c r="D618" s="8"/>
    </row>
    <row r="619" spans="4:4" ht="15.75" customHeight="1">
      <c r="D619" s="8"/>
    </row>
    <row r="620" spans="4:4" ht="15.75" customHeight="1">
      <c r="D620" s="8"/>
    </row>
    <row r="621" spans="4:4" ht="15.75" customHeight="1">
      <c r="D621" s="8"/>
    </row>
    <row r="622" spans="4:4" ht="15.75" customHeight="1">
      <c r="D622" s="8"/>
    </row>
    <row r="623" spans="4:4" ht="15.75" customHeight="1">
      <c r="D623" s="8"/>
    </row>
    <row r="624" spans="4:4" ht="15.75" customHeight="1">
      <c r="D624" s="8"/>
    </row>
    <row r="625" spans="4:4" ht="15.75" customHeight="1">
      <c r="D625" s="8"/>
    </row>
    <row r="626" spans="4:4" ht="15.75" customHeight="1">
      <c r="D626" s="8"/>
    </row>
    <row r="627" spans="4:4" ht="15.75" customHeight="1">
      <c r="D627" s="8"/>
    </row>
    <row r="628" spans="4:4" ht="15.75" customHeight="1">
      <c r="D628" s="8"/>
    </row>
    <row r="629" spans="4:4" ht="15.75" customHeight="1">
      <c r="D629" s="8"/>
    </row>
    <row r="630" spans="4:4" ht="15.75" customHeight="1">
      <c r="D630" s="8"/>
    </row>
    <row r="631" spans="4:4" ht="15.75" customHeight="1">
      <c r="D631" s="8"/>
    </row>
    <row r="632" spans="4:4" ht="15.75" customHeight="1">
      <c r="D632" s="8"/>
    </row>
    <row r="633" spans="4:4" ht="15.75" customHeight="1">
      <c r="D633" s="8"/>
    </row>
    <row r="634" spans="4:4" ht="15.75" customHeight="1">
      <c r="D634" s="8"/>
    </row>
    <row r="635" spans="4:4" ht="15.75" customHeight="1">
      <c r="D635" s="8"/>
    </row>
    <row r="636" spans="4:4" ht="15.75" customHeight="1">
      <c r="D636" s="8"/>
    </row>
    <row r="637" spans="4:4" ht="15.75" customHeight="1">
      <c r="D637" s="8"/>
    </row>
    <row r="638" spans="4:4" ht="15.75" customHeight="1">
      <c r="D638" s="8"/>
    </row>
    <row r="639" spans="4:4" ht="15.75" customHeight="1">
      <c r="D639" s="8"/>
    </row>
    <row r="640" spans="4:4" ht="15.75" customHeight="1">
      <c r="D640" s="8"/>
    </row>
    <row r="641" spans="4:4" ht="15.75" customHeight="1">
      <c r="D641" s="8"/>
    </row>
    <row r="642" spans="4:4" ht="15.75" customHeight="1">
      <c r="D642" s="8"/>
    </row>
    <row r="643" spans="4:4" ht="15.75" customHeight="1">
      <c r="D643" s="8"/>
    </row>
    <row r="644" spans="4:4" ht="15.75" customHeight="1">
      <c r="D644" s="8"/>
    </row>
    <row r="645" spans="4:4" ht="15.75" customHeight="1">
      <c r="D645" s="8"/>
    </row>
    <row r="646" spans="4:4" ht="15.75" customHeight="1">
      <c r="D646" s="8"/>
    </row>
    <row r="647" spans="4:4" ht="15.75" customHeight="1">
      <c r="D647" s="8"/>
    </row>
    <row r="648" spans="4:4" ht="15.75" customHeight="1">
      <c r="D648" s="8"/>
    </row>
    <row r="649" spans="4:4" ht="15.75" customHeight="1">
      <c r="D649" s="8"/>
    </row>
    <row r="650" spans="4:4" ht="15.75" customHeight="1">
      <c r="D650" s="8"/>
    </row>
    <row r="651" spans="4:4" ht="15.75" customHeight="1">
      <c r="D651" s="8"/>
    </row>
    <row r="652" spans="4:4" ht="15.75" customHeight="1">
      <c r="D652" s="8"/>
    </row>
    <row r="653" spans="4:4" ht="15.75" customHeight="1">
      <c r="D653" s="8"/>
    </row>
    <row r="654" spans="4:4" ht="15.75" customHeight="1">
      <c r="D654" s="8"/>
    </row>
    <row r="655" spans="4:4" ht="15.75" customHeight="1">
      <c r="D655" s="8"/>
    </row>
    <row r="656" spans="4:4" ht="15.75" customHeight="1">
      <c r="D656" s="8"/>
    </row>
    <row r="657" spans="4:4" ht="15.75" customHeight="1">
      <c r="D657" s="8"/>
    </row>
    <row r="658" spans="4:4" ht="15.75" customHeight="1">
      <c r="D658" s="8"/>
    </row>
    <row r="659" spans="4:4" ht="15.75" customHeight="1">
      <c r="D659" s="8"/>
    </row>
    <row r="660" spans="4:4" ht="15.75" customHeight="1">
      <c r="D660" s="8"/>
    </row>
    <row r="661" spans="4:4" ht="15.75" customHeight="1">
      <c r="D661" s="8"/>
    </row>
    <row r="662" spans="4:4" ht="15.75" customHeight="1">
      <c r="D662" s="8"/>
    </row>
    <row r="663" spans="4:4" ht="15.75" customHeight="1">
      <c r="D663" s="8"/>
    </row>
    <row r="664" spans="4:4" ht="15.75" customHeight="1">
      <c r="D664" s="8"/>
    </row>
    <row r="665" spans="4:4" ht="15.75" customHeight="1">
      <c r="D665" s="8"/>
    </row>
    <row r="666" spans="4:4" ht="15.75" customHeight="1">
      <c r="D666" s="8"/>
    </row>
    <row r="667" spans="4:4" ht="15.75" customHeight="1">
      <c r="D667" s="8"/>
    </row>
    <row r="668" spans="4:4" ht="15.75" customHeight="1">
      <c r="D668" s="8"/>
    </row>
    <row r="669" spans="4:4" ht="15.75" customHeight="1">
      <c r="D669" s="8"/>
    </row>
    <row r="670" spans="4:4" ht="15.75" customHeight="1">
      <c r="D670" s="8"/>
    </row>
    <row r="671" spans="4:4" ht="15.75" customHeight="1">
      <c r="D671" s="8"/>
    </row>
    <row r="672" spans="4:4" ht="15.75" customHeight="1">
      <c r="D672" s="8"/>
    </row>
    <row r="673" spans="4:4" ht="15.75" customHeight="1">
      <c r="D673" s="8"/>
    </row>
    <row r="674" spans="4:4" ht="15.75" customHeight="1">
      <c r="D674" s="8"/>
    </row>
    <row r="675" spans="4:4" ht="15.75" customHeight="1">
      <c r="D675" s="8"/>
    </row>
    <row r="676" spans="4:4" ht="15.75" customHeight="1">
      <c r="D676" s="8"/>
    </row>
    <row r="677" spans="4:4" ht="15.75" customHeight="1">
      <c r="D677" s="8"/>
    </row>
    <row r="678" spans="4:4" ht="15.75" customHeight="1">
      <c r="D678" s="8"/>
    </row>
    <row r="679" spans="4:4" ht="15.75" customHeight="1">
      <c r="D679" s="8"/>
    </row>
    <row r="680" spans="4:4" ht="15.75" customHeight="1">
      <c r="D680" s="8"/>
    </row>
    <row r="681" spans="4:4" ht="15.75" customHeight="1">
      <c r="D681" s="8"/>
    </row>
    <row r="682" spans="4:4" ht="15.75" customHeight="1">
      <c r="D682" s="8"/>
    </row>
    <row r="683" spans="4:4" ht="15.75" customHeight="1">
      <c r="D683" s="8"/>
    </row>
    <row r="684" spans="4:4" ht="15.75" customHeight="1">
      <c r="D684" s="8"/>
    </row>
    <row r="685" spans="4:4" ht="15.75" customHeight="1">
      <c r="D685" s="8"/>
    </row>
    <row r="686" spans="4:4" ht="15.75" customHeight="1">
      <c r="D686" s="8"/>
    </row>
    <row r="687" spans="4:4" ht="15.75" customHeight="1">
      <c r="D687" s="8"/>
    </row>
    <row r="688" spans="4:4" ht="15.75" customHeight="1">
      <c r="D688" s="8"/>
    </row>
    <row r="689" spans="4:4" ht="15.75" customHeight="1">
      <c r="D689" s="8"/>
    </row>
    <row r="690" spans="4:4" ht="15.75" customHeight="1">
      <c r="D690" s="8"/>
    </row>
    <row r="691" spans="4:4" ht="15.75" customHeight="1">
      <c r="D691" s="8"/>
    </row>
    <row r="692" spans="4:4" ht="15.75" customHeight="1">
      <c r="D692" s="8"/>
    </row>
    <row r="693" spans="4:4" ht="15.75" customHeight="1">
      <c r="D693" s="8"/>
    </row>
    <row r="694" spans="4:4" ht="15.75" customHeight="1">
      <c r="D694" s="8"/>
    </row>
    <row r="695" spans="4:4" ht="15.75" customHeight="1">
      <c r="D695" s="8"/>
    </row>
    <row r="696" spans="4:4" ht="15.75" customHeight="1">
      <c r="D696" s="8"/>
    </row>
    <row r="697" spans="4:4" ht="15.75" customHeight="1">
      <c r="D697" s="8"/>
    </row>
    <row r="698" spans="4:4" ht="15.75" customHeight="1">
      <c r="D698" s="8"/>
    </row>
    <row r="699" spans="4:4" ht="15.75" customHeight="1">
      <c r="D699" s="8"/>
    </row>
    <row r="700" spans="4:4" ht="15.75" customHeight="1">
      <c r="D700" s="8"/>
    </row>
    <row r="701" spans="4:4" ht="15.75" customHeight="1">
      <c r="D701" s="8"/>
    </row>
    <row r="702" spans="4:4" ht="15.75" customHeight="1">
      <c r="D702" s="8"/>
    </row>
    <row r="703" spans="4:4" ht="15.75" customHeight="1">
      <c r="D703" s="8"/>
    </row>
    <row r="704" spans="4:4" ht="15.75" customHeight="1">
      <c r="D704" s="8"/>
    </row>
    <row r="705" spans="4:4" ht="15.75" customHeight="1">
      <c r="D705" s="8"/>
    </row>
    <row r="706" spans="4:4" ht="15.75" customHeight="1">
      <c r="D706" s="8"/>
    </row>
    <row r="707" spans="4:4" ht="15.75" customHeight="1">
      <c r="D707" s="8"/>
    </row>
    <row r="708" spans="4:4" ht="15.75" customHeight="1">
      <c r="D708" s="8"/>
    </row>
    <row r="709" spans="4:4" ht="15.75" customHeight="1">
      <c r="D709" s="8"/>
    </row>
    <row r="710" spans="4:4" ht="15.75" customHeight="1">
      <c r="D710" s="8"/>
    </row>
    <row r="711" spans="4:4" ht="15.75" customHeight="1">
      <c r="D711" s="8"/>
    </row>
    <row r="712" spans="4:4" ht="15.75" customHeight="1">
      <c r="D712" s="8"/>
    </row>
    <row r="713" spans="4:4" ht="15.75" customHeight="1">
      <c r="D713" s="8"/>
    </row>
    <row r="714" spans="4:4" ht="15.75" customHeight="1">
      <c r="D714" s="8"/>
    </row>
    <row r="715" spans="4:4" ht="15.75" customHeight="1">
      <c r="D715" s="8"/>
    </row>
    <row r="716" spans="4:4" ht="15.75" customHeight="1">
      <c r="D716" s="8"/>
    </row>
    <row r="717" spans="4:4" ht="15.75" customHeight="1">
      <c r="D717" s="8"/>
    </row>
    <row r="718" spans="4:4" ht="15.75" customHeight="1">
      <c r="D718" s="8"/>
    </row>
    <row r="719" spans="4:4" ht="15.75" customHeight="1">
      <c r="D719" s="8"/>
    </row>
    <row r="720" spans="4:4" ht="15.75" customHeight="1">
      <c r="D720" s="8"/>
    </row>
    <row r="721" spans="4:4" ht="15.75" customHeight="1">
      <c r="D721" s="8"/>
    </row>
    <row r="722" spans="4:4" ht="15.75" customHeight="1">
      <c r="D722" s="8"/>
    </row>
    <row r="723" spans="4:4" ht="15.75" customHeight="1">
      <c r="D723" s="8"/>
    </row>
    <row r="724" spans="4:4" ht="15.75" customHeight="1">
      <c r="D724" s="8"/>
    </row>
    <row r="725" spans="4:4" ht="15.75" customHeight="1">
      <c r="D725" s="8"/>
    </row>
    <row r="726" spans="4:4" ht="15.75" customHeight="1">
      <c r="D726" s="8"/>
    </row>
    <row r="727" spans="4:4" ht="15.75" customHeight="1">
      <c r="D727" s="8"/>
    </row>
    <row r="728" spans="4:4" ht="15.75" customHeight="1">
      <c r="D728" s="8"/>
    </row>
    <row r="729" spans="4:4" ht="15.75" customHeight="1">
      <c r="D729" s="8"/>
    </row>
    <row r="730" spans="4:4" ht="15.75" customHeight="1">
      <c r="D730" s="8"/>
    </row>
    <row r="731" spans="4:4" ht="15.75" customHeight="1">
      <c r="D731" s="8"/>
    </row>
    <row r="732" spans="4:4" ht="15.75" customHeight="1">
      <c r="D732" s="8"/>
    </row>
    <row r="733" spans="4:4" ht="15.75" customHeight="1">
      <c r="D733" s="8"/>
    </row>
    <row r="734" spans="4:4" ht="15.75" customHeight="1">
      <c r="D734" s="8"/>
    </row>
    <row r="735" spans="4:4" ht="15.75" customHeight="1">
      <c r="D735" s="8"/>
    </row>
    <row r="736" spans="4:4" ht="15.75" customHeight="1">
      <c r="D736" s="8"/>
    </row>
    <row r="737" spans="4:4" ht="15.75" customHeight="1">
      <c r="D737" s="8"/>
    </row>
    <row r="738" spans="4:4" ht="15.75" customHeight="1">
      <c r="D738" s="8"/>
    </row>
    <row r="739" spans="4:4" ht="15.75" customHeight="1">
      <c r="D739" s="8"/>
    </row>
    <row r="740" spans="4:4" ht="15.75" customHeight="1">
      <c r="D740" s="8"/>
    </row>
    <row r="741" spans="4:4" ht="15.75" customHeight="1">
      <c r="D741" s="8"/>
    </row>
    <row r="742" spans="4:4" ht="15.75" customHeight="1">
      <c r="D742" s="8"/>
    </row>
    <row r="743" spans="4:4" ht="15.75" customHeight="1">
      <c r="D743" s="8"/>
    </row>
    <row r="744" spans="4:4" ht="15.75" customHeight="1">
      <c r="D744" s="8"/>
    </row>
    <row r="745" spans="4:4" ht="15.75" customHeight="1">
      <c r="D745" s="8"/>
    </row>
    <row r="746" spans="4:4" ht="15.75" customHeight="1">
      <c r="D746" s="8"/>
    </row>
    <row r="747" spans="4:4" ht="15.75" customHeight="1">
      <c r="D747" s="8"/>
    </row>
    <row r="748" spans="4:4" ht="15.75" customHeight="1">
      <c r="D748" s="8"/>
    </row>
    <row r="749" spans="4:4" ht="15.75" customHeight="1">
      <c r="D749" s="8"/>
    </row>
    <row r="750" spans="4:4" ht="15.75" customHeight="1">
      <c r="D750" s="8"/>
    </row>
    <row r="751" spans="4:4" ht="15.75" customHeight="1">
      <c r="D751" s="8"/>
    </row>
    <row r="752" spans="4:4" ht="15.75" customHeight="1">
      <c r="D752" s="8"/>
    </row>
    <row r="753" spans="4:4" ht="15.75" customHeight="1">
      <c r="D753" s="8"/>
    </row>
    <row r="754" spans="4:4" ht="15.75" customHeight="1">
      <c r="D754" s="8"/>
    </row>
    <row r="755" spans="4:4" ht="15.75" customHeight="1">
      <c r="D755" s="8"/>
    </row>
    <row r="756" spans="4:4" ht="15.75" customHeight="1">
      <c r="D756" s="8"/>
    </row>
    <row r="757" spans="4:4" ht="15.75" customHeight="1">
      <c r="D757" s="8"/>
    </row>
    <row r="758" spans="4:4" ht="15.75" customHeight="1">
      <c r="D758" s="8"/>
    </row>
    <row r="759" spans="4:4" ht="15.75" customHeight="1">
      <c r="D759" s="8"/>
    </row>
    <row r="760" spans="4:4" ht="15.75" customHeight="1">
      <c r="D760" s="8"/>
    </row>
    <row r="761" spans="4:4" ht="15.75" customHeight="1">
      <c r="D761" s="8"/>
    </row>
    <row r="762" spans="4:4" ht="15.75" customHeight="1">
      <c r="D762" s="8"/>
    </row>
    <row r="763" spans="4:4" ht="15.75" customHeight="1">
      <c r="D763" s="8"/>
    </row>
    <row r="764" spans="4:4" ht="15.75" customHeight="1">
      <c r="D764" s="8"/>
    </row>
    <row r="765" spans="4:4" ht="15.75" customHeight="1">
      <c r="D765" s="8"/>
    </row>
    <row r="766" spans="4:4" ht="15.75" customHeight="1">
      <c r="D766" s="8"/>
    </row>
    <row r="767" spans="4:4" ht="15.75" customHeight="1">
      <c r="D767" s="8"/>
    </row>
    <row r="768" spans="4:4" ht="15.75" customHeight="1">
      <c r="D768" s="8"/>
    </row>
    <row r="769" spans="4:4" ht="15.75" customHeight="1">
      <c r="D769" s="8"/>
    </row>
    <row r="770" spans="4:4" ht="15.75" customHeight="1">
      <c r="D770" s="8"/>
    </row>
    <row r="771" spans="4:4" ht="15.75" customHeight="1">
      <c r="D771" s="8"/>
    </row>
    <row r="772" spans="4:4" ht="15.75" customHeight="1">
      <c r="D772" s="8"/>
    </row>
    <row r="773" spans="4:4" ht="15.75" customHeight="1">
      <c r="D773" s="8"/>
    </row>
    <row r="774" spans="4:4" ht="15.75" customHeight="1">
      <c r="D774" s="8"/>
    </row>
    <row r="775" spans="4:4" ht="15.75" customHeight="1">
      <c r="D775" s="8"/>
    </row>
    <row r="776" spans="4:4" ht="15.75" customHeight="1">
      <c r="D776" s="8"/>
    </row>
    <row r="777" spans="4:4" ht="15.75" customHeight="1">
      <c r="D777" s="8"/>
    </row>
    <row r="778" spans="4:4" ht="15.75" customHeight="1">
      <c r="D778" s="8"/>
    </row>
    <row r="779" spans="4:4" ht="15.75" customHeight="1">
      <c r="D779" s="8"/>
    </row>
    <row r="780" spans="4:4" ht="15.75" customHeight="1">
      <c r="D780" s="8"/>
    </row>
    <row r="781" spans="4:4" ht="15.75" customHeight="1">
      <c r="D781" s="8"/>
    </row>
    <row r="782" spans="4:4" ht="15.75" customHeight="1">
      <c r="D782" s="8"/>
    </row>
    <row r="783" spans="4:4" ht="15.75" customHeight="1">
      <c r="D783" s="8"/>
    </row>
    <row r="784" spans="4:4" ht="15.75" customHeight="1">
      <c r="D784" s="8"/>
    </row>
    <row r="785" spans="4:4" ht="15.75" customHeight="1">
      <c r="D785" s="8"/>
    </row>
    <row r="786" spans="4:4" ht="15.75" customHeight="1">
      <c r="D786" s="8"/>
    </row>
    <row r="787" spans="4:4" ht="15.75" customHeight="1">
      <c r="D787" s="8"/>
    </row>
    <row r="788" spans="4:4" ht="15.75" customHeight="1">
      <c r="D788" s="8"/>
    </row>
    <row r="789" spans="4:4" ht="15.75" customHeight="1">
      <c r="D789" s="8"/>
    </row>
    <row r="790" spans="4:4" ht="15.75" customHeight="1">
      <c r="D790" s="8"/>
    </row>
    <row r="791" spans="4:4" ht="15.75" customHeight="1">
      <c r="D791" s="8"/>
    </row>
    <row r="792" spans="4:4" ht="15.75" customHeight="1">
      <c r="D792" s="8"/>
    </row>
    <row r="793" spans="4:4" ht="15.75" customHeight="1">
      <c r="D793" s="8"/>
    </row>
    <row r="794" spans="4:4" ht="15.75" customHeight="1">
      <c r="D794" s="8"/>
    </row>
    <row r="795" spans="4:4" ht="15.75" customHeight="1">
      <c r="D795" s="8"/>
    </row>
    <row r="796" spans="4:4" ht="15.75" customHeight="1">
      <c r="D796" s="8"/>
    </row>
    <row r="797" spans="4:4" ht="15.75" customHeight="1">
      <c r="D797" s="8"/>
    </row>
    <row r="798" spans="4:4" ht="15.75" customHeight="1">
      <c r="D798" s="8"/>
    </row>
    <row r="799" spans="4:4" ht="15.75" customHeight="1">
      <c r="D799" s="8"/>
    </row>
    <row r="800" spans="4:4" ht="15.75" customHeight="1">
      <c r="D800" s="8"/>
    </row>
    <row r="801" spans="4:4" ht="15.75" customHeight="1">
      <c r="D801" s="8"/>
    </row>
    <row r="802" spans="4:4" ht="15.75" customHeight="1">
      <c r="D802" s="8"/>
    </row>
    <row r="803" spans="4:4" ht="15.75" customHeight="1">
      <c r="D803" s="8"/>
    </row>
    <row r="804" spans="4:4" ht="15.75" customHeight="1">
      <c r="D804" s="8"/>
    </row>
    <row r="805" spans="4:4" ht="15.75" customHeight="1">
      <c r="D805" s="8"/>
    </row>
    <row r="806" spans="4:4" ht="15.75" customHeight="1">
      <c r="D806" s="8"/>
    </row>
    <row r="807" spans="4:4" ht="15.75" customHeight="1">
      <c r="D807" s="8"/>
    </row>
    <row r="808" spans="4:4" ht="15.75" customHeight="1">
      <c r="D808" s="8"/>
    </row>
    <row r="809" spans="4:4" ht="15.75" customHeight="1">
      <c r="D809" s="8"/>
    </row>
    <row r="810" spans="4:4" ht="15.75" customHeight="1">
      <c r="D810" s="8"/>
    </row>
    <row r="811" spans="4:4" ht="15.75" customHeight="1">
      <c r="D811" s="8"/>
    </row>
    <row r="812" spans="4:4" ht="15.75" customHeight="1">
      <c r="D812" s="8"/>
    </row>
    <row r="813" spans="4:4" ht="15.75" customHeight="1">
      <c r="D813" s="8"/>
    </row>
    <row r="814" spans="4:4" ht="15.75" customHeight="1">
      <c r="D814" s="8"/>
    </row>
    <row r="815" spans="4:4" ht="15.75" customHeight="1">
      <c r="D815" s="8"/>
    </row>
    <row r="816" spans="4:4" ht="15.75" customHeight="1">
      <c r="D816" s="8"/>
    </row>
    <row r="817" spans="4:4" ht="15.75" customHeight="1">
      <c r="D817" s="8"/>
    </row>
    <row r="818" spans="4:4" ht="15.75" customHeight="1">
      <c r="D818" s="8"/>
    </row>
    <row r="819" spans="4:4" ht="15.75" customHeight="1">
      <c r="D819" s="8"/>
    </row>
    <row r="820" spans="4:4" ht="15.75" customHeight="1">
      <c r="D820" s="8"/>
    </row>
    <row r="821" spans="4:4" ht="15.75" customHeight="1">
      <c r="D821" s="8"/>
    </row>
    <row r="822" spans="4:4" ht="15.75" customHeight="1">
      <c r="D822" s="8"/>
    </row>
    <row r="823" spans="4:4" ht="15.75" customHeight="1">
      <c r="D823" s="8"/>
    </row>
    <row r="824" spans="4:4" ht="15.75" customHeight="1">
      <c r="D824" s="8"/>
    </row>
    <row r="825" spans="4:4" ht="15.75" customHeight="1">
      <c r="D825" s="8"/>
    </row>
    <row r="826" spans="4:4" ht="15.75" customHeight="1">
      <c r="D826" s="8"/>
    </row>
    <row r="827" spans="4:4" ht="15.75" customHeight="1">
      <c r="D827" s="8"/>
    </row>
    <row r="828" spans="4:4" ht="15.75" customHeight="1">
      <c r="D828" s="8"/>
    </row>
    <row r="829" spans="4:4" ht="15.75" customHeight="1">
      <c r="D829" s="8"/>
    </row>
    <row r="830" spans="4:4" ht="15.75" customHeight="1">
      <c r="D830" s="8"/>
    </row>
    <row r="831" spans="4:4" ht="15.75" customHeight="1">
      <c r="D831" s="8"/>
    </row>
    <row r="832" spans="4:4" ht="15.75" customHeight="1">
      <c r="D832" s="8"/>
    </row>
    <row r="833" spans="4:4" ht="15.75" customHeight="1">
      <c r="D833" s="8"/>
    </row>
    <row r="834" spans="4:4" ht="15.75" customHeight="1">
      <c r="D834" s="8"/>
    </row>
    <row r="835" spans="4:4" ht="15.75" customHeight="1">
      <c r="D835" s="8"/>
    </row>
    <row r="836" spans="4:4" ht="15.75" customHeight="1">
      <c r="D836" s="8"/>
    </row>
    <row r="837" spans="4:4" ht="15.75" customHeight="1">
      <c r="D837" s="8"/>
    </row>
    <row r="838" spans="4:4" ht="15.75" customHeight="1">
      <c r="D838" s="8"/>
    </row>
    <row r="839" spans="4:4" ht="15.75" customHeight="1">
      <c r="D839" s="8"/>
    </row>
    <row r="840" spans="4:4" ht="15.75" customHeight="1">
      <c r="D840" s="8"/>
    </row>
    <row r="841" spans="4:4" ht="15.75" customHeight="1">
      <c r="D841" s="8"/>
    </row>
    <row r="842" spans="4:4" ht="15.75" customHeight="1">
      <c r="D842" s="8"/>
    </row>
    <row r="843" spans="4:4" ht="15.75" customHeight="1">
      <c r="D843" s="8"/>
    </row>
    <row r="844" spans="4:4" ht="15.75" customHeight="1">
      <c r="D844" s="8"/>
    </row>
    <row r="845" spans="4:4" ht="15.75" customHeight="1">
      <c r="D845" s="8"/>
    </row>
    <row r="846" spans="4:4" ht="15.75" customHeight="1">
      <c r="D846" s="8"/>
    </row>
    <row r="847" spans="4:4" ht="15.75" customHeight="1">
      <c r="D847" s="8"/>
    </row>
    <row r="848" spans="4:4" ht="15.75" customHeight="1">
      <c r="D848" s="8"/>
    </row>
    <row r="849" spans="4:4" ht="15.75" customHeight="1">
      <c r="D849" s="8"/>
    </row>
    <row r="850" spans="4:4" ht="15.75" customHeight="1">
      <c r="D850" s="8"/>
    </row>
    <row r="851" spans="4:4" ht="15.75" customHeight="1">
      <c r="D851" s="8"/>
    </row>
    <row r="852" spans="4:4" ht="15.75" customHeight="1">
      <c r="D852" s="8"/>
    </row>
    <row r="853" spans="4:4" ht="15.75" customHeight="1">
      <c r="D853" s="8"/>
    </row>
    <row r="854" spans="4:4" ht="15.75" customHeight="1">
      <c r="D854" s="8"/>
    </row>
    <row r="855" spans="4:4" ht="15.75" customHeight="1">
      <c r="D855" s="8"/>
    </row>
    <row r="856" spans="4:4" ht="15.75" customHeight="1">
      <c r="D856" s="8"/>
    </row>
    <row r="857" spans="4:4" ht="15.75" customHeight="1">
      <c r="D857" s="8"/>
    </row>
    <row r="858" spans="4:4" ht="15.75" customHeight="1">
      <c r="D858" s="8"/>
    </row>
    <row r="859" spans="4:4" ht="15.75" customHeight="1">
      <c r="D859" s="8"/>
    </row>
    <row r="860" spans="4:4" ht="15.75" customHeight="1">
      <c r="D860" s="8"/>
    </row>
    <row r="861" spans="4:4" ht="15.75" customHeight="1">
      <c r="D861" s="8"/>
    </row>
    <row r="862" spans="4:4" ht="15.75" customHeight="1">
      <c r="D862" s="8"/>
    </row>
    <row r="863" spans="4:4" ht="15.75" customHeight="1">
      <c r="D863" s="8"/>
    </row>
    <row r="864" spans="4:4" ht="15.75" customHeight="1">
      <c r="D864" s="8"/>
    </row>
    <row r="865" spans="4:4" ht="15.75" customHeight="1">
      <c r="D865" s="8"/>
    </row>
    <row r="866" spans="4:4" ht="15.75" customHeight="1">
      <c r="D866" s="8"/>
    </row>
    <row r="867" spans="4:4" ht="15.75" customHeight="1">
      <c r="D867" s="8"/>
    </row>
    <row r="868" spans="4:4" ht="15.75" customHeight="1">
      <c r="D868" s="8"/>
    </row>
    <row r="869" spans="4:4" ht="15.75" customHeight="1">
      <c r="D869" s="8"/>
    </row>
    <row r="870" spans="4:4" ht="15.75" customHeight="1">
      <c r="D870" s="8"/>
    </row>
    <row r="871" spans="4:4" ht="15.75" customHeight="1">
      <c r="D871" s="8"/>
    </row>
    <row r="872" spans="4:4" ht="15.75" customHeight="1">
      <c r="D872" s="8"/>
    </row>
    <row r="873" spans="4:4" ht="15.75" customHeight="1">
      <c r="D873" s="8"/>
    </row>
    <row r="874" spans="4:4" ht="15.75" customHeight="1">
      <c r="D874" s="8"/>
    </row>
    <row r="875" spans="4:4" ht="15.75" customHeight="1">
      <c r="D875" s="8"/>
    </row>
    <row r="876" spans="4:4" ht="15.75" customHeight="1">
      <c r="D876" s="8"/>
    </row>
    <row r="877" spans="4:4" ht="15.75" customHeight="1">
      <c r="D877" s="8"/>
    </row>
    <row r="878" spans="4:4" ht="15.75" customHeight="1">
      <c r="D878" s="8"/>
    </row>
    <row r="879" spans="4:4" ht="15.75" customHeight="1">
      <c r="D879" s="8"/>
    </row>
    <row r="880" spans="4:4" ht="15.75" customHeight="1">
      <c r="D880" s="8"/>
    </row>
    <row r="881" spans="4:4" ht="15.75" customHeight="1">
      <c r="D881" s="8"/>
    </row>
    <row r="882" spans="4:4" ht="15.75" customHeight="1">
      <c r="D882" s="8"/>
    </row>
    <row r="883" spans="4:4" ht="15.75" customHeight="1">
      <c r="D883" s="8"/>
    </row>
    <row r="884" spans="4:4" ht="15.75" customHeight="1">
      <c r="D884" s="8"/>
    </row>
    <row r="885" spans="4:4" ht="15.75" customHeight="1">
      <c r="D885" s="8"/>
    </row>
    <row r="886" spans="4:4" ht="15.75" customHeight="1">
      <c r="D886" s="8"/>
    </row>
    <row r="887" spans="4:4" ht="15.75" customHeight="1">
      <c r="D887" s="8"/>
    </row>
    <row r="888" spans="4:4" ht="15.75" customHeight="1">
      <c r="D888" s="8"/>
    </row>
    <row r="889" spans="4:4" ht="15.75" customHeight="1">
      <c r="D889" s="8"/>
    </row>
    <row r="890" spans="4:4" ht="15.75" customHeight="1">
      <c r="D890" s="8"/>
    </row>
    <row r="891" spans="4:4" ht="15.75" customHeight="1">
      <c r="D891" s="8"/>
    </row>
    <row r="892" spans="4:4" ht="15.75" customHeight="1">
      <c r="D892" s="8"/>
    </row>
    <row r="893" spans="4:4" ht="15.75" customHeight="1">
      <c r="D893" s="8"/>
    </row>
    <row r="894" spans="4:4" ht="15.75" customHeight="1">
      <c r="D894" s="8"/>
    </row>
    <row r="895" spans="4:4" ht="15.75" customHeight="1">
      <c r="D895" s="8"/>
    </row>
    <row r="896" spans="4:4" ht="15.75" customHeight="1">
      <c r="D896" s="8"/>
    </row>
    <row r="897" spans="4:4" ht="15.75" customHeight="1">
      <c r="D897" s="8"/>
    </row>
    <row r="898" spans="4:4" ht="15.75" customHeight="1">
      <c r="D898" s="8"/>
    </row>
    <row r="899" spans="4:4" ht="15.75" customHeight="1">
      <c r="D899" s="8"/>
    </row>
    <row r="900" spans="4:4" ht="15.75" customHeight="1">
      <c r="D900" s="8"/>
    </row>
    <row r="901" spans="4:4" ht="15.75" customHeight="1">
      <c r="D901" s="8"/>
    </row>
    <row r="902" spans="4:4" ht="15.75" customHeight="1">
      <c r="D902" s="8"/>
    </row>
    <row r="903" spans="4:4" ht="15.75" customHeight="1">
      <c r="D903" s="8"/>
    </row>
    <row r="904" spans="4:4" ht="15.75" customHeight="1">
      <c r="D904" s="8"/>
    </row>
    <row r="905" spans="4:4" ht="15.75" customHeight="1">
      <c r="D905" s="8"/>
    </row>
    <row r="906" spans="4:4" ht="15.75" customHeight="1">
      <c r="D906" s="8"/>
    </row>
    <row r="907" spans="4:4" ht="15.75" customHeight="1">
      <c r="D907" s="8"/>
    </row>
    <row r="908" spans="4:4" ht="15.75" customHeight="1">
      <c r="D908" s="8"/>
    </row>
    <row r="909" spans="4:4" ht="15.75" customHeight="1">
      <c r="D909" s="8"/>
    </row>
    <row r="910" spans="4:4" ht="15.75" customHeight="1">
      <c r="D910" s="8"/>
    </row>
    <row r="911" spans="4:4" ht="15.75" customHeight="1">
      <c r="D911" s="8"/>
    </row>
    <row r="912" spans="4:4" ht="15.75" customHeight="1">
      <c r="D912" s="8"/>
    </row>
    <row r="913" spans="4:4" ht="15.75" customHeight="1">
      <c r="D913" s="8"/>
    </row>
    <row r="914" spans="4:4" ht="15.75" customHeight="1">
      <c r="D914" s="8"/>
    </row>
    <row r="915" spans="4:4" ht="15.75" customHeight="1">
      <c r="D915" s="8"/>
    </row>
    <row r="916" spans="4:4" ht="15.75" customHeight="1">
      <c r="D916" s="8"/>
    </row>
    <row r="917" spans="4:4" ht="15.75" customHeight="1">
      <c r="D917" s="8"/>
    </row>
    <row r="918" spans="4:4" ht="15.75" customHeight="1">
      <c r="D918" s="8"/>
    </row>
    <row r="919" spans="4:4" ht="15.75" customHeight="1">
      <c r="D919" s="8"/>
    </row>
    <row r="920" spans="4:4" ht="15.75" customHeight="1">
      <c r="D920" s="8"/>
    </row>
    <row r="921" spans="4:4" ht="15.75" customHeight="1">
      <c r="D921" s="8"/>
    </row>
    <row r="922" spans="4:4" ht="15.75" customHeight="1">
      <c r="D922" s="8"/>
    </row>
    <row r="923" spans="4:4" ht="15.75" customHeight="1">
      <c r="D923" s="8"/>
    </row>
    <row r="924" spans="4:4" ht="15.75" customHeight="1">
      <c r="D924" s="8"/>
    </row>
    <row r="925" spans="4:4" ht="15.75" customHeight="1">
      <c r="D925" s="8"/>
    </row>
    <row r="926" spans="4:4" ht="15.75" customHeight="1">
      <c r="D926" s="8"/>
    </row>
    <row r="927" spans="4:4" ht="15.75" customHeight="1">
      <c r="D927" s="8"/>
    </row>
    <row r="928" spans="4:4" ht="15.75" customHeight="1">
      <c r="D928" s="8"/>
    </row>
    <row r="929" spans="4:4" ht="15.75" customHeight="1">
      <c r="D929" s="8"/>
    </row>
    <row r="930" spans="4:4" ht="15.75" customHeight="1">
      <c r="D930" s="8"/>
    </row>
    <row r="931" spans="4:4" ht="15.75" customHeight="1">
      <c r="D931" s="8"/>
    </row>
    <row r="932" spans="4:4" ht="15.75" customHeight="1">
      <c r="D932" s="8"/>
    </row>
    <row r="933" spans="4:4" ht="15.75" customHeight="1">
      <c r="D933" s="8"/>
    </row>
    <row r="934" spans="4:4" ht="15.75" customHeight="1">
      <c r="D934" s="8"/>
    </row>
    <row r="935" spans="4:4" ht="15.75" customHeight="1">
      <c r="D935" s="8"/>
    </row>
    <row r="936" spans="4:4" ht="15.75" customHeight="1">
      <c r="D936" s="8"/>
    </row>
    <row r="937" spans="4:4" ht="15.75" customHeight="1">
      <c r="D937" s="8"/>
    </row>
    <row r="938" spans="4:4" ht="15.75" customHeight="1">
      <c r="D938" s="8"/>
    </row>
    <row r="939" spans="4:4" ht="15.75" customHeight="1">
      <c r="D939" s="8"/>
    </row>
    <row r="940" spans="4:4" ht="15.75" customHeight="1">
      <c r="D940" s="8"/>
    </row>
    <row r="941" spans="4:4" ht="15.75" customHeight="1">
      <c r="D941" s="8"/>
    </row>
    <row r="942" spans="4:4" ht="15.75" customHeight="1">
      <c r="D942" s="8"/>
    </row>
    <row r="943" spans="4:4" ht="15.75" customHeight="1">
      <c r="D943" s="8"/>
    </row>
    <row r="944" spans="4:4" ht="15.75" customHeight="1">
      <c r="D944" s="8"/>
    </row>
    <row r="945" spans="4:4" ht="15.75" customHeight="1">
      <c r="D945" s="8"/>
    </row>
    <row r="946" spans="4:4" ht="15.75" customHeight="1">
      <c r="D946" s="8"/>
    </row>
    <row r="947" spans="4:4" ht="15.75" customHeight="1">
      <c r="D947" s="8"/>
    </row>
    <row r="948" spans="4:4" ht="15.75" customHeight="1">
      <c r="D948" s="8"/>
    </row>
    <row r="949" spans="4:4" ht="15.75" customHeight="1">
      <c r="D949" s="8"/>
    </row>
    <row r="950" spans="4:4" ht="15.75" customHeight="1">
      <c r="D950" s="8"/>
    </row>
    <row r="951" spans="4:4" ht="15.75" customHeight="1">
      <c r="D951" s="8"/>
    </row>
    <row r="952" spans="4:4" ht="15.75" customHeight="1">
      <c r="D952" s="8"/>
    </row>
    <row r="953" spans="4:4" ht="15.75" customHeight="1">
      <c r="D953" s="8"/>
    </row>
    <row r="954" spans="4:4" ht="15.75" customHeight="1">
      <c r="D954" s="8"/>
    </row>
    <row r="955" spans="4:4" ht="15.75" customHeight="1">
      <c r="D955" s="8"/>
    </row>
    <row r="956" spans="4:4" ht="15.75" customHeight="1">
      <c r="D956" s="8"/>
    </row>
    <row r="957" spans="4:4" ht="15.75" customHeight="1">
      <c r="D957" s="8"/>
    </row>
    <row r="958" spans="4:4" ht="15.75" customHeight="1">
      <c r="D958" s="8"/>
    </row>
    <row r="959" spans="4:4" ht="15.75" customHeight="1">
      <c r="D959" s="8"/>
    </row>
    <row r="960" spans="4:4" ht="15.75" customHeight="1">
      <c r="D960" s="8"/>
    </row>
    <row r="961" spans="4:4" ht="15.75" customHeight="1">
      <c r="D961" s="8"/>
    </row>
    <row r="962" spans="4:4" ht="15.75" customHeight="1">
      <c r="D962" s="8"/>
    </row>
    <row r="963" spans="4:4" ht="15.75" customHeight="1">
      <c r="D963" s="8"/>
    </row>
    <row r="964" spans="4:4" ht="15.75" customHeight="1">
      <c r="D964" s="8"/>
    </row>
    <row r="965" spans="4:4" ht="15.75" customHeight="1">
      <c r="D965" s="8"/>
    </row>
    <row r="966" spans="4:4" ht="15.75" customHeight="1">
      <c r="D966" s="8"/>
    </row>
    <row r="967" spans="4:4" ht="15.75" customHeight="1">
      <c r="D967" s="8"/>
    </row>
    <row r="968" spans="4:4" ht="15.75" customHeight="1">
      <c r="D968" s="8"/>
    </row>
    <row r="969" spans="4:4" ht="15.75" customHeight="1">
      <c r="D969" s="8"/>
    </row>
    <row r="970" spans="4:4" ht="15.75" customHeight="1">
      <c r="D970" s="8"/>
    </row>
    <row r="971" spans="4:4" ht="15.75" customHeight="1">
      <c r="D971" s="8"/>
    </row>
    <row r="972" spans="4:4" ht="15.75" customHeight="1">
      <c r="D972" s="8"/>
    </row>
    <row r="973" spans="4:4" ht="15.75" customHeight="1">
      <c r="D973" s="8"/>
    </row>
    <row r="974" spans="4:4" ht="15.75" customHeight="1">
      <c r="D974" s="8"/>
    </row>
    <row r="975" spans="4:4" ht="15.75" customHeight="1">
      <c r="D975" s="8"/>
    </row>
    <row r="976" spans="4:4" ht="15.75" customHeight="1">
      <c r="D976" s="8"/>
    </row>
    <row r="977" spans="4:4" ht="15.75" customHeight="1">
      <c r="D977" s="8"/>
    </row>
    <row r="978" spans="4:4" ht="15.75" customHeight="1">
      <c r="D978" s="8"/>
    </row>
    <row r="979" spans="4:4" ht="15.75" customHeight="1">
      <c r="D979" s="8"/>
    </row>
    <row r="980" spans="4:4" ht="15.75" customHeight="1">
      <c r="D980" s="8"/>
    </row>
    <row r="981" spans="4:4" ht="15.75" customHeight="1">
      <c r="D981" s="8"/>
    </row>
    <row r="982" spans="4:4" ht="15.75" customHeight="1">
      <c r="D982" s="8"/>
    </row>
    <row r="983" spans="4:4" ht="15.75" customHeight="1">
      <c r="D983" s="8"/>
    </row>
    <row r="984" spans="4:4" ht="15.75" customHeight="1">
      <c r="D984" s="8"/>
    </row>
    <row r="985" spans="4:4" ht="15.75" customHeight="1">
      <c r="D985" s="8"/>
    </row>
    <row r="986" spans="4:4" ht="15.75" customHeight="1">
      <c r="D986" s="8"/>
    </row>
    <row r="987" spans="4:4" ht="15.75" customHeight="1">
      <c r="D987" s="8"/>
    </row>
    <row r="988" spans="4:4" ht="15.75" customHeight="1">
      <c r="D988" s="8"/>
    </row>
    <row r="989" spans="4:4" ht="15.75" customHeight="1">
      <c r="D989" s="8"/>
    </row>
    <row r="990" spans="4:4" ht="15.75" customHeight="1">
      <c r="D990" s="8"/>
    </row>
    <row r="991" spans="4:4" ht="15.75" customHeight="1">
      <c r="D991" s="8"/>
    </row>
    <row r="992" spans="4:4" ht="15.75" customHeight="1">
      <c r="D992" s="8"/>
    </row>
    <row r="993" spans="4:4" ht="15.75" customHeight="1">
      <c r="D993" s="8"/>
    </row>
    <row r="994" spans="4:4" ht="15.75" customHeight="1">
      <c r="D994" s="8"/>
    </row>
    <row r="995" spans="4:4" ht="15.75" customHeight="1">
      <c r="D995" s="8"/>
    </row>
  </sheetData>
  <sheetProtection formatColumns="0" formatRows="0"/>
  <mergeCells count="6">
    <mergeCell ref="C1:I2"/>
    <mergeCell ref="C4:E6"/>
    <mergeCell ref="H5:I5"/>
    <mergeCell ref="H6:I6"/>
    <mergeCell ref="I16:M16"/>
    <mergeCell ref="E9:G10"/>
  </mergeCells>
  <conditionalFormatting sqref="D11:D310">
    <cfRule type="expression" dxfId="21" priority="1" stopIfTrue="1">
      <formula>OR(EXACT($D11,cn_codes_updated))</formula>
    </cfRule>
    <cfRule type="expression" dxfId="20" priority="2" stopIfTrue="1">
      <formula>AND(D11&lt;&gt;"", ISNA(MATCH(D11, cn_codes_updated, 0)))</formula>
    </cfRule>
  </conditionalFormatting>
  <dataValidations count="1">
    <dataValidation type="list" errorStyle="warning" allowBlank="1" showErrorMessage="1" errorTitle="Kein valider CN Code!" error="Dieser Code scheint kein valider CN Code zu sein!_x000a__x000a_Codeformat: 12345678_x000a__x000a_Ohne Leerzeichen / Trennstriche_x000a__x000a_Auch richtig formatierte Codes sind nur dann CBAM-relevant, wenn sie in der CN Code Liste sind (Siehe Arbeitsblatt &quot;CN Code Liste&quot;)" sqref="D11:D310" xr:uid="{6B81B8E6-7A03-2842-8F85-7A58274D8981}">
      <formula1>cn_codes_updated</formula1>
    </dataValidation>
  </dataValidations>
  <pageMargins left="0.7" right="0.7"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tabColor rgb="FF82E8AA"/>
    <outlinePr summaryBelow="0" summaryRight="0"/>
  </sheetPr>
  <dimension ref="A1:AH998"/>
  <sheetViews>
    <sheetView zoomScale="90" zoomScaleNormal="90" workbookViewId="0">
      <selection activeCell="I16" sqref="I16"/>
    </sheetView>
  </sheetViews>
  <sheetFormatPr baseColWidth="10" defaultColWidth="12.6640625" defaultRowHeight="15" customHeight="1"/>
  <cols>
    <col min="1" max="1" width="3.33203125" style="143" customWidth="1"/>
    <col min="2" max="2" width="3.33203125" style="40" customWidth="1"/>
    <col min="3" max="3" width="9.1640625" customWidth="1"/>
    <col min="4" max="4" width="46.6640625" style="57" customWidth="1"/>
    <col min="5" max="5" width="25.6640625" style="64" customWidth="1"/>
    <col min="6" max="6" width="18.6640625" style="64" customWidth="1"/>
    <col min="7" max="7" width="19.1640625" style="64" customWidth="1"/>
    <col min="8" max="9" width="18.83203125" style="64" customWidth="1"/>
    <col min="10" max="10" width="22.5" style="64" customWidth="1"/>
    <col min="11" max="11" width="25.1640625" style="64" customWidth="1"/>
    <col min="12" max="13" width="22.5" style="64" customWidth="1"/>
    <col min="14" max="14" width="26.33203125" style="64" customWidth="1"/>
    <col min="15" max="28" width="13.6640625" style="40" customWidth="1"/>
    <col min="29" max="30" width="13.6640625" style="40" hidden="1" customWidth="1"/>
    <col min="31" max="31" width="12.6640625" style="40" hidden="1" customWidth="1"/>
    <col min="32" max="32" width="12.6640625" style="40" customWidth="1"/>
    <col min="33" max="16384" width="12.6640625" style="40"/>
  </cols>
  <sheetData>
    <row r="1" spans="1:34" s="83" customFormat="1" ht="20" customHeight="1">
      <c r="A1" s="143"/>
      <c r="B1" s="99"/>
      <c r="C1" s="396" t="s">
        <v>155</v>
      </c>
      <c r="D1" s="396"/>
      <c r="E1" s="396"/>
      <c r="F1" s="396"/>
      <c r="G1" s="396"/>
      <c r="H1" s="397"/>
      <c r="I1" s="271"/>
      <c r="J1" s="271"/>
      <c r="K1" s="271"/>
      <c r="L1" s="271"/>
      <c r="O1" s="271"/>
      <c r="P1" s="271"/>
      <c r="Q1" s="271"/>
      <c r="R1" s="271"/>
      <c r="S1" s="271"/>
      <c r="T1" s="271"/>
      <c r="U1" s="271"/>
      <c r="V1" s="271"/>
      <c r="W1" s="271"/>
      <c r="X1" s="271"/>
      <c r="Y1" s="271"/>
      <c r="Z1" s="271"/>
      <c r="AA1" s="271"/>
      <c r="AB1" s="271"/>
      <c r="AC1" s="271"/>
      <c r="AD1" s="271"/>
      <c r="AE1" s="271"/>
      <c r="AF1" s="271"/>
      <c r="AG1" s="271"/>
      <c r="AH1" s="271"/>
    </row>
    <row r="2" spans="1:34" s="112" customFormat="1" ht="20" customHeight="1" thickBot="1">
      <c r="A2" s="144"/>
      <c r="B2" s="107"/>
      <c r="C2" s="398"/>
      <c r="D2" s="398"/>
      <c r="E2" s="398"/>
      <c r="F2" s="398"/>
      <c r="G2" s="398"/>
      <c r="H2" s="399"/>
      <c r="I2" s="109"/>
      <c r="J2" s="86"/>
      <c r="K2" s="250"/>
      <c r="L2" s="251"/>
      <c r="O2" s="110"/>
      <c r="P2" s="113"/>
      <c r="Q2" s="113"/>
      <c r="R2" s="113"/>
      <c r="S2" s="113"/>
      <c r="T2" s="113"/>
      <c r="U2" s="113"/>
      <c r="V2" s="113"/>
      <c r="W2" s="113"/>
      <c r="X2" s="113"/>
      <c r="Y2" s="113"/>
      <c r="Z2" s="113"/>
      <c r="AA2" s="113"/>
      <c r="AB2" s="113"/>
      <c r="AC2" s="113"/>
      <c r="AD2" s="113"/>
      <c r="AE2" s="113"/>
      <c r="AF2" s="113"/>
      <c r="AG2" s="113"/>
      <c r="AH2" s="113"/>
    </row>
    <row r="3" spans="1:34" ht="30" customHeight="1" thickTop="1" thickBot="1">
      <c r="B3" s="278"/>
      <c r="C3" s="278"/>
      <c r="D3" s="278"/>
      <c r="E3" s="278"/>
      <c r="F3" s="278"/>
      <c r="G3" s="42"/>
      <c r="H3" s="42"/>
      <c r="I3" s="42"/>
      <c r="J3" s="40"/>
      <c r="K3" s="40"/>
      <c r="L3" s="40"/>
      <c r="M3" s="42"/>
      <c r="N3" s="42"/>
      <c r="O3" s="41"/>
      <c r="P3" s="41"/>
      <c r="Q3" s="41"/>
      <c r="R3" s="41"/>
      <c r="S3" s="41"/>
      <c r="T3" s="41"/>
      <c r="U3" s="41"/>
      <c r="V3" s="41"/>
      <c r="W3" s="41"/>
      <c r="X3" s="41"/>
      <c r="Y3" s="41"/>
      <c r="Z3" s="41"/>
      <c r="AA3" s="41"/>
      <c r="AB3" s="41"/>
    </row>
    <row r="4" spans="1:34" ht="30" customHeight="1" thickTop="1" thickBot="1">
      <c r="B4" s="41"/>
      <c r="C4" s="406" t="s">
        <v>156</v>
      </c>
      <c r="D4" s="407"/>
      <c r="E4" s="41"/>
      <c r="F4" s="134" t="s">
        <v>123</v>
      </c>
      <c r="G4" s="142" t="str">
        <f>"Q" &amp; 'Allgemeine Informationen'!$I$7 &amp; " " &amp; 'Allgemeine Informationen'!$I$6</f>
        <v>Q4 2024</v>
      </c>
      <c r="H4" s="40"/>
      <c r="I4"/>
      <c r="J4" s="252" t="s">
        <v>125</v>
      </c>
      <c r="K4" s="255" t="s">
        <v>126</v>
      </c>
      <c r="L4" s="40"/>
      <c r="M4" s="42"/>
      <c r="N4" s="40"/>
      <c r="Q4" s="41"/>
      <c r="R4" s="41"/>
      <c r="S4" s="41"/>
      <c r="T4" s="41"/>
      <c r="U4" s="41"/>
      <c r="V4" s="41"/>
      <c r="W4" s="41"/>
      <c r="X4" s="41"/>
      <c r="Y4" s="41"/>
      <c r="Z4" s="41"/>
      <c r="AA4" s="41"/>
      <c r="AB4" s="41"/>
    </row>
    <row r="5" spans="1:34" ht="30" customHeight="1" thickTop="1" thickBot="1">
      <c r="B5" s="41"/>
      <c r="C5" s="408"/>
      <c r="D5" s="409"/>
      <c r="E5" s="41"/>
      <c r="F5" s="136" t="s">
        <v>127</v>
      </c>
      <c r="G5" s="268">
        <f>DATE('Allgemeine Informationen'!I6, ('Allgemeine Informationen'!I7-1)*3+1, 1)</f>
        <v>45566</v>
      </c>
      <c r="H5" s="40"/>
      <c r="I5" s="41"/>
      <c r="J5" s="253" t="s">
        <v>130</v>
      </c>
      <c r="K5" s="254" t="s">
        <v>131</v>
      </c>
      <c r="L5" s="40"/>
      <c r="M5" s="42"/>
      <c r="N5" s="40"/>
      <c r="Q5" s="41"/>
      <c r="R5" s="41"/>
      <c r="S5" s="280"/>
      <c r="T5" s="41"/>
      <c r="U5" s="41"/>
      <c r="V5" s="41"/>
      <c r="W5" s="41"/>
      <c r="X5" s="41"/>
      <c r="Y5" s="41"/>
      <c r="Z5" s="41"/>
      <c r="AA5" s="41"/>
      <c r="AB5" s="41"/>
    </row>
    <row r="6" spans="1:34" ht="31" customHeight="1" thickTop="1" thickBot="1">
      <c r="B6" s="41"/>
      <c r="C6" s="411"/>
      <c r="D6" s="412"/>
      <c r="E6" s="41"/>
      <c r="F6" s="137" t="s">
        <v>132</v>
      </c>
      <c r="G6" s="269">
        <f>DATE('Allgemeine Informationen'!I6, 'Allgemeine Informationen'!I7*3+1, 1)-1</f>
        <v>45657</v>
      </c>
      <c r="H6" s="40"/>
      <c r="I6" s="41"/>
      <c r="J6" s="256" t="s">
        <v>134</v>
      </c>
      <c r="K6" s="257" t="s">
        <v>135</v>
      </c>
      <c r="L6" s="40"/>
      <c r="M6" s="42"/>
      <c r="N6" s="40"/>
      <c r="Q6" s="41"/>
      <c r="R6" s="41"/>
      <c r="S6" s="280"/>
      <c r="T6" s="41"/>
      <c r="U6" s="41"/>
      <c r="V6" s="41"/>
      <c r="W6" s="41"/>
      <c r="X6" s="41"/>
      <c r="Y6" s="41"/>
      <c r="Z6" s="41"/>
      <c r="AA6" s="41"/>
      <c r="AB6" s="41"/>
    </row>
    <row r="7" spans="1:34" ht="30" customHeight="1" thickBot="1">
      <c r="B7" s="41"/>
      <c r="C7" s="278"/>
      <c r="D7" s="278"/>
      <c r="E7" s="278"/>
      <c r="F7" s="278"/>
      <c r="G7" s="42"/>
      <c r="H7" s="42"/>
      <c r="I7" s="42"/>
      <c r="J7" s="42"/>
      <c r="K7" s="42"/>
      <c r="L7" s="40"/>
      <c r="M7" s="42"/>
      <c r="N7" s="42"/>
      <c r="O7" s="41"/>
      <c r="P7" s="41"/>
      <c r="Q7" s="41"/>
      <c r="R7" s="41"/>
      <c r="S7" s="41"/>
      <c r="T7" s="41"/>
      <c r="U7" s="41"/>
      <c r="V7" s="41"/>
      <c r="W7" s="41"/>
      <c r="X7" s="41"/>
      <c r="Y7" s="41"/>
      <c r="Z7" s="41"/>
      <c r="AA7" s="41"/>
      <c r="AB7" s="41"/>
    </row>
    <row r="8" spans="1:34" ht="30" customHeight="1" thickTop="1" thickBot="1">
      <c r="C8" s="425"/>
      <c r="D8" s="426"/>
      <c r="E8" s="423" t="s">
        <v>157</v>
      </c>
      <c r="F8" s="424"/>
      <c r="G8" s="424"/>
      <c r="H8" s="424"/>
      <c r="I8" s="421"/>
      <c r="J8" s="421"/>
      <c r="K8" s="421"/>
      <c r="L8" s="421"/>
      <c r="M8" s="421"/>
      <c r="N8" s="422"/>
      <c r="O8" s="41"/>
      <c r="P8" s="41"/>
      <c r="Q8" s="41"/>
      <c r="R8" s="41"/>
      <c r="S8" s="41"/>
      <c r="T8" s="41"/>
      <c r="U8" s="41"/>
      <c r="V8" s="41"/>
      <c r="W8" s="41"/>
      <c r="X8" s="41"/>
      <c r="Y8" s="41"/>
      <c r="Z8" s="41"/>
      <c r="AA8" s="41"/>
      <c r="AB8" s="41"/>
      <c r="AC8" s="61"/>
      <c r="AD8" s="41"/>
    </row>
    <row r="9" spans="1:34" ht="30" customHeight="1" thickTop="1" thickBot="1">
      <c r="C9" s="139" t="s">
        <v>150</v>
      </c>
      <c r="D9" s="145" t="s">
        <v>158</v>
      </c>
      <c r="E9" s="146" t="s">
        <v>139</v>
      </c>
      <c r="F9" s="146" t="s">
        <v>140</v>
      </c>
      <c r="G9" s="146" t="s">
        <v>141</v>
      </c>
      <c r="H9" s="146" t="s">
        <v>142</v>
      </c>
      <c r="I9" s="145" t="s">
        <v>143</v>
      </c>
      <c r="J9" s="145" t="s">
        <v>144</v>
      </c>
      <c r="K9" s="145" t="s">
        <v>159</v>
      </c>
      <c r="L9" s="145" t="s">
        <v>160</v>
      </c>
      <c r="M9" s="145" t="s">
        <v>161</v>
      </c>
      <c r="N9" s="147" t="s">
        <v>162</v>
      </c>
      <c r="O9" s="41"/>
      <c r="P9" s="41"/>
      <c r="Q9" s="41"/>
      <c r="R9" s="41"/>
      <c r="S9" s="41"/>
      <c r="T9" s="41"/>
      <c r="U9" s="41"/>
      <c r="V9" s="41"/>
      <c r="W9" s="41"/>
      <c r="AC9" s="61"/>
    </row>
    <row r="10" spans="1:34" ht="30" customHeight="1" thickTop="1" thickBot="1">
      <c r="C10" s="140" t="s">
        <v>152</v>
      </c>
      <c r="D10" s="149" t="s">
        <v>163</v>
      </c>
      <c r="E10" s="150" t="s">
        <v>164</v>
      </c>
      <c r="F10" s="149">
        <v>5</v>
      </c>
      <c r="G10" s="149" t="s">
        <v>165</v>
      </c>
      <c r="H10" s="149">
        <v>34050</v>
      </c>
      <c r="I10" s="149" t="s">
        <v>166</v>
      </c>
      <c r="J10" s="149" t="s">
        <v>167</v>
      </c>
      <c r="K10" s="149" t="s">
        <v>168</v>
      </c>
      <c r="L10" s="149" t="s">
        <v>169</v>
      </c>
      <c r="M10" s="149" t="s">
        <v>170</v>
      </c>
      <c r="N10" s="153" t="s">
        <v>171</v>
      </c>
      <c r="O10" s="41"/>
      <c r="P10" s="41"/>
      <c r="Q10" s="41"/>
      <c r="R10" s="41"/>
      <c r="S10" s="41"/>
      <c r="T10" s="41"/>
      <c r="U10" s="41"/>
      <c r="V10" s="41"/>
      <c r="W10" s="41"/>
      <c r="AC10" s="61" t="str">
        <f t="array" aca="1" ref="AC10" ca="1">IF($J10="", "", IF(ISERROR(INDEX(Länder_Liste!$I:$I, _xludf.AGGREGATE(15, 6, ROW(Länder_Liste!$H$1:$M$260)/(Länder_Liste!$H$1:$M$260=$J$10), 1))), "not_found", INDEX(Länder_Liste!I:I, _xludf.AGGREGATE(15, 6, ROW(Länder_Liste!$H$1:$M$260)/(Länder_Liste!$H$1:$M$260=J10), 1))))</f>
        <v>not_found</v>
      </c>
    </row>
    <row r="11" spans="1:34" ht="30" customHeight="1" thickTop="1" thickBot="1">
      <c r="C11" s="140" t="s">
        <v>152</v>
      </c>
      <c r="D11" s="149" t="s">
        <v>172</v>
      </c>
      <c r="E11" s="150" t="s">
        <v>173</v>
      </c>
      <c r="F11" s="149">
        <v>12</v>
      </c>
      <c r="G11" s="149"/>
      <c r="H11" s="149">
        <v>999077</v>
      </c>
      <c r="I11" s="149" t="s">
        <v>174</v>
      </c>
      <c r="J11" s="149" t="s">
        <v>175</v>
      </c>
      <c r="K11" s="149" t="s">
        <v>176</v>
      </c>
      <c r="L11" s="149" t="s">
        <v>177</v>
      </c>
      <c r="M11" s="149" t="s">
        <v>178</v>
      </c>
      <c r="N11" s="151"/>
      <c r="O11" s="41"/>
      <c r="P11" s="41"/>
      <c r="Q11" s="41"/>
      <c r="R11" s="41"/>
      <c r="S11" s="41"/>
      <c r="T11" s="41"/>
      <c r="U11" s="41"/>
      <c r="V11" s="41"/>
      <c r="W11" s="41"/>
      <c r="AC11" s="61"/>
    </row>
    <row r="12" spans="1:34" ht="30" customHeight="1" thickTop="1" thickBot="1">
      <c r="C12" s="141">
        <v>1</v>
      </c>
      <c r="D12" s="301" t="s">
        <v>1230</v>
      </c>
      <c r="E12" s="148" t="s">
        <v>1244</v>
      </c>
      <c r="F12" s="148" t="s">
        <v>1245</v>
      </c>
      <c r="G12" s="148"/>
      <c r="H12" s="301" t="s">
        <v>1251</v>
      </c>
      <c r="I12" s="301" t="s">
        <v>1240</v>
      </c>
      <c r="J12" s="301" t="s">
        <v>175</v>
      </c>
      <c r="K12" s="301" t="s">
        <v>1243</v>
      </c>
      <c r="L12" s="302" t="s">
        <v>1233</v>
      </c>
      <c r="M12" s="301" t="s">
        <v>1237</v>
      </c>
      <c r="N12" s="152"/>
      <c r="O12" s="41"/>
      <c r="P12" s="41"/>
      <c r="Q12" s="41"/>
      <c r="R12" s="41"/>
      <c r="S12" s="41"/>
      <c r="T12" s="41"/>
      <c r="U12" s="41"/>
      <c r="V12" s="41"/>
      <c r="W12" s="41"/>
      <c r="AC12" s="61" t="str">
        <f t="array" aca="1" ref="AC12" ca="1">IF($J12="", "", IF(ISERROR(INDEX(Länder_Liste!$I:$I, _xludf.AGGREGATE(15, 6, ROW(Länder_Liste!$H$1:$M$260)/(Länder_Liste!$H$1:$M$260=$J$10), 1))), "not_found", INDEX(Länder_Liste!I:I, _xludf.AGGREGATE(15, 6, ROW(Länder_Liste!$H$1:$M$260)/(Länder_Liste!$H$1:$M$260=J12), 1))))</f>
        <v>not_found</v>
      </c>
      <c r="AD12" s="40" t="str" cm="1">
        <f t="array" ref="AD12">IFERROR(INDEX($D$12:$D$261, SMALL(IF($D$12:$D$261&lt;&gt;"", ROW($D$12:$D$261)-ROW(BE$12)+1), ROW(C1))), "")</f>
        <v>Jinhua Ruifeng</v>
      </c>
      <c r="AE12" s="40" t="str" cm="1">
        <f t="array" aca="1" ref="AE12:AE14" ca="1">OFFSET(Hersteller!$AD$12, 0, 0, 250-COUNTIF(Hersteller!$AD$12:$AD$261, ""))</f>
        <v>Jinhua Ruifeng</v>
      </c>
      <c r="AF12" s="58"/>
    </row>
    <row r="13" spans="1:34" ht="30" customHeight="1" thickTop="1" thickBot="1">
      <c r="C13" s="141">
        <v>2</v>
      </c>
      <c r="D13" s="301" t="s">
        <v>1231</v>
      </c>
      <c r="E13" s="148" t="s">
        <v>1246</v>
      </c>
      <c r="F13" s="148" t="s">
        <v>1247</v>
      </c>
      <c r="G13" s="148"/>
      <c r="H13" s="301" t="s">
        <v>1242</v>
      </c>
      <c r="I13" s="301" t="s">
        <v>1240</v>
      </c>
      <c r="J13" s="301" t="s">
        <v>175</v>
      </c>
      <c r="K13" s="301" t="s">
        <v>1252</v>
      </c>
      <c r="L13" s="302" t="s">
        <v>1234</v>
      </c>
      <c r="M13" s="301" t="s">
        <v>1238</v>
      </c>
      <c r="N13" s="152"/>
      <c r="O13" s="41"/>
      <c r="P13" s="41"/>
      <c r="Q13" s="41"/>
      <c r="R13" s="41"/>
      <c r="S13" s="41"/>
      <c r="T13" s="41"/>
      <c r="U13" s="41"/>
      <c r="V13" s="41"/>
      <c r="W13" s="41"/>
      <c r="AC13" s="61" t="str">
        <f t="array" aca="1" ref="AC13" ca="1">IF($J13="", "", IF(ISERROR(INDEX(Länder_Liste!$I:$I, _xludf.AGGREGATE(15, 6, ROW(Länder_Liste!$H$1:$M$260)/(Länder_Liste!$H$1:$M$260=$J$10), 1))), "not_found", INDEX(Länder_Liste!I:I, _xludf.AGGREGATE(15, 6, ROW(Länder_Liste!$H$1:$M$260)/(Länder_Liste!$H$1:$M$260=J13), 1))))</f>
        <v>not_found</v>
      </c>
      <c r="AD13" s="40" t="str" cm="1">
        <f t="array" ref="AD13">IFERROR(INDEX($D$12:$D$261, SMALL(IF($D$12:$D$261&lt;&gt;"", ROW($D$12:$D$261)-ROW(BE$12)+1), ROW(C2))), "")</f>
        <v>Jinhua Huagang Athletic Equipment</v>
      </c>
      <c r="AE13" s="40" t="str">
        <f ca="1"/>
        <v>Jinhua Huagang Athletic Equipment</v>
      </c>
    </row>
    <row r="14" spans="1:34" ht="30" customHeight="1" thickTop="1" thickBot="1">
      <c r="C14" s="141">
        <v>3</v>
      </c>
      <c r="D14" s="301" t="s">
        <v>1232</v>
      </c>
      <c r="E14" s="148" t="s">
        <v>1248</v>
      </c>
      <c r="F14" s="148" t="s">
        <v>1249</v>
      </c>
      <c r="G14" s="148"/>
      <c r="H14" s="301" t="s">
        <v>1241</v>
      </c>
      <c r="I14" s="301" t="s">
        <v>1240</v>
      </c>
      <c r="J14" s="301" t="s">
        <v>175</v>
      </c>
      <c r="K14" s="301" t="s">
        <v>1236</v>
      </c>
      <c r="L14" s="302" t="s">
        <v>1235</v>
      </c>
      <c r="M14" s="301" t="s">
        <v>1239</v>
      </c>
      <c r="N14" s="152"/>
      <c r="O14" s="41"/>
      <c r="P14" s="41"/>
      <c r="Q14" s="41"/>
      <c r="R14" s="41"/>
      <c r="S14" s="41"/>
      <c r="T14" s="41"/>
      <c r="U14" s="41"/>
      <c r="V14" s="41"/>
      <c r="W14" s="41"/>
      <c r="AC14" s="61" t="str">
        <f t="array" aca="1" ref="AC14" ca="1">IF($J14="", "", IF(ISERROR(INDEX(Länder_Liste!$I:$I, _xludf.AGGREGATE(15, 6, ROW(Länder_Liste!$H$1:$M$260)/(Länder_Liste!$H$1:$M$260=$J$10), 1))), "not_found", INDEX(Länder_Liste!I:I, _xludf.AGGREGATE(15, 6, ROW(Länder_Liste!$H$1:$M$260)/(Länder_Liste!$H$1:$M$260=J14), 1))))</f>
        <v>not_found</v>
      </c>
      <c r="AD14" s="40" t="str" cm="1">
        <f t="array" ref="AD14">IFERROR(INDEX($D$12:$D$261, SMALL(IF($D$12:$D$261&lt;&gt;"", ROW($D$12:$D$261)-ROW(BE$12)+1), ROW(C3))), "")</f>
        <v>Jinhua Zhenfei Tools Co., LTD</v>
      </c>
      <c r="AE14" s="40" t="str">
        <f ca="1"/>
        <v>Jinhua Zhenfei Tools Co., LTD</v>
      </c>
    </row>
    <row r="15" spans="1:34" ht="30" customHeight="1" thickTop="1" thickBot="1">
      <c r="C15" s="141">
        <v>4</v>
      </c>
      <c r="D15" s="301"/>
      <c r="E15" s="148"/>
      <c r="F15" s="148"/>
      <c r="G15" s="148"/>
      <c r="H15" s="301"/>
      <c r="I15" s="301"/>
      <c r="J15" s="301"/>
      <c r="K15" s="301"/>
      <c r="L15" s="302"/>
      <c r="M15" s="301"/>
      <c r="N15" s="152"/>
      <c r="O15" s="41"/>
      <c r="P15" s="41"/>
      <c r="Q15" s="41"/>
      <c r="R15" s="41"/>
      <c r="S15" s="41"/>
      <c r="T15" s="41"/>
      <c r="U15" s="41"/>
      <c r="V15" s="41"/>
      <c r="W15" s="41"/>
      <c r="AC15" s="61" t="str">
        <f t="array" ref="AC15">IF($J15="", "", IF(ISERROR(INDEX(Länder_Liste!$I:$I, _xludf.AGGREGATE(15, 6, ROW(Länder_Liste!$H$1:$M$260)/(Länder_Liste!$H$1:$M$260=$J$10), 1))), "not_found", INDEX(Länder_Liste!I:I, _xludf.AGGREGATE(15, 6, ROW(Länder_Liste!$H$1:$M$260)/(Länder_Liste!$H$1:$M$260=J15), 1))))</f>
        <v/>
      </c>
      <c r="AD15" s="40" t="str" cm="1">
        <f t="array" ref="AD15">IFERROR(INDEX($D$12:$D$261, SMALL(IF($D$12:$D$261&lt;&gt;"", ROW($D$12:$D$261)-ROW(BE$12)+1), ROW(C4))), "")</f>
        <v/>
      </c>
    </row>
    <row r="16" spans="1:34" ht="30" customHeight="1" thickTop="1" thickBot="1">
      <c r="C16" s="141">
        <v>5</v>
      </c>
      <c r="D16" s="301"/>
      <c r="E16" s="148"/>
      <c r="F16" s="148"/>
      <c r="G16" s="148"/>
      <c r="H16" s="301"/>
      <c r="I16" s="301"/>
      <c r="J16" s="301"/>
      <c r="K16" s="301"/>
      <c r="L16" s="302"/>
      <c r="M16" s="301"/>
      <c r="N16" s="152"/>
      <c r="O16" s="41"/>
      <c r="P16" s="41"/>
      <c r="Q16" s="41"/>
      <c r="R16" s="41"/>
      <c r="S16" s="41"/>
      <c r="T16" s="41"/>
      <c r="U16" s="41"/>
      <c r="V16" s="41"/>
      <c r="W16" s="41"/>
      <c r="AC16" s="61" t="str">
        <f t="array" ref="AC16">IF($J16="", "", IF(ISERROR(INDEX(Länder_Liste!$I:$I, _xludf.AGGREGATE(15, 6, ROW(Länder_Liste!$H$1:$M$260)/(Länder_Liste!$H$1:$M$260=$J$10), 1))), "not_found", INDEX(Länder_Liste!I:I, _xludf.AGGREGATE(15, 6, ROW(Länder_Liste!$H$1:$M$260)/(Länder_Liste!$H$1:$M$260=J16), 1))))</f>
        <v/>
      </c>
      <c r="AD16" s="40" t="str" cm="1">
        <f t="array" ref="AD16">IFERROR(INDEX($D$12:$D$261, SMALL(IF($D$12:$D$261&lt;&gt;"", ROW($D$12:$D$261)-ROW(BE$12)+1), ROW(C5))), "")</f>
        <v/>
      </c>
    </row>
    <row r="17" spans="3:30" ht="30" customHeight="1" thickTop="1" thickBot="1">
      <c r="C17" s="141">
        <v>6</v>
      </c>
      <c r="D17" s="301"/>
      <c r="E17" s="148"/>
      <c r="F17" s="148"/>
      <c r="G17" s="148"/>
      <c r="H17" s="301"/>
      <c r="I17" s="301"/>
      <c r="J17" s="301"/>
      <c r="K17" s="301"/>
      <c r="L17" s="302"/>
      <c r="M17" s="301"/>
      <c r="N17" s="152"/>
      <c r="O17" s="41"/>
      <c r="P17" s="41"/>
      <c r="Q17" s="41"/>
      <c r="R17" s="41"/>
      <c r="S17" s="41"/>
      <c r="T17" s="41"/>
      <c r="U17" s="41"/>
      <c r="V17" s="41"/>
      <c r="W17" s="41"/>
      <c r="AC17" s="61" t="str">
        <f t="array" ref="AC17">IF($J17="", "", IF(ISERROR(INDEX(Länder_Liste!$I:$I, _xludf.AGGREGATE(15, 6, ROW(Länder_Liste!$H$1:$M$260)/(Länder_Liste!$H$1:$M$260=$J$10), 1))), "not_found", INDEX(Länder_Liste!I:I, _xludf.AGGREGATE(15, 6, ROW(Länder_Liste!$H$1:$M$260)/(Länder_Liste!$H$1:$M$260=J17), 1))))</f>
        <v/>
      </c>
      <c r="AD17" s="40" t="str" cm="1">
        <f t="array" ref="AD17">IFERROR(INDEX($D$12:$D$261, SMALL(IF($D$12:$D$261&lt;&gt;"", ROW($D$12:$D$261)-ROW(BE$12)+1), ROW(C6))), "")</f>
        <v/>
      </c>
    </row>
    <row r="18" spans="3:30" ht="30" customHeight="1" thickTop="1" thickBot="1">
      <c r="C18" s="141">
        <v>7</v>
      </c>
      <c r="D18" s="301"/>
      <c r="E18" s="148"/>
      <c r="F18" s="148"/>
      <c r="G18" s="148"/>
      <c r="H18" s="301"/>
      <c r="I18" s="301"/>
      <c r="J18" s="301"/>
      <c r="K18" s="301"/>
      <c r="L18" s="302"/>
      <c r="M18" s="301"/>
      <c r="N18" s="152"/>
      <c r="O18" s="41"/>
      <c r="P18" s="41"/>
      <c r="Q18" s="41"/>
      <c r="R18" s="41"/>
      <c r="S18" s="41"/>
      <c r="T18" s="41"/>
      <c r="U18" s="41"/>
      <c r="V18" s="41"/>
      <c r="W18" s="41"/>
      <c r="AC18" s="61" t="str">
        <f t="array" ref="AC18">IF($J18="", "", IF(ISERROR(INDEX(Länder_Liste!$I:$I, _xludf.AGGREGATE(15, 6, ROW(Länder_Liste!$H$1:$M$260)/(Länder_Liste!$H$1:$M$260=$J$10), 1))), "not_found", INDEX(Länder_Liste!I:I, _xludf.AGGREGATE(15, 6, ROW(Länder_Liste!$H$1:$M$260)/(Länder_Liste!$H$1:$M$260=J18), 1))))</f>
        <v/>
      </c>
      <c r="AD18" s="40" t="str" cm="1">
        <f t="array" ref="AD18">IFERROR(INDEX($D$12:$D$261, SMALL(IF($D$12:$D$261&lt;&gt;"", ROW($D$12:$D$261)-ROW(BE$12)+1), ROW(C7))), "")</f>
        <v/>
      </c>
    </row>
    <row r="19" spans="3:30" ht="30" customHeight="1" thickTop="1" thickBot="1">
      <c r="C19" s="141">
        <v>8</v>
      </c>
      <c r="D19" s="301"/>
      <c r="E19" s="148"/>
      <c r="F19" s="148"/>
      <c r="G19" s="148"/>
      <c r="H19" s="301"/>
      <c r="I19" s="301"/>
      <c r="J19" s="301"/>
      <c r="K19" s="301"/>
      <c r="L19" s="302"/>
      <c r="M19" s="301"/>
      <c r="N19" s="152"/>
      <c r="O19" s="41"/>
      <c r="P19" s="41"/>
      <c r="Q19" s="41"/>
      <c r="R19" s="41"/>
      <c r="S19" s="41"/>
      <c r="T19" s="41"/>
      <c r="U19" s="41"/>
      <c r="V19" s="41"/>
      <c r="W19" s="41"/>
      <c r="AC19" s="61" t="str">
        <f t="array" ref="AC19">IF($J19="", "", IF(ISERROR(INDEX(Länder_Liste!$I:$I, _xludf.AGGREGATE(15, 6, ROW(Länder_Liste!$H$1:$M$260)/(Länder_Liste!$H$1:$M$260=$J$10), 1))), "not_found", INDEX(Länder_Liste!I:I, _xludf.AGGREGATE(15, 6, ROW(Länder_Liste!$H$1:$M$260)/(Länder_Liste!$H$1:$M$260=J19), 1))))</f>
        <v/>
      </c>
      <c r="AD19" s="40" t="str" cm="1">
        <f t="array" ref="AD19">IFERROR(INDEX($D$12:$D$261, SMALL(IF($D$12:$D$261&lt;&gt;"", ROW($D$12:$D$261)-ROW(BE$12)+1), ROW(#REF!))), "")</f>
        <v/>
      </c>
    </row>
    <row r="20" spans="3:30" ht="30" customHeight="1" thickTop="1" thickBot="1">
      <c r="C20" s="141">
        <v>9</v>
      </c>
      <c r="D20" s="301"/>
      <c r="E20" s="148"/>
      <c r="F20" s="148"/>
      <c r="G20" s="148"/>
      <c r="H20" s="301"/>
      <c r="I20" s="301"/>
      <c r="J20" s="301"/>
      <c r="K20" s="301"/>
      <c r="L20" s="302"/>
      <c r="M20" s="301"/>
      <c r="N20" s="152"/>
      <c r="O20" s="41"/>
      <c r="P20" s="41"/>
      <c r="Q20" s="41"/>
      <c r="R20" s="41"/>
      <c r="S20" s="41"/>
      <c r="T20" s="41"/>
      <c r="U20" s="41"/>
      <c r="V20" s="41"/>
      <c r="W20" s="41"/>
      <c r="AC20" s="61" t="str">
        <f t="array" ref="AC20">IF($J20="", "", IF(ISERROR(INDEX(Länder_Liste!$I:$I, _xludf.AGGREGATE(15, 6, ROW(Länder_Liste!$H$1:$M$260)/(Länder_Liste!$H$1:$M$260=$J$10), 1))), "not_found", INDEX(Länder_Liste!I:I, _xludf.AGGREGATE(15, 6, ROW(Länder_Liste!$H$1:$M$260)/(Länder_Liste!$H$1:$M$260=J20), 1))))</f>
        <v/>
      </c>
      <c r="AD20" s="40" t="str" cm="1">
        <f t="array" ref="AD20">IFERROR(INDEX($D$12:$D$261, SMALL(IF($D$12:$D$261&lt;&gt;"", ROW($D$12:$D$261)-ROW(BE$12)+1), ROW(#REF!))), "")</f>
        <v/>
      </c>
    </row>
    <row r="21" spans="3:30" ht="30" customHeight="1" thickTop="1" thickBot="1">
      <c r="C21" s="141">
        <v>10</v>
      </c>
      <c r="D21" s="301"/>
      <c r="E21" s="148"/>
      <c r="F21" s="148"/>
      <c r="G21" s="148"/>
      <c r="H21" s="301"/>
      <c r="I21" s="301"/>
      <c r="J21" s="301"/>
      <c r="K21" s="301"/>
      <c r="L21" s="302"/>
      <c r="M21" s="301"/>
      <c r="N21" s="152"/>
      <c r="O21" s="41"/>
      <c r="P21" s="41"/>
      <c r="Q21" s="41"/>
      <c r="R21" s="41"/>
      <c r="S21" s="41"/>
      <c r="T21" s="41"/>
      <c r="U21" s="41"/>
      <c r="V21" s="41"/>
      <c r="W21" s="41"/>
      <c r="AC21" s="61" t="str">
        <f t="array" ref="AC21">IF($J21="", "", IF(ISERROR(INDEX(Länder_Liste!$I:$I, _xludf.AGGREGATE(15, 6, ROW(Länder_Liste!$H$1:$M$260)/(Länder_Liste!$H$1:$M$260=$J$10), 1))), "not_found", INDEX(Länder_Liste!I:I, _xludf.AGGREGATE(15, 6, ROW(Länder_Liste!$H$1:$M$260)/(Länder_Liste!$H$1:$M$260=J21), 1))))</f>
        <v/>
      </c>
      <c r="AD21" s="40" t="str" cm="1">
        <f t="array" ref="AD21">IFERROR(INDEX($D$12:$D$261, SMALL(IF($D$12:$D$261&lt;&gt;"", ROW($D$12:$D$261)-ROW(BE$12)+1), ROW(C8))), "")</f>
        <v/>
      </c>
    </row>
    <row r="22" spans="3:30" ht="30" customHeight="1" thickTop="1" thickBot="1">
      <c r="C22" s="141">
        <v>11</v>
      </c>
      <c r="D22" s="301"/>
      <c r="E22" s="148"/>
      <c r="F22" s="148"/>
      <c r="G22" s="148"/>
      <c r="H22" s="301"/>
      <c r="I22" s="301"/>
      <c r="J22" s="301"/>
      <c r="K22" s="301"/>
      <c r="L22" s="302"/>
      <c r="M22" s="301"/>
      <c r="N22" s="152"/>
      <c r="O22" s="41"/>
      <c r="P22" s="41"/>
      <c r="Q22" s="41"/>
      <c r="R22" s="41"/>
      <c r="S22" s="41"/>
      <c r="T22" s="41"/>
      <c r="U22" s="41"/>
      <c r="V22" s="41"/>
      <c r="W22" s="41"/>
      <c r="AC22" s="61" t="str">
        <f t="array" ref="AC22">IF($J22="", "", IF(ISERROR(INDEX(Länder_Liste!$I:$I, _xludf.AGGREGATE(15, 6, ROW(Länder_Liste!$H$1:$M$260)/(Länder_Liste!$H$1:$M$260=$J$10), 1))), "not_found", INDEX(Länder_Liste!I:I, _xludf.AGGREGATE(15, 6, ROW(Länder_Liste!$H$1:$M$260)/(Länder_Liste!$H$1:$M$260=J22), 1))))</f>
        <v/>
      </c>
      <c r="AD22" s="40" t="str" cm="1">
        <f t="array" ref="AD22">IFERROR(INDEX($D$12:$D$261, SMALL(IF($D$12:$D$261&lt;&gt;"", ROW($D$12:$D$261)-ROW(BE$12)+1), ROW(C9))), "")</f>
        <v/>
      </c>
    </row>
    <row r="23" spans="3:30" ht="30" customHeight="1" thickTop="1" thickBot="1">
      <c r="C23" s="141">
        <v>12</v>
      </c>
      <c r="D23" s="301"/>
      <c r="E23" s="148"/>
      <c r="F23" s="148"/>
      <c r="G23" s="148"/>
      <c r="H23" s="301"/>
      <c r="I23" s="301"/>
      <c r="J23" s="301"/>
      <c r="K23" s="301"/>
      <c r="L23" s="302"/>
      <c r="M23" s="301"/>
      <c r="N23" s="152"/>
      <c r="O23" s="41"/>
      <c r="P23" s="41"/>
      <c r="Q23" s="41"/>
      <c r="R23" s="41"/>
      <c r="S23" s="41"/>
      <c r="T23" s="41"/>
      <c r="U23" s="41"/>
      <c r="V23" s="41"/>
      <c r="W23" s="41"/>
      <c r="AC23" s="61" t="str">
        <f t="array" ref="AC23">IF($J23="", "", IF(ISERROR(INDEX(Länder_Liste!$I:$I, _xludf.AGGREGATE(15, 6, ROW(Länder_Liste!$H$1:$M$260)/(Länder_Liste!$H$1:$M$260=$J$10), 1))), "not_found", INDEX(Länder_Liste!I:I, _xludf.AGGREGATE(15, 6, ROW(Länder_Liste!$H$1:$M$260)/(Länder_Liste!$H$1:$M$260=J23), 1))))</f>
        <v/>
      </c>
      <c r="AD23" s="40" t="str" cm="1">
        <f t="array" ref="AD23">IFERROR(INDEX($D$12:$D$261, SMALL(IF($D$12:$D$261&lt;&gt;"", ROW($D$12:$D$261)-ROW(BE$12)+1), ROW(C10))), "")</f>
        <v/>
      </c>
    </row>
    <row r="24" spans="3:30" ht="30" customHeight="1" thickTop="1" thickBot="1">
      <c r="C24" s="141">
        <v>13</v>
      </c>
      <c r="D24" s="301"/>
      <c r="E24" s="148"/>
      <c r="F24" s="148"/>
      <c r="G24" s="148"/>
      <c r="H24" s="301"/>
      <c r="I24" s="301"/>
      <c r="J24" s="301"/>
      <c r="K24" s="301"/>
      <c r="L24" s="302"/>
      <c r="M24" s="301"/>
      <c r="N24" s="152"/>
      <c r="O24" s="41"/>
      <c r="P24" s="41"/>
      <c r="Q24" s="41"/>
      <c r="R24" s="41"/>
      <c r="S24" s="41"/>
      <c r="T24" s="41"/>
      <c r="U24" s="41"/>
      <c r="V24" s="41"/>
      <c r="W24" s="41"/>
      <c r="AC24" s="61" t="str">
        <f t="array" ref="AC24">IF($J24="", "", IF(ISERROR(INDEX(Länder_Liste!$I:$I, _xludf.AGGREGATE(15, 6, ROW(Länder_Liste!$H$1:$M$260)/(Länder_Liste!$H$1:$M$260=$J$10), 1))), "not_found", INDEX(Länder_Liste!I:I, _xludf.AGGREGATE(15, 6, ROW(Länder_Liste!$H$1:$M$260)/(Länder_Liste!$H$1:$M$260=J24), 1))))</f>
        <v/>
      </c>
      <c r="AD24" s="40" t="str" cm="1">
        <f t="array" ref="AD24">IFERROR(INDEX($D$12:$D$261, SMALL(IF($D$12:$D$261&lt;&gt;"", ROW($D$12:$D$261)-ROW(BE$12)+1), ROW(C11))), "")</f>
        <v/>
      </c>
    </row>
    <row r="25" spans="3:30" ht="30" customHeight="1" thickTop="1" thickBot="1">
      <c r="C25" s="141">
        <v>14</v>
      </c>
      <c r="D25" s="301"/>
      <c r="E25" s="148"/>
      <c r="F25" s="148"/>
      <c r="G25" s="148"/>
      <c r="H25" s="301"/>
      <c r="I25" s="301"/>
      <c r="J25" s="301"/>
      <c r="K25" s="301"/>
      <c r="L25" s="302"/>
      <c r="M25" s="301"/>
      <c r="N25" s="152"/>
      <c r="O25" s="41"/>
      <c r="P25" s="41"/>
      <c r="Q25" s="41"/>
      <c r="R25" s="41"/>
      <c r="S25" s="41"/>
      <c r="T25" s="41"/>
      <c r="U25" s="41"/>
      <c r="V25" s="41"/>
      <c r="W25" s="41"/>
      <c r="AC25" s="61" t="str">
        <f t="array" ref="AC25">IF($J25="", "", IF(ISERROR(INDEX(Länder_Liste!$I:$I, _xludf.AGGREGATE(15, 6, ROW(Länder_Liste!$H$1:$M$260)/(Länder_Liste!$H$1:$M$260=$J$10), 1))), "not_found", INDEX(Länder_Liste!I:I, _xludf.AGGREGATE(15, 6, ROW(Länder_Liste!$H$1:$M$260)/(Länder_Liste!$H$1:$M$260=J25), 1))))</f>
        <v/>
      </c>
      <c r="AD25" s="40" t="str" cm="1">
        <f t="array" ref="AD25">IFERROR(INDEX($D$12:$D$261, SMALL(IF($D$12:$D$261&lt;&gt;"", ROW($D$12:$D$261)-ROW(BE$12)+1), ROW(C12))), "")</f>
        <v/>
      </c>
    </row>
    <row r="26" spans="3:30" ht="30" customHeight="1" thickTop="1" thickBot="1">
      <c r="C26" s="141">
        <v>15</v>
      </c>
      <c r="D26" s="301"/>
      <c r="E26" s="148"/>
      <c r="F26" s="148"/>
      <c r="G26" s="148"/>
      <c r="H26" s="301"/>
      <c r="I26" s="301"/>
      <c r="J26" s="301"/>
      <c r="K26" s="301"/>
      <c r="L26" s="302"/>
      <c r="M26" s="301"/>
      <c r="N26" s="152"/>
      <c r="O26" s="41"/>
      <c r="P26" s="41"/>
      <c r="Q26" s="41"/>
      <c r="R26" s="41"/>
      <c r="S26" s="41"/>
      <c r="T26" s="41"/>
      <c r="U26" s="41"/>
      <c r="V26" s="41"/>
      <c r="W26" s="41"/>
      <c r="AC26" s="61" t="str">
        <f t="array" ref="AC26">IF($J26="", "", IF(ISERROR(INDEX(Länder_Liste!$I:$I, _xludf.AGGREGATE(15, 6, ROW(Länder_Liste!$H$1:$M$260)/(Länder_Liste!$H$1:$M$260=$J$10), 1))), "not_found", INDEX(Länder_Liste!I:I, _xludf.AGGREGATE(15, 6, ROW(Länder_Liste!$H$1:$M$260)/(Länder_Liste!$H$1:$M$260=J26), 1))))</f>
        <v/>
      </c>
      <c r="AD26" s="40" t="str" cm="1">
        <f t="array" ref="AD26">IFERROR(INDEX($D$12:$D$261, SMALL(IF($D$12:$D$261&lt;&gt;"", ROW($D$12:$D$261)-ROW(BE$12)+1), ROW(C13))), "")</f>
        <v/>
      </c>
    </row>
    <row r="27" spans="3:30" ht="30" customHeight="1" thickTop="1" thickBot="1">
      <c r="C27" s="141">
        <v>16</v>
      </c>
      <c r="D27" s="301"/>
      <c r="E27" s="148"/>
      <c r="F27" s="148"/>
      <c r="G27" s="148"/>
      <c r="H27" s="301"/>
      <c r="I27" s="301"/>
      <c r="J27" s="301"/>
      <c r="K27" s="301"/>
      <c r="L27" s="302"/>
      <c r="M27" s="301"/>
      <c r="N27" s="152"/>
      <c r="O27" s="41"/>
      <c r="P27" s="41"/>
      <c r="Q27" s="41"/>
      <c r="R27" s="41"/>
      <c r="S27" s="41"/>
      <c r="T27" s="41"/>
      <c r="U27" s="41"/>
      <c r="V27" s="41"/>
      <c r="W27" s="41"/>
      <c r="AC27" s="61" t="str">
        <f t="array" ref="AC27">IF($J27="", "", IF(ISERROR(INDEX(Länder_Liste!$I:$I, _xludf.AGGREGATE(15, 6, ROW(Länder_Liste!$H$1:$M$260)/(Länder_Liste!$H$1:$M$260=$J$10), 1))), "not_found", INDEX(Länder_Liste!I:I, _xludf.AGGREGATE(15, 6, ROW(Länder_Liste!$H$1:$M$260)/(Länder_Liste!$H$1:$M$260=J27), 1))))</f>
        <v/>
      </c>
      <c r="AD27" s="40" t="str" cm="1">
        <f t="array" ref="AD27">IFERROR(INDEX($D$12:$D$261, SMALL(IF($D$12:$D$261&lt;&gt;"", ROW($D$12:$D$261)-ROW(BE$12)+1), ROW(C14))), "")</f>
        <v/>
      </c>
    </row>
    <row r="28" spans="3:30" ht="30" customHeight="1" thickTop="1" thickBot="1">
      <c r="C28" s="141">
        <v>17</v>
      </c>
      <c r="D28" s="301"/>
      <c r="E28" s="148"/>
      <c r="F28" s="148"/>
      <c r="G28" s="148"/>
      <c r="H28" s="301"/>
      <c r="I28" s="301"/>
      <c r="J28" s="301"/>
      <c r="K28" s="301"/>
      <c r="L28" s="302"/>
      <c r="M28" s="301"/>
      <c r="N28" s="152"/>
      <c r="O28" s="41"/>
      <c r="P28" s="41"/>
      <c r="Q28" s="41"/>
      <c r="R28" s="41"/>
      <c r="S28" s="41"/>
      <c r="T28" s="41"/>
      <c r="U28" s="41"/>
      <c r="V28" s="41"/>
      <c r="W28" s="41"/>
      <c r="AC28" s="61" t="str">
        <f t="array" ref="AC28">IF($J28="", "", IF(ISERROR(INDEX(Länder_Liste!$I:$I, _xludf.AGGREGATE(15, 6, ROW(Länder_Liste!$H$1:$M$260)/(Länder_Liste!$H$1:$M$260=$J$10), 1))), "not_found", INDEX(Länder_Liste!I:I, _xludf.AGGREGATE(15, 6, ROW(Länder_Liste!$H$1:$M$260)/(Länder_Liste!$H$1:$M$260=J28), 1))))</f>
        <v/>
      </c>
      <c r="AD28" s="40" t="str" cm="1">
        <f t="array" ref="AD28">IFERROR(INDEX($D$12:$D$261, SMALL(IF($D$12:$D$261&lt;&gt;"", ROW($D$12:$D$261)-ROW(BE$12)+1), ROW(C15))), "")</f>
        <v/>
      </c>
    </row>
    <row r="29" spans="3:30" ht="30" customHeight="1" thickTop="1" thickBot="1">
      <c r="C29" s="141">
        <v>18</v>
      </c>
      <c r="D29" s="301"/>
      <c r="E29" s="148"/>
      <c r="F29" s="148"/>
      <c r="G29" s="148"/>
      <c r="H29" s="301"/>
      <c r="I29" s="301"/>
      <c r="J29" s="301"/>
      <c r="K29" s="301"/>
      <c r="L29" s="302"/>
      <c r="M29" s="301"/>
      <c r="N29" s="152"/>
      <c r="O29" s="41"/>
      <c r="P29" s="41"/>
      <c r="Q29" s="41"/>
      <c r="R29" s="41"/>
      <c r="S29" s="41"/>
      <c r="T29" s="41"/>
      <c r="U29" s="41"/>
      <c r="V29" s="41"/>
      <c r="W29" s="41"/>
      <c r="AC29" s="61" t="str">
        <f t="array" ref="AC29">IF($J29="", "", IF(ISERROR(INDEX(Länder_Liste!$I:$I, _xludf.AGGREGATE(15, 6, ROW(Länder_Liste!$H$1:$M$260)/(Länder_Liste!$H$1:$M$260=$J$10), 1))), "not_found", INDEX(Länder_Liste!I:I, _xludf.AGGREGATE(15, 6, ROW(Länder_Liste!$H$1:$M$260)/(Länder_Liste!$H$1:$M$260=J29), 1))))</f>
        <v/>
      </c>
      <c r="AD29" s="40" t="str" cm="1">
        <f t="array" ref="AD29">IFERROR(INDEX($D$12:$D$261, SMALL(IF($D$12:$D$261&lt;&gt;"", ROW($D$12:$D$261)-ROW(BE$12)+1), ROW(C16))), "")</f>
        <v/>
      </c>
    </row>
    <row r="30" spans="3:30" ht="30" customHeight="1" thickTop="1" thickBot="1">
      <c r="C30" s="141">
        <v>19</v>
      </c>
      <c r="D30" s="301"/>
      <c r="E30" s="148"/>
      <c r="F30" s="148"/>
      <c r="G30" s="148"/>
      <c r="H30" s="301"/>
      <c r="I30" s="301"/>
      <c r="J30" s="301"/>
      <c r="K30" s="301"/>
      <c r="L30" s="302"/>
      <c r="M30" s="301"/>
      <c r="N30" s="152"/>
      <c r="O30" s="41"/>
      <c r="P30" s="41"/>
      <c r="Q30" s="41"/>
      <c r="R30" s="41"/>
      <c r="S30" s="41"/>
      <c r="T30" s="41"/>
      <c r="U30" s="41"/>
      <c r="V30" s="41"/>
      <c r="W30" s="41"/>
      <c r="AC30" s="61" t="str">
        <f t="array" ref="AC30">IF($J30="", "", IF(ISERROR(INDEX(Länder_Liste!$I:$I, _xludf.AGGREGATE(15, 6, ROW(Länder_Liste!$H$1:$M$260)/(Länder_Liste!$H$1:$M$260=$J$10), 1))), "not_found", INDEX(Länder_Liste!I:I, _xludf.AGGREGATE(15, 6, ROW(Länder_Liste!$H$1:$M$260)/(Länder_Liste!$H$1:$M$260=J30), 1))))</f>
        <v/>
      </c>
      <c r="AD30" s="40" t="str" cm="1">
        <f t="array" ref="AD30">IFERROR(INDEX($D$12:$D$261, SMALL(IF($D$12:$D$261&lt;&gt;"", ROW($D$12:$D$261)-ROW(BE$12)+1), ROW(C17))), "")</f>
        <v/>
      </c>
    </row>
    <row r="31" spans="3:30" ht="30" customHeight="1" thickTop="1" thickBot="1">
      <c r="C31" s="141">
        <v>20</v>
      </c>
      <c r="D31" s="301"/>
      <c r="E31" s="148"/>
      <c r="F31" s="148"/>
      <c r="G31" s="148"/>
      <c r="H31" s="301"/>
      <c r="I31" s="301"/>
      <c r="J31" s="301"/>
      <c r="K31" s="301"/>
      <c r="L31" s="302"/>
      <c r="M31" s="301"/>
      <c r="N31" s="152"/>
      <c r="O31" s="41"/>
      <c r="P31" s="41"/>
      <c r="Q31" s="41"/>
      <c r="R31" s="41"/>
      <c r="S31" s="41"/>
      <c r="T31" s="41"/>
      <c r="U31" s="41"/>
      <c r="V31" s="41"/>
      <c r="W31" s="41"/>
      <c r="AC31" s="61" t="str">
        <f t="array" ref="AC31">IF($J31="", "", IF(ISERROR(INDEX(Länder_Liste!$I:$I, _xludf.AGGREGATE(15, 6, ROW(Länder_Liste!$H$1:$M$260)/(Länder_Liste!$H$1:$M$260=$J$10), 1))), "not_found", INDEX(Länder_Liste!I:I, _xludf.AGGREGATE(15, 6, ROW(Länder_Liste!$H$1:$M$260)/(Länder_Liste!$H$1:$M$260=J31), 1))))</f>
        <v/>
      </c>
      <c r="AD31" s="40" t="str" cm="1">
        <f t="array" ref="AD31">IFERROR(INDEX($D$12:$D$261, SMALL(IF($D$12:$D$261&lt;&gt;"", ROW($D$12:$D$261)-ROW(BE$12)+1), ROW(C18))), "")</f>
        <v/>
      </c>
    </row>
    <row r="32" spans="3:30" ht="30" customHeight="1" thickTop="1" thickBot="1">
      <c r="C32" s="141">
        <v>21</v>
      </c>
      <c r="D32" s="301"/>
      <c r="E32" s="148"/>
      <c r="F32" s="148"/>
      <c r="G32" s="148"/>
      <c r="H32" s="301"/>
      <c r="I32" s="301"/>
      <c r="J32" s="301"/>
      <c r="K32" s="301"/>
      <c r="L32" s="302"/>
      <c r="M32" s="301"/>
      <c r="N32" s="152"/>
      <c r="O32" s="41"/>
      <c r="P32" s="41"/>
      <c r="Q32" s="41"/>
      <c r="R32" s="41"/>
      <c r="S32" s="41"/>
      <c r="T32" s="41"/>
      <c r="U32" s="41"/>
      <c r="V32" s="41"/>
      <c r="W32" s="41"/>
      <c r="AC32" s="61" t="str">
        <f t="array" ref="AC32">IF($J32="", "", IF(ISERROR(INDEX(Länder_Liste!$I:$I, _xludf.AGGREGATE(15, 6, ROW(Länder_Liste!$H$1:$M$260)/(Länder_Liste!$H$1:$M$260=$J$10), 1))), "not_found", INDEX(Länder_Liste!I:I, _xludf.AGGREGATE(15, 6, ROW(Länder_Liste!$H$1:$M$260)/(Länder_Liste!$H$1:$M$260=J32), 1))))</f>
        <v/>
      </c>
      <c r="AD32" s="40" t="str" cm="1">
        <f t="array" ref="AD32">IFERROR(INDEX($D$12:$D$261, SMALL(IF($D$12:$D$261&lt;&gt;"", ROW($D$12:$D$261)-ROW(BE$12)+1), ROW(C19))), "")</f>
        <v/>
      </c>
    </row>
    <row r="33" spans="3:30" ht="30" customHeight="1" thickTop="1" thickBot="1">
      <c r="C33" s="141">
        <v>22</v>
      </c>
      <c r="D33" s="301"/>
      <c r="E33" s="148"/>
      <c r="F33" s="148"/>
      <c r="G33" s="148"/>
      <c r="H33" s="301"/>
      <c r="I33" s="301"/>
      <c r="J33" s="301"/>
      <c r="K33" s="301"/>
      <c r="L33" s="302"/>
      <c r="M33" s="301"/>
      <c r="N33" s="152"/>
      <c r="O33" s="41"/>
      <c r="P33" s="41"/>
      <c r="Q33" s="41"/>
      <c r="R33" s="41"/>
      <c r="S33" s="41"/>
      <c r="T33" s="41"/>
      <c r="U33" s="41"/>
      <c r="V33" s="41"/>
      <c r="W33" s="41"/>
      <c r="AC33" s="61" t="str">
        <f t="array" ref="AC33">IF($J33="", "", IF(ISERROR(INDEX(Länder_Liste!$I:$I, _xludf.AGGREGATE(15, 6, ROW(Länder_Liste!$H$1:$M$260)/(Länder_Liste!$H$1:$M$260=$J$10), 1))), "not_found", INDEX(Länder_Liste!I:I, _xludf.AGGREGATE(15, 6, ROW(Länder_Liste!$H$1:$M$260)/(Länder_Liste!$H$1:$M$260=J33), 1))))</f>
        <v/>
      </c>
      <c r="AD33" s="40" t="str" cm="1">
        <f t="array" ref="AD33">IFERROR(INDEX($D$12:$D$261, SMALL(IF($D$12:$D$261&lt;&gt;"", ROW($D$12:$D$261)-ROW(BE$12)+1), ROW(C20))), "")</f>
        <v/>
      </c>
    </row>
    <row r="34" spans="3:30" ht="30" customHeight="1" thickTop="1" thickBot="1">
      <c r="C34" s="141">
        <v>23</v>
      </c>
      <c r="D34" s="301"/>
      <c r="E34" s="148"/>
      <c r="F34" s="148"/>
      <c r="G34" s="148"/>
      <c r="H34" s="301"/>
      <c r="I34" s="301"/>
      <c r="J34" s="301"/>
      <c r="K34" s="301"/>
      <c r="L34" s="302"/>
      <c r="M34" s="301"/>
      <c r="N34" s="152"/>
      <c r="O34" s="41"/>
      <c r="P34" s="41"/>
      <c r="Q34" s="41"/>
      <c r="R34" s="41"/>
      <c r="S34" s="41"/>
      <c r="T34" s="41"/>
      <c r="U34" s="41"/>
      <c r="V34" s="41"/>
      <c r="W34" s="41"/>
      <c r="AC34" s="61" t="str">
        <f t="array" ref="AC34">IF($J34="", "", IF(ISERROR(INDEX(Länder_Liste!$I:$I, _xludf.AGGREGATE(15, 6, ROW(Länder_Liste!$H$1:$M$260)/(Länder_Liste!$H$1:$M$260=$J$10), 1))), "not_found", INDEX(Länder_Liste!I:I, _xludf.AGGREGATE(15, 6, ROW(Länder_Liste!$H$1:$M$260)/(Länder_Liste!$H$1:$M$260=J34), 1))))</f>
        <v/>
      </c>
      <c r="AD34" s="40" t="str" cm="1">
        <f t="array" ref="AD34">IFERROR(INDEX($D$12:$D$261, SMALL(IF($D$12:$D$261&lt;&gt;"", ROW($D$12:$D$261)-ROW(BE$12)+1), ROW(C21))), "")</f>
        <v/>
      </c>
    </row>
    <row r="35" spans="3:30" ht="30" customHeight="1" thickTop="1" thickBot="1">
      <c r="C35" s="141">
        <v>24</v>
      </c>
      <c r="D35" s="301"/>
      <c r="E35" s="148"/>
      <c r="F35" s="148"/>
      <c r="G35" s="148"/>
      <c r="H35" s="301"/>
      <c r="I35" s="301"/>
      <c r="J35" s="301"/>
      <c r="K35" s="301"/>
      <c r="L35" s="302"/>
      <c r="M35" s="301"/>
      <c r="N35" s="152"/>
      <c r="O35" s="41"/>
      <c r="P35" s="41"/>
      <c r="Q35" s="41"/>
      <c r="R35" s="41"/>
      <c r="S35" s="41"/>
      <c r="T35" s="41"/>
      <c r="U35" s="41"/>
      <c r="V35" s="41"/>
      <c r="W35" s="41"/>
      <c r="AC35" s="61" t="str">
        <f t="array" ref="AC35">IF($J35="", "", IF(ISERROR(INDEX(Länder_Liste!$I:$I, _xludf.AGGREGATE(15, 6, ROW(Länder_Liste!$H$1:$M$260)/(Länder_Liste!$H$1:$M$260=$J$10), 1))), "not_found", INDEX(Länder_Liste!I:I, _xludf.AGGREGATE(15, 6, ROW(Länder_Liste!$H$1:$M$260)/(Länder_Liste!$H$1:$M$260=J35), 1))))</f>
        <v/>
      </c>
      <c r="AD35" s="40" t="str" cm="1">
        <f t="array" ref="AD35">IFERROR(INDEX($D$12:$D$261, SMALL(IF($D$12:$D$261&lt;&gt;"", ROW($D$12:$D$261)-ROW(BE$12)+1), ROW(C22))), "")</f>
        <v/>
      </c>
    </row>
    <row r="36" spans="3:30" ht="30" customHeight="1" thickTop="1" thickBot="1">
      <c r="C36" s="141">
        <v>25</v>
      </c>
      <c r="D36" s="301"/>
      <c r="E36" s="148"/>
      <c r="F36" s="148"/>
      <c r="G36" s="148"/>
      <c r="H36" s="301"/>
      <c r="I36" s="301"/>
      <c r="J36" s="301"/>
      <c r="K36" s="301"/>
      <c r="L36" s="302"/>
      <c r="M36" s="301"/>
      <c r="N36" s="152"/>
      <c r="O36" s="41"/>
      <c r="P36" s="41"/>
      <c r="Q36" s="41"/>
      <c r="R36" s="41"/>
      <c r="S36" s="41"/>
      <c r="T36" s="41"/>
      <c r="U36" s="41"/>
      <c r="V36" s="41"/>
      <c r="W36" s="41"/>
      <c r="AC36" s="61" t="str">
        <f t="array" ref="AC36">IF($J36="", "", IF(ISERROR(INDEX(Länder_Liste!$I:$I, _xludf.AGGREGATE(15, 6, ROW(Länder_Liste!$H$1:$M$260)/(Länder_Liste!$H$1:$M$260=$J$10), 1))), "not_found", INDEX(Länder_Liste!I:I, _xludf.AGGREGATE(15, 6, ROW(Länder_Liste!$H$1:$M$260)/(Länder_Liste!$H$1:$M$260=J36), 1))))</f>
        <v/>
      </c>
      <c r="AD36" s="40" t="str" cm="1">
        <f t="array" ref="AD36">IFERROR(INDEX($D$12:$D$261, SMALL(IF($D$12:$D$261&lt;&gt;"", ROW($D$12:$D$261)-ROW(BE$12)+1), ROW(C23))), "")</f>
        <v/>
      </c>
    </row>
    <row r="37" spans="3:30" ht="30" customHeight="1" thickTop="1" thickBot="1">
      <c r="C37" s="141">
        <v>26</v>
      </c>
      <c r="D37" s="301"/>
      <c r="E37" s="148"/>
      <c r="F37" s="148"/>
      <c r="G37" s="148"/>
      <c r="H37" s="301"/>
      <c r="I37" s="301"/>
      <c r="J37" s="301"/>
      <c r="K37" s="301"/>
      <c r="L37" s="302"/>
      <c r="M37" s="301"/>
      <c r="N37" s="152"/>
      <c r="O37" s="41"/>
      <c r="P37" s="41"/>
      <c r="Q37" s="41"/>
      <c r="R37" s="41"/>
      <c r="S37" s="41"/>
      <c r="T37" s="41"/>
      <c r="U37" s="41"/>
      <c r="V37" s="41"/>
      <c r="W37" s="41"/>
      <c r="AC37" s="61" t="str">
        <f t="array" ref="AC37">IF($J37="", "", IF(ISERROR(INDEX(Länder_Liste!$I:$I, _xludf.AGGREGATE(15, 6, ROW(Länder_Liste!$H$1:$M$260)/(Länder_Liste!$H$1:$M$260=$J$10), 1))), "not_found", INDEX(Länder_Liste!I:I, _xludf.AGGREGATE(15, 6, ROW(Länder_Liste!$H$1:$M$260)/(Länder_Liste!$H$1:$M$260=J37), 1))))</f>
        <v/>
      </c>
      <c r="AD37" s="40" t="str" cm="1">
        <f t="array" ref="AD37">IFERROR(INDEX($D$12:$D$261, SMALL(IF($D$12:$D$261&lt;&gt;"", ROW($D$12:$D$261)-ROW(BE$12)+1), ROW(C24))), "")</f>
        <v/>
      </c>
    </row>
    <row r="38" spans="3:30" ht="30" customHeight="1" thickTop="1" thickBot="1">
      <c r="C38" s="141">
        <v>27</v>
      </c>
      <c r="D38" s="301"/>
      <c r="E38" s="148"/>
      <c r="F38" s="148"/>
      <c r="G38" s="148"/>
      <c r="H38" s="301"/>
      <c r="I38" s="301"/>
      <c r="J38" s="301"/>
      <c r="K38" s="301"/>
      <c r="L38" s="302"/>
      <c r="M38" s="301"/>
      <c r="N38" s="152"/>
      <c r="O38" s="41"/>
      <c r="P38" s="41"/>
      <c r="Q38" s="41"/>
      <c r="R38" s="41"/>
      <c r="S38" s="41"/>
      <c r="T38" s="41"/>
      <c r="U38" s="41"/>
      <c r="V38" s="41"/>
      <c r="W38" s="41"/>
      <c r="AC38" s="61" t="str">
        <f t="array" ref="AC38">IF($J38="", "", IF(ISERROR(INDEX(Länder_Liste!$I:$I, _xludf.AGGREGATE(15, 6, ROW(Länder_Liste!$H$1:$M$260)/(Länder_Liste!$H$1:$M$260=$J$10), 1))), "not_found", INDEX(Länder_Liste!I:I, _xludf.AGGREGATE(15, 6, ROW(Länder_Liste!$H$1:$M$260)/(Länder_Liste!$H$1:$M$260=J38), 1))))</f>
        <v/>
      </c>
      <c r="AD38" s="40" t="str" cm="1">
        <f t="array" ref="AD38">IFERROR(INDEX($D$12:$D$261, SMALL(IF($D$12:$D$261&lt;&gt;"", ROW($D$12:$D$261)-ROW(BE$12)+1), ROW(C25))), "")</f>
        <v/>
      </c>
    </row>
    <row r="39" spans="3:30" ht="30" customHeight="1" thickTop="1" thickBot="1">
      <c r="C39" s="141">
        <v>28</v>
      </c>
      <c r="D39" s="301"/>
      <c r="E39" s="148"/>
      <c r="F39" s="148"/>
      <c r="G39" s="148"/>
      <c r="H39" s="301"/>
      <c r="I39" s="301"/>
      <c r="J39" s="301"/>
      <c r="K39" s="301"/>
      <c r="L39" s="302"/>
      <c r="M39" s="301"/>
      <c r="N39" s="152"/>
      <c r="O39" s="41"/>
      <c r="P39" s="41"/>
      <c r="Q39" s="41"/>
      <c r="R39" s="41"/>
      <c r="S39" s="41"/>
      <c r="T39" s="41"/>
      <c r="U39" s="41"/>
      <c r="V39" s="41"/>
      <c r="W39" s="41"/>
      <c r="AC39" s="61" t="str">
        <f t="array" ref="AC39">IF($J39="", "", IF(ISERROR(INDEX(Länder_Liste!$I:$I, _xludf.AGGREGATE(15, 6, ROW(Länder_Liste!$H$1:$M$260)/(Länder_Liste!$H$1:$M$260=$J$10), 1))), "not_found", INDEX(Länder_Liste!I:I, _xludf.AGGREGATE(15, 6, ROW(Länder_Liste!$H$1:$M$260)/(Länder_Liste!$H$1:$M$260=J39), 1))))</f>
        <v/>
      </c>
      <c r="AD39" s="40" t="str" cm="1">
        <f t="array" ref="AD39">IFERROR(INDEX($D$12:$D$261, SMALL(IF($D$12:$D$261&lt;&gt;"", ROW($D$12:$D$261)-ROW(BE$12)+1), ROW(C26))), "")</f>
        <v/>
      </c>
    </row>
    <row r="40" spans="3:30" ht="30" customHeight="1" thickTop="1" thickBot="1">
      <c r="C40" s="141">
        <v>29</v>
      </c>
      <c r="D40" s="301"/>
      <c r="E40" s="148"/>
      <c r="F40" s="148"/>
      <c r="G40" s="148"/>
      <c r="H40" s="301"/>
      <c r="I40" s="301"/>
      <c r="J40" s="301"/>
      <c r="K40" s="301"/>
      <c r="L40" s="302"/>
      <c r="M40" s="301"/>
      <c r="N40" s="152"/>
      <c r="O40" s="41"/>
      <c r="P40" s="41"/>
      <c r="Q40" s="41"/>
      <c r="R40" s="41"/>
      <c r="S40" s="41"/>
      <c r="T40" s="41"/>
      <c r="U40" s="41"/>
      <c r="V40" s="41"/>
      <c r="W40" s="41"/>
      <c r="AC40" s="61" t="str">
        <f t="array" ref="AC40">IF($J40="", "", IF(ISERROR(INDEX(Länder_Liste!$I:$I, _xludf.AGGREGATE(15, 6, ROW(Länder_Liste!$H$1:$M$260)/(Länder_Liste!$H$1:$M$260=$J$10), 1))), "not_found", INDEX(Länder_Liste!I:I, _xludf.AGGREGATE(15, 6, ROW(Länder_Liste!$H$1:$M$260)/(Länder_Liste!$H$1:$M$260=J40), 1))))</f>
        <v/>
      </c>
      <c r="AD40" s="40" t="str" cm="1">
        <f t="array" ref="AD40">IFERROR(INDEX($D$12:$D$261, SMALL(IF($D$12:$D$261&lt;&gt;"", ROW($D$12:$D$261)-ROW(BE$12)+1), ROW(C27))), "")</f>
        <v/>
      </c>
    </row>
    <row r="41" spans="3:30" ht="30" customHeight="1" thickTop="1" thickBot="1">
      <c r="C41" s="141">
        <v>30</v>
      </c>
      <c r="D41" s="301"/>
      <c r="E41" s="148"/>
      <c r="F41" s="148"/>
      <c r="G41" s="148"/>
      <c r="H41" s="301"/>
      <c r="I41" s="301"/>
      <c r="J41" s="301"/>
      <c r="K41" s="301"/>
      <c r="L41" s="302"/>
      <c r="M41" s="301"/>
      <c r="N41" s="152"/>
      <c r="O41" s="41"/>
      <c r="P41" s="41"/>
      <c r="Q41" s="41"/>
      <c r="R41" s="41"/>
      <c r="S41" s="41"/>
      <c r="T41" s="41"/>
      <c r="U41" s="41"/>
      <c r="V41" s="41"/>
      <c r="W41" s="41"/>
      <c r="AC41" s="61" t="str">
        <f t="array" ref="AC41">IF($J41="", "", IF(ISERROR(INDEX(Länder_Liste!$I:$I, _xludf.AGGREGATE(15, 6, ROW(Länder_Liste!$H$1:$M$260)/(Länder_Liste!$H$1:$M$260=$J$10), 1))), "not_found", INDEX(Länder_Liste!I:I, _xludf.AGGREGATE(15, 6, ROW(Länder_Liste!$H$1:$M$260)/(Länder_Liste!$H$1:$M$260=J41), 1))))</f>
        <v/>
      </c>
      <c r="AD41" s="40" t="str" cm="1">
        <f t="array" ref="AD41">IFERROR(INDEX($D$12:$D$261, SMALL(IF($D$12:$D$261&lt;&gt;"", ROW($D$12:$D$261)-ROW(BE$12)+1), ROW(C28))), "")</f>
        <v/>
      </c>
    </row>
    <row r="42" spans="3:30" ht="30" customHeight="1" thickTop="1" thickBot="1">
      <c r="C42" s="141">
        <v>31</v>
      </c>
      <c r="D42" s="301"/>
      <c r="E42" s="148"/>
      <c r="F42" s="148"/>
      <c r="G42" s="148"/>
      <c r="H42" s="301"/>
      <c r="I42" s="301"/>
      <c r="J42" s="301"/>
      <c r="K42" s="301"/>
      <c r="L42" s="302"/>
      <c r="M42" s="301"/>
      <c r="N42" s="152"/>
      <c r="O42" s="41"/>
      <c r="P42" s="41"/>
      <c r="Q42" s="41"/>
      <c r="R42" s="41"/>
      <c r="S42" s="41"/>
      <c r="T42" s="41"/>
      <c r="U42" s="41"/>
      <c r="V42" s="41"/>
      <c r="W42" s="41"/>
      <c r="AC42" s="61" t="str">
        <f t="array" ref="AC42">IF($J42="", "", IF(ISERROR(INDEX(Länder_Liste!$I:$I, _xludf.AGGREGATE(15, 6, ROW(Länder_Liste!$H$1:$M$260)/(Länder_Liste!$H$1:$M$260=$J$10), 1))), "not_found", INDEX(Länder_Liste!I:I, _xludf.AGGREGATE(15, 6, ROW(Länder_Liste!$H$1:$M$260)/(Länder_Liste!$H$1:$M$260=J42), 1))))</f>
        <v/>
      </c>
      <c r="AD42" s="40" t="str" cm="1">
        <f t="array" ref="AD42">IFERROR(INDEX($D$12:$D$261, SMALL(IF($D$12:$D$261&lt;&gt;"", ROW($D$12:$D$261)-ROW(BE$12)+1), ROW(C29))), "")</f>
        <v/>
      </c>
    </row>
    <row r="43" spans="3:30" ht="30" customHeight="1" thickTop="1" thickBot="1">
      <c r="C43" s="141">
        <v>32</v>
      </c>
      <c r="D43" s="301"/>
      <c r="E43" s="148"/>
      <c r="F43" s="148"/>
      <c r="G43" s="148"/>
      <c r="H43" s="301"/>
      <c r="I43" s="301"/>
      <c r="J43" s="301"/>
      <c r="K43" s="301"/>
      <c r="L43" s="302"/>
      <c r="M43" s="301"/>
      <c r="N43" s="152"/>
      <c r="O43" s="41"/>
      <c r="P43" s="41"/>
      <c r="Q43" s="41"/>
      <c r="R43" s="41"/>
      <c r="S43" s="41"/>
      <c r="T43" s="41"/>
      <c r="U43" s="41"/>
      <c r="V43" s="41"/>
      <c r="W43" s="41"/>
      <c r="AC43" s="61" t="str">
        <f t="array" ref="AC43">IF($J43="", "", IF(ISERROR(INDEX(Länder_Liste!$I:$I, _xludf.AGGREGATE(15, 6, ROW(Länder_Liste!$H$1:$M$260)/(Länder_Liste!$H$1:$M$260=$J$10), 1))), "not_found", INDEX(Länder_Liste!I:I, _xludf.AGGREGATE(15, 6, ROW(Länder_Liste!$H$1:$M$260)/(Länder_Liste!$H$1:$M$260=J43), 1))))</f>
        <v/>
      </c>
      <c r="AD43" s="40" t="str" cm="1">
        <f t="array" ref="AD43">IFERROR(INDEX($D$12:$D$261, SMALL(IF($D$12:$D$261&lt;&gt;"", ROW($D$12:$D$261)-ROW(BE$12)+1), ROW(C30))), "")</f>
        <v/>
      </c>
    </row>
    <row r="44" spans="3:30" ht="30" customHeight="1" thickTop="1" thickBot="1">
      <c r="C44" s="141">
        <v>33</v>
      </c>
      <c r="D44" s="301"/>
      <c r="E44" s="148"/>
      <c r="F44" s="148"/>
      <c r="G44" s="148"/>
      <c r="H44" s="301"/>
      <c r="I44" s="301"/>
      <c r="J44" s="301"/>
      <c r="K44" s="301"/>
      <c r="L44" s="302"/>
      <c r="M44" s="301"/>
      <c r="N44" s="152"/>
      <c r="O44" s="41"/>
      <c r="P44" s="41"/>
      <c r="Q44" s="41"/>
      <c r="R44" s="41"/>
      <c r="S44" s="41"/>
      <c r="T44" s="41"/>
      <c r="U44" s="41"/>
      <c r="V44" s="41"/>
      <c r="W44" s="41"/>
      <c r="AC44" s="61" t="str">
        <f t="array" ref="AC44">IF($J44="", "", IF(ISERROR(INDEX(Länder_Liste!$I:$I, _xludf.AGGREGATE(15, 6, ROW(Länder_Liste!$H$1:$M$260)/(Länder_Liste!$H$1:$M$260=$J$10), 1))), "not_found", INDEX(Länder_Liste!I:I, _xludf.AGGREGATE(15, 6, ROW(Länder_Liste!$H$1:$M$260)/(Länder_Liste!$H$1:$M$260=J44), 1))))</f>
        <v/>
      </c>
      <c r="AD44" s="40" t="str" cm="1">
        <f t="array" ref="AD44">IFERROR(INDEX($D$12:$D$261, SMALL(IF($D$12:$D$261&lt;&gt;"", ROW($D$12:$D$261)-ROW(BE$12)+1), ROW(C31))), "")</f>
        <v/>
      </c>
    </row>
    <row r="45" spans="3:30" ht="30" customHeight="1" thickTop="1" thickBot="1">
      <c r="C45" s="141">
        <v>34</v>
      </c>
      <c r="D45" s="301"/>
      <c r="E45" s="148"/>
      <c r="F45" s="148"/>
      <c r="G45" s="148"/>
      <c r="H45" s="301"/>
      <c r="I45" s="301"/>
      <c r="J45" s="301"/>
      <c r="K45" s="301"/>
      <c r="L45" s="302"/>
      <c r="M45" s="301"/>
      <c r="N45" s="152"/>
      <c r="O45" s="41"/>
      <c r="P45" s="41"/>
      <c r="Q45" s="41"/>
      <c r="R45" s="41"/>
      <c r="S45" s="41"/>
      <c r="T45" s="41"/>
      <c r="U45" s="41"/>
      <c r="V45" s="41"/>
      <c r="W45" s="41"/>
      <c r="AC45" s="61" t="str">
        <f t="array" ref="AC45">IF($J45="", "", IF(ISERROR(INDEX(Länder_Liste!$I:$I, _xludf.AGGREGATE(15, 6, ROW(Länder_Liste!$H$1:$M$260)/(Länder_Liste!$H$1:$M$260=$J$10), 1))), "not_found", INDEX(Länder_Liste!I:I, _xludf.AGGREGATE(15, 6, ROW(Länder_Liste!$H$1:$M$260)/(Länder_Liste!$H$1:$M$260=J45), 1))))</f>
        <v/>
      </c>
      <c r="AD45" s="40" t="str" cm="1">
        <f t="array" ref="AD45">IFERROR(INDEX($D$12:$D$261, SMALL(IF($D$12:$D$261&lt;&gt;"", ROW($D$12:$D$261)-ROW(BE$12)+1), ROW(C32))), "")</f>
        <v/>
      </c>
    </row>
    <row r="46" spans="3:30" ht="30" customHeight="1" thickTop="1" thickBot="1">
      <c r="C46" s="141">
        <v>35</v>
      </c>
      <c r="D46" s="301"/>
      <c r="E46" s="148"/>
      <c r="F46" s="148"/>
      <c r="G46" s="148"/>
      <c r="H46" s="301"/>
      <c r="I46" s="301"/>
      <c r="J46" s="301"/>
      <c r="K46" s="301"/>
      <c r="L46" s="302"/>
      <c r="M46" s="301"/>
      <c r="N46" s="152"/>
      <c r="O46" s="41"/>
      <c r="P46" s="41"/>
      <c r="Q46" s="41"/>
      <c r="R46" s="41"/>
      <c r="S46" s="41"/>
      <c r="T46" s="41"/>
      <c r="U46" s="41"/>
      <c r="V46" s="41"/>
      <c r="W46" s="41"/>
      <c r="AC46" s="61" t="str">
        <f t="array" ref="AC46">IF($J46="", "", IF(ISERROR(INDEX(Länder_Liste!$I:$I, _xludf.AGGREGATE(15, 6, ROW(Länder_Liste!$H$1:$M$260)/(Länder_Liste!$H$1:$M$260=$J$10), 1))), "not_found", INDEX(Länder_Liste!I:I, _xludf.AGGREGATE(15, 6, ROW(Länder_Liste!$H$1:$M$260)/(Länder_Liste!$H$1:$M$260=J46), 1))))</f>
        <v/>
      </c>
      <c r="AD46" s="40" t="str" cm="1">
        <f t="array" ref="AD46">IFERROR(INDEX($D$12:$D$261, SMALL(IF($D$12:$D$261&lt;&gt;"", ROW($D$12:$D$261)-ROW(BE$12)+1), ROW(C33))), "")</f>
        <v/>
      </c>
    </row>
    <row r="47" spans="3:30" ht="30" customHeight="1" thickTop="1" thickBot="1">
      <c r="C47" s="141">
        <v>36</v>
      </c>
      <c r="D47" s="301"/>
      <c r="E47" s="148"/>
      <c r="F47" s="148"/>
      <c r="G47" s="148"/>
      <c r="H47" s="301"/>
      <c r="I47" s="301"/>
      <c r="J47" s="301"/>
      <c r="K47" s="301"/>
      <c r="L47" s="302"/>
      <c r="M47" s="301"/>
      <c r="N47" s="152"/>
      <c r="O47" s="41"/>
      <c r="P47" s="41"/>
      <c r="Q47" s="41"/>
      <c r="R47" s="41"/>
      <c r="S47" s="41"/>
      <c r="T47" s="41"/>
      <c r="U47" s="41"/>
      <c r="V47" s="41"/>
      <c r="W47" s="41"/>
      <c r="AC47" s="61" t="str">
        <f t="array" ref="AC47">IF($J47="", "", IF(ISERROR(INDEX(Länder_Liste!$I:$I, _xludf.AGGREGATE(15, 6, ROW(Länder_Liste!$H$1:$M$260)/(Länder_Liste!$H$1:$M$260=$J$10), 1))), "not_found", INDEX(Länder_Liste!I:I, _xludf.AGGREGATE(15, 6, ROW(Länder_Liste!$H$1:$M$260)/(Länder_Liste!$H$1:$M$260=J47), 1))))</f>
        <v/>
      </c>
      <c r="AD47" s="40" t="str" cm="1">
        <f t="array" ref="AD47">IFERROR(INDEX($D$12:$D$261, SMALL(IF($D$12:$D$261&lt;&gt;"", ROW($D$12:$D$261)-ROW(BE$12)+1), ROW(C34))), "")</f>
        <v/>
      </c>
    </row>
    <row r="48" spans="3:30" ht="30" customHeight="1" thickTop="1" thickBot="1">
      <c r="C48" s="141">
        <v>37</v>
      </c>
      <c r="D48" s="301"/>
      <c r="E48" s="148"/>
      <c r="F48" s="148"/>
      <c r="G48" s="148"/>
      <c r="H48" s="301"/>
      <c r="I48" s="301"/>
      <c r="J48" s="301"/>
      <c r="K48" s="301"/>
      <c r="L48" s="302"/>
      <c r="M48" s="301"/>
      <c r="N48" s="152"/>
      <c r="O48" s="41"/>
      <c r="P48" s="41"/>
      <c r="Q48" s="41"/>
      <c r="R48" s="41"/>
      <c r="S48" s="41"/>
      <c r="T48" s="41"/>
      <c r="U48" s="41"/>
      <c r="V48" s="41"/>
      <c r="W48" s="41"/>
      <c r="AC48" s="61" t="str">
        <f t="array" ref="AC48">IF($J48="", "", IF(ISERROR(INDEX(Länder_Liste!$I:$I, _xludf.AGGREGATE(15, 6, ROW(Länder_Liste!$H$1:$M$260)/(Länder_Liste!$H$1:$M$260=$J$10), 1))), "not_found", INDEX(Länder_Liste!I:I, _xludf.AGGREGATE(15, 6, ROW(Länder_Liste!$H$1:$M$260)/(Länder_Liste!$H$1:$M$260=J48), 1))))</f>
        <v/>
      </c>
      <c r="AD48" s="40" t="str" cm="1">
        <f t="array" ref="AD48">IFERROR(INDEX($D$12:$D$261, SMALL(IF($D$12:$D$261&lt;&gt;"", ROW($D$12:$D$261)-ROW(BE$12)+1), ROW(C35))), "")</f>
        <v/>
      </c>
    </row>
    <row r="49" spans="3:30" ht="30" customHeight="1" thickTop="1" thickBot="1">
      <c r="C49" s="141">
        <v>38</v>
      </c>
      <c r="D49" s="301"/>
      <c r="E49" s="148"/>
      <c r="F49" s="148"/>
      <c r="G49" s="148"/>
      <c r="H49" s="301"/>
      <c r="I49" s="301"/>
      <c r="J49" s="301"/>
      <c r="K49" s="301"/>
      <c r="L49" s="302"/>
      <c r="M49" s="301"/>
      <c r="N49" s="152"/>
      <c r="O49" s="41"/>
      <c r="P49" s="41"/>
      <c r="Q49" s="41"/>
      <c r="R49" s="41"/>
      <c r="S49" s="41"/>
      <c r="T49" s="41"/>
      <c r="U49" s="41"/>
      <c r="V49" s="41"/>
      <c r="W49" s="41"/>
      <c r="AC49" s="61" t="str">
        <f t="array" ref="AC49">IF($J49="", "", IF(ISERROR(INDEX(Länder_Liste!$I:$I, _xludf.AGGREGATE(15, 6, ROW(Länder_Liste!$H$1:$M$260)/(Länder_Liste!$H$1:$M$260=$J$10), 1))), "not_found", INDEX(Länder_Liste!I:I, _xludf.AGGREGATE(15, 6, ROW(Länder_Liste!$H$1:$M$260)/(Länder_Liste!$H$1:$M$260=J49), 1))))</f>
        <v/>
      </c>
      <c r="AD49" s="40" t="str" cm="1">
        <f t="array" ref="AD49">IFERROR(INDEX($D$12:$D$261, SMALL(IF($D$12:$D$261&lt;&gt;"", ROW($D$12:$D$261)-ROW(BE$12)+1), ROW(C36))), "")</f>
        <v/>
      </c>
    </row>
    <row r="50" spans="3:30" ht="30" customHeight="1" thickTop="1" thickBot="1">
      <c r="C50" s="141">
        <v>39</v>
      </c>
      <c r="D50" s="301"/>
      <c r="E50" s="148"/>
      <c r="F50" s="148"/>
      <c r="G50" s="148"/>
      <c r="H50" s="301"/>
      <c r="I50" s="301"/>
      <c r="J50" s="301"/>
      <c r="K50" s="301"/>
      <c r="L50" s="302"/>
      <c r="M50" s="301"/>
      <c r="N50" s="152"/>
      <c r="O50" s="41"/>
      <c r="P50" s="41"/>
      <c r="Q50" s="41"/>
      <c r="R50" s="41"/>
      <c r="S50" s="41"/>
      <c r="T50" s="41"/>
      <c r="U50" s="41"/>
      <c r="V50" s="41"/>
      <c r="W50" s="41"/>
      <c r="AC50" s="61" t="str">
        <f t="array" ref="AC50">IF($J50="", "", IF(ISERROR(INDEX(Länder_Liste!$I:$I, _xludf.AGGREGATE(15, 6, ROW(Länder_Liste!$H$1:$M$260)/(Länder_Liste!$H$1:$M$260=$J$10), 1))), "not_found", INDEX(Länder_Liste!I:I, _xludf.AGGREGATE(15, 6, ROW(Länder_Liste!$H$1:$M$260)/(Länder_Liste!$H$1:$M$260=J50), 1))))</f>
        <v/>
      </c>
      <c r="AD50" s="40" t="str" cm="1">
        <f t="array" ref="AD50">IFERROR(INDEX($D$12:$D$261, SMALL(IF($D$12:$D$261&lt;&gt;"", ROW($D$12:$D$261)-ROW(BE$12)+1), ROW(C37))), "")</f>
        <v/>
      </c>
    </row>
    <row r="51" spans="3:30" ht="30" customHeight="1" thickTop="1" thickBot="1">
      <c r="C51" s="141">
        <v>40</v>
      </c>
      <c r="D51" s="301"/>
      <c r="E51" s="148"/>
      <c r="F51" s="148"/>
      <c r="G51" s="148"/>
      <c r="H51" s="301"/>
      <c r="I51" s="301"/>
      <c r="J51" s="301"/>
      <c r="K51" s="301"/>
      <c r="L51" s="302"/>
      <c r="M51" s="301"/>
      <c r="N51" s="152"/>
      <c r="O51" s="41"/>
      <c r="P51" s="41"/>
      <c r="Q51" s="41"/>
      <c r="R51" s="41"/>
      <c r="S51" s="41"/>
      <c r="T51" s="41"/>
      <c r="U51" s="41"/>
      <c r="V51" s="41"/>
      <c r="W51" s="41"/>
      <c r="AC51" s="61" t="str">
        <f t="array" ref="AC51">IF($J51="", "", IF(ISERROR(INDEX(Länder_Liste!$I:$I, _xludf.AGGREGATE(15, 6, ROW(Länder_Liste!$H$1:$M$260)/(Länder_Liste!$H$1:$M$260=$J$10), 1))), "not_found", INDEX(Länder_Liste!I:I, _xludf.AGGREGATE(15, 6, ROW(Länder_Liste!$H$1:$M$260)/(Länder_Liste!$H$1:$M$260=J51), 1))))</f>
        <v/>
      </c>
      <c r="AD51" s="40" t="str" cm="1">
        <f t="array" ref="AD51">IFERROR(INDEX($D$12:$D$261, SMALL(IF($D$12:$D$261&lt;&gt;"", ROW($D$12:$D$261)-ROW(BE$12)+1), ROW(C38))), "")</f>
        <v/>
      </c>
    </row>
    <row r="52" spans="3:30" ht="30" customHeight="1" thickTop="1" thickBot="1">
      <c r="C52" s="141">
        <v>41</v>
      </c>
      <c r="D52" s="301"/>
      <c r="E52" s="148"/>
      <c r="F52" s="148"/>
      <c r="G52" s="148"/>
      <c r="H52" s="301"/>
      <c r="I52" s="301"/>
      <c r="J52" s="301"/>
      <c r="K52" s="301"/>
      <c r="L52" s="302"/>
      <c r="M52" s="301"/>
      <c r="N52" s="152"/>
      <c r="O52" s="41"/>
      <c r="P52" s="41"/>
      <c r="Q52" s="41"/>
      <c r="R52" s="41"/>
      <c r="S52" s="41"/>
      <c r="T52" s="41"/>
      <c r="U52" s="41"/>
      <c r="V52" s="41"/>
      <c r="W52" s="41"/>
      <c r="AC52" s="61" t="str">
        <f t="array" ref="AC52">IF($J52="", "", IF(ISERROR(INDEX(Länder_Liste!$I:$I, _xludf.AGGREGATE(15, 6, ROW(Länder_Liste!$H$1:$M$260)/(Länder_Liste!$H$1:$M$260=$J$10), 1))), "not_found", INDEX(Länder_Liste!I:I, _xludf.AGGREGATE(15, 6, ROW(Länder_Liste!$H$1:$M$260)/(Länder_Liste!$H$1:$M$260=J52), 1))))</f>
        <v/>
      </c>
      <c r="AD52" s="40" t="str" cm="1">
        <f t="array" ref="AD52">IFERROR(INDEX($D$12:$D$261, SMALL(IF($D$12:$D$261&lt;&gt;"", ROW($D$12:$D$261)-ROW(BE$12)+1), ROW(C39))), "")</f>
        <v/>
      </c>
    </row>
    <row r="53" spans="3:30" ht="30" customHeight="1" thickTop="1" thickBot="1">
      <c r="C53" s="141">
        <v>42</v>
      </c>
      <c r="D53" s="301"/>
      <c r="E53" s="148"/>
      <c r="F53" s="148"/>
      <c r="G53" s="148"/>
      <c r="H53" s="301"/>
      <c r="I53" s="301"/>
      <c r="J53" s="301"/>
      <c r="K53" s="301"/>
      <c r="L53" s="302"/>
      <c r="M53" s="301"/>
      <c r="N53" s="152"/>
      <c r="O53" s="41"/>
      <c r="P53" s="41"/>
      <c r="Q53" s="41"/>
      <c r="R53" s="41"/>
      <c r="S53" s="41"/>
      <c r="T53" s="41"/>
      <c r="U53" s="41"/>
      <c r="V53" s="41"/>
      <c r="W53" s="41"/>
      <c r="AC53" s="61" t="str">
        <f t="array" ref="AC53">IF($J53="", "", IF(ISERROR(INDEX(Länder_Liste!$I:$I, _xludf.AGGREGATE(15, 6, ROW(Länder_Liste!$H$1:$M$260)/(Länder_Liste!$H$1:$M$260=$J$10), 1))), "not_found", INDEX(Länder_Liste!I:I, _xludf.AGGREGATE(15, 6, ROW(Länder_Liste!$H$1:$M$260)/(Länder_Liste!$H$1:$M$260=J53), 1))))</f>
        <v/>
      </c>
      <c r="AD53" s="40" t="str" cm="1">
        <f t="array" ref="AD53">IFERROR(INDEX($D$12:$D$261, SMALL(IF($D$12:$D$261&lt;&gt;"", ROW($D$12:$D$261)-ROW(BE$12)+1), ROW(C40))), "")</f>
        <v/>
      </c>
    </row>
    <row r="54" spans="3:30" ht="30" customHeight="1" thickTop="1" thickBot="1">
      <c r="C54" s="141">
        <v>43</v>
      </c>
      <c r="D54" s="301"/>
      <c r="E54" s="148"/>
      <c r="F54" s="148"/>
      <c r="G54" s="148"/>
      <c r="H54" s="301"/>
      <c r="I54" s="301"/>
      <c r="J54" s="301"/>
      <c r="K54" s="301"/>
      <c r="L54" s="302"/>
      <c r="M54" s="301"/>
      <c r="N54" s="152"/>
      <c r="O54" s="41"/>
      <c r="P54" s="41"/>
      <c r="Q54" s="41"/>
      <c r="R54" s="41"/>
      <c r="S54" s="41"/>
      <c r="T54" s="41"/>
      <c r="U54" s="41"/>
      <c r="V54" s="41"/>
      <c r="W54" s="41"/>
      <c r="AC54" s="61" t="str">
        <f t="array" ref="AC54">IF($J54="", "", IF(ISERROR(INDEX(Länder_Liste!$I:$I, _xludf.AGGREGATE(15, 6, ROW(Länder_Liste!$H$1:$M$260)/(Länder_Liste!$H$1:$M$260=$J$10), 1))), "not_found", INDEX(Länder_Liste!I:I, _xludf.AGGREGATE(15, 6, ROW(Länder_Liste!$H$1:$M$260)/(Länder_Liste!$H$1:$M$260=J54), 1))))</f>
        <v/>
      </c>
      <c r="AD54" s="40" t="str" cm="1">
        <f t="array" ref="AD54">IFERROR(INDEX($D$12:$D$261, SMALL(IF($D$12:$D$261&lt;&gt;"", ROW($D$12:$D$261)-ROW(BE$12)+1), ROW(C41))), "")</f>
        <v/>
      </c>
    </row>
    <row r="55" spans="3:30" ht="30" customHeight="1" thickTop="1" thickBot="1">
      <c r="C55" s="141">
        <v>44</v>
      </c>
      <c r="D55" s="301"/>
      <c r="E55" s="148"/>
      <c r="F55" s="148"/>
      <c r="G55" s="148"/>
      <c r="H55" s="301"/>
      <c r="I55" s="301"/>
      <c r="J55" s="301"/>
      <c r="K55" s="301"/>
      <c r="L55" s="302"/>
      <c r="M55" s="301"/>
      <c r="N55" s="152"/>
      <c r="O55" s="41"/>
      <c r="P55" s="41"/>
      <c r="Q55" s="41"/>
      <c r="R55" s="41"/>
      <c r="S55" s="41"/>
      <c r="T55" s="41"/>
      <c r="U55" s="41"/>
      <c r="V55" s="41"/>
      <c r="W55" s="41"/>
      <c r="AC55" s="61" t="str">
        <f t="array" ref="AC55">IF($J55="", "", IF(ISERROR(INDEX(Länder_Liste!$I:$I, _xludf.AGGREGATE(15, 6, ROW(Länder_Liste!$H$1:$M$260)/(Länder_Liste!$H$1:$M$260=$J$10), 1))), "not_found", INDEX(Länder_Liste!I:I, _xludf.AGGREGATE(15, 6, ROW(Länder_Liste!$H$1:$M$260)/(Länder_Liste!$H$1:$M$260=J55), 1))))</f>
        <v/>
      </c>
      <c r="AD55" s="40" t="str" cm="1">
        <f t="array" ref="AD55">IFERROR(INDEX($D$12:$D$261, SMALL(IF($D$12:$D$261&lt;&gt;"", ROW($D$12:$D$261)-ROW(BE$12)+1), ROW(C42))), "")</f>
        <v/>
      </c>
    </row>
    <row r="56" spans="3:30" ht="30" customHeight="1" thickTop="1" thickBot="1">
      <c r="C56" s="141">
        <v>45</v>
      </c>
      <c r="D56" s="301"/>
      <c r="E56" s="148"/>
      <c r="F56" s="148"/>
      <c r="G56" s="148"/>
      <c r="H56" s="301"/>
      <c r="I56" s="301"/>
      <c r="J56" s="301"/>
      <c r="K56" s="301"/>
      <c r="L56" s="302"/>
      <c r="M56" s="301"/>
      <c r="N56" s="152"/>
      <c r="O56" s="41"/>
      <c r="P56" s="41"/>
      <c r="Q56" s="41"/>
      <c r="R56" s="41"/>
      <c r="S56" s="41"/>
      <c r="T56" s="41"/>
      <c r="U56" s="41"/>
      <c r="V56" s="41"/>
      <c r="W56" s="41"/>
      <c r="AC56" s="61" t="str">
        <f t="array" ref="AC56">IF($J56="", "", IF(ISERROR(INDEX(Länder_Liste!$I:$I, _xludf.AGGREGATE(15, 6, ROW(Länder_Liste!$H$1:$M$260)/(Länder_Liste!$H$1:$M$260=$J$10), 1))), "not_found", INDEX(Länder_Liste!I:I, _xludf.AGGREGATE(15, 6, ROW(Länder_Liste!$H$1:$M$260)/(Länder_Liste!$H$1:$M$260=J56), 1))))</f>
        <v/>
      </c>
      <c r="AD56" s="40" t="str" cm="1">
        <f t="array" ref="AD56">IFERROR(INDEX($D$12:$D$261, SMALL(IF($D$12:$D$261&lt;&gt;"", ROW($D$12:$D$261)-ROW(BE$12)+1), ROW(C43))), "")</f>
        <v/>
      </c>
    </row>
    <row r="57" spans="3:30" ht="30" customHeight="1" thickTop="1" thickBot="1">
      <c r="C57" s="141">
        <v>46</v>
      </c>
      <c r="D57" s="301"/>
      <c r="E57" s="148"/>
      <c r="F57" s="148"/>
      <c r="G57" s="148"/>
      <c r="H57" s="301"/>
      <c r="I57" s="301"/>
      <c r="J57" s="301"/>
      <c r="K57" s="301"/>
      <c r="L57" s="302"/>
      <c r="M57" s="301"/>
      <c r="N57" s="152"/>
      <c r="O57" s="41"/>
      <c r="P57" s="41"/>
      <c r="Q57" s="41"/>
      <c r="R57" s="41"/>
      <c r="S57" s="41"/>
      <c r="T57" s="41"/>
      <c r="U57" s="41"/>
      <c r="V57" s="41"/>
      <c r="W57" s="41"/>
      <c r="AC57" s="61" t="str">
        <f t="array" ref="AC57">IF($J57="", "", IF(ISERROR(INDEX(Länder_Liste!$I:$I, _xludf.AGGREGATE(15, 6, ROW(Länder_Liste!$H$1:$M$260)/(Länder_Liste!$H$1:$M$260=$J$10), 1))), "not_found", INDEX(Länder_Liste!I:I, _xludf.AGGREGATE(15, 6, ROW(Länder_Liste!$H$1:$M$260)/(Länder_Liste!$H$1:$M$260=J57), 1))))</f>
        <v/>
      </c>
      <c r="AD57" s="40" t="str" cm="1">
        <f t="array" ref="AD57">IFERROR(INDEX($D$12:$D$261, SMALL(IF($D$12:$D$261&lt;&gt;"", ROW($D$12:$D$261)-ROW(BE$12)+1), ROW(C44))), "")</f>
        <v/>
      </c>
    </row>
    <row r="58" spans="3:30" ht="30" customHeight="1" thickTop="1" thickBot="1">
      <c r="C58" s="141">
        <v>47</v>
      </c>
      <c r="D58" s="301"/>
      <c r="E58" s="148"/>
      <c r="F58" s="148"/>
      <c r="G58" s="148"/>
      <c r="H58" s="301"/>
      <c r="I58" s="301"/>
      <c r="J58" s="301"/>
      <c r="K58" s="301"/>
      <c r="L58" s="302"/>
      <c r="M58" s="301"/>
      <c r="N58" s="152"/>
      <c r="O58" s="41"/>
      <c r="P58" s="41"/>
      <c r="Q58" s="41"/>
      <c r="R58" s="41"/>
      <c r="S58" s="41"/>
      <c r="T58" s="41"/>
      <c r="U58" s="41"/>
      <c r="V58" s="41"/>
      <c r="W58" s="41"/>
      <c r="AC58" s="61" t="str">
        <f t="array" ref="AC58">IF($J58="", "", IF(ISERROR(INDEX(Länder_Liste!$I:$I, _xludf.AGGREGATE(15, 6, ROW(Länder_Liste!$H$1:$M$260)/(Länder_Liste!$H$1:$M$260=$J$10), 1))), "not_found", INDEX(Länder_Liste!I:I, _xludf.AGGREGATE(15, 6, ROW(Länder_Liste!$H$1:$M$260)/(Länder_Liste!$H$1:$M$260=J58), 1))))</f>
        <v/>
      </c>
      <c r="AD58" s="40" t="str" cm="1">
        <f t="array" ref="AD58">IFERROR(INDEX($D$12:$D$261, SMALL(IF($D$12:$D$261&lt;&gt;"", ROW($D$12:$D$261)-ROW(BE$12)+1), ROW(C45))), "")</f>
        <v/>
      </c>
    </row>
    <row r="59" spans="3:30" ht="30" customHeight="1" thickTop="1" thickBot="1">
      <c r="C59" s="141">
        <v>48</v>
      </c>
      <c r="D59" s="301"/>
      <c r="E59" s="148"/>
      <c r="F59" s="148"/>
      <c r="G59" s="148"/>
      <c r="H59" s="301"/>
      <c r="I59" s="301"/>
      <c r="J59" s="301"/>
      <c r="K59" s="301"/>
      <c r="L59" s="302"/>
      <c r="M59" s="301"/>
      <c r="N59" s="152"/>
      <c r="O59" s="41"/>
      <c r="P59" s="41"/>
      <c r="Q59" s="41"/>
      <c r="R59" s="41"/>
      <c r="S59" s="41"/>
      <c r="T59" s="41"/>
      <c r="U59" s="41"/>
      <c r="V59" s="41"/>
      <c r="W59" s="41"/>
      <c r="AC59" s="61" t="str">
        <f t="array" ref="AC59">IF($J59="", "", IF(ISERROR(INDEX(Länder_Liste!$I:$I, _xludf.AGGREGATE(15, 6, ROW(Länder_Liste!$H$1:$M$260)/(Länder_Liste!$H$1:$M$260=$J$10), 1))), "not_found", INDEX(Länder_Liste!I:I, _xludf.AGGREGATE(15, 6, ROW(Länder_Liste!$H$1:$M$260)/(Länder_Liste!$H$1:$M$260=J59), 1))))</f>
        <v/>
      </c>
      <c r="AD59" s="40" t="str" cm="1">
        <f t="array" ref="AD59">IFERROR(INDEX($D$12:$D$261, SMALL(IF($D$12:$D$261&lt;&gt;"", ROW($D$12:$D$261)-ROW(BE$12)+1), ROW(C46))), "")</f>
        <v/>
      </c>
    </row>
    <row r="60" spans="3:30" ht="30" customHeight="1" thickTop="1" thickBot="1">
      <c r="C60" s="141">
        <v>49</v>
      </c>
      <c r="D60" s="301"/>
      <c r="E60" s="148"/>
      <c r="F60" s="148"/>
      <c r="G60" s="148"/>
      <c r="H60" s="301"/>
      <c r="I60" s="301"/>
      <c r="J60" s="301"/>
      <c r="K60" s="301"/>
      <c r="L60" s="302"/>
      <c r="M60" s="301"/>
      <c r="N60" s="152"/>
      <c r="O60" s="41"/>
      <c r="P60" s="41"/>
      <c r="Q60" s="41"/>
      <c r="R60" s="41"/>
      <c r="S60" s="41"/>
      <c r="T60" s="41"/>
      <c r="U60" s="41"/>
      <c r="V60" s="41"/>
      <c r="W60" s="41"/>
      <c r="AC60" s="61" t="str">
        <f t="array" ref="AC60">IF($J60="", "", IF(ISERROR(INDEX(Länder_Liste!$I:$I, _xludf.AGGREGATE(15, 6, ROW(Länder_Liste!$H$1:$M$260)/(Länder_Liste!$H$1:$M$260=$J$10), 1))), "not_found", INDEX(Länder_Liste!I:I, _xludf.AGGREGATE(15, 6, ROW(Länder_Liste!$H$1:$M$260)/(Länder_Liste!$H$1:$M$260=J60), 1))))</f>
        <v/>
      </c>
      <c r="AD60" s="40" t="str" cm="1">
        <f t="array" ref="AD60">IFERROR(INDEX($D$12:$D$261, SMALL(IF($D$12:$D$261&lt;&gt;"", ROW($D$12:$D$261)-ROW(BE$12)+1), ROW(C47))), "")</f>
        <v/>
      </c>
    </row>
    <row r="61" spans="3:30" ht="30" customHeight="1" thickTop="1" thickBot="1">
      <c r="C61" s="141">
        <v>50</v>
      </c>
      <c r="D61" s="301"/>
      <c r="E61" s="148"/>
      <c r="F61" s="148"/>
      <c r="G61" s="148"/>
      <c r="H61" s="301"/>
      <c r="I61" s="301"/>
      <c r="J61" s="301"/>
      <c r="K61" s="301"/>
      <c r="L61" s="302"/>
      <c r="M61" s="301"/>
      <c r="N61" s="152"/>
      <c r="O61" s="41"/>
      <c r="P61" s="41"/>
      <c r="Q61" s="41"/>
      <c r="R61" s="41"/>
      <c r="S61" s="41"/>
      <c r="T61" s="41"/>
      <c r="U61" s="41"/>
      <c r="V61" s="41"/>
      <c r="W61" s="41"/>
      <c r="AC61" s="61" t="str">
        <f t="array" ref="AC61">IF($J61="", "", IF(ISERROR(INDEX(Länder_Liste!$I:$I, _xludf.AGGREGATE(15, 6, ROW(Länder_Liste!$H$1:$M$260)/(Länder_Liste!$H$1:$M$260=$J$10), 1))), "not_found", INDEX(Länder_Liste!I:I, _xludf.AGGREGATE(15, 6, ROW(Länder_Liste!$H$1:$M$260)/(Länder_Liste!$H$1:$M$260=J61), 1))))</f>
        <v/>
      </c>
      <c r="AD61" s="40" t="str" cm="1">
        <f t="array" ref="AD61">IFERROR(INDEX($D$12:$D$261, SMALL(IF($D$12:$D$261&lt;&gt;"", ROW($D$12:$D$261)-ROW(BE$12)+1), ROW(C48))), "")</f>
        <v/>
      </c>
    </row>
    <row r="62" spans="3:30" ht="30" customHeight="1" thickTop="1" thickBot="1">
      <c r="C62" s="141">
        <v>51</v>
      </c>
      <c r="D62" s="301"/>
      <c r="E62" s="148"/>
      <c r="F62" s="148"/>
      <c r="G62" s="148"/>
      <c r="H62" s="301"/>
      <c r="I62" s="301"/>
      <c r="J62" s="301"/>
      <c r="K62" s="301"/>
      <c r="L62" s="302"/>
      <c r="M62" s="301"/>
      <c r="N62" s="152"/>
      <c r="O62" s="41"/>
      <c r="P62" s="41"/>
      <c r="Q62" s="41"/>
      <c r="R62" s="41"/>
      <c r="S62" s="41"/>
      <c r="T62" s="41"/>
      <c r="U62" s="41"/>
      <c r="V62" s="41"/>
      <c r="W62" s="41"/>
      <c r="AC62" s="61" t="str">
        <f t="array" ref="AC62">IF($J62="", "", IF(ISERROR(INDEX(Länder_Liste!$I:$I, _xludf.AGGREGATE(15, 6, ROW(Länder_Liste!$H$1:$M$260)/(Länder_Liste!$H$1:$M$260=$J$10), 1))), "not_found", INDEX(Länder_Liste!I:I, _xludf.AGGREGATE(15, 6, ROW(Länder_Liste!$H$1:$M$260)/(Länder_Liste!$H$1:$M$260=J62), 1))))</f>
        <v/>
      </c>
      <c r="AD62" s="40" t="str" cm="1">
        <f t="array" ref="AD62">IFERROR(INDEX($D$12:$D$261, SMALL(IF($D$12:$D$261&lt;&gt;"", ROW($D$12:$D$261)-ROW(BE$12)+1), ROW(C49))), "")</f>
        <v/>
      </c>
    </row>
    <row r="63" spans="3:30" ht="30" customHeight="1" thickTop="1" thickBot="1">
      <c r="C63" s="141">
        <v>52</v>
      </c>
      <c r="D63" s="301"/>
      <c r="E63" s="148"/>
      <c r="F63" s="148"/>
      <c r="G63" s="148"/>
      <c r="H63" s="301"/>
      <c r="I63" s="301"/>
      <c r="J63" s="301"/>
      <c r="K63" s="301"/>
      <c r="L63" s="302"/>
      <c r="M63" s="301"/>
      <c r="N63" s="152"/>
      <c r="O63" s="41"/>
      <c r="P63" s="41"/>
      <c r="Q63" s="41"/>
      <c r="R63" s="41"/>
      <c r="S63" s="41"/>
      <c r="T63" s="41"/>
      <c r="U63" s="41"/>
      <c r="V63" s="41"/>
      <c r="W63" s="41"/>
      <c r="AC63" s="61" t="str">
        <f t="array" ref="AC63">IF($J63="", "", IF(ISERROR(INDEX(Länder_Liste!$I:$I, _xludf.AGGREGATE(15, 6, ROW(Länder_Liste!$H$1:$M$260)/(Länder_Liste!$H$1:$M$260=$J$10), 1))), "not_found", INDEX(Länder_Liste!I:I, _xludf.AGGREGATE(15, 6, ROW(Länder_Liste!$H$1:$M$260)/(Länder_Liste!$H$1:$M$260=J63), 1))))</f>
        <v/>
      </c>
      <c r="AD63" s="40" t="str" cm="1">
        <f t="array" ref="AD63">IFERROR(INDEX($D$12:$D$261, SMALL(IF($D$12:$D$261&lt;&gt;"", ROW($D$12:$D$261)-ROW(BE$12)+1), ROW(C50))), "")</f>
        <v/>
      </c>
    </row>
    <row r="64" spans="3:30" ht="30" customHeight="1" thickTop="1" thickBot="1">
      <c r="C64" s="141">
        <v>53</v>
      </c>
      <c r="D64" s="301"/>
      <c r="E64" s="148"/>
      <c r="F64" s="148"/>
      <c r="G64" s="148"/>
      <c r="H64" s="301"/>
      <c r="I64" s="301"/>
      <c r="J64" s="301"/>
      <c r="K64" s="301"/>
      <c r="L64" s="302"/>
      <c r="M64" s="301"/>
      <c r="N64" s="152"/>
      <c r="O64" s="41"/>
      <c r="P64" s="41"/>
      <c r="Q64" s="41"/>
      <c r="R64" s="41"/>
      <c r="S64" s="41"/>
      <c r="T64" s="41"/>
      <c r="U64" s="41"/>
      <c r="V64" s="41"/>
      <c r="W64" s="41"/>
      <c r="AC64" s="61" t="str">
        <f t="array" ref="AC64">IF($J64="", "", IF(ISERROR(INDEX(Länder_Liste!$I:$I, _xludf.AGGREGATE(15, 6, ROW(Länder_Liste!$H$1:$M$260)/(Länder_Liste!$H$1:$M$260=$J$10), 1))), "not_found", INDEX(Länder_Liste!I:I, _xludf.AGGREGATE(15, 6, ROW(Länder_Liste!$H$1:$M$260)/(Länder_Liste!$H$1:$M$260=J64), 1))))</f>
        <v/>
      </c>
      <c r="AD64" s="40" t="str" cm="1">
        <f t="array" ref="AD64">IFERROR(INDEX($D$12:$D$261, SMALL(IF($D$12:$D$261&lt;&gt;"", ROW($D$12:$D$261)-ROW(BE$12)+1), ROW(C51))), "")</f>
        <v/>
      </c>
    </row>
    <row r="65" spans="3:30" ht="30" customHeight="1" thickTop="1" thickBot="1">
      <c r="C65" s="141">
        <v>54</v>
      </c>
      <c r="D65" s="301"/>
      <c r="E65" s="148"/>
      <c r="F65" s="148"/>
      <c r="G65" s="148"/>
      <c r="H65" s="301"/>
      <c r="I65" s="301"/>
      <c r="J65" s="301"/>
      <c r="K65" s="301"/>
      <c r="L65" s="302"/>
      <c r="M65" s="301"/>
      <c r="N65" s="152"/>
      <c r="O65" s="41"/>
      <c r="P65" s="41"/>
      <c r="Q65" s="41"/>
      <c r="R65" s="41"/>
      <c r="S65" s="41"/>
      <c r="T65" s="41"/>
      <c r="U65" s="41"/>
      <c r="V65" s="41"/>
      <c r="W65" s="41"/>
      <c r="AC65" s="61" t="str">
        <f t="array" ref="AC65">IF($J65="", "", IF(ISERROR(INDEX(Länder_Liste!$I:$I, _xludf.AGGREGATE(15, 6, ROW(Länder_Liste!$H$1:$M$260)/(Länder_Liste!$H$1:$M$260=$J$10), 1))), "not_found", INDEX(Länder_Liste!I:I, _xludf.AGGREGATE(15, 6, ROW(Länder_Liste!$H$1:$M$260)/(Länder_Liste!$H$1:$M$260=J65), 1))))</f>
        <v/>
      </c>
      <c r="AD65" s="40" t="str" cm="1">
        <f t="array" ref="AD65">IFERROR(INDEX($D$12:$D$261, SMALL(IF($D$12:$D$261&lt;&gt;"", ROW($D$12:$D$261)-ROW(BE$12)+1), ROW(C52))), "")</f>
        <v/>
      </c>
    </row>
    <row r="66" spans="3:30" ht="30" customHeight="1" thickTop="1" thickBot="1">
      <c r="C66" s="141">
        <v>55</v>
      </c>
      <c r="D66" s="301"/>
      <c r="E66" s="148"/>
      <c r="F66" s="148"/>
      <c r="G66" s="148"/>
      <c r="H66" s="301"/>
      <c r="I66" s="301"/>
      <c r="J66" s="301"/>
      <c r="K66" s="301"/>
      <c r="L66" s="302"/>
      <c r="M66" s="301"/>
      <c r="N66" s="152"/>
      <c r="O66" s="41"/>
      <c r="P66" s="41"/>
      <c r="Q66" s="41"/>
      <c r="R66" s="41"/>
      <c r="S66" s="41"/>
      <c r="T66" s="41"/>
      <c r="U66" s="41"/>
      <c r="V66" s="41"/>
      <c r="W66" s="41"/>
      <c r="AC66" s="61" t="str">
        <f t="array" ref="AC66">IF($J66="", "", IF(ISERROR(INDEX(Länder_Liste!$I:$I, _xludf.AGGREGATE(15, 6, ROW(Länder_Liste!$H$1:$M$260)/(Länder_Liste!$H$1:$M$260=$J$10), 1))), "not_found", INDEX(Länder_Liste!I:I, _xludf.AGGREGATE(15, 6, ROW(Länder_Liste!$H$1:$M$260)/(Länder_Liste!$H$1:$M$260=J66), 1))))</f>
        <v/>
      </c>
      <c r="AD66" s="40" t="str" cm="1">
        <f t="array" ref="AD66">IFERROR(INDEX($D$12:$D$261, SMALL(IF($D$12:$D$261&lt;&gt;"", ROW($D$12:$D$261)-ROW(BE$12)+1), ROW(C53))), "")</f>
        <v/>
      </c>
    </row>
    <row r="67" spans="3:30" ht="30" customHeight="1" thickTop="1" thickBot="1">
      <c r="C67" s="141">
        <v>56</v>
      </c>
      <c r="D67" s="301"/>
      <c r="E67" s="148"/>
      <c r="F67" s="148"/>
      <c r="G67" s="148"/>
      <c r="H67" s="301"/>
      <c r="I67" s="301"/>
      <c r="J67" s="301"/>
      <c r="K67" s="301"/>
      <c r="L67" s="302"/>
      <c r="M67" s="301"/>
      <c r="N67" s="152"/>
      <c r="O67" s="41"/>
      <c r="P67" s="41"/>
      <c r="Q67" s="41"/>
      <c r="R67" s="41"/>
      <c r="S67" s="41"/>
      <c r="T67" s="41"/>
      <c r="U67" s="41"/>
      <c r="V67" s="41"/>
      <c r="W67" s="41"/>
      <c r="AC67" s="61" t="str">
        <f t="array" ref="AC67">IF($J67="", "", IF(ISERROR(INDEX(Länder_Liste!$I:$I, _xludf.AGGREGATE(15, 6, ROW(Länder_Liste!$H$1:$M$260)/(Länder_Liste!$H$1:$M$260=$J$10), 1))), "not_found", INDEX(Länder_Liste!I:I, _xludf.AGGREGATE(15, 6, ROW(Länder_Liste!$H$1:$M$260)/(Länder_Liste!$H$1:$M$260=J67), 1))))</f>
        <v/>
      </c>
      <c r="AD67" s="40" t="str" cm="1">
        <f t="array" ref="AD67">IFERROR(INDEX($D$12:$D$261, SMALL(IF($D$12:$D$261&lt;&gt;"", ROW($D$12:$D$261)-ROW(BE$12)+1), ROW(C54))), "")</f>
        <v/>
      </c>
    </row>
    <row r="68" spans="3:30" ht="30" customHeight="1" thickTop="1" thickBot="1">
      <c r="C68" s="141">
        <v>57</v>
      </c>
      <c r="D68" s="301"/>
      <c r="E68" s="148"/>
      <c r="F68" s="148"/>
      <c r="G68" s="148"/>
      <c r="H68" s="301"/>
      <c r="I68" s="301"/>
      <c r="J68" s="301"/>
      <c r="K68" s="301"/>
      <c r="L68" s="302"/>
      <c r="M68" s="301"/>
      <c r="N68" s="152"/>
      <c r="O68" s="41"/>
      <c r="P68" s="41"/>
      <c r="Q68" s="41"/>
      <c r="R68" s="41"/>
      <c r="S68" s="41"/>
      <c r="T68" s="41"/>
      <c r="U68" s="41"/>
      <c r="V68" s="41"/>
      <c r="W68" s="41"/>
      <c r="AC68" s="61" t="str">
        <f t="array" ref="AC68">IF($J68="", "", IF(ISERROR(INDEX(Länder_Liste!$I:$I, _xludf.AGGREGATE(15, 6, ROW(Länder_Liste!$H$1:$M$260)/(Länder_Liste!$H$1:$M$260=$J$10), 1))), "not_found", INDEX(Länder_Liste!I:I, _xludf.AGGREGATE(15, 6, ROW(Länder_Liste!$H$1:$M$260)/(Länder_Liste!$H$1:$M$260=J68), 1))))</f>
        <v/>
      </c>
      <c r="AD68" s="40" t="str" cm="1">
        <f t="array" ref="AD68">IFERROR(INDEX($D$12:$D$261, SMALL(IF($D$12:$D$261&lt;&gt;"", ROW($D$12:$D$261)-ROW(BE$12)+1), ROW(C55))), "")</f>
        <v/>
      </c>
    </row>
    <row r="69" spans="3:30" ht="30" customHeight="1" thickTop="1" thickBot="1">
      <c r="C69" s="141">
        <v>58</v>
      </c>
      <c r="D69" s="301"/>
      <c r="E69" s="148"/>
      <c r="F69" s="148"/>
      <c r="G69" s="148"/>
      <c r="H69" s="301"/>
      <c r="I69" s="301"/>
      <c r="J69" s="301"/>
      <c r="K69" s="301"/>
      <c r="L69" s="302"/>
      <c r="M69" s="301"/>
      <c r="N69" s="152"/>
      <c r="O69" s="41"/>
      <c r="P69" s="41"/>
      <c r="Q69" s="41"/>
      <c r="R69" s="41"/>
      <c r="S69" s="41"/>
      <c r="T69" s="41"/>
      <c r="U69" s="41"/>
      <c r="V69" s="41"/>
      <c r="W69" s="41"/>
      <c r="AC69" s="61" t="str">
        <f t="array" ref="AC69">IF($J69="", "", IF(ISERROR(INDEX(Länder_Liste!$I:$I, _xludf.AGGREGATE(15, 6, ROW(Länder_Liste!$H$1:$M$260)/(Länder_Liste!$H$1:$M$260=$J$10), 1))), "not_found", INDEX(Länder_Liste!I:I, _xludf.AGGREGATE(15, 6, ROW(Länder_Liste!$H$1:$M$260)/(Länder_Liste!$H$1:$M$260=J69), 1))))</f>
        <v/>
      </c>
      <c r="AD69" s="40" t="str" cm="1">
        <f t="array" ref="AD69">IFERROR(INDEX($D$12:$D$261, SMALL(IF($D$12:$D$261&lt;&gt;"", ROW($D$12:$D$261)-ROW(BE$12)+1), ROW(C56))), "")</f>
        <v/>
      </c>
    </row>
    <row r="70" spans="3:30" ht="30" customHeight="1" thickTop="1" thickBot="1">
      <c r="C70" s="141">
        <v>59</v>
      </c>
      <c r="D70" s="301"/>
      <c r="E70" s="148"/>
      <c r="F70" s="148"/>
      <c r="G70" s="148"/>
      <c r="H70" s="301"/>
      <c r="I70" s="301"/>
      <c r="J70" s="301"/>
      <c r="K70" s="301"/>
      <c r="L70" s="302"/>
      <c r="M70" s="301"/>
      <c r="N70" s="152"/>
      <c r="O70" s="41"/>
      <c r="P70" s="41"/>
      <c r="Q70" s="41"/>
      <c r="R70" s="41"/>
      <c r="S70" s="41"/>
      <c r="T70" s="41"/>
      <c r="U70" s="41"/>
      <c r="V70" s="41"/>
      <c r="W70" s="41"/>
      <c r="AC70" s="61" t="str">
        <f t="array" ref="AC70">IF($J70="", "", IF(ISERROR(INDEX(Länder_Liste!$I:$I, _xludf.AGGREGATE(15, 6, ROW(Länder_Liste!$H$1:$M$260)/(Länder_Liste!$H$1:$M$260=$J$10), 1))), "not_found", INDEX(Länder_Liste!I:I, _xludf.AGGREGATE(15, 6, ROW(Länder_Liste!$H$1:$M$260)/(Länder_Liste!$H$1:$M$260=J70), 1))))</f>
        <v/>
      </c>
      <c r="AD70" s="40" t="str" cm="1">
        <f t="array" ref="AD70">IFERROR(INDEX($D$12:$D$261, SMALL(IF($D$12:$D$261&lt;&gt;"", ROW($D$12:$D$261)-ROW(BE$12)+1), ROW(C57))), "")</f>
        <v/>
      </c>
    </row>
    <row r="71" spans="3:30" ht="30" customHeight="1" thickTop="1" thickBot="1">
      <c r="C71" s="141">
        <v>60</v>
      </c>
      <c r="D71" s="301"/>
      <c r="E71" s="148"/>
      <c r="F71" s="148"/>
      <c r="G71" s="148"/>
      <c r="H71" s="301"/>
      <c r="I71" s="301"/>
      <c r="J71" s="301"/>
      <c r="K71" s="301"/>
      <c r="L71" s="302"/>
      <c r="M71" s="301"/>
      <c r="N71" s="152"/>
      <c r="O71" s="41"/>
      <c r="P71" s="41"/>
      <c r="Q71" s="41"/>
      <c r="R71" s="41"/>
      <c r="S71" s="41"/>
      <c r="T71" s="41"/>
      <c r="U71" s="41"/>
      <c r="V71" s="41"/>
      <c r="W71" s="41"/>
      <c r="AC71" s="61" t="str">
        <f t="array" ref="AC71">IF($J71="", "", IF(ISERROR(INDEX(Länder_Liste!$I:$I, _xludf.AGGREGATE(15, 6, ROW(Länder_Liste!$H$1:$M$260)/(Länder_Liste!$H$1:$M$260=$J$10), 1))), "not_found", INDEX(Länder_Liste!I:I, _xludf.AGGREGATE(15, 6, ROW(Länder_Liste!$H$1:$M$260)/(Länder_Liste!$H$1:$M$260=J71), 1))))</f>
        <v/>
      </c>
      <c r="AD71" s="40" t="str" cm="1">
        <f t="array" ref="AD71">IFERROR(INDEX($D$12:$D$261, SMALL(IF($D$12:$D$261&lt;&gt;"", ROW($D$12:$D$261)-ROW(BE$12)+1), ROW(C58))), "")</f>
        <v/>
      </c>
    </row>
    <row r="72" spans="3:30" ht="30" customHeight="1" thickTop="1" thickBot="1">
      <c r="C72" s="141">
        <v>61</v>
      </c>
      <c r="D72" s="301"/>
      <c r="E72" s="148"/>
      <c r="F72" s="148"/>
      <c r="G72" s="148"/>
      <c r="H72" s="301"/>
      <c r="I72" s="301"/>
      <c r="J72" s="301"/>
      <c r="K72" s="301"/>
      <c r="L72" s="302"/>
      <c r="M72" s="301"/>
      <c r="N72" s="152"/>
      <c r="O72" s="41"/>
      <c r="P72" s="41"/>
      <c r="Q72" s="41"/>
      <c r="R72" s="41"/>
      <c r="S72" s="41"/>
      <c r="T72" s="41"/>
      <c r="U72" s="41"/>
      <c r="V72" s="41"/>
      <c r="W72" s="41"/>
      <c r="AC72" s="61" t="str">
        <f t="array" ref="AC72">IF($J72="", "", IF(ISERROR(INDEX(Länder_Liste!$I:$I, _xludf.AGGREGATE(15, 6, ROW(Länder_Liste!$H$1:$M$260)/(Länder_Liste!$H$1:$M$260=$J$10), 1))), "not_found", INDEX(Länder_Liste!I:I, _xludf.AGGREGATE(15, 6, ROW(Länder_Liste!$H$1:$M$260)/(Länder_Liste!$H$1:$M$260=J72), 1))))</f>
        <v/>
      </c>
      <c r="AD72" s="40" t="str" cm="1">
        <f t="array" ref="AD72">IFERROR(INDEX($D$12:$D$261, SMALL(IF($D$12:$D$261&lt;&gt;"", ROW($D$12:$D$261)-ROW(BE$12)+1), ROW(C59))), "")</f>
        <v/>
      </c>
    </row>
    <row r="73" spans="3:30" ht="30" customHeight="1" thickTop="1" thickBot="1">
      <c r="C73" s="141">
        <v>62</v>
      </c>
      <c r="D73" s="301"/>
      <c r="E73" s="148"/>
      <c r="F73" s="148"/>
      <c r="G73" s="148"/>
      <c r="H73" s="301"/>
      <c r="I73" s="301"/>
      <c r="J73" s="301"/>
      <c r="K73" s="301"/>
      <c r="L73" s="302"/>
      <c r="M73" s="301"/>
      <c r="N73" s="152"/>
      <c r="O73" s="41"/>
      <c r="P73" s="41"/>
      <c r="Q73" s="41"/>
      <c r="R73" s="41"/>
      <c r="S73" s="41"/>
      <c r="T73" s="41"/>
      <c r="U73" s="41"/>
      <c r="V73" s="41"/>
      <c r="W73" s="41"/>
      <c r="AC73" s="61" t="str">
        <f t="array" ref="AC73">IF($J73="", "", IF(ISERROR(INDEX(Länder_Liste!$I:$I, _xludf.AGGREGATE(15, 6, ROW(Länder_Liste!$H$1:$M$260)/(Länder_Liste!$H$1:$M$260=$J$10), 1))), "not_found", INDEX(Länder_Liste!I:I, _xludf.AGGREGATE(15, 6, ROW(Länder_Liste!$H$1:$M$260)/(Länder_Liste!$H$1:$M$260=J73), 1))))</f>
        <v/>
      </c>
      <c r="AD73" s="40" t="str" cm="1">
        <f t="array" ref="AD73">IFERROR(INDEX($D$12:$D$261, SMALL(IF($D$12:$D$261&lt;&gt;"", ROW($D$12:$D$261)-ROW(BE$12)+1), ROW(C60))), "")</f>
        <v/>
      </c>
    </row>
    <row r="74" spans="3:30" ht="30" customHeight="1" thickTop="1" thickBot="1">
      <c r="C74" s="141">
        <v>63</v>
      </c>
      <c r="D74" s="301"/>
      <c r="E74" s="148"/>
      <c r="F74" s="148"/>
      <c r="G74" s="148"/>
      <c r="H74" s="301"/>
      <c r="I74" s="301"/>
      <c r="J74" s="301"/>
      <c r="K74" s="301"/>
      <c r="L74" s="302"/>
      <c r="M74" s="301"/>
      <c r="N74" s="152"/>
      <c r="O74" s="41"/>
      <c r="P74" s="41"/>
      <c r="Q74" s="41"/>
      <c r="R74" s="41"/>
      <c r="S74" s="41"/>
      <c r="T74" s="41"/>
      <c r="U74" s="41"/>
      <c r="V74" s="41"/>
      <c r="W74" s="41"/>
      <c r="AC74" s="61" t="str">
        <f t="array" ref="AC74">IF($J74="", "", IF(ISERROR(INDEX(Länder_Liste!$I:$I, _xludf.AGGREGATE(15, 6, ROW(Länder_Liste!$H$1:$M$260)/(Länder_Liste!$H$1:$M$260=$J$10), 1))), "not_found", INDEX(Länder_Liste!I:I, _xludf.AGGREGATE(15, 6, ROW(Länder_Liste!$H$1:$M$260)/(Länder_Liste!$H$1:$M$260=J74), 1))))</f>
        <v/>
      </c>
      <c r="AD74" s="40" t="str" cm="1">
        <f t="array" ref="AD74">IFERROR(INDEX($D$12:$D$261, SMALL(IF($D$12:$D$261&lt;&gt;"", ROW($D$12:$D$261)-ROW(BE$12)+1), ROW(C61))), "")</f>
        <v/>
      </c>
    </row>
    <row r="75" spans="3:30" ht="30" customHeight="1" thickTop="1" thickBot="1">
      <c r="C75" s="141">
        <v>64</v>
      </c>
      <c r="D75" s="301"/>
      <c r="E75" s="148"/>
      <c r="F75" s="148"/>
      <c r="G75" s="148"/>
      <c r="H75" s="301"/>
      <c r="I75" s="301"/>
      <c r="J75" s="301"/>
      <c r="K75" s="301"/>
      <c r="L75" s="302"/>
      <c r="M75" s="301"/>
      <c r="N75" s="152"/>
      <c r="O75" s="41"/>
      <c r="P75" s="41"/>
      <c r="Q75" s="41"/>
      <c r="R75" s="41"/>
      <c r="S75" s="41"/>
      <c r="T75" s="41"/>
      <c r="U75" s="41"/>
      <c r="V75" s="41"/>
      <c r="W75" s="41"/>
      <c r="AC75" s="61" t="str">
        <f t="array" ref="AC75">IF($J75="", "", IF(ISERROR(INDEX(Länder_Liste!$I:$I, _xludf.AGGREGATE(15, 6, ROW(Länder_Liste!$H$1:$M$260)/(Länder_Liste!$H$1:$M$260=$J$10), 1))), "not_found", INDEX(Länder_Liste!I:I, _xludf.AGGREGATE(15, 6, ROW(Länder_Liste!$H$1:$M$260)/(Länder_Liste!$H$1:$M$260=J75), 1))))</f>
        <v/>
      </c>
      <c r="AD75" s="40" t="str" cm="1">
        <f t="array" ref="AD75">IFERROR(INDEX($D$12:$D$261, SMALL(IF($D$12:$D$261&lt;&gt;"", ROW($D$12:$D$261)-ROW(BE$12)+1), ROW(C62))), "")</f>
        <v/>
      </c>
    </row>
    <row r="76" spans="3:30" ht="30" customHeight="1" thickTop="1" thickBot="1">
      <c r="C76" s="141">
        <v>65</v>
      </c>
      <c r="D76" s="301"/>
      <c r="E76" s="148"/>
      <c r="F76" s="148"/>
      <c r="G76" s="148"/>
      <c r="H76" s="301"/>
      <c r="I76" s="301"/>
      <c r="J76" s="301"/>
      <c r="K76" s="301"/>
      <c r="L76" s="302"/>
      <c r="M76" s="301"/>
      <c r="N76" s="152"/>
      <c r="O76" s="41"/>
      <c r="P76" s="41"/>
      <c r="Q76" s="41"/>
      <c r="R76" s="41"/>
      <c r="S76" s="41"/>
      <c r="T76" s="41"/>
      <c r="U76" s="41"/>
      <c r="V76" s="41"/>
      <c r="W76" s="41"/>
      <c r="AC76" s="61" t="str">
        <f t="array" ref="AC76">IF($J76="", "", IF(ISERROR(INDEX(Länder_Liste!$I:$I, _xludf.AGGREGATE(15, 6, ROW(Länder_Liste!$H$1:$M$260)/(Länder_Liste!$H$1:$M$260=$J$10), 1))), "not_found", INDEX(Länder_Liste!I:I, _xludf.AGGREGATE(15, 6, ROW(Länder_Liste!$H$1:$M$260)/(Länder_Liste!$H$1:$M$260=J76), 1))))</f>
        <v/>
      </c>
      <c r="AD76" s="40" t="str" cm="1">
        <f t="array" ref="AD76">IFERROR(INDEX($D$12:$D$261, SMALL(IF($D$12:$D$261&lt;&gt;"", ROW($D$12:$D$261)-ROW(BE$12)+1), ROW(C63))), "")</f>
        <v/>
      </c>
    </row>
    <row r="77" spans="3:30" ht="30" customHeight="1" thickTop="1" thickBot="1">
      <c r="C77" s="141">
        <v>66</v>
      </c>
      <c r="D77" s="301"/>
      <c r="E77" s="148"/>
      <c r="F77" s="148"/>
      <c r="G77" s="148"/>
      <c r="H77" s="301"/>
      <c r="I77" s="301"/>
      <c r="J77" s="301"/>
      <c r="K77" s="301"/>
      <c r="L77" s="302"/>
      <c r="M77" s="301"/>
      <c r="N77" s="152"/>
      <c r="O77" s="41"/>
      <c r="P77" s="41"/>
      <c r="Q77" s="41"/>
      <c r="R77" s="41"/>
      <c r="S77" s="41"/>
      <c r="T77" s="41"/>
      <c r="U77" s="41"/>
      <c r="V77" s="41"/>
      <c r="W77" s="41"/>
      <c r="AC77" s="61" t="str">
        <f t="array" ref="AC77">IF($J77="", "", IF(ISERROR(INDEX(Länder_Liste!$I:$I, _xludf.AGGREGATE(15, 6, ROW(Länder_Liste!$H$1:$M$260)/(Länder_Liste!$H$1:$M$260=$J$10), 1))), "not_found", INDEX(Länder_Liste!I:I, _xludf.AGGREGATE(15, 6, ROW(Länder_Liste!$H$1:$M$260)/(Länder_Liste!$H$1:$M$260=J77), 1))))</f>
        <v/>
      </c>
      <c r="AD77" s="40" t="str" cm="1">
        <f t="array" ref="AD77">IFERROR(INDEX($D$12:$D$261, SMALL(IF($D$12:$D$261&lt;&gt;"", ROW($D$12:$D$261)-ROW(BE$12)+1), ROW(C64))), "")</f>
        <v/>
      </c>
    </row>
    <row r="78" spans="3:30" ht="30" customHeight="1" thickTop="1" thickBot="1">
      <c r="C78" s="141">
        <v>67</v>
      </c>
      <c r="D78" s="301"/>
      <c r="E78" s="148"/>
      <c r="F78" s="148"/>
      <c r="G78" s="148"/>
      <c r="H78" s="301"/>
      <c r="I78" s="301"/>
      <c r="J78" s="301"/>
      <c r="K78" s="301"/>
      <c r="L78" s="302"/>
      <c r="M78" s="301"/>
      <c r="N78" s="152"/>
      <c r="O78" s="41"/>
      <c r="P78" s="41"/>
      <c r="Q78" s="41"/>
      <c r="R78" s="41"/>
      <c r="S78" s="41"/>
      <c r="T78" s="41"/>
      <c r="U78" s="41"/>
      <c r="V78" s="41"/>
      <c r="W78" s="41"/>
      <c r="AC78" s="61" t="str">
        <f t="array" ref="AC78">IF($J78="", "", IF(ISERROR(INDEX(Länder_Liste!$I:$I, _xludf.AGGREGATE(15, 6, ROW(Länder_Liste!$H$1:$M$260)/(Länder_Liste!$H$1:$M$260=$J$10), 1))), "not_found", INDEX(Länder_Liste!I:I, _xludf.AGGREGATE(15, 6, ROW(Länder_Liste!$H$1:$M$260)/(Länder_Liste!$H$1:$M$260=J78), 1))))</f>
        <v/>
      </c>
      <c r="AD78" s="40" t="str" cm="1">
        <f t="array" ref="AD78">IFERROR(INDEX($D$12:$D$261, SMALL(IF($D$12:$D$261&lt;&gt;"", ROW($D$12:$D$261)-ROW(BE$12)+1), ROW(C65))), "")</f>
        <v/>
      </c>
    </row>
    <row r="79" spans="3:30" ht="30" customHeight="1" thickTop="1" thickBot="1">
      <c r="C79" s="141">
        <v>68</v>
      </c>
      <c r="D79" s="301"/>
      <c r="E79" s="148"/>
      <c r="F79" s="148"/>
      <c r="G79" s="148"/>
      <c r="H79" s="301"/>
      <c r="I79" s="301"/>
      <c r="J79" s="301"/>
      <c r="K79" s="301"/>
      <c r="L79" s="302"/>
      <c r="M79" s="301"/>
      <c r="N79" s="152"/>
      <c r="O79" s="41"/>
      <c r="P79" s="41"/>
      <c r="Q79" s="41"/>
      <c r="R79" s="41"/>
      <c r="S79" s="41"/>
      <c r="T79" s="41"/>
      <c r="U79" s="41"/>
      <c r="V79" s="41"/>
      <c r="W79" s="41"/>
      <c r="AC79" s="61" t="str">
        <f t="array" ref="AC79">IF($J79="", "", IF(ISERROR(INDEX(Länder_Liste!$I:$I, _xludf.AGGREGATE(15, 6, ROW(Länder_Liste!$H$1:$M$260)/(Länder_Liste!$H$1:$M$260=$J$10), 1))), "not_found", INDEX(Länder_Liste!I:I, _xludf.AGGREGATE(15, 6, ROW(Länder_Liste!$H$1:$M$260)/(Länder_Liste!$H$1:$M$260=J79), 1))))</f>
        <v/>
      </c>
      <c r="AD79" s="40" t="str" cm="1">
        <f t="array" ref="AD79">IFERROR(INDEX($D$12:$D$261, SMALL(IF($D$12:$D$261&lt;&gt;"", ROW($D$12:$D$261)-ROW(BE$12)+1), ROW(C66))), "")</f>
        <v/>
      </c>
    </row>
    <row r="80" spans="3:30" ht="30" customHeight="1" thickTop="1" thickBot="1">
      <c r="C80" s="141">
        <v>69</v>
      </c>
      <c r="D80" s="301"/>
      <c r="E80" s="148"/>
      <c r="F80" s="148"/>
      <c r="G80" s="148"/>
      <c r="H80" s="301"/>
      <c r="I80" s="301"/>
      <c r="J80" s="301"/>
      <c r="K80" s="301"/>
      <c r="L80" s="302"/>
      <c r="M80" s="301"/>
      <c r="N80" s="152"/>
      <c r="O80" s="41"/>
      <c r="P80" s="41"/>
      <c r="Q80" s="41"/>
      <c r="R80" s="41"/>
      <c r="S80" s="41"/>
      <c r="T80" s="41"/>
      <c r="U80" s="41"/>
      <c r="V80" s="41"/>
      <c r="W80" s="41"/>
      <c r="AC80" s="61" t="str">
        <f t="array" ref="AC80">IF($J80="", "", IF(ISERROR(INDEX(Länder_Liste!$I:$I, _xludf.AGGREGATE(15, 6, ROW(Länder_Liste!$H$1:$M$260)/(Länder_Liste!$H$1:$M$260=$J$10), 1))), "not_found", INDEX(Länder_Liste!I:I, _xludf.AGGREGATE(15, 6, ROW(Länder_Liste!$H$1:$M$260)/(Länder_Liste!$H$1:$M$260=J80), 1))))</f>
        <v/>
      </c>
      <c r="AD80" s="40" t="str" cm="1">
        <f t="array" ref="AD80">IFERROR(INDEX($D$12:$D$261, SMALL(IF($D$12:$D$261&lt;&gt;"", ROW($D$12:$D$261)-ROW(BE$12)+1), ROW(C67))), "")</f>
        <v/>
      </c>
    </row>
    <row r="81" spans="3:30" ht="30" customHeight="1" thickTop="1" thickBot="1">
      <c r="C81" s="141">
        <v>70</v>
      </c>
      <c r="D81" s="301"/>
      <c r="E81" s="148"/>
      <c r="F81" s="148"/>
      <c r="G81" s="148"/>
      <c r="H81" s="301"/>
      <c r="I81" s="301"/>
      <c r="J81" s="301"/>
      <c r="K81" s="301"/>
      <c r="L81" s="302"/>
      <c r="M81" s="301"/>
      <c r="N81" s="152"/>
      <c r="O81" s="41"/>
      <c r="P81" s="41"/>
      <c r="Q81" s="41"/>
      <c r="R81" s="41"/>
      <c r="S81" s="41"/>
      <c r="T81" s="41"/>
      <c r="U81" s="41"/>
      <c r="V81" s="41"/>
      <c r="W81" s="41"/>
      <c r="AC81" s="61" t="str">
        <f t="array" ref="AC81">IF($J81="", "", IF(ISERROR(INDEX(Länder_Liste!$I:$I, _xludf.AGGREGATE(15, 6, ROW(Länder_Liste!$H$1:$M$260)/(Länder_Liste!$H$1:$M$260=$J$10), 1))), "not_found", INDEX(Länder_Liste!I:I, _xludf.AGGREGATE(15, 6, ROW(Länder_Liste!$H$1:$M$260)/(Länder_Liste!$H$1:$M$260=J81), 1))))</f>
        <v/>
      </c>
      <c r="AD81" s="40" t="str" cm="1">
        <f t="array" ref="AD81">IFERROR(INDEX($D$12:$D$261, SMALL(IF($D$12:$D$261&lt;&gt;"", ROW($D$12:$D$261)-ROW(BE$12)+1), ROW(C68))), "")</f>
        <v/>
      </c>
    </row>
    <row r="82" spans="3:30" ht="30" customHeight="1" thickTop="1" thickBot="1">
      <c r="C82" s="141">
        <v>71</v>
      </c>
      <c r="D82" s="301"/>
      <c r="E82" s="148"/>
      <c r="F82" s="148"/>
      <c r="G82" s="148"/>
      <c r="H82" s="301"/>
      <c r="I82" s="301"/>
      <c r="J82" s="301"/>
      <c r="K82" s="301"/>
      <c r="L82" s="302"/>
      <c r="M82" s="301"/>
      <c r="N82" s="152"/>
      <c r="O82" s="41"/>
      <c r="P82" s="41"/>
      <c r="Q82" s="41"/>
      <c r="R82" s="41"/>
      <c r="S82" s="41"/>
      <c r="T82" s="41"/>
      <c r="U82" s="41"/>
      <c r="V82" s="41"/>
      <c r="W82" s="41"/>
      <c r="AC82" s="61" t="str">
        <f t="array" ref="AC82">IF($J82="", "", IF(ISERROR(INDEX(Länder_Liste!$I:$I, _xludf.AGGREGATE(15, 6, ROW(Länder_Liste!$H$1:$M$260)/(Länder_Liste!$H$1:$M$260=$J$10), 1))), "not_found", INDEX(Länder_Liste!I:I, _xludf.AGGREGATE(15, 6, ROW(Länder_Liste!$H$1:$M$260)/(Länder_Liste!$H$1:$M$260=J82), 1))))</f>
        <v/>
      </c>
      <c r="AD82" s="40" t="str" cm="1">
        <f t="array" ref="AD82">IFERROR(INDEX($D$12:$D$261, SMALL(IF($D$12:$D$261&lt;&gt;"", ROW($D$12:$D$261)-ROW(BE$12)+1), ROW(C69))), "")</f>
        <v/>
      </c>
    </row>
    <row r="83" spans="3:30" ht="30" customHeight="1" thickTop="1" thickBot="1">
      <c r="C83" s="141">
        <v>72</v>
      </c>
      <c r="D83" s="301"/>
      <c r="E83" s="148"/>
      <c r="F83" s="148"/>
      <c r="G83" s="148"/>
      <c r="H83" s="301"/>
      <c r="I83" s="301"/>
      <c r="J83" s="301"/>
      <c r="K83" s="301"/>
      <c r="L83" s="302"/>
      <c r="M83" s="301"/>
      <c r="N83" s="152"/>
      <c r="O83" s="41"/>
      <c r="P83" s="41"/>
      <c r="Q83" s="41"/>
      <c r="R83" s="41"/>
      <c r="S83" s="41"/>
      <c r="T83" s="41"/>
      <c r="U83" s="41"/>
      <c r="V83" s="41"/>
      <c r="W83" s="41"/>
      <c r="AC83" s="61" t="str">
        <f t="array" ref="AC83">IF($J83="", "", IF(ISERROR(INDEX(Länder_Liste!$I:$I, _xludf.AGGREGATE(15, 6, ROW(Länder_Liste!$H$1:$M$260)/(Länder_Liste!$H$1:$M$260=$J$10), 1))), "not_found", INDEX(Länder_Liste!I:I, _xludf.AGGREGATE(15, 6, ROW(Länder_Liste!$H$1:$M$260)/(Länder_Liste!$H$1:$M$260=J83), 1))))</f>
        <v/>
      </c>
      <c r="AD83" s="40" t="str" cm="1">
        <f t="array" ref="AD83">IFERROR(INDEX($D$12:$D$261, SMALL(IF($D$12:$D$261&lt;&gt;"", ROW($D$12:$D$261)-ROW(BE$12)+1), ROW(C70))), "")</f>
        <v/>
      </c>
    </row>
    <row r="84" spans="3:30" ht="30" customHeight="1" thickTop="1" thickBot="1">
      <c r="C84" s="141">
        <v>73</v>
      </c>
      <c r="D84" s="301"/>
      <c r="E84" s="148"/>
      <c r="F84" s="148"/>
      <c r="G84" s="148"/>
      <c r="H84" s="301"/>
      <c r="I84" s="301"/>
      <c r="J84" s="301"/>
      <c r="K84" s="301"/>
      <c r="L84" s="302"/>
      <c r="M84" s="301"/>
      <c r="N84" s="152"/>
      <c r="O84" s="41"/>
      <c r="P84" s="41"/>
      <c r="Q84" s="41"/>
      <c r="R84" s="41"/>
      <c r="S84" s="41"/>
      <c r="T84" s="41"/>
      <c r="U84" s="41"/>
      <c r="V84" s="41"/>
      <c r="W84" s="41"/>
      <c r="AC84" s="61" t="str">
        <f t="array" ref="AC84">IF($J84="", "", IF(ISERROR(INDEX(Länder_Liste!$I:$I, _xludf.AGGREGATE(15, 6, ROW(Länder_Liste!$H$1:$M$260)/(Länder_Liste!$H$1:$M$260=$J$10), 1))), "not_found", INDEX(Länder_Liste!I:I, _xludf.AGGREGATE(15, 6, ROW(Länder_Liste!$H$1:$M$260)/(Länder_Liste!$H$1:$M$260=J84), 1))))</f>
        <v/>
      </c>
      <c r="AD84" s="40" t="str" cm="1">
        <f t="array" ref="AD84">IFERROR(INDEX($D$12:$D$261, SMALL(IF($D$12:$D$261&lt;&gt;"", ROW($D$12:$D$261)-ROW(BE$12)+1), ROW(C71))), "")</f>
        <v/>
      </c>
    </row>
    <row r="85" spans="3:30" ht="30" customHeight="1" thickTop="1" thickBot="1">
      <c r="C85" s="141">
        <v>74</v>
      </c>
      <c r="D85" s="301"/>
      <c r="E85" s="148"/>
      <c r="F85" s="148"/>
      <c r="G85" s="148"/>
      <c r="H85" s="301"/>
      <c r="I85" s="301"/>
      <c r="J85" s="301"/>
      <c r="K85" s="301"/>
      <c r="L85" s="302"/>
      <c r="M85" s="301"/>
      <c r="N85" s="152"/>
      <c r="O85" s="41"/>
      <c r="P85" s="41"/>
      <c r="Q85" s="41"/>
      <c r="R85" s="41"/>
      <c r="S85" s="41"/>
      <c r="T85" s="41"/>
      <c r="U85" s="41"/>
      <c r="V85" s="41"/>
      <c r="W85" s="41"/>
      <c r="AC85" s="61" t="str">
        <f t="array" ref="AC85">IF($J85="", "", IF(ISERROR(INDEX(Länder_Liste!$I:$I, _xludf.AGGREGATE(15, 6, ROW(Länder_Liste!$H$1:$M$260)/(Länder_Liste!$H$1:$M$260=$J$10), 1))), "not_found", INDEX(Länder_Liste!I:I, _xludf.AGGREGATE(15, 6, ROW(Länder_Liste!$H$1:$M$260)/(Länder_Liste!$H$1:$M$260=J85), 1))))</f>
        <v/>
      </c>
      <c r="AD85" s="40" t="str" cm="1">
        <f t="array" ref="AD85">IFERROR(INDEX($D$12:$D$261, SMALL(IF($D$12:$D$261&lt;&gt;"", ROW($D$12:$D$261)-ROW(BE$12)+1), ROW(C72))), "")</f>
        <v/>
      </c>
    </row>
    <row r="86" spans="3:30" ht="30" customHeight="1" thickTop="1" thickBot="1">
      <c r="C86" s="141">
        <v>75</v>
      </c>
      <c r="D86" s="301"/>
      <c r="E86" s="148"/>
      <c r="F86" s="148"/>
      <c r="G86" s="148"/>
      <c r="H86" s="301"/>
      <c r="I86" s="301"/>
      <c r="J86" s="301"/>
      <c r="K86" s="301"/>
      <c r="L86" s="302"/>
      <c r="M86" s="301"/>
      <c r="N86" s="152"/>
      <c r="O86" s="41"/>
      <c r="P86" s="41"/>
      <c r="Q86" s="41"/>
      <c r="R86" s="41"/>
      <c r="S86" s="41"/>
      <c r="T86" s="41"/>
      <c r="U86" s="41"/>
      <c r="V86" s="41"/>
      <c r="W86" s="41"/>
      <c r="AC86" s="61" t="str">
        <f t="array" ref="AC86">IF($J86="", "", IF(ISERROR(INDEX(Länder_Liste!$I:$I, _xludf.AGGREGATE(15, 6, ROW(Länder_Liste!$H$1:$M$260)/(Länder_Liste!$H$1:$M$260=$J$10), 1))), "not_found", INDEX(Länder_Liste!I:I, _xludf.AGGREGATE(15, 6, ROW(Länder_Liste!$H$1:$M$260)/(Länder_Liste!$H$1:$M$260=J86), 1))))</f>
        <v/>
      </c>
      <c r="AD86" s="40" t="str" cm="1">
        <f t="array" ref="AD86">IFERROR(INDEX($D$12:$D$261, SMALL(IF($D$12:$D$261&lt;&gt;"", ROW($D$12:$D$261)-ROW(BE$12)+1), ROW(C73))), "")</f>
        <v/>
      </c>
    </row>
    <row r="87" spans="3:30" ht="30" customHeight="1" thickTop="1" thickBot="1">
      <c r="C87" s="141">
        <v>76</v>
      </c>
      <c r="D87" s="301"/>
      <c r="E87" s="148"/>
      <c r="F87" s="148"/>
      <c r="G87" s="148"/>
      <c r="H87" s="301"/>
      <c r="I87" s="301"/>
      <c r="J87" s="301"/>
      <c r="K87" s="301"/>
      <c r="L87" s="302"/>
      <c r="M87" s="301"/>
      <c r="N87" s="152"/>
      <c r="O87" s="41"/>
      <c r="P87" s="41"/>
      <c r="Q87" s="41"/>
      <c r="R87" s="41"/>
      <c r="S87" s="41"/>
      <c r="T87" s="41"/>
      <c r="U87" s="41"/>
      <c r="V87" s="41"/>
      <c r="W87" s="41"/>
      <c r="AC87" s="61" t="str">
        <f t="array" ref="AC87">IF($J87="", "", IF(ISERROR(INDEX(Länder_Liste!$I:$I, _xludf.AGGREGATE(15, 6, ROW(Länder_Liste!$H$1:$M$260)/(Länder_Liste!$H$1:$M$260=$J$10), 1))), "not_found", INDEX(Länder_Liste!I:I, _xludf.AGGREGATE(15, 6, ROW(Länder_Liste!$H$1:$M$260)/(Länder_Liste!$H$1:$M$260=J87), 1))))</f>
        <v/>
      </c>
      <c r="AD87" s="40" t="str" cm="1">
        <f t="array" ref="AD87">IFERROR(INDEX($D$12:$D$261, SMALL(IF($D$12:$D$261&lt;&gt;"", ROW($D$12:$D$261)-ROW(BE$12)+1), ROW(C74))), "")</f>
        <v/>
      </c>
    </row>
    <row r="88" spans="3:30" ht="30" customHeight="1" thickTop="1" thickBot="1">
      <c r="C88" s="141">
        <v>77</v>
      </c>
      <c r="D88" s="301"/>
      <c r="E88" s="148"/>
      <c r="F88" s="148"/>
      <c r="G88" s="148"/>
      <c r="H88" s="301"/>
      <c r="I88" s="301"/>
      <c r="J88" s="301"/>
      <c r="K88" s="301"/>
      <c r="L88" s="302"/>
      <c r="M88" s="301"/>
      <c r="N88" s="152"/>
      <c r="O88" s="41"/>
      <c r="P88" s="41"/>
      <c r="Q88" s="41"/>
      <c r="R88" s="41"/>
      <c r="S88" s="41"/>
      <c r="T88" s="41"/>
      <c r="U88" s="41"/>
      <c r="V88" s="41"/>
      <c r="W88" s="41"/>
      <c r="AC88" s="61" t="str">
        <f t="array" ref="AC88">IF($J88="", "", IF(ISERROR(INDEX(Länder_Liste!$I:$I, _xludf.AGGREGATE(15, 6, ROW(Länder_Liste!$H$1:$M$260)/(Länder_Liste!$H$1:$M$260=$J$10), 1))), "not_found", INDEX(Länder_Liste!I:I, _xludf.AGGREGATE(15, 6, ROW(Länder_Liste!$H$1:$M$260)/(Länder_Liste!$H$1:$M$260=J88), 1))))</f>
        <v/>
      </c>
      <c r="AD88" s="40" t="str" cm="1">
        <f t="array" ref="AD88">IFERROR(INDEX($D$12:$D$261, SMALL(IF($D$12:$D$261&lt;&gt;"", ROW($D$12:$D$261)-ROW(BE$12)+1), ROW(C75))), "")</f>
        <v/>
      </c>
    </row>
    <row r="89" spans="3:30" ht="30" customHeight="1" thickTop="1" thickBot="1">
      <c r="C89" s="141">
        <v>78</v>
      </c>
      <c r="D89" s="301"/>
      <c r="E89" s="148"/>
      <c r="F89" s="148"/>
      <c r="G89" s="148"/>
      <c r="H89" s="301"/>
      <c r="I89" s="301"/>
      <c r="J89" s="301"/>
      <c r="K89" s="301"/>
      <c r="L89" s="302"/>
      <c r="M89" s="301"/>
      <c r="N89" s="152"/>
      <c r="O89" s="41"/>
      <c r="P89" s="41"/>
      <c r="Q89" s="41"/>
      <c r="R89" s="41"/>
      <c r="S89" s="41"/>
      <c r="T89" s="41"/>
      <c r="U89" s="41"/>
      <c r="V89" s="41"/>
      <c r="W89" s="41"/>
      <c r="AC89" s="61" t="str">
        <f t="array" ref="AC89">IF($J89="", "", IF(ISERROR(INDEX(Länder_Liste!$I:$I, _xludf.AGGREGATE(15, 6, ROW(Länder_Liste!$H$1:$M$260)/(Länder_Liste!$H$1:$M$260=$J$10), 1))), "not_found", INDEX(Länder_Liste!I:I, _xludf.AGGREGATE(15, 6, ROW(Länder_Liste!$H$1:$M$260)/(Länder_Liste!$H$1:$M$260=J89), 1))))</f>
        <v/>
      </c>
      <c r="AD89" s="40" t="str" cm="1">
        <f t="array" ref="AD89">IFERROR(INDEX($D$12:$D$261, SMALL(IF($D$12:$D$261&lt;&gt;"", ROW($D$12:$D$261)-ROW(BE$12)+1), ROW(C76))), "")</f>
        <v/>
      </c>
    </row>
    <row r="90" spans="3:30" ht="30" customHeight="1" thickTop="1" thickBot="1">
      <c r="C90" s="141">
        <v>79</v>
      </c>
      <c r="D90" s="301"/>
      <c r="E90" s="148"/>
      <c r="F90" s="148"/>
      <c r="G90" s="148"/>
      <c r="H90" s="301"/>
      <c r="I90" s="301"/>
      <c r="J90" s="301"/>
      <c r="K90" s="301"/>
      <c r="L90" s="302"/>
      <c r="M90" s="301"/>
      <c r="N90" s="152"/>
      <c r="O90" s="41"/>
      <c r="P90" s="41"/>
      <c r="Q90" s="41"/>
      <c r="R90" s="41"/>
      <c r="S90" s="41"/>
      <c r="T90" s="41"/>
      <c r="U90" s="41"/>
      <c r="V90" s="41"/>
      <c r="W90" s="41"/>
      <c r="AC90" s="61" t="str">
        <f t="array" ref="AC90">IF($J90="", "", IF(ISERROR(INDEX(Länder_Liste!$I:$I, _xludf.AGGREGATE(15, 6, ROW(Länder_Liste!$H$1:$M$260)/(Länder_Liste!$H$1:$M$260=$J$10), 1))), "not_found", INDEX(Länder_Liste!I:I, _xludf.AGGREGATE(15, 6, ROW(Länder_Liste!$H$1:$M$260)/(Länder_Liste!$H$1:$M$260=J90), 1))))</f>
        <v/>
      </c>
      <c r="AD90" s="40" t="str" cm="1">
        <f t="array" ref="AD90">IFERROR(INDEX($D$12:$D$261, SMALL(IF($D$12:$D$261&lt;&gt;"", ROW($D$12:$D$261)-ROW(BE$12)+1), ROW(C77))), "")</f>
        <v/>
      </c>
    </row>
    <row r="91" spans="3:30" ht="30" customHeight="1" thickTop="1" thickBot="1">
      <c r="C91" s="141">
        <v>80</v>
      </c>
      <c r="D91" s="301"/>
      <c r="E91" s="148"/>
      <c r="F91" s="148"/>
      <c r="G91" s="148"/>
      <c r="H91" s="301"/>
      <c r="I91" s="301"/>
      <c r="J91" s="301"/>
      <c r="K91" s="301"/>
      <c r="L91" s="302"/>
      <c r="M91" s="301"/>
      <c r="N91" s="152"/>
      <c r="O91" s="41"/>
      <c r="P91" s="41"/>
      <c r="Q91" s="41"/>
      <c r="R91" s="41"/>
      <c r="S91" s="41"/>
      <c r="T91" s="41"/>
      <c r="U91" s="41"/>
      <c r="V91" s="41"/>
      <c r="W91" s="41"/>
      <c r="AC91" s="61" t="str">
        <f t="array" ref="AC91">IF($J91="", "", IF(ISERROR(INDEX(Länder_Liste!$I:$I, _xludf.AGGREGATE(15, 6, ROW(Länder_Liste!$H$1:$M$260)/(Länder_Liste!$H$1:$M$260=$J$10), 1))), "not_found", INDEX(Länder_Liste!I:I, _xludf.AGGREGATE(15, 6, ROW(Länder_Liste!$H$1:$M$260)/(Länder_Liste!$H$1:$M$260=J91), 1))))</f>
        <v/>
      </c>
      <c r="AD91" s="40" t="str" cm="1">
        <f t="array" ref="AD91">IFERROR(INDEX($D$12:$D$261, SMALL(IF($D$12:$D$261&lt;&gt;"", ROW($D$12:$D$261)-ROW(BE$12)+1), ROW(C78))), "")</f>
        <v/>
      </c>
    </row>
    <row r="92" spans="3:30" ht="30" customHeight="1" thickTop="1" thickBot="1">
      <c r="C92" s="141">
        <v>81</v>
      </c>
      <c r="D92" s="301"/>
      <c r="E92" s="148"/>
      <c r="F92" s="148"/>
      <c r="G92" s="148"/>
      <c r="H92" s="301"/>
      <c r="I92" s="301"/>
      <c r="J92" s="301"/>
      <c r="K92" s="301"/>
      <c r="L92" s="302"/>
      <c r="M92" s="301"/>
      <c r="N92" s="152"/>
      <c r="O92" s="41"/>
      <c r="P92" s="41"/>
      <c r="Q92" s="41"/>
      <c r="R92" s="41"/>
      <c r="S92" s="41"/>
      <c r="T92" s="41"/>
      <c r="U92" s="41"/>
      <c r="V92" s="41"/>
      <c r="W92" s="41"/>
      <c r="AC92" s="61" t="str">
        <f t="array" ref="AC92">IF($J92="", "", IF(ISERROR(INDEX(Länder_Liste!$I:$I, _xludf.AGGREGATE(15, 6, ROW(Länder_Liste!$H$1:$M$260)/(Länder_Liste!$H$1:$M$260=$J$10), 1))), "not_found", INDEX(Länder_Liste!I:I, _xludf.AGGREGATE(15, 6, ROW(Länder_Liste!$H$1:$M$260)/(Länder_Liste!$H$1:$M$260=J92), 1))))</f>
        <v/>
      </c>
      <c r="AD92" s="40" t="str" cm="1">
        <f t="array" ref="AD92">IFERROR(INDEX($D$12:$D$261, SMALL(IF($D$12:$D$261&lt;&gt;"", ROW($D$12:$D$261)-ROW(BE$12)+1), ROW(C79))), "")</f>
        <v/>
      </c>
    </row>
    <row r="93" spans="3:30" ht="30" customHeight="1" thickTop="1" thickBot="1">
      <c r="C93" s="141">
        <v>82</v>
      </c>
      <c r="D93" s="301"/>
      <c r="E93" s="148"/>
      <c r="F93" s="148"/>
      <c r="G93" s="148"/>
      <c r="H93" s="301"/>
      <c r="I93" s="301"/>
      <c r="J93" s="301"/>
      <c r="K93" s="301"/>
      <c r="L93" s="302"/>
      <c r="M93" s="301"/>
      <c r="N93" s="152"/>
      <c r="O93" s="41"/>
      <c r="P93" s="41"/>
      <c r="Q93" s="41"/>
      <c r="R93" s="41"/>
      <c r="S93" s="41"/>
      <c r="T93" s="41"/>
      <c r="U93" s="41"/>
      <c r="V93" s="41"/>
      <c r="W93" s="41"/>
      <c r="AC93" s="61" t="str">
        <f t="array" ref="AC93">IF($J93="", "", IF(ISERROR(INDEX(Länder_Liste!$I:$I, _xludf.AGGREGATE(15, 6, ROW(Länder_Liste!$H$1:$M$260)/(Länder_Liste!$H$1:$M$260=$J$10), 1))), "not_found", INDEX(Länder_Liste!I:I, _xludf.AGGREGATE(15, 6, ROW(Länder_Liste!$H$1:$M$260)/(Länder_Liste!$H$1:$M$260=J93), 1))))</f>
        <v/>
      </c>
      <c r="AD93" s="40" t="str" cm="1">
        <f t="array" ref="AD93">IFERROR(INDEX($D$12:$D$261, SMALL(IF($D$12:$D$261&lt;&gt;"", ROW($D$12:$D$261)-ROW(BE$12)+1), ROW(C80))), "")</f>
        <v/>
      </c>
    </row>
    <row r="94" spans="3:30" ht="30" customHeight="1" thickTop="1" thickBot="1">
      <c r="C94" s="141">
        <v>83</v>
      </c>
      <c r="D94" s="301"/>
      <c r="E94" s="148"/>
      <c r="F94" s="148"/>
      <c r="G94" s="148"/>
      <c r="H94" s="301"/>
      <c r="I94" s="301"/>
      <c r="J94" s="301"/>
      <c r="K94" s="301"/>
      <c r="L94" s="302"/>
      <c r="M94" s="301"/>
      <c r="N94" s="152"/>
      <c r="O94" s="41"/>
      <c r="P94" s="41"/>
      <c r="Q94" s="41"/>
      <c r="R94" s="41"/>
      <c r="S94" s="41"/>
      <c r="T94" s="41"/>
      <c r="U94" s="41"/>
      <c r="V94" s="41"/>
      <c r="W94" s="41"/>
      <c r="AC94" s="61" t="str">
        <f t="array" ref="AC94">IF($J94="", "", IF(ISERROR(INDEX(Länder_Liste!$I:$I, _xludf.AGGREGATE(15, 6, ROW(Länder_Liste!$H$1:$M$260)/(Länder_Liste!$H$1:$M$260=$J$10), 1))), "not_found", INDEX(Länder_Liste!I:I, _xludf.AGGREGATE(15, 6, ROW(Länder_Liste!$H$1:$M$260)/(Länder_Liste!$H$1:$M$260=J94), 1))))</f>
        <v/>
      </c>
      <c r="AD94" s="40" t="str" cm="1">
        <f t="array" ref="AD94">IFERROR(INDEX($D$12:$D$261, SMALL(IF($D$12:$D$261&lt;&gt;"", ROW($D$12:$D$261)-ROW(BE$12)+1), ROW(C81))), "")</f>
        <v/>
      </c>
    </row>
    <row r="95" spans="3:30" ht="30" customHeight="1" thickTop="1" thickBot="1">
      <c r="C95" s="141">
        <v>84</v>
      </c>
      <c r="D95" s="301"/>
      <c r="E95" s="148"/>
      <c r="F95" s="148"/>
      <c r="G95" s="148"/>
      <c r="H95" s="301"/>
      <c r="I95" s="301"/>
      <c r="J95" s="301"/>
      <c r="K95" s="301"/>
      <c r="L95" s="302"/>
      <c r="M95" s="301"/>
      <c r="N95" s="152"/>
      <c r="O95" s="41"/>
      <c r="P95" s="41"/>
      <c r="Q95" s="41"/>
      <c r="R95" s="41"/>
      <c r="S95" s="41"/>
      <c r="T95" s="41"/>
      <c r="U95" s="41"/>
      <c r="V95" s="41"/>
      <c r="W95" s="41"/>
      <c r="AC95" s="61" t="str">
        <f t="array" ref="AC95">IF($J95="", "", IF(ISERROR(INDEX(Länder_Liste!$I:$I, _xludf.AGGREGATE(15, 6, ROW(Länder_Liste!$H$1:$M$260)/(Länder_Liste!$H$1:$M$260=$J$10), 1))), "not_found", INDEX(Länder_Liste!I:I, _xludf.AGGREGATE(15, 6, ROW(Länder_Liste!$H$1:$M$260)/(Länder_Liste!$H$1:$M$260=J95), 1))))</f>
        <v/>
      </c>
      <c r="AD95" s="40" t="str" cm="1">
        <f t="array" ref="AD95">IFERROR(INDEX($D$12:$D$261, SMALL(IF($D$12:$D$261&lt;&gt;"", ROW($D$12:$D$261)-ROW(BE$12)+1), ROW(C82))), "")</f>
        <v/>
      </c>
    </row>
    <row r="96" spans="3:30" ht="30" customHeight="1" thickTop="1" thickBot="1">
      <c r="C96" s="141">
        <v>85</v>
      </c>
      <c r="D96" s="301"/>
      <c r="E96" s="148"/>
      <c r="F96" s="148"/>
      <c r="G96" s="148"/>
      <c r="H96" s="301"/>
      <c r="I96" s="301"/>
      <c r="J96" s="301"/>
      <c r="K96" s="301"/>
      <c r="L96" s="302"/>
      <c r="M96" s="301"/>
      <c r="N96" s="152"/>
      <c r="O96" s="41"/>
      <c r="P96" s="41"/>
      <c r="Q96" s="41"/>
      <c r="R96" s="41"/>
      <c r="S96" s="41"/>
      <c r="T96" s="41"/>
      <c r="U96" s="41"/>
      <c r="V96" s="41"/>
      <c r="W96" s="41"/>
      <c r="AC96" s="61" t="str">
        <f t="array" ref="AC96">IF($J96="", "", IF(ISERROR(INDEX(Länder_Liste!$I:$I, _xludf.AGGREGATE(15, 6, ROW(Länder_Liste!$H$1:$M$260)/(Länder_Liste!$H$1:$M$260=$J$10), 1))), "not_found", INDEX(Länder_Liste!I:I, _xludf.AGGREGATE(15, 6, ROW(Länder_Liste!$H$1:$M$260)/(Länder_Liste!$H$1:$M$260=J96), 1))))</f>
        <v/>
      </c>
      <c r="AD96" s="40" t="str" cm="1">
        <f t="array" ref="AD96">IFERROR(INDEX($D$12:$D$261, SMALL(IF($D$12:$D$261&lt;&gt;"", ROW($D$12:$D$261)-ROW(BE$12)+1), ROW(C83))), "")</f>
        <v/>
      </c>
    </row>
    <row r="97" spans="3:30" ht="30" customHeight="1" thickTop="1" thickBot="1">
      <c r="C97" s="141">
        <v>86</v>
      </c>
      <c r="D97" s="301"/>
      <c r="E97" s="148"/>
      <c r="F97" s="148"/>
      <c r="G97" s="148"/>
      <c r="H97" s="301"/>
      <c r="I97" s="301"/>
      <c r="J97" s="301"/>
      <c r="K97" s="301"/>
      <c r="L97" s="302"/>
      <c r="M97" s="301"/>
      <c r="N97" s="152"/>
      <c r="O97" s="41"/>
      <c r="P97" s="41"/>
      <c r="Q97" s="41"/>
      <c r="R97" s="41"/>
      <c r="S97" s="41"/>
      <c r="T97" s="41"/>
      <c r="U97" s="41"/>
      <c r="V97" s="41"/>
      <c r="W97" s="41"/>
      <c r="AC97" s="61" t="str">
        <f t="array" ref="AC97">IF($J97="", "", IF(ISERROR(INDEX(Länder_Liste!$I:$I, _xludf.AGGREGATE(15, 6, ROW(Länder_Liste!$H$1:$M$260)/(Länder_Liste!$H$1:$M$260=$J$10), 1))), "not_found", INDEX(Länder_Liste!I:I, _xludf.AGGREGATE(15, 6, ROW(Länder_Liste!$H$1:$M$260)/(Länder_Liste!$H$1:$M$260=J97), 1))))</f>
        <v/>
      </c>
      <c r="AD97" s="40" t="str" cm="1">
        <f t="array" ref="AD97">IFERROR(INDEX($D$12:$D$261, SMALL(IF($D$12:$D$261&lt;&gt;"", ROW($D$12:$D$261)-ROW(BE$12)+1), ROW(C84))), "")</f>
        <v/>
      </c>
    </row>
    <row r="98" spans="3:30" ht="30" customHeight="1" thickTop="1" thickBot="1">
      <c r="C98" s="141">
        <v>87</v>
      </c>
      <c r="D98" s="301"/>
      <c r="E98" s="148"/>
      <c r="F98" s="148"/>
      <c r="G98" s="148"/>
      <c r="H98" s="301"/>
      <c r="I98" s="301"/>
      <c r="J98" s="301"/>
      <c r="K98" s="301"/>
      <c r="L98" s="302"/>
      <c r="M98" s="301"/>
      <c r="N98" s="152"/>
      <c r="O98" s="41"/>
      <c r="P98" s="41"/>
      <c r="Q98" s="41"/>
      <c r="R98" s="41"/>
      <c r="S98" s="41"/>
      <c r="T98" s="41"/>
      <c r="U98" s="41"/>
      <c r="V98" s="41"/>
      <c r="W98" s="41"/>
      <c r="AC98" s="61" t="str">
        <f t="array" ref="AC98">IF($J98="", "", IF(ISERROR(INDEX(Länder_Liste!$I:$I, _xludf.AGGREGATE(15, 6, ROW(Länder_Liste!$H$1:$M$260)/(Länder_Liste!$H$1:$M$260=$J$10), 1))), "not_found", INDEX(Länder_Liste!I:I, _xludf.AGGREGATE(15, 6, ROW(Länder_Liste!$H$1:$M$260)/(Länder_Liste!$H$1:$M$260=J98), 1))))</f>
        <v/>
      </c>
      <c r="AD98" s="40" t="str" cm="1">
        <f t="array" ref="AD98">IFERROR(INDEX($D$12:$D$261, SMALL(IF($D$12:$D$261&lt;&gt;"", ROW($D$12:$D$261)-ROW(BE$12)+1), ROW(C85))), "")</f>
        <v/>
      </c>
    </row>
    <row r="99" spans="3:30" ht="30" customHeight="1" thickTop="1" thickBot="1">
      <c r="C99" s="141">
        <v>88</v>
      </c>
      <c r="D99" s="301"/>
      <c r="E99" s="148"/>
      <c r="F99" s="148"/>
      <c r="G99" s="148"/>
      <c r="H99" s="301"/>
      <c r="I99" s="301"/>
      <c r="J99" s="301"/>
      <c r="K99" s="301"/>
      <c r="L99" s="302"/>
      <c r="M99" s="301"/>
      <c r="N99" s="152"/>
      <c r="O99" s="41"/>
      <c r="P99" s="41"/>
      <c r="Q99" s="41"/>
      <c r="R99" s="41"/>
      <c r="S99" s="41"/>
      <c r="T99" s="41"/>
      <c r="U99" s="41"/>
      <c r="V99" s="41"/>
      <c r="W99" s="41"/>
      <c r="AC99" s="61" t="str">
        <f t="array" ref="AC99">IF($J99="", "", IF(ISERROR(INDEX(Länder_Liste!$I:$I, _xludf.AGGREGATE(15, 6, ROW(Länder_Liste!$H$1:$M$260)/(Länder_Liste!$H$1:$M$260=$J$10), 1))), "not_found", INDEX(Länder_Liste!I:I, _xludf.AGGREGATE(15, 6, ROW(Länder_Liste!$H$1:$M$260)/(Länder_Liste!$H$1:$M$260=J99), 1))))</f>
        <v/>
      </c>
      <c r="AD99" s="40" t="str" cm="1">
        <f t="array" ref="AD99">IFERROR(INDEX($D$12:$D$261, SMALL(IF($D$12:$D$261&lt;&gt;"", ROW($D$12:$D$261)-ROW(BE$12)+1), ROW(C86))), "")</f>
        <v/>
      </c>
    </row>
    <row r="100" spans="3:30" ht="30" customHeight="1" thickTop="1" thickBot="1">
      <c r="C100" s="141">
        <v>89</v>
      </c>
      <c r="D100" s="301"/>
      <c r="E100" s="148"/>
      <c r="F100" s="148"/>
      <c r="G100" s="148"/>
      <c r="H100" s="301"/>
      <c r="I100" s="301"/>
      <c r="J100" s="301"/>
      <c r="K100" s="301"/>
      <c r="L100" s="302"/>
      <c r="M100" s="301"/>
      <c r="N100" s="152"/>
      <c r="O100" s="41"/>
      <c r="P100" s="41"/>
      <c r="Q100" s="41"/>
      <c r="R100" s="41"/>
      <c r="S100" s="41"/>
      <c r="T100" s="41"/>
      <c r="U100" s="41"/>
      <c r="V100" s="41"/>
      <c r="W100" s="41"/>
      <c r="AC100" s="61" t="str">
        <f t="array" ref="AC100">IF($J100="", "", IF(ISERROR(INDEX(Länder_Liste!$I:$I, _xludf.AGGREGATE(15, 6, ROW(Länder_Liste!$H$1:$M$260)/(Länder_Liste!$H$1:$M$260=$J$10), 1))), "not_found", INDEX(Länder_Liste!I:I, _xludf.AGGREGATE(15, 6, ROW(Länder_Liste!$H$1:$M$260)/(Länder_Liste!$H$1:$M$260=J100), 1))))</f>
        <v/>
      </c>
      <c r="AD100" s="40" t="str" cm="1">
        <f t="array" ref="AD100">IFERROR(INDEX($D$12:$D$261, SMALL(IF($D$12:$D$261&lt;&gt;"", ROW($D$12:$D$261)-ROW(BE$12)+1), ROW(C87))), "")</f>
        <v/>
      </c>
    </row>
    <row r="101" spans="3:30" ht="30" customHeight="1" thickTop="1" thickBot="1">
      <c r="C101" s="141">
        <v>90</v>
      </c>
      <c r="D101" s="301"/>
      <c r="E101" s="148"/>
      <c r="F101" s="148"/>
      <c r="G101" s="148"/>
      <c r="H101" s="301"/>
      <c r="I101" s="301"/>
      <c r="J101" s="301"/>
      <c r="K101" s="301"/>
      <c r="L101" s="302"/>
      <c r="M101" s="301"/>
      <c r="N101" s="152"/>
      <c r="O101" s="41"/>
      <c r="P101" s="41"/>
      <c r="Q101" s="41"/>
      <c r="R101" s="41"/>
      <c r="S101" s="41"/>
      <c r="T101" s="41"/>
      <c r="U101" s="41"/>
      <c r="V101" s="41"/>
      <c r="W101" s="41"/>
      <c r="AC101" s="61" t="str">
        <f t="array" ref="AC101">IF($J101="", "", IF(ISERROR(INDEX(Länder_Liste!$I:$I, _xludf.AGGREGATE(15, 6, ROW(Länder_Liste!$H$1:$M$260)/(Länder_Liste!$H$1:$M$260=$J$10), 1))), "not_found", INDEX(Länder_Liste!I:I, _xludf.AGGREGATE(15, 6, ROW(Länder_Liste!$H$1:$M$260)/(Länder_Liste!$H$1:$M$260=J101), 1))))</f>
        <v/>
      </c>
      <c r="AD101" s="40" t="str" cm="1">
        <f t="array" ref="AD101">IFERROR(INDEX($D$12:$D$261, SMALL(IF($D$12:$D$261&lt;&gt;"", ROW($D$12:$D$261)-ROW(BE$12)+1), ROW(C88))), "")</f>
        <v/>
      </c>
    </row>
    <row r="102" spans="3:30" ht="30" customHeight="1" thickTop="1" thickBot="1">
      <c r="C102" s="141">
        <v>91</v>
      </c>
      <c r="D102" s="301"/>
      <c r="E102" s="148"/>
      <c r="F102" s="148"/>
      <c r="G102" s="148"/>
      <c r="H102" s="301"/>
      <c r="I102" s="301"/>
      <c r="J102" s="301"/>
      <c r="K102" s="301"/>
      <c r="L102" s="302"/>
      <c r="M102" s="301"/>
      <c r="N102" s="152"/>
      <c r="O102" s="41"/>
      <c r="P102" s="41"/>
      <c r="Q102" s="41"/>
      <c r="R102" s="41"/>
      <c r="S102" s="41"/>
      <c r="T102" s="41"/>
      <c r="U102" s="41"/>
      <c r="V102" s="41"/>
      <c r="W102" s="41"/>
      <c r="AC102" s="61" t="str">
        <f t="array" ref="AC102">IF($J102="", "", IF(ISERROR(INDEX(Länder_Liste!$I:$I, _xludf.AGGREGATE(15, 6, ROW(Länder_Liste!$H$1:$M$260)/(Länder_Liste!$H$1:$M$260=$J$10), 1))), "not_found", INDEX(Länder_Liste!I:I, _xludf.AGGREGATE(15, 6, ROW(Länder_Liste!$H$1:$M$260)/(Länder_Liste!$H$1:$M$260=J102), 1))))</f>
        <v/>
      </c>
      <c r="AD102" s="40" t="str" cm="1">
        <f t="array" ref="AD102">IFERROR(INDEX($D$12:$D$261, SMALL(IF($D$12:$D$261&lt;&gt;"", ROW($D$12:$D$261)-ROW(BE$12)+1), ROW(C89))), "")</f>
        <v/>
      </c>
    </row>
    <row r="103" spans="3:30" ht="30" customHeight="1" thickTop="1" thickBot="1">
      <c r="C103" s="141">
        <v>92</v>
      </c>
      <c r="D103" s="301"/>
      <c r="E103" s="148"/>
      <c r="F103" s="148"/>
      <c r="G103" s="148"/>
      <c r="H103" s="301"/>
      <c r="I103" s="301"/>
      <c r="J103" s="301"/>
      <c r="K103" s="301"/>
      <c r="L103" s="302"/>
      <c r="M103" s="301"/>
      <c r="N103" s="152"/>
      <c r="O103" s="41"/>
      <c r="P103" s="41"/>
      <c r="Q103" s="41"/>
      <c r="R103" s="41"/>
      <c r="S103" s="41"/>
      <c r="T103" s="41"/>
      <c r="U103" s="41"/>
      <c r="V103" s="41"/>
      <c r="W103" s="41"/>
      <c r="AC103" s="61" t="str">
        <f t="array" ref="AC103">IF($J103="", "", IF(ISERROR(INDEX(Länder_Liste!$I:$I, _xludf.AGGREGATE(15, 6, ROW(Länder_Liste!$H$1:$M$260)/(Länder_Liste!$H$1:$M$260=$J$10), 1))), "not_found", INDEX(Länder_Liste!I:I, _xludf.AGGREGATE(15, 6, ROW(Länder_Liste!$H$1:$M$260)/(Länder_Liste!$H$1:$M$260=J103), 1))))</f>
        <v/>
      </c>
      <c r="AD103" s="40" t="str" cm="1">
        <f t="array" ref="AD103">IFERROR(INDEX($D$12:$D$261, SMALL(IF($D$12:$D$261&lt;&gt;"", ROW($D$12:$D$261)-ROW(BE$12)+1), ROW(C90))), "")</f>
        <v/>
      </c>
    </row>
    <row r="104" spans="3:30" ht="30" customHeight="1" thickTop="1" thickBot="1">
      <c r="C104" s="141">
        <v>93</v>
      </c>
      <c r="D104" s="301"/>
      <c r="E104" s="148"/>
      <c r="F104" s="148"/>
      <c r="G104" s="148"/>
      <c r="H104" s="301"/>
      <c r="I104" s="301"/>
      <c r="J104" s="301"/>
      <c r="K104" s="301"/>
      <c r="L104" s="302"/>
      <c r="M104" s="301"/>
      <c r="N104" s="152"/>
      <c r="O104" s="41"/>
      <c r="P104" s="41"/>
      <c r="Q104" s="41"/>
      <c r="R104" s="41"/>
      <c r="S104" s="41"/>
      <c r="T104" s="41"/>
      <c r="U104" s="41"/>
      <c r="V104" s="41"/>
      <c r="W104" s="41"/>
      <c r="AC104" s="61" t="str">
        <f t="array" ref="AC104">IF($J104="", "", IF(ISERROR(INDEX(Länder_Liste!$I:$I, _xludf.AGGREGATE(15, 6, ROW(Länder_Liste!$H$1:$M$260)/(Länder_Liste!$H$1:$M$260=$J$10), 1))), "not_found", INDEX(Länder_Liste!I:I, _xludf.AGGREGATE(15, 6, ROW(Länder_Liste!$H$1:$M$260)/(Länder_Liste!$H$1:$M$260=J104), 1))))</f>
        <v/>
      </c>
      <c r="AD104" s="40" t="str" cm="1">
        <f t="array" ref="AD104">IFERROR(INDEX($D$12:$D$261, SMALL(IF($D$12:$D$261&lt;&gt;"", ROW($D$12:$D$261)-ROW(BE$12)+1), ROW(C91))), "")</f>
        <v/>
      </c>
    </row>
    <row r="105" spans="3:30" ht="30" customHeight="1" thickTop="1" thickBot="1">
      <c r="C105" s="141">
        <v>94</v>
      </c>
      <c r="D105" s="301"/>
      <c r="E105" s="148"/>
      <c r="F105" s="148"/>
      <c r="G105" s="148"/>
      <c r="H105" s="301"/>
      <c r="I105" s="301"/>
      <c r="J105" s="301"/>
      <c r="K105" s="301"/>
      <c r="L105" s="302"/>
      <c r="M105" s="301"/>
      <c r="N105" s="152"/>
      <c r="O105" s="41"/>
      <c r="P105" s="41"/>
      <c r="Q105" s="41"/>
      <c r="R105" s="41"/>
      <c r="S105" s="41"/>
      <c r="T105" s="41"/>
      <c r="U105" s="41"/>
      <c r="V105" s="41"/>
      <c r="W105" s="41"/>
      <c r="AC105" s="61" t="str">
        <f t="array" ref="AC105">IF($J105="", "", IF(ISERROR(INDEX(Länder_Liste!$I:$I, _xludf.AGGREGATE(15, 6, ROW(Länder_Liste!$H$1:$M$260)/(Länder_Liste!$H$1:$M$260=$J$10), 1))), "not_found", INDEX(Länder_Liste!I:I, _xludf.AGGREGATE(15, 6, ROW(Länder_Liste!$H$1:$M$260)/(Länder_Liste!$H$1:$M$260=J105), 1))))</f>
        <v/>
      </c>
      <c r="AD105" s="40" t="str" cm="1">
        <f t="array" ref="AD105">IFERROR(INDEX($D$12:$D$261, SMALL(IF($D$12:$D$261&lt;&gt;"", ROW($D$12:$D$261)-ROW(BE$12)+1), ROW(C92))), "")</f>
        <v/>
      </c>
    </row>
    <row r="106" spans="3:30" ht="30" customHeight="1" thickTop="1" thickBot="1">
      <c r="C106" s="141">
        <v>95</v>
      </c>
      <c r="D106" s="301"/>
      <c r="E106" s="148"/>
      <c r="F106" s="148"/>
      <c r="G106" s="148"/>
      <c r="H106" s="301"/>
      <c r="I106" s="301"/>
      <c r="J106" s="301"/>
      <c r="K106" s="301"/>
      <c r="L106" s="302"/>
      <c r="M106" s="301"/>
      <c r="N106" s="152"/>
      <c r="O106" s="41"/>
      <c r="P106" s="41"/>
      <c r="Q106" s="41"/>
      <c r="R106" s="41"/>
      <c r="S106" s="41"/>
      <c r="T106" s="41"/>
      <c r="U106" s="41"/>
      <c r="V106" s="41"/>
      <c r="W106" s="41"/>
      <c r="AC106" s="61" t="str">
        <f t="array" ref="AC106">IF($J106="", "", IF(ISERROR(INDEX(Länder_Liste!$I:$I, _xludf.AGGREGATE(15, 6, ROW(Länder_Liste!$H$1:$M$260)/(Länder_Liste!$H$1:$M$260=$J$10), 1))), "not_found", INDEX(Länder_Liste!I:I, _xludf.AGGREGATE(15, 6, ROW(Länder_Liste!$H$1:$M$260)/(Länder_Liste!$H$1:$M$260=J106), 1))))</f>
        <v/>
      </c>
      <c r="AD106" s="40" t="str" cm="1">
        <f t="array" ref="AD106">IFERROR(INDEX($D$12:$D$261, SMALL(IF($D$12:$D$261&lt;&gt;"", ROW($D$12:$D$261)-ROW(BE$12)+1), ROW(C93))), "")</f>
        <v/>
      </c>
    </row>
    <row r="107" spans="3:30" ht="30" customHeight="1" thickTop="1" thickBot="1">
      <c r="C107" s="141">
        <v>96</v>
      </c>
      <c r="D107" s="301"/>
      <c r="E107" s="148"/>
      <c r="F107" s="148"/>
      <c r="G107" s="148"/>
      <c r="H107" s="301"/>
      <c r="I107" s="301"/>
      <c r="J107" s="301"/>
      <c r="K107" s="301"/>
      <c r="L107" s="302"/>
      <c r="M107" s="301"/>
      <c r="N107" s="152"/>
      <c r="O107" s="41"/>
      <c r="P107" s="41"/>
      <c r="Q107" s="41"/>
      <c r="R107" s="41"/>
      <c r="S107" s="41"/>
      <c r="T107" s="41"/>
      <c r="U107" s="41"/>
      <c r="V107" s="41"/>
      <c r="W107" s="41"/>
      <c r="AC107" s="61" t="str">
        <f t="array" ref="AC107">IF($J107="", "", IF(ISERROR(INDEX(Länder_Liste!$I:$I, _xludf.AGGREGATE(15, 6, ROW(Länder_Liste!$H$1:$M$260)/(Länder_Liste!$H$1:$M$260=$J$10), 1))), "not_found", INDEX(Länder_Liste!I:I, _xludf.AGGREGATE(15, 6, ROW(Länder_Liste!$H$1:$M$260)/(Länder_Liste!$H$1:$M$260=J107), 1))))</f>
        <v/>
      </c>
      <c r="AD107" s="40" t="str" cm="1">
        <f t="array" ref="AD107">IFERROR(INDEX($D$12:$D$261, SMALL(IF($D$12:$D$261&lt;&gt;"", ROW($D$12:$D$261)-ROW(BE$12)+1), ROW(C94))), "")</f>
        <v/>
      </c>
    </row>
    <row r="108" spans="3:30" ht="30" customHeight="1" thickTop="1" thickBot="1">
      <c r="C108" s="141">
        <v>97</v>
      </c>
      <c r="D108" s="301"/>
      <c r="E108" s="148"/>
      <c r="F108" s="148"/>
      <c r="G108" s="148"/>
      <c r="H108" s="301"/>
      <c r="I108" s="301"/>
      <c r="J108" s="301"/>
      <c r="K108" s="301"/>
      <c r="L108" s="302"/>
      <c r="M108" s="301"/>
      <c r="N108" s="152"/>
      <c r="O108" s="41"/>
      <c r="P108" s="41"/>
      <c r="Q108" s="41"/>
      <c r="R108" s="41"/>
      <c r="S108" s="41"/>
      <c r="T108" s="41"/>
      <c r="U108" s="41"/>
      <c r="V108" s="41"/>
      <c r="W108" s="41"/>
      <c r="AC108" s="61" t="str">
        <f t="array" ref="AC108">IF($J108="", "", IF(ISERROR(INDEX(Länder_Liste!$I:$I, _xludf.AGGREGATE(15, 6, ROW(Länder_Liste!$H$1:$M$260)/(Länder_Liste!$H$1:$M$260=$J$10), 1))), "not_found", INDEX(Länder_Liste!I:I, _xludf.AGGREGATE(15, 6, ROW(Länder_Liste!$H$1:$M$260)/(Länder_Liste!$H$1:$M$260=J108), 1))))</f>
        <v/>
      </c>
      <c r="AD108" s="40" t="str" cm="1">
        <f t="array" ref="AD108">IFERROR(INDEX($D$12:$D$261, SMALL(IF($D$12:$D$261&lt;&gt;"", ROW($D$12:$D$261)-ROW(BE$12)+1), ROW(C95))), "")</f>
        <v/>
      </c>
    </row>
    <row r="109" spans="3:30" ht="30" customHeight="1" thickTop="1" thickBot="1">
      <c r="C109" s="141">
        <v>98</v>
      </c>
      <c r="D109" s="301"/>
      <c r="E109" s="148"/>
      <c r="F109" s="148"/>
      <c r="G109" s="148"/>
      <c r="H109" s="301"/>
      <c r="I109" s="301"/>
      <c r="J109" s="301"/>
      <c r="K109" s="301"/>
      <c r="L109" s="302"/>
      <c r="M109" s="301"/>
      <c r="N109" s="152"/>
      <c r="O109" s="41"/>
      <c r="P109" s="41"/>
      <c r="Q109" s="41"/>
      <c r="R109" s="41"/>
      <c r="S109" s="41"/>
      <c r="T109" s="41"/>
      <c r="U109" s="41"/>
      <c r="V109" s="41"/>
      <c r="W109" s="41"/>
      <c r="AC109" s="61" t="str">
        <f t="array" ref="AC109">IF($J109="", "", IF(ISERROR(INDEX(Länder_Liste!$I:$I, _xludf.AGGREGATE(15, 6, ROW(Länder_Liste!$H$1:$M$260)/(Länder_Liste!$H$1:$M$260=$J$10), 1))), "not_found", INDEX(Länder_Liste!I:I, _xludf.AGGREGATE(15, 6, ROW(Länder_Liste!$H$1:$M$260)/(Länder_Liste!$H$1:$M$260=J109), 1))))</f>
        <v/>
      </c>
      <c r="AD109" s="40" t="str" cm="1">
        <f t="array" ref="AD109">IFERROR(INDEX($D$12:$D$261, SMALL(IF($D$12:$D$261&lt;&gt;"", ROW($D$12:$D$261)-ROW(BE$12)+1), ROW(C96))), "")</f>
        <v/>
      </c>
    </row>
    <row r="110" spans="3:30" ht="30" customHeight="1" thickTop="1" thickBot="1">
      <c r="C110" s="141">
        <v>99</v>
      </c>
      <c r="D110" s="301"/>
      <c r="E110" s="148"/>
      <c r="F110" s="148"/>
      <c r="G110" s="148"/>
      <c r="H110" s="301"/>
      <c r="I110" s="301"/>
      <c r="J110" s="301"/>
      <c r="K110" s="301"/>
      <c r="L110" s="302"/>
      <c r="M110" s="301"/>
      <c r="N110" s="152"/>
      <c r="O110" s="41"/>
      <c r="P110" s="41"/>
      <c r="Q110" s="41"/>
      <c r="R110" s="41"/>
      <c r="S110" s="41"/>
      <c r="T110" s="41"/>
      <c r="U110" s="41"/>
      <c r="V110" s="41"/>
      <c r="W110" s="41"/>
      <c r="AC110" s="61" t="str">
        <f t="array" ref="AC110">IF($J110="", "", IF(ISERROR(INDEX(Länder_Liste!$I:$I, _xludf.AGGREGATE(15, 6, ROW(Länder_Liste!$H$1:$M$260)/(Länder_Liste!$H$1:$M$260=$J$10), 1))), "not_found", INDEX(Länder_Liste!I:I, _xludf.AGGREGATE(15, 6, ROW(Länder_Liste!$H$1:$M$260)/(Länder_Liste!$H$1:$M$260=J110), 1))))</f>
        <v/>
      </c>
      <c r="AD110" s="40" t="str" cm="1">
        <f t="array" ref="AD110">IFERROR(INDEX($D$12:$D$261, SMALL(IF($D$12:$D$261&lt;&gt;"", ROW($D$12:$D$261)-ROW(BE$12)+1), ROW(C97))), "")</f>
        <v/>
      </c>
    </row>
    <row r="111" spans="3:30" ht="30" customHeight="1" thickTop="1" thickBot="1">
      <c r="C111" s="141">
        <v>100</v>
      </c>
      <c r="D111" s="301"/>
      <c r="E111" s="148"/>
      <c r="F111" s="148"/>
      <c r="G111" s="148"/>
      <c r="H111" s="301"/>
      <c r="I111" s="301"/>
      <c r="J111" s="301"/>
      <c r="K111" s="301"/>
      <c r="L111" s="302"/>
      <c r="M111" s="301"/>
      <c r="N111" s="152"/>
      <c r="O111" s="41"/>
      <c r="P111" s="41"/>
      <c r="Q111" s="41"/>
      <c r="R111" s="41"/>
      <c r="S111" s="41"/>
      <c r="T111" s="41"/>
      <c r="U111" s="41"/>
      <c r="V111" s="41"/>
      <c r="W111" s="41"/>
      <c r="AC111" s="61" t="str">
        <f t="array" ref="AC111">IF($J111="", "", IF(ISERROR(INDEX(Länder_Liste!$I:$I, _xludf.AGGREGATE(15, 6, ROW(Länder_Liste!$H$1:$M$260)/(Länder_Liste!$H$1:$M$260=$J$10), 1))), "not_found", INDEX(Länder_Liste!I:I, _xludf.AGGREGATE(15, 6, ROW(Länder_Liste!$H$1:$M$260)/(Länder_Liste!$H$1:$M$260=J111), 1))))</f>
        <v/>
      </c>
      <c r="AD111" s="40" t="str" cm="1">
        <f t="array" ref="AD111">IFERROR(INDEX($D$12:$D$261, SMALL(IF($D$12:$D$261&lt;&gt;"", ROW($D$12:$D$261)-ROW(BE$12)+1), ROW(C98))), "")</f>
        <v/>
      </c>
    </row>
    <row r="112" spans="3:30" ht="30" customHeight="1" thickTop="1" thickBot="1">
      <c r="C112" s="141">
        <v>101</v>
      </c>
      <c r="D112" s="301"/>
      <c r="E112" s="148"/>
      <c r="F112" s="148"/>
      <c r="G112" s="148"/>
      <c r="H112" s="301"/>
      <c r="I112" s="301"/>
      <c r="J112" s="301"/>
      <c r="K112" s="301"/>
      <c r="L112" s="302"/>
      <c r="M112" s="301"/>
      <c r="N112" s="152"/>
      <c r="O112" s="41"/>
      <c r="P112" s="41"/>
      <c r="Q112" s="41"/>
      <c r="R112" s="41"/>
      <c r="S112" s="41"/>
      <c r="T112" s="41"/>
      <c r="U112" s="41"/>
      <c r="V112" s="41"/>
      <c r="W112" s="41"/>
      <c r="AC112" s="61" t="str">
        <f t="array" ref="AC112">IF($J112="", "", IF(ISERROR(INDEX(Länder_Liste!$I:$I, _xludf.AGGREGATE(15, 6, ROW(Länder_Liste!$H$1:$M$260)/(Länder_Liste!$H$1:$M$260=$J$10), 1))), "not_found", INDEX(Länder_Liste!I:I, _xludf.AGGREGATE(15, 6, ROW(Länder_Liste!$H$1:$M$260)/(Länder_Liste!$H$1:$M$260=J112), 1))))</f>
        <v/>
      </c>
      <c r="AD112" s="40" t="str" cm="1">
        <f t="array" ref="AD112">IFERROR(INDEX($D$12:$D$261, SMALL(IF($D$12:$D$261&lt;&gt;"", ROW($D$12:$D$261)-ROW(BE$12)+1), ROW(C99))), "")</f>
        <v/>
      </c>
    </row>
    <row r="113" spans="3:30" ht="30" customHeight="1" thickTop="1" thickBot="1">
      <c r="C113" s="141">
        <v>102</v>
      </c>
      <c r="D113" s="301"/>
      <c r="E113" s="148"/>
      <c r="F113" s="148"/>
      <c r="G113" s="148"/>
      <c r="H113" s="301"/>
      <c r="I113" s="301"/>
      <c r="J113" s="301"/>
      <c r="K113" s="301"/>
      <c r="L113" s="302"/>
      <c r="M113" s="301"/>
      <c r="N113" s="152"/>
      <c r="O113" s="41"/>
      <c r="P113" s="41"/>
      <c r="Q113" s="41"/>
      <c r="R113" s="41"/>
      <c r="S113" s="41"/>
      <c r="T113" s="41"/>
      <c r="U113" s="41"/>
      <c r="V113" s="41"/>
      <c r="W113" s="41"/>
      <c r="AC113" s="61" t="str">
        <f t="array" ref="AC113">IF($J113="", "", IF(ISERROR(INDEX(Länder_Liste!$I:$I, _xludf.AGGREGATE(15, 6, ROW(Länder_Liste!$H$1:$M$260)/(Länder_Liste!$H$1:$M$260=$J$10), 1))), "not_found", INDEX(Länder_Liste!I:I, _xludf.AGGREGATE(15, 6, ROW(Länder_Liste!$H$1:$M$260)/(Länder_Liste!$H$1:$M$260=J113), 1))))</f>
        <v/>
      </c>
      <c r="AD113" s="40" t="str" cm="1">
        <f t="array" ref="AD113">IFERROR(INDEX($D$12:$D$261, SMALL(IF($D$12:$D$261&lt;&gt;"", ROW($D$12:$D$261)-ROW(BE$12)+1), ROW(C100))), "")</f>
        <v/>
      </c>
    </row>
    <row r="114" spans="3:30" ht="30" customHeight="1" thickTop="1" thickBot="1">
      <c r="C114" s="141">
        <v>103</v>
      </c>
      <c r="D114" s="301"/>
      <c r="E114" s="148"/>
      <c r="F114" s="148"/>
      <c r="G114" s="148"/>
      <c r="H114" s="301"/>
      <c r="I114" s="301"/>
      <c r="J114" s="301"/>
      <c r="K114" s="301"/>
      <c r="L114" s="302"/>
      <c r="M114" s="301"/>
      <c r="N114" s="152"/>
      <c r="O114" s="41"/>
      <c r="P114" s="41"/>
      <c r="Q114" s="41"/>
      <c r="R114" s="41"/>
      <c r="S114" s="41"/>
      <c r="T114" s="41"/>
      <c r="U114" s="41"/>
      <c r="V114" s="41"/>
      <c r="W114" s="41"/>
      <c r="AC114" s="61" t="str">
        <f t="array" ref="AC114">IF($J114="", "", IF(ISERROR(INDEX(Länder_Liste!$I:$I, _xludf.AGGREGATE(15, 6, ROW(Länder_Liste!$H$1:$M$260)/(Länder_Liste!$H$1:$M$260=$J$10), 1))), "not_found", INDEX(Länder_Liste!I:I, _xludf.AGGREGATE(15, 6, ROW(Länder_Liste!$H$1:$M$260)/(Länder_Liste!$H$1:$M$260=J114), 1))))</f>
        <v/>
      </c>
      <c r="AD114" s="40" t="str" cm="1">
        <f t="array" ref="AD114">IFERROR(INDEX($D$12:$D$261, SMALL(IF($D$12:$D$261&lt;&gt;"", ROW($D$12:$D$261)-ROW(BE$12)+1), ROW(C101))), "")</f>
        <v/>
      </c>
    </row>
    <row r="115" spans="3:30" ht="30" customHeight="1" thickTop="1" thickBot="1">
      <c r="C115" s="141">
        <v>104</v>
      </c>
      <c r="D115" s="301"/>
      <c r="E115" s="148"/>
      <c r="F115" s="148"/>
      <c r="G115" s="148"/>
      <c r="H115" s="301"/>
      <c r="I115" s="301"/>
      <c r="J115" s="301"/>
      <c r="K115" s="301"/>
      <c r="L115" s="302"/>
      <c r="M115" s="301"/>
      <c r="N115" s="152"/>
      <c r="O115" s="41"/>
      <c r="P115" s="41"/>
      <c r="Q115" s="41"/>
      <c r="R115" s="41"/>
      <c r="S115" s="41"/>
      <c r="T115" s="41"/>
      <c r="U115" s="41"/>
      <c r="V115" s="41"/>
      <c r="W115" s="41"/>
      <c r="AC115" s="61" t="str">
        <f t="array" ref="AC115">IF($J115="", "", IF(ISERROR(INDEX(Länder_Liste!$I:$I, _xludf.AGGREGATE(15, 6, ROW(Länder_Liste!$H$1:$M$260)/(Länder_Liste!$H$1:$M$260=$J$10), 1))), "not_found", INDEX(Länder_Liste!I:I, _xludf.AGGREGATE(15, 6, ROW(Länder_Liste!$H$1:$M$260)/(Länder_Liste!$H$1:$M$260=J115), 1))))</f>
        <v/>
      </c>
      <c r="AD115" s="40" t="str" cm="1">
        <f t="array" ref="AD115">IFERROR(INDEX($D$12:$D$261, SMALL(IF($D$12:$D$261&lt;&gt;"", ROW($D$12:$D$261)-ROW(BE$12)+1), ROW(C102))), "")</f>
        <v/>
      </c>
    </row>
    <row r="116" spans="3:30" ht="30" customHeight="1" thickTop="1" thickBot="1">
      <c r="C116" s="141">
        <v>105</v>
      </c>
      <c r="D116" s="301"/>
      <c r="E116" s="148"/>
      <c r="F116" s="148"/>
      <c r="G116" s="148"/>
      <c r="H116" s="301"/>
      <c r="I116" s="301"/>
      <c r="J116" s="301"/>
      <c r="K116" s="301"/>
      <c r="L116" s="302"/>
      <c r="M116" s="301"/>
      <c r="N116" s="152"/>
      <c r="O116" s="41"/>
      <c r="P116" s="41"/>
      <c r="Q116" s="41"/>
      <c r="R116" s="41"/>
      <c r="S116" s="41"/>
      <c r="T116" s="41"/>
      <c r="U116" s="41"/>
      <c r="V116" s="41"/>
      <c r="W116" s="41"/>
      <c r="AC116" s="61" t="str">
        <f t="array" ref="AC116">IF($J116="", "", IF(ISERROR(INDEX(Länder_Liste!$I:$I, _xludf.AGGREGATE(15, 6, ROW(Länder_Liste!$H$1:$M$260)/(Länder_Liste!$H$1:$M$260=$J$10), 1))), "not_found", INDEX(Länder_Liste!I:I, _xludf.AGGREGATE(15, 6, ROW(Länder_Liste!$H$1:$M$260)/(Länder_Liste!$H$1:$M$260=J116), 1))))</f>
        <v/>
      </c>
      <c r="AD116" s="40" t="str" cm="1">
        <f t="array" ref="AD116">IFERROR(INDEX($D$12:$D$261, SMALL(IF($D$12:$D$261&lt;&gt;"", ROW($D$12:$D$261)-ROW(BE$12)+1), ROW(C103))), "")</f>
        <v/>
      </c>
    </row>
    <row r="117" spans="3:30" ht="30" customHeight="1" thickTop="1" thickBot="1">
      <c r="C117" s="141">
        <v>106</v>
      </c>
      <c r="D117" s="301"/>
      <c r="E117" s="148"/>
      <c r="F117" s="148"/>
      <c r="G117" s="148"/>
      <c r="H117" s="301"/>
      <c r="I117" s="301"/>
      <c r="J117" s="301"/>
      <c r="K117" s="301"/>
      <c r="L117" s="302"/>
      <c r="M117" s="301"/>
      <c r="N117" s="152"/>
      <c r="O117" s="41"/>
      <c r="P117" s="41"/>
      <c r="Q117" s="41"/>
      <c r="R117" s="41"/>
      <c r="S117" s="41"/>
      <c r="T117" s="41"/>
      <c r="U117" s="41"/>
      <c r="V117" s="41"/>
      <c r="W117" s="41"/>
      <c r="AC117" s="61" t="str">
        <f t="array" ref="AC117">IF($J117="", "", IF(ISERROR(INDEX(Länder_Liste!$I:$I, _xludf.AGGREGATE(15, 6, ROW(Länder_Liste!$H$1:$M$260)/(Länder_Liste!$H$1:$M$260=$J$10), 1))), "not_found", INDEX(Länder_Liste!I:I, _xludf.AGGREGATE(15, 6, ROW(Länder_Liste!$H$1:$M$260)/(Länder_Liste!$H$1:$M$260=J117), 1))))</f>
        <v/>
      </c>
      <c r="AD117" s="40" t="str" cm="1">
        <f t="array" ref="AD117">IFERROR(INDEX($D$12:$D$261, SMALL(IF($D$12:$D$261&lt;&gt;"", ROW($D$12:$D$261)-ROW(BE$12)+1), ROW(C104))), "")</f>
        <v/>
      </c>
    </row>
    <row r="118" spans="3:30" ht="30" customHeight="1" thickTop="1" thickBot="1">
      <c r="C118" s="141">
        <v>107</v>
      </c>
      <c r="D118" s="301"/>
      <c r="E118" s="148"/>
      <c r="F118" s="148"/>
      <c r="G118" s="148"/>
      <c r="H118" s="301"/>
      <c r="I118" s="301"/>
      <c r="J118" s="301"/>
      <c r="K118" s="301"/>
      <c r="L118" s="302"/>
      <c r="M118" s="301"/>
      <c r="N118" s="152"/>
      <c r="O118" s="41"/>
      <c r="P118" s="41"/>
      <c r="Q118" s="41"/>
      <c r="R118" s="41"/>
      <c r="S118" s="41"/>
      <c r="T118" s="41"/>
      <c r="U118" s="41"/>
      <c r="V118" s="41"/>
      <c r="W118" s="41"/>
      <c r="AC118" s="61" t="str">
        <f t="array" ref="AC118">IF($J118="", "", IF(ISERROR(INDEX(Länder_Liste!$I:$I, _xludf.AGGREGATE(15, 6, ROW(Länder_Liste!$H$1:$M$260)/(Länder_Liste!$H$1:$M$260=$J$10), 1))), "not_found", INDEX(Länder_Liste!I:I, _xludf.AGGREGATE(15, 6, ROW(Länder_Liste!$H$1:$M$260)/(Länder_Liste!$H$1:$M$260=J118), 1))))</f>
        <v/>
      </c>
      <c r="AD118" s="40" t="str" cm="1">
        <f t="array" ref="AD118">IFERROR(INDEX($D$12:$D$261, SMALL(IF($D$12:$D$261&lt;&gt;"", ROW($D$12:$D$261)-ROW(BE$12)+1), ROW(C105))), "")</f>
        <v/>
      </c>
    </row>
    <row r="119" spans="3:30" ht="30" customHeight="1" thickTop="1" thickBot="1">
      <c r="C119" s="141">
        <v>108</v>
      </c>
      <c r="D119" s="301"/>
      <c r="E119" s="148"/>
      <c r="F119" s="148"/>
      <c r="G119" s="148"/>
      <c r="H119" s="301"/>
      <c r="I119" s="301"/>
      <c r="J119" s="301"/>
      <c r="K119" s="301"/>
      <c r="L119" s="302"/>
      <c r="M119" s="301"/>
      <c r="N119" s="152"/>
      <c r="O119" s="41"/>
      <c r="P119" s="41"/>
      <c r="Q119" s="41"/>
      <c r="R119" s="41"/>
      <c r="S119" s="41"/>
      <c r="T119" s="41"/>
      <c r="U119" s="41"/>
      <c r="V119" s="41"/>
      <c r="W119" s="41"/>
      <c r="AC119" s="61" t="str">
        <f t="array" ref="AC119">IF($J119="", "", IF(ISERROR(INDEX(Länder_Liste!$I:$I, _xludf.AGGREGATE(15, 6, ROW(Länder_Liste!$H$1:$M$260)/(Länder_Liste!$H$1:$M$260=$J$10), 1))), "not_found", INDEX(Länder_Liste!I:I, _xludf.AGGREGATE(15, 6, ROW(Länder_Liste!$H$1:$M$260)/(Länder_Liste!$H$1:$M$260=J119), 1))))</f>
        <v/>
      </c>
      <c r="AD119" s="40" t="str" cm="1">
        <f t="array" ref="AD119">IFERROR(INDEX($D$12:$D$261, SMALL(IF($D$12:$D$261&lt;&gt;"", ROW($D$12:$D$261)-ROW(BE$12)+1), ROW(C106))), "")</f>
        <v/>
      </c>
    </row>
    <row r="120" spans="3:30" ht="30" customHeight="1" thickTop="1" thickBot="1">
      <c r="C120" s="141">
        <v>109</v>
      </c>
      <c r="D120" s="301"/>
      <c r="E120" s="148"/>
      <c r="F120" s="148"/>
      <c r="G120" s="148"/>
      <c r="H120" s="301"/>
      <c r="I120" s="301"/>
      <c r="J120" s="301"/>
      <c r="K120" s="301"/>
      <c r="L120" s="302"/>
      <c r="M120" s="301"/>
      <c r="N120" s="152"/>
      <c r="O120" s="41"/>
      <c r="P120" s="41"/>
      <c r="Q120" s="41"/>
      <c r="R120" s="41"/>
      <c r="S120" s="41"/>
      <c r="T120" s="41"/>
      <c r="U120" s="41"/>
      <c r="V120" s="41"/>
      <c r="W120" s="41"/>
      <c r="AC120" s="61" t="str">
        <f t="array" ref="AC120">IF($J120="", "", IF(ISERROR(INDEX(Länder_Liste!$I:$I, _xludf.AGGREGATE(15, 6, ROW(Länder_Liste!$H$1:$M$260)/(Länder_Liste!$H$1:$M$260=$J$10), 1))), "not_found", INDEX(Länder_Liste!I:I, _xludf.AGGREGATE(15, 6, ROW(Länder_Liste!$H$1:$M$260)/(Länder_Liste!$H$1:$M$260=J120), 1))))</f>
        <v/>
      </c>
      <c r="AD120" s="40" t="str" cm="1">
        <f t="array" ref="AD120">IFERROR(INDEX($D$12:$D$261, SMALL(IF($D$12:$D$261&lt;&gt;"", ROW($D$12:$D$261)-ROW(BE$12)+1), ROW(C107))), "")</f>
        <v/>
      </c>
    </row>
    <row r="121" spans="3:30" ht="30" customHeight="1" thickTop="1" thickBot="1">
      <c r="C121" s="141">
        <v>110</v>
      </c>
      <c r="D121" s="301"/>
      <c r="E121" s="148"/>
      <c r="F121" s="148"/>
      <c r="G121" s="148"/>
      <c r="H121" s="301"/>
      <c r="I121" s="301"/>
      <c r="J121" s="301"/>
      <c r="K121" s="301"/>
      <c r="L121" s="302"/>
      <c r="M121" s="301"/>
      <c r="N121" s="152"/>
      <c r="O121" s="41"/>
      <c r="P121" s="41"/>
      <c r="Q121" s="41"/>
      <c r="R121" s="41"/>
      <c r="S121" s="41"/>
      <c r="T121" s="41"/>
      <c r="U121" s="41"/>
      <c r="V121" s="41"/>
      <c r="W121" s="41"/>
      <c r="AC121" s="61" t="str">
        <f t="array" ref="AC121">IF($J121="", "", IF(ISERROR(INDEX(Länder_Liste!$I:$I, _xludf.AGGREGATE(15, 6, ROW(Länder_Liste!$H$1:$M$260)/(Länder_Liste!$H$1:$M$260=$J$10), 1))), "not_found", INDEX(Länder_Liste!I:I, _xludf.AGGREGATE(15, 6, ROW(Länder_Liste!$H$1:$M$260)/(Länder_Liste!$H$1:$M$260=J121), 1))))</f>
        <v/>
      </c>
      <c r="AD121" s="40" t="str" cm="1">
        <f t="array" ref="AD121">IFERROR(INDEX($D$12:$D$261, SMALL(IF($D$12:$D$261&lt;&gt;"", ROW($D$12:$D$261)-ROW(BE$12)+1), ROW(C108))), "")</f>
        <v/>
      </c>
    </row>
    <row r="122" spans="3:30" ht="30" customHeight="1" thickTop="1" thickBot="1">
      <c r="C122" s="141">
        <v>111</v>
      </c>
      <c r="D122" s="301"/>
      <c r="E122" s="148"/>
      <c r="F122" s="148"/>
      <c r="G122" s="148"/>
      <c r="H122" s="301"/>
      <c r="I122" s="301"/>
      <c r="J122" s="301"/>
      <c r="K122" s="301"/>
      <c r="L122" s="302"/>
      <c r="M122" s="301"/>
      <c r="N122" s="152"/>
      <c r="O122" s="41"/>
      <c r="P122" s="41"/>
      <c r="Q122" s="41"/>
      <c r="R122" s="41"/>
      <c r="S122" s="41"/>
      <c r="T122" s="41"/>
      <c r="U122" s="41"/>
      <c r="V122" s="41"/>
      <c r="W122" s="41"/>
      <c r="AC122" s="61" t="str">
        <f t="array" ref="AC122">IF($J122="", "", IF(ISERROR(INDEX(Länder_Liste!$I:$I, _xludf.AGGREGATE(15, 6, ROW(Länder_Liste!$H$1:$M$260)/(Länder_Liste!$H$1:$M$260=$J$10), 1))), "not_found", INDEX(Länder_Liste!I:I, _xludf.AGGREGATE(15, 6, ROW(Länder_Liste!$H$1:$M$260)/(Länder_Liste!$H$1:$M$260=J122), 1))))</f>
        <v/>
      </c>
      <c r="AD122" s="40" t="str" cm="1">
        <f t="array" ref="AD122">IFERROR(INDEX($D$12:$D$261, SMALL(IF($D$12:$D$261&lt;&gt;"", ROW($D$12:$D$261)-ROW(BE$12)+1), ROW(C109))), "")</f>
        <v/>
      </c>
    </row>
    <row r="123" spans="3:30" ht="30" customHeight="1" thickTop="1" thickBot="1">
      <c r="C123" s="141">
        <v>112</v>
      </c>
      <c r="D123" s="301"/>
      <c r="E123" s="148"/>
      <c r="F123" s="148"/>
      <c r="G123" s="148"/>
      <c r="H123" s="301"/>
      <c r="I123" s="301"/>
      <c r="J123" s="301"/>
      <c r="K123" s="301"/>
      <c r="L123" s="302"/>
      <c r="M123" s="301"/>
      <c r="N123" s="152"/>
      <c r="O123" s="41"/>
      <c r="P123" s="41"/>
      <c r="Q123" s="41"/>
      <c r="R123" s="41"/>
      <c r="S123" s="41"/>
      <c r="T123" s="41"/>
      <c r="U123" s="41"/>
      <c r="V123" s="41"/>
      <c r="W123" s="41"/>
      <c r="AC123" s="61" t="str">
        <f t="array" ref="AC123">IF($J123="", "", IF(ISERROR(INDEX(Länder_Liste!$I:$I, _xludf.AGGREGATE(15, 6, ROW(Länder_Liste!$H$1:$M$260)/(Länder_Liste!$H$1:$M$260=$J$10), 1))), "not_found", INDEX(Länder_Liste!I:I, _xludf.AGGREGATE(15, 6, ROW(Länder_Liste!$H$1:$M$260)/(Länder_Liste!$H$1:$M$260=J123), 1))))</f>
        <v/>
      </c>
      <c r="AD123" s="40" t="str" cm="1">
        <f t="array" ref="AD123">IFERROR(INDEX($D$12:$D$261, SMALL(IF($D$12:$D$261&lt;&gt;"", ROW($D$12:$D$261)-ROW(BE$12)+1), ROW(C110))), "")</f>
        <v/>
      </c>
    </row>
    <row r="124" spans="3:30" ht="30" customHeight="1" thickTop="1" thickBot="1">
      <c r="C124" s="141">
        <v>113</v>
      </c>
      <c r="D124" s="301"/>
      <c r="E124" s="148"/>
      <c r="F124" s="148"/>
      <c r="G124" s="148"/>
      <c r="H124" s="301"/>
      <c r="I124" s="301"/>
      <c r="J124" s="301"/>
      <c r="K124" s="301"/>
      <c r="L124" s="302"/>
      <c r="M124" s="301"/>
      <c r="N124" s="152"/>
      <c r="O124" s="41"/>
      <c r="P124" s="41"/>
      <c r="Q124" s="41"/>
      <c r="R124" s="41"/>
      <c r="S124" s="41"/>
      <c r="T124" s="41"/>
      <c r="U124" s="41"/>
      <c r="V124" s="41"/>
      <c r="W124" s="41"/>
      <c r="AC124" s="61" t="str">
        <f t="array" ref="AC124">IF($J124="", "", IF(ISERROR(INDEX(Länder_Liste!$I:$I, _xludf.AGGREGATE(15, 6, ROW(Länder_Liste!$H$1:$M$260)/(Länder_Liste!$H$1:$M$260=$J$10), 1))), "not_found", INDEX(Länder_Liste!I:I, _xludf.AGGREGATE(15, 6, ROW(Länder_Liste!$H$1:$M$260)/(Länder_Liste!$H$1:$M$260=J124), 1))))</f>
        <v/>
      </c>
      <c r="AD124" s="40" t="str" cm="1">
        <f t="array" ref="AD124">IFERROR(INDEX($D$12:$D$261, SMALL(IF($D$12:$D$261&lt;&gt;"", ROW($D$12:$D$261)-ROW(BE$12)+1), ROW(C111))), "")</f>
        <v/>
      </c>
    </row>
    <row r="125" spans="3:30" ht="30" customHeight="1" thickTop="1" thickBot="1">
      <c r="C125" s="141">
        <v>114</v>
      </c>
      <c r="D125" s="301"/>
      <c r="E125" s="148"/>
      <c r="F125" s="148"/>
      <c r="G125" s="148"/>
      <c r="H125" s="301"/>
      <c r="I125" s="301"/>
      <c r="J125" s="301"/>
      <c r="K125" s="301"/>
      <c r="L125" s="302"/>
      <c r="M125" s="301"/>
      <c r="N125" s="152"/>
      <c r="O125" s="41"/>
      <c r="P125" s="41"/>
      <c r="Q125" s="41"/>
      <c r="R125" s="41"/>
      <c r="S125" s="41"/>
      <c r="T125" s="41"/>
      <c r="U125" s="41"/>
      <c r="V125" s="41"/>
      <c r="W125" s="41"/>
      <c r="AC125" s="61" t="str">
        <f t="array" ref="AC125">IF($J125="", "", IF(ISERROR(INDEX(Länder_Liste!$I:$I, _xludf.AGGREGATE(15, 6, ROW(Länder_Liste!$H$1:$M$260)/(Länder_Liste!$H$1:$M$260=$J$10), 1))), "not_found", INDEX(Länder_Liste!I:I, _xludf.AGGREGATE(15, 6, ROW(Länder_Liste!$H$1:$M$260)/(Länder_Liste!$H$1:$M$260=J125), 1))))</f>
        <v/>
      </c>
      <c r="AD125" s="40" t="str" cm="1">
        <f t="array" ref="AD125">IFERROR(INDEX($D$12:$D$261, SMALL(IF($D$12:$D$261&lt;&gt;"", ROW($D$12:$D$261)-ROW(BE$12)+1), ROW(C112))), "")</f>
        <v/>
      </c>
    </row>
    <row r="126" spans="3:30" ht="30" customHeight="1" thickTop="1" thickBot="1">
      <c r="C126" s="141">
        <v>115</v>
      </c>
      <c r="D126" s="301"/>
      <c r="E126" s="148"/>
      <c r="F126" s="148"/>
      <c r="G126" s="148"/>
      <c r="H126" s="301"/>
      <c r="I126" s="301"/>
      <c r="J126" s="301"/>
      <c r="K126" s="301"/>
      <c r="L126" s="302"/>
      <c r="M126" s="301"/>
      <c r="N126" s="152"/>
      <c r="O126" s="41"/>
      <c r="P126" s="41"/>
      <c r="Q126" s="41"/>
      <c r="R126" s="41"/>
      <c r="S126" s="41"/>
      <c r="T126" s="41"/>
      <c r="U126" s="41"/>
      <c r="V126" s="41"/>
      <c r="W126" s="41"/>
      <c r="AC126" s="61" t="str">
        <f t="array" ref="AC126">IF($J126="", "", IF(ISERROR(INDEX(Länder_Liste!$I:$I, _xludf.AGGREGATE(15, 6, ROW(Länder_Liste!$H$1:$M$260)/(Länder_Liste!$H$1:$M$260=$J$10), 1))), "not_found", INDEX(Länder_Liste!I:I, _xludf.AGGREGATE(15, 6, ROW(Länder_Liste!$H$1:$M$260)/(Länder_Liste!$H$1:$M$260=J126), 1))))</f>
        <v/>
      </c>
      <c r="AD126" s="40" t="str" cm="1">
        <f t="array" ref="AD126">IFERROR(INDEX($D$12:$D$261, SMALL(IF($D$12:$D$261&lt;&gt;"", ROW($D$12:$D$261)-ROW(BE$12)+1), ROW(C113))), "")</f>
        <v/>
      </c>
    </row>
    <row r="127" spans="3:30" ht="30" customHeight="1" thickTop="1" thickBot="1">
      <c r="C127" s="141">
        <v>116</v>
      </c>
      <c r="D127" s="301"/>
      <c r="E127" s="148"/>
      <c r="F127" s="148"/>
      <c r="G127" s="148"/>
      <c r="H127" s="301"/>
      <c r="I127" s="301"/>
      <c r="J127" s="301"/>
      <c r="K127" s="301"/>
      <c r="L127" s="302"/>
      <c r="M127" s="301"/>
      <c r="N127" s="152"/>
      <c r="O127" s="41"/>
      <c r="P127" s="41"/>
      <c r="Q127" s="41"/>
      <c r="R127" s="41"/>
      <c r="S127" s="41"/>
      <c r="T127" s="41"/>
      <c r="U127" s="41"/>
      <c r="V127" s="41"/>
      <c r="W127" s="41"/>
      <c r="AC127" s="61" t="str">
        <f t="array" ref="AC127">IF($J127="", "", IF(ISERROR(INDEX(Länder_Liste!$I:$I, _xludf.AGGREGATE(15, 6, ROW(Länder_Liste!$H$1:$M$260)/(Länder_Liste!$H$1:$M$260=$J$10), 1))), "not_found", INDEX(Länder_Liste!I:I, _xludf.AGGREGATE(15, 6, ROW(Länder_Liste!$H$1:$M$260)/(Länder_Liste!$H$1:$M$260=J127), 1))))</f>
        <v/>
      </c>
      <c r="AD127" s="40" t="str" cm="1">
        <f t="array" ref="AD127">IFERROR(INDEX($D$12:$D$261, SMALL(IF($D$12:$D$261&lt;&gt;"", ROW($D$12:$D$261)-ROW(BE$12)+1), ROW(C114))), "")</f>
        <v/>
      </c>
    </row>
    <row r="128" spans="3:30" ht="30" customHeight="1" thickTop="1" thickBot="1">
      <c r="C128" s="141">
        <v>117</v>
      </c>
      <c r="D128" s="301"/>
      <c r="E128" s="148"/>
      <c r="F128" s="148"/>
      <c r="G128" s="148"/>
      <c r="H128" s="301"/>
      <c r="I128" s="301"/>
      <c r="J128" s="301"/>
      <c r="K128" s="301"/>
      <c r="L128" s="302"/>
      <c r="M128" s="301"/>
      <c r="N128" s="152"/>
      <c r="O128" s="41"/>
      <c r="P128" s="41"/>
      <c r="Q128" s="41"/>
      <c r="R128" s="41"/>
      <c r="S128" s="41"/>
      <c r="T128" s="41"/>
      <c r="U128" s="41"/>
      <c r="V128" s="41"/>
      <c r="W128" s="41"/>
      <c r="AC128" s="61" t="str">
        <f t="array" ref="AC128">IF($J128="", "", IF(ISERROR(INDEX(Länder_Liste!$I:$I, _xludf.AGGREGATE(15, 6, ROW(Länder_Liste!$H$1:$M$260)/(Länder_Liste!$H$1:$M$260=$J$10), 1))), "not_found", INDEX(Länder_Liste!I:I, _xludf.AGGREGATE(15, 6, ROW(Länder_Liste!$H$1:$M$260)/(Länder_Liste!$H$1:$M$260=J128), 1))))</f>
        <v/>
      </c>
      <c r="AD128" s="40" t="str" cm="1">
        <f t="array" ref="AD128">IFERROR(INDEX($D$12:$D$261, SMALL(IF($D$12:$D$261&lt;&gt;"", ROW($D$12:$D$261)-ROW(BE$12)+1), ROW(C115))), "")</f>
        <v/>
      </c>
    </row>
    <row r="129" spans="3:30" ht="30" customHeight="1" thickTop="1" thickBot="1">
      <c r="C129" s="141">
        <v>118</v>
      </c>
      <c r="D129" s="301"/>
      <c r="E129" s="148"/>
      <c r="F129" s="148"/>
      <c r="G129" s="148"/>
      <c r="H129" s="301"/>
      <c r="I129" s="301"/>
      <c r="J129" s="301"/>
      <c r="K129" s="301"/>
      <c r="L129" s="302"/>
      <c r="M129" s="301"/>
      <c r="N129" s="152"/>
      <c r="O129" s="41"/>
      <c r="P129" s="41"/>
      <c r="Q129" s="41"/>
      <c r="R129" s="41"/>
      <c r="S129" s="41"/>
      <c r="T129" s="41"/>
      <c r="U129" s="41"/>
      <c r="V129" s="41"/>
      <c r="W129" s="41"/>
      <c r="AC129" s="61" t="str">
        <f t="array" ref="AC129">IF($J129="", "", IF(ISERROR(INDEX(Länder_Liste!$I:$I, _xludf.AGGREGATE(15, 6, ROW(Länder_Liste!$H$1:$M$260)/(Länder_Liste!$H$1:$M$260=$J$10), 1))), "not_found", INDEX(Länder_Liste!I:I, _xludf.AGGREGATE(15, 6, ROW(Länder_Liste!$H$1:$M$260)/(Länder_Liste!$H$1:$M$260=J129), 1))))</f>
        <v/>
      </c>
      <c r="AD129" s="40" t="str" cm="1">
        <f t="array" ref="AD129">IFERROR(INDEX($D$12:$D$261, SMALL(IF($D$12:$D$261&lt;&gt;"", ROW($D$12:$D$261)-ROW(BE$12)+1), ROW(C116))), "")</f>
        <v/>
      </c>
    </row>
    <row r="130" spans="3:30" ht="30" customHeight="1" thickTop="1" thickBot="1">
      <c r="C130" s="141">
        <v>119</v>
      </c>
      <c r="D130" s="301"/>
      <c r="E130" s="148"/>
      <c r="F130" s="148"/>
      <c r="G130" s="148"/>
      <c r="H130" s="301"/>
      <c r="I130" s="301"/>
      <c r="J130" s="301"/>
      <c r="K130" s="301"/>
      <c r="L130" s="302"/>
      <c r="M130" s="301"/>
      <c r="N130" s="152"/>
      <c r="O130" s="41"/>
      <c r="P130" s="41"/>
      <c r="Q130" s="41"/>
      <c r="R130" s="41"/>
      <c r="S130" s="41"/>
      <c r="T130" s="41"/>
      <c r="U130" s="41"/>
      <c r="V130" s="41"/>
      <c r="W130" s="41"/>
      <c r="AC130" s="61" t="str">
        <f t="array" ref="AC130">IF($J130="", "", IF(ISERROR(INDEX(Länder_Liste!$I:$I, _xludf.AGGREGATE(15, 6, ROW(Länder_Liste!$H$1:$M$260)/(Länder_Liste!$H$1:$M$260=$J$10), 1))), "not_found", INDEX(Länder_Liste!I:I, _xludf.AGGREGATE(15, 6, ROW(Länder_Liste!$H$1:$M$260)/(Länder_Liste!$H$1:$M$260=J130), 1))))</f>
        <v/>
      </c>
      <c r="AD130" s="40" t="str" cm="1">
        <f t="array" ref="AD130">IFERROR(INDEX($D$12:$D$261, SMALL(IF($D$12:$D$261&lt;&gt;"", ROW($D$12:$D$261)-ROW(BE$12)+1), ROW(C117))), "")</f>
        <v/>
      </c>
    </row>
    <row r="131" spans="3:30" ht="30" customHeight="1" thickTop="1" thickBot="1">
      <c r="C131" s="141">
        <v>120</v>
      </c>
      <c r="D131" s="301"/>
      <c r="E131" s="148"/>
      <c r="F131" s="148"/>
      <c r="G131" s="148"/>
      <c r="H131" s="301"/>
      <c r="I131" s="301"/>
      <c r="J131" s="301"/>
      <c r="K131" s="301"/>
      <c r="L131" s="302"/>
      <c r="M131" s="301"/>
      <c r="N131" s="152"/>
      <c r="O131" s="41"/>
      <c r="P131" s="41"/>
      <c r="Q131" s="41"/>
      <c r="R131" s="41"/>
      <c r="S131" s="41"/>
      <c r="T131" s="41"/>
      <c r="U131" s="41"/>
      <c r="V131" s="41"/>
      <c r="W131" s="41"/>
      <c r="AC131" s="61" t="str">
        <f t="array" ref="AC131">IF($J131="", "", IF(ISERROR(INDEX(Länder_Liste!$I:$I, _xludf.AGGREGATE(15, 6, ROW(Länder_Liste!$H$1:$M$260)/(Länder_Liste!$H$1:$M$260=$J$10), 1))), "not_found", INDEX(Länder_Liste!I:I, _xludf.AGGREGATE(15, 6, ROW(Länder_Liste!$H$1:$M$260)/(Länder_Liste!$H$1:$M$260=J131), 1))))</f>
        <v/>
      </c>
      <c r="AD131" s="40" t="str" cm="1">
        <f t="array" ref="AD131">IFERROR(INDEX($D$12:$D$261, SMALL(IF($D$12:$D$261&lt;&gt;"", ROW($D$12:$D$261)-ROW(BE$12)+1), ROW(C118))), "")</f>
        <v/>
      </c>
    </row>
    <row r="132" spans="3:30" ht="30" customHeight="1" thickTop="1" thickBot="1">
      <c r="C132" s="141">
        <v>121</v>
      </c>
      <c r="D132" s="301"/>
      <c r="E132" s="148"/>
      <c r="F132" s="148"/>
      <c r="G132" s="148"/>
      <c r="H132" s="301"/>
      <c r="I132" s="301"/>
      <c r="J132" s="301"/>
      <c r="K132" s="301"/>
      <c r="L132" s="302"/>
      <c r="M132" s="301"/>
      <c r="N132" s="152"/>
      <c r="O132" s="41"/>
      <c r="P132" s="41"/>
      <c r="Q132" s="41"/>
      <c r="R132" s="41"/>
      <c r="S132" s="41"/>
      <c r="T132" s="41"/>
      <c r="U132" s="41"/>
      <c r="V132" s="41"/>
      <c r="W132" s="41"/>
      <c r="AC132" s="61" t="str">
        <f t="array" ref="AC132">IF($J132="", "", IF(ISERROR(INDEX(Länder_Liste!$I:$I, _xludf.AGGREGATE(15, 6, ROW(Länder_Liste!$H$1:$M$260)/(Länder_Liste!$H$1:$M$260=$J$10), 1))), "not_found", INDEX(Länder_Liste!I:I, _xludf.AGGREGATE(15, 6, ROW(Länder_Liste!$H$1:$M$260)/(Länder_Liste!$H$1:$M$260=J132), 1))))</f>
        <v/>
      </c>
      <c r="AD132" s="40" t="str" cm="1">
        <f t="array" ref="AD132">IFERROR(INDEX($D$12:$D$261, SMALL(IF($D$12:$D$261&lt;&gt;"", ROW($D$12:$D$261)-ROW(BE$12)+1), ROW(C119))), "")</f>
        <v/>
      </c>
    </row>
    <row r="133" spans="3:30" ht="30" customHeight="1" thickTop="1" thickBot="1">
      <c r="C133" s="141">
        <v>122</v>
      </c>
      <c r="D133" s="301"/>
      <c r="E133" s="148"/>
      <c r="F133" s="148"/>
      <c r="G133" s="148"/>
      <c r="H133" s="301"/>
      <c r="I133" s="301"/>
      <c r="J133" s="301"/>
      <c r="K133" s="301"/>
      <c r="L133" s="302"/>
      <c r="M133" s="301"/>
      <c r="N133" s="152"/>
      <c r="O133" s="41"/>
      <c r="P133" s="41"/>
      <c r="Q133" s="41"/>
      <c r="R133" s="41"/>
      <c r="S133" s="41"/>
      <c r="T133" s="41"/>
      <c r="U133" s="41"/>
      <c r="V133" s="41"/>
      <c r="W133" s="41"/>
      <c r="AC133" s="61" t="str">
        <f t="array" ref="AC133">IF($J133="", "", IF(ISERROR(INDEX(Länder_Liste!$I:$I, _xludf.AGGREGATE(15, 6, ROW(Länder_Liste!$H$1:$M$260)/(Länder_Liste!$H$1:$M$260=$J$10), 1))), "not_found", INDEX(Länder_Liste!I:I, _xludf.AGGREGATE(15, 6, ROW(Länder_Liste!$H$1:$M$260)/(Länder_Liste!$H$1:$M$260=J133), 1))))</f>
        <v/>
      </c>
      <c r="AD133" s="40" t="str" cm="1">
        <f t="array" ref="AD133">IFERROR(INDEX($D$12:$D$261, SMALL(IF($D$12:$D$261&lt;&gt;"", ROW($D$12:$D$261)-ROW(BE$12)+1), ROW(C120))), "")</f>
        <v/>
      </c>
    </row>
    <row r="134" spans="3:30" ht="30" customHeight="1" thickTop="1" thickBot="1">
      <c r="C134" s="141">
        <v>123</v>
      </c>
      <c r="D134" s="301"/>
      <c r="E134" s="148"/>
      <c r="F134" s="148"/>
      <c r="G134" s="148"/>
      <c r="H134" s="301"/>
      <c r="I134" s="301"/>
      <c r="J134" s="301"/>
      <c r="K134" s="301"/>
      <c r="L134" s="302"/>
      <c r="M134" s="301"/>
      <c r="N134" s="152"/>
      <c r="O134" s="41"/>
      <c r="P134" s="41"/>
      <c r="Q134" s="41"/>
      <c r="R134" s="41"/>
      <c r="S134" s="41"/>
      <c r="T134" s="41"/>
      <c r="U134" s="41"/>
      <c r="V134" s="41"/>
      <c r="W134" s="41"/>
      <c r="AC134" s="61" t="str">
        <f t="array" ref="AC134">IF($J134="", "", IF(ISERROR(INDEX(Länder_Liste!$I:$I, _xludf.AGGREGATE(15, 6, ROW(Länder_Liste!$H$1:$M$260)/(Länder_Liste!$H$1:$M$260=$J$10), 1))), "not_found", INDEX(Länder_Liste!I:I, _xludf.AGGREGATE(15, 6, ROW(Länder_Liste!$H$1:$M$260)/(Länder_Liste!$H$1:$M$260=J134), 1))))</f>
        <v/>
      </c>
      <c r="AD134" s="40" t="str" cm="1">
        <f t="array" ref="AD134">IFERROR(INDEX($D$12:$D$261, SMALL(IF($D$12:$D$261&lt;&gt;"", ROW($D$12:$D$261)-ROW(BE$12)+1), ROW(C121))), "")</f>
        <v/>
      </c>
    </row>
    <row r="135" spans="3:30" ht="30" customHeight="1" thickTop="1" thickBot="1">
      <c r="C135" s="141">
        <v>124</v>
      </c>
      <c r="D135" s="301"/>
      <c r="E135" s="148"/>
      <c r="F135" s="148"/>
      <c r="G135" s="148"/>
      <c r="H135" s="301"/>
      <c r="I135" s="301"/>
      <c r="J135" s="301"/>
      <c r="K135" s="301"/>
      <c r="L135" s="302"/>
      <c r="M135" s="301"/>
      <c r="N135" s="152"/>
      <c r="O135" s="41"/>
      <c r="P135" s="41"/>
      <c r="Q135" s="41"/>
      <c r="R135" s="41"/>
      <c r="S135" s="41"/>
      <c r="T135" s="41"/>
      <c r="U135" s="41"/>
      <c r="V135" s="41"/>
      <c r="W135" s="41"/>
      <c r="AC135" s="61" t="str">
        <f t="array" ref="AC135">IF($J135="", "", IF(ISERROR(INDEX(Länder_Liste!$I:$I, _xludf.AGGREGATE(15, 6, ROW(Länder_Liste!$H$1:$M$260)/(Länder_Liste!$H$1:$M$260=$J$10), 1))), "not_found", INDEX(Länder_Liste!I:I, _xludf.AGGREGATE(15, 6, ROW(Länder_Liste!$H$1:$M$260)/(Länder_Liste!$H$1:$M$260=J135), 1))))</f>
        <v/>
      </c>
      <c r="AD135" s="40" t="str" cm="1">
        <f t="array" ref="AD135">IFERROR(INDEX($D$12:$D$261, SMALL(IF($D$12:$D$261&lt;&gt;"", ROW($D$12:$D$261)-ROW(BE$12)+1), ROW(C122))), "")</f>
        <v/>
      </c>
    </row>
    <row r="136" spans="3:30" ht="30" customHeight="1" thickTop="1" thickBot="1">
      <c r="C136" s="141">
        <v>125</v>
      </c>
      <c r="D136" s="301"/>
      <c r="E136" s="148"/>
      <c r="F136" s="148"/>
      <c r="G136" s="148"/>
      <c r="H136" s="301"/>
      <c r="I136" s="301"/>
      <c r="J136" s="301"/>
      <c r="K136" s="301"/>
      <c r="L136" s="302"/>
      <c r="M136" s="301"/>
      <c r="N136" s="152"/>
      <c r="O136" s="41"/>
      <c r="P136" s="41"/>
      <c r="Q136" s="41"/>
      <c r="R136" s="41"/>
      <c r="S136" s="41"/>
      <c r="T136" s="41"/>
      <c r="U136" s="41"/>
      <c r="V136" s="41"/>
      <c r="W136" s="41"/>
      <c r="AC136" s="61" t="str">
        <f t="array" ref="AC136">IF($J136="", "", IF(ISERROR(INDEX(Länder_Liste!$I:$I, _xludf.AGGREGATE(15, 6, ROW(Länder_Liste!$H$1:$M$260)/(Länder_Liste!$H$1:$M$260=$J$10), 1))), "not_found", INDEX(Länder_Liste!I:I, _xludf.AGGREGATE(15, 6, ROW(Länder_Liste!$H$1:$M$260)/(Länder_Liste!$H$1:$M$260=J136), 1))))</f>
        <v/>
      </c>
      <c r="AD136" s="40" t="str" cm="1">
        <f t="array" ref="AD136">IFERROR(INDEX($D$12:$D$261, SMALL(IF($D$12:$D$261&lt;&gt;"", ROW($D$12:$D$261)-ROW(BE$12)+1), ROW(C123))), "")</f>
        <v/>
      </c>
    </row>
    <row r="137" spans="3:30" ht="30" customHeight="1" thickTop="1" thickBot="1">
      <c r="C137" s="141">
        <v>126</v>
      </c>
      <c r="D137" s="301"/>
      <c r="E137" s="148"/>
      <c r="F137" s="148"/>
      <c r="G137" s="148"/>
      <c r="H137" s="301"/>
      <c r="I137" s="301"/>
      <c r="J137" s="301"/>
      <c r="K137" s="301"/>
      <c r="L137" s="302"/>
      <c r="M137" s="301"/>
      <c r="N137" s="152"/>
      <c r="O137" s="41"/>
      <c r="P137" s="41"/>
      <c r="Q137" s="41"/>
      <c r="R137" s="41"/>
      <c r="S137" s="41"/>
      <c r="T137" s="41"/>
      <c r="U137" s="41"/>
      <c r="V137" s="41"/>
      <c r="W137" s="41"/>
      <c r="AC137" s="61" t="str">
        <f t="array" ref="AC137">IF($J137="", "", IF(ISERROR(INDEX(Länder_Liste!$I:$I, _xludf.AGGREGATE(15, 6, ROW(Länder_Liste!$H$1:$M$260)/(Länder_Liste!$H$1:$M$260=$J$10), 1))), "not_found", INDEX(Länder_Liste!I:I, _xludf.AGGREGATE(15, 6, ROW(Länder_Liste!$H$1:$M$260)/(Länder_Liste!$H$1:$M$260=J137), 1))))</f>
        <v/>
      </c>
      <c r="AD137" s="40" t="str" cm="1">
        <f t="array" ref="AD137">IFERROR(INDEX($D$12:$D$261, SMALL(IF($D$12:$D$261&lt;&gt;"", ROW($D$12:$D$261)-ROW(BE$12)+1), ROW(C124))), "")</f>
        <v/>
      </c>
    </row>
    <row r="138" spans="3:30" ht="30" customHeight="1" thickTop="1" thickBot="1">
      <c r="C138" s="141">
        <v>127</v>
      </c>
      <c r="D138" s="301"/>
      <c r="E138" s="148"/>
      <c r="F138" s="148"/>
      <c r="G138" s="148"/>
      <c r="H138" s="301"/>
      <c r="I138" s="301"/>
      <c r="J138" s="301"/>
      <c r="K138" s="301"/>
      <c r="L138" s="302"/>
      <c r="M138" s="301"/>
      <c r="N138" s="152"/>
      <c r="O138" s="41"/>
      <c r="P138" s="41"/>
      <c r="Q138" s="41"/>
      <c r="R138" s="41"/>
      <c r="S138" s="41"/>
      <c r="T138" s="41"/>
      <c r="U138" s="41"/>
      <c r="V138" s="41"/>
      <c r="W138" s="41"/>
      <c r="AC138" s="61" t="str">
        <f t="array" ref="AC138">IF($J138="", "", IF(ISERROR(INDEX(Länder_Liste!$I:$I, _xludf.AGGREGATE(15, 6, ROW(Länder_Liste!$H$1:$M$260)/(Länder_Liste!$H$1:$M$260=$J$10), 1))), "not_found", INDEX(Länder_Liste!I:I, _xludf.AGGREGATE(15, 6, ROW(Länder_Liste!$H$1:$M$260)/(Länder_Liste!$H$1:$M$260=J138), 1))))</f>
        <v/>
      </c>
      <c r="AD138" s="40" t="str" cm="1">
        <f t="array" ref="AD138">IFERROR(INDEX($D$12:$D$261, SMALL(IF($D$12:$D$261&lt;&gt;"", ROW($D$12:$D$261)-ROW(BE$12)+1), ROW(C125))), "")</f>
        <v/>
      </c>
    </row>
    <row r="139" spans="3:30" ht="30" customHeight="1" thickTop="1" thickBot="1">
      <c r="C139" s="141">
        <v>128</v>
      </c>
      <c r="D139" s="301"/>
      <c r="E139" s="148"/>
      <c r="F139" s="148"/>
      <c r="G139" s="148"/>
      <c r="H139" s="301"/>
      <c r="I139" s="301"/>
      <c r="J139" s="301"/>
      <c r="K139" s="301"/>
      <c r="L139" s="302"/>
      <c r="M139" s="301"/>
      <c r="N139" s="152"/>
      <c r="O139" s="41"/>
      <c r="P139" s="41"/>
      <c r="Q139" s="41"/>
      <c r="R139" s="41"/>
      <c r="S139" s="41"/>
      <c r="T139" s="41"/>
      <c r="U139" s="41"/>
      <c r="V139" s="41"/>
      <c r="W139" s="41"/>
      <c r="AC139" s="61" t="str">
        <f t="array" ref="AC139">IF($J139="", "", IF(ISERROR(INDEX(Länder_Liste!$I:$I, _xludf.AGGREGATE(15, 6, ROW(Länder_Liste!$H$1:$M$260)/(Länder_Liste!$H$1:$M$260=$J$10), 1))), "not_found", INDEX(Länder_Liste!I:I, _xludf.AGGREGATE(15, 6, ROW(Länder_Liste!$H$1:$M$260)/(Länder_Liste!$H$1:$M$260=J139), 1))))</f>
        <v/>
      </c>
      <c r="AD139" s="40" t="str" cm="1">
        <f t="array" ref="AD139">IFERROR(INDEX($D$12:$D$261, SMALL(IF($D$12:$D$261&lt;&gt;"", ROW($D$12:$D$261)-ROW(BE$12)+1), ROW(C126))), "")</f>
        <v/>
      </c>
    </row>
    <row r="140" spans="3:30" ht="30" customHeight="1" thickTop="1" thickBot="1">
      <c r="C140" s="141">
        <v>129</v>
      </c>
      <c r="D140" s="301"/>
      <c r="E140" s="148"/>
      <c r="F140" s="148"/>
      <c r="G140" s="148"/>
      <c r="H140" s="301"/>
      <c r="I140" s="301"/>
      <c r="J140" s="301"/>
      <c r="K140" s="301"/>
      <c r="L140" s="302"/>
      <c r="M140" s="301"/>
      <c r="N140" s="152"/>
      <c r="O140" s="41"/>
      <c r="P140" s="41"/>
      <c r="Q140" s="41"/>
      <c r="R140" s="41"/>
      <c r="S140" s="41"/>
      <c r="T140" s="41"/>
      <c r="U140" s="41"/>
      <c r="V140" s="41"/>
      <c r="W140" s="41"/>
      <c r="AC140" s="61" t="str">
        <f t="array" ref="AC140">IF($J140="", "", IF(ISERROR(INDEX(Länder_Liste!$I:$I, _xludf.AGGREGATE(15, 6, ROW(Länder_Liste!$H$1:$M$260)/(Länder_Liste!$H$1:$M$260=$J$10), 1))), "not_found", INDEX(Länder_Liste!I:I, _xludf.AGGREGATE(15, 6, ROW(Länder_Liste!$H$1:$M$260)/(Länder_Liste!$H$1:$M$260=J140), 1))))</f>
        <v/>
      </c>
      <c r="AD140" s="40" t="str" cm="1">
        <f t="array" ref="AD140">IFERROR(INDEX($D$12:$D$261, SMALL(IF($D$12:$D$261&lt;&gt;"", ROW($D$12:$D$261)-ROW(BE$12)+1), ROW(C127))), "")</f>
        <v/>
      </c>
    </row>
    <row r="141" spans="3:30" ht="30" customHeight="1" thickTop="1" thickBot="1">
      <c r="C141" s="141">
        <v>130</v>
      </c>
      <c r="D141" s="301"/>
      <c r="E141" s="148"/>
      <c r="F141" s="148"/>
      <c r="G141" s="148"/>
      <c r="H141" s="301"/>
      <c r="I141" s="301"/>
      <c r="J141" s="301"/>
      <c r="K141" s="301"/>
      <c r="L141" s="302"/>
      <c r="M141" s="301"/>
      <c r="N141" s="152"/>
      <c r="O141" s="41"/>
      <c r="P141" s="41"/>
      <c r="Q141" s="41"/>
      <c r="R141" s="41"/>
      <c r="S141" s="41"/>
      <c r="T141" s="41"/>
      <c r="U141" s="41"/>
      <c r="V141" s="41"/>
      <c r="W141" s="41"/>
      <c r="AC141" s="61" t="str">
        <f t="array" ref="AC141">IF($J141="", "", IF(ISERROR(INDEX(Länder_Liste!$I:$I, _xludf.AGGREGATE(15, 6, ROW(Länder_Liste!$H$1:$M$260)/(Länder_Liste!$H$1:$M$260=$J$10), 1))), "not_found", INDEX(Länder_Liste!I:I, _xludf.AGGREGATE(15, 6, ROW(Länder_Liste!$H$1:$M$260)/(Länder_Liste!$H$1:$M$260=J141), 1))))</f>
        <v/>
      </c>
      <c r="AD141" s="40" t="str" cm="1">
        <f t="array" ref="AD141">IFERROR(INDEX($D$12:$D$261, SMALL(IF($D$12:$D$261&lt;&gt;"", ROW($D$12:$D$261)-ROW(BE$12)+1), ROW(C128))), "")</f>
        <v/>
      </c>
    </row>
    <row r="142" spans="3:30" ht="30" customHeight="1" thickTop="1" thickBot="1">
      <c r="C142" s="141">
        <v>131</v>
      </c>
      <c r="D142" s="301"/>
      <c r="E142" s="148"/>
      <c r="F142" s="148"/>
      <c r="G142" s="148"/>
      <c r="H142" s="301"/>
      <c r="I142" s="301"/>
      <c r="J142" s="301"/>
      <c r="K142" s="301"/>
      <c r="L142" s="302"/>
      <c r="M142" s="301"/>
      <c r="N142" s="152"/>
      <c r="O142" s="41"/>
      <c r="P142" s="41"/>
      <c r="Q142" s="41"/>
      <c r="R142" s="41"/>
      <c r="S142" s="41"/>
      <c r="T142" s="41"/>
      <c r="U142" s="41"/>
      <c r="V142" s="41"/>
      <c r="W142" s="41"/>
      <c r="AC142" s="61" t="str">
        <f t="array" ref="AC142">IF($J142="", "", IF(ISERROR(INDEX(Länder_Liste!$I:$I, _xludf.AGGREGATE(15, 6, ROW(Länder_Liste!$H$1:$M$260)/(Länder_Liste!$H$1:$M$260=$J$10), 1))), "not_found", INDEX(Länder_Liste!I:I, _xludf.AGGREGATE(15, 6, ROW(Länder_Liste!$H$1:$M$260)/(Länder_Liste!$H$1:$M$260=J142), 1))))</f>
        <v/>
      </c>
      <c r="AD142" s="40" t="str" cm="1">
        <f t="array" ref="AD142">IFERROR(INDEX($D$12:$D$261, SMALL(IF($D$12:$D$261&lt;&gt;"", ROW($D$12:$D$261)-ROW(BE$12)+1), ROW(C129))), "")</f>
        <v/>
      </c>
    </row>
    <row r="143" spans="3:30" ht="30" customHeight="1" thickTop="1" thickBot="1">
      <c r="C143" s="141">
        <v>132</v>
      </c>
      <c r="D143" s="301"/>
      <c r="E143" s="148"/>
      <c r="F143" s="148"/>
      <c r="G143" s="148"/>
      <c r="H143" s="301"/>
      <c r="I143" s="301"/>
      <c r="J143" s="301"/>
      <c r="K143" s="301"/>
      <c r="L143" s="302"/>
      <c r="M143" s="301"/>
      <c r="N143" s="152"/>
      <c r="O143" s="41"/>
      <c r="P143" s="41"/>
      <c r="Q143" s="41"/>
      <c r="R143" s="41"/>
      <c r="S143" s="41"/>
      <c r="T143" s="41"/>
      <c r="U143" s="41"/>
      <c r="V143" s="41"/>
      <c r="W143" s="41"/>
      <c r="AC143" s="61" t="str">
        <f t="array" ref="AC143">IF($J143="", "", IF(ISERROR(INDEX(Länder_Liste!$I:$I, _xludf.AGGREGATE(15, 6, ROW(Länder_Liste!$H$1:$M$260)/(Länder_Liste!$H$1:$M$260=$J$10), 1))), "not_found", INDEX(Länder_Liste!I:I, _xludf.AGGREGATE(15, 6, ROW(Länder_Liste!$H$1:$M$260)/(Länder_Liste!$H$1:$M$260=J143), 1))))</f>
        <v/>
      </c>
      <c r="AD143" s="40" t="str" cm="1">
        <f t="array" ref="AD143">IFERROR(INDEX($D$12:$D$261, SMALL(IF($D$12:$D$261&lt;&gt;"", ROW($D$12:$D$261)-ROW(BE$12)+1), ROW(C130))), "")</f>
        <v/>
      </c>
    </row>
    <row r="144" spans="3:30" ht="30" customHeight="1" thickTop="1" thickBot="1">
      <c r="C144" s="141">
        <v>133</v>
      </c>
      <c r="D144" s="301"/>
      <c r="E144" s="148"/>
      <c r="F144" s="148"/>
      <c r="G144" s="148"/>
      <c r="H144" s="301"/>
      <c r="I144" s="301"/>
      <c r="J144" s="301"/>
      <c r="K144" s="301"/>
      <c r="L144" s="302"/>
      <c r="M144" s="301"/>
      <c r="N144" s="152"/>
      <c r="O144" s="41"/>
      <c r="P144" s="41"/>
      <c r="Q144" s="41"/>
      <c r="R144" s="41"/>
      <c r="S144" s="41"/>
      <c r="T144" s="41"/>
      <c r="U144" s="41"/>
      <c r="V144" s="41"/>
      <c r="W144" s="41"/>
      <c r="AC144" s="61" t="str">
        <f t="array" ref="AC144">IF($J144="", "", IF(ISERROR(INDEX(Länder_Liste!$I:$I, _xludf.AGGREGATE(15, 6, ROW(Länder_Liste!$H$1:$M$260)/(Länder_Liste!$H$1:$M$260=$J$10), 1))), "not_found", INDEX(Länder_Liste!I:I, _xludf.AGGREGATE(15, 6, ROW(Länder_Liste!$H$1:$M$260)/(Länder_Liste!$H$1:$M$260=J144), 1))))</f>
        <v/>
      </c>
      <c r="AD144" s="40" t="str" cm="1">
        <f t="array" ref="AD144">IFERROR(INDEX($D$12:$D$261, SMALL(IF($D$12:$D$261&lt;&gt;"", ROW($D$12:$D$261)-ROW(BE$12)+1), ROW(C131))), "")</f>
        <v/>
      </c>
    </row>
    <row r="145" spans="3:30" ht="30" customHeight="1" thickTop="1" thickBot="1">
      <c r="C145" s="141">
        <v>134</v>
      </c>
      <c r="D145" s="301"/>
      <c r="E145" s="148"/>
      <c r="F145" s="148"/>
      <c r="G145" s="148"/>
      <c r="H145" s="301"/>
      <c r="I145" s="301"/>
      <c r="J145" s="301"/>
      <c r="K145" s="301"/>
      <c r="L145" s="302"/>
      <c r="M145" s="301"/>
      <c r="N145" s="152"/>
      <c r="O145" s="41"/>
      <c r="P145" s="41"/>
      <c r="Q145" s="41"/>
      <c r="R145" s="41"/>
      <c r="S145" s="41"/>
      <c r="T145" s="41"/>
      <c r="U145" s="41"/>
      <c r="V145" s="41"/>
      <c r="W145" s="41"/>
      <c r="AC145" s="61" t="str">
        <f t="array" ref="AC145">IF($J145="", "", IF(ISERROR(INDEX(Länder_Liste!$I:$I, _xludf.AGGREGATE(15, 6, ROW(Länder_Liste!$H$1:$M$260)/(Länder_Liste!$H$1:$M$260=$J$10), 1))), "not_found", INDEX(Länder_Liste!I:I, _xludf.AGGREGATE(15, 6, ROW(Länder_Liste!$H$1:$M$260)/(Länder_Liste!$H$1:$M$260=J145), 1))))</f>
        <v/>
      </c>
      <c r="AD145" s="40" t="str" cm="1">
        <f t="array" ref="AD145">IFERROR(INDEX($D$12:$D$261, SMALL(IF($D$12:$D$261&lt;&gt;"", ROW($D$12:$D$261)-ROW(BE$12)+1), ROW(C132))), "")</f>
        <v/>
      </c>
    </row>
    <row r="146" spans="3:30" ht="30" customHeight="1" thickTop="1" thickBot="1">
      <c r="C146" s="141">
        <v>135</v>
      </c>
      <c r="D146" s="301"/>
      <c r="E146" s="148"/>
      <c r="F146" s="148"/>
      <c r="G146" s="148"/>
      <c r="H146" s="301"/>
      <c r="I146" s="301"/>
      <c r="J146" s="301"/>
      <c r="K146" s="301"/>
      <c r="L146" s="302"/>
      <c r="M146" s="301"/>
      <c r="N146" s="152"/>
      <c r="O146" s="41"/>
      <c r="P146" s="41"/>
      <c r="Q146" s="41"/>
      <c r="R146" s="41"/>
      <c r="S146" s="41"/>
      <c r="T146" s="41"/>
      <c r="U146" s="41"/>
      <c r="V146" s="41"/>
      <c r="W146" s="41"/>
      <c r="AC146" s="61" t="str">
        <f t="array" ref="AC146">IF($J146="", "", IF(ISERROR(INDEX(Länder_Liste!$I:$I, _xludf.AGGREGATE(15, 6, ROW(Länder_Liste!$H$1:$M$260)/(Länder_Liste!$H$1:$M$260=$J$10), 1))), "not_found", INDEX(Länder_Liste!I:I, _xludf.AGGREGATE(15, 6, ROW(Länder_Liste!$H$1:$M$260)/(Länder_Liste!$H$1:$M$260=J146), 1))))</f>
        <v/>
      </c>
      <c r="AD146" s="40" t="str" cm="1">
        <f t="array" ref="AD146">IFERROR(INDEX($D$12:$D$261, SMALL(IF($D$12:$D$261&lt;&gt;"", ROW($D$12:$D$261)-ROW(BE$12)+1), ROW(C133))), "")</f>
        <v/>
      </c>
    </row>
    <row r="147" spans="3:30" ht="30" customHeight="1" thickTop="1" thickBot="1">
      <c r="C147" s="141">
        <v>136</v>
      </c>
      <c r="D147" s="301"/>
      <c r="E147" s="148"/>
      <c r="F147" s="148"/>
      <c r="G147" s="148"/>
      <c r="H147" s="301"/>
      <c r="I147" s="301"/>
      <c r="J147" s="301"/>
      <c r="K147" s="301"/>
      <c r="L147" s="302"/>
      <c r="M147" s="301"/>
      <c r="N147" s="152"/>
      <c r="O147" s="41"/>
      <c r="P147" s="41"/>
      <c r="Q147" s="41"/>
      <c r="R147" s="41"/>
      <c r="S147" s="41"/>
      <c r="T147" s="41"/>
      <c r="U147" s="41"/>
      <c r="V147" s="41"/>
      <c r="W147" s="41"/>
      <c r="AC147" s="61" t="str">
        <f t="array" ref="AC147">IF($J147="", "", IF(ISERROR(INDEX(Länder_Liste!$I:$I, _xludf.AGGREGATE(15, 6, ROW(Länder_Liste!$H$1:$M$260)/(Länder_Liste!$H$1:$M$260=$J$10), 1))), "not_found", INDEX(Länder_Liste!I:I, _xludf.AGGREGATE(15, 6, ROW(Länder_Liste!$H$1:$M$260)/(Länder_Liste!$H$1:$M$260=J147), 1))))</f>
        <v/>
      </c>
      <c r="AD147" s="40" t="str" cm="1">
        <f t="array" ref="AD147">IFERROR(INDEX($D$12:$D$261, SMALL(IF($D$12:$D$261&lt;&gt;"", ROW($D$12:$D$261)-ROW(BE$12)+1), ROW(C134))), "")</f>
        <v/>
      </c>
    </row>
    <row r="148" spans="3:30" ht="30" customHeight="1" thickTop="1" thickBot="1">
      <c r="C148" s="141">
        <v>137</v>
      </c>
      <c r="D148" s="301"/>
      <c r="E148" s="148"/>
      <c r="F148" s="148"/>
      <c r="G148" s="148"/>
      <c r="H148" s="301"/>
      <c r="I148" s="301"/>
      <c r="J148" s="301"/>
      <c r="K148" s="301"/>
      <c r="L148" s="302"/>
      <c r="M148" s="301"/>
      <c r="N148" s="152"/>
      <c r="O148" s="41"/>
      <c r="P148" s="41"/>
      <c r="Q148" s="41"/>
      <c r="R148" s="41"/>
      <c r="S148" s="41"/>
      <c r="T148" s="41"/>
      <c r="U148" s="41"/>
      <c r="V148" s="41"/>
      <c r="W148" s="41"/>
      <c r="AC148" s="61" t="str">
        <f t="array" ref="AC148">IF($J148="", "", IF(ISERROR(INDEX(Länder_Liste!$I:$I, _xludf.AGGREGATE(15, 6, ROW(Länder_Liste!$H$1:$M$260)/(Länder_Liste!$H$1:$M$260=$J$10), 1))), "not_found", INDEX(Länder_Liste!I:I, _xludf.AGGREGATE(15, 6, ROW(Länder_Liste!$H$1:$M$260)/(Länder_Liste!$H$1:$M$260=J148), 1))))</f>
        <v/>
      </c>
      <c r="AD148" s="40" t="str" cm="1">
        <f t="array" ref="AD148">IFERROR(INDEX($D$12:$D$261, SMALL(IF($D$12:$D$261&lt;&gt;"", ROW($D$12:$D$261)-ROW(BE$12)+1), ROW(C135))), "")</f>
        <v/>
      </c>
    </row>
    <row r="149" spans="3:30" ht="30" customHeight="1" thickTop="1" thickBot="1">
      <c r="C149" s="141">
        <v>138</v>
      </c>
      <c r="D149" s="301"/>
      <c r="E149" s="148"/>
      <c r="F149" s="148"/>
      <c r="G149" s="148"/>
      <c r="H149" s="301"/>
      <c r="I149" s="301"/>
      <c r="J149" s="301"/>
      <c r="K149" s="301"/>
      <c r="L149" s="302"/>
      <c r="M149" s="301"/>
      <c r="N149" s="152"/>
      <c r="O149" s="41"/>
      <c r="P149" s="41"/>
      <c r="Q149" s="41"/>
      <c r="R149" s="41"/>
      <c r="S149" s="41"/>
      <c r="T149" s="41"/>
      <c r="U149" s="41"/>
      <c r="V149" s="41"/>
      <c r="W149" s="41"/>
      <c r="AC149" s="61" t="str">
        <f t="array" ref="AC149">IF($J149="", "", IF(ISERROR(INDEX(Länder_Liste!$I:$I, _xludf.AGGREGATE(15, 6, ROW(Länder_Liste!$H$1:$M$260)/(Länder_Liste!$H$1:$M$260=$J$10), 1))), "not_found", INDEX(Länder_Liste!I:I, _xludf.AGGREGATE(15, 6, ROW(Länder_Liste!$H$1:$M$260)/(Länder_Liste!$H$1:$M$260=J149), 1))))</f>
        <v/>
      </c>
      <c r="AD149" s="40" t="str" cm="1">
        <f t="array" ref="AD149">IFERROR(INDEX($D$12:$D$261, SMALL(IF($D$12:$D$261&lt;&gt;"", ROW($D$12:$D$261)-ROW(BE$12)+1), ROW(C136))), "")</f>
        <v/>
      </c>
    </row>
    <row r="150" spans="3:30" ht="30" customHeight="1" thickTop="1" thickBot="1">
      <c r="C150" s="141">
        <v>139</v>
      </c>
      <c r="D150" s="301"/>
      <c r="E150" s="148"/>
      <c r="F150" s="148"/>
      <c r="G150" s="148"/>
      <c r="H150" s="301"/>
      <c r="I150" s="301"/>
      <c r="J150" s="301"/>
      <c r="K150" s="301"/>
      <c r="L150" s="302"/>
      <c r="M150" s="301"/>
      <c r="N150" s="152"/>
      <c r="O150" s="41"/>
      <c r="P150" s="41"/>
      <c r="Q150" s="41"/>
      <c r="R150" s="41"/>
      <c r="S150" s="41"/>
      <c r="T150" s="41"/>
      <c r="U150" s="41"/>
      <c r="V150" s="41"/>
      <c r="W150" s="41"/>
      <c r="AC150" s="61" t="str">
        <f t="array" ref="AC150">IF($J150="", "", IF(ISERROR(INDEX(Länder_Liste!$I:$I, _xludf.AGGREGATE(15, 6, ROW(Länder_Liste!$H$1:$M$260)/(Länder_Liste!$H$1:$M$260=$J$10), 1))), "not_found", INDEX(Länder_Liste!I:I, _xludf.AGGREGATE(15, 6, ROW(Länder_Liste!$H$1:$M$260)/(Länder_Liste!$H$1:$M$260=J150), 1))))</f>
        <v/>
      </c>
      <c r="AD150" s="40" t="str" cm="1">
        <f t="array" ref="AD150">IFERROR(INDEX($D$12:$D$261, SMALL(IF($D$12:$D$261&lt;&gt;"", ROW($D$12:$D$261)-ROW(BE$12)+1), ROW(C137))), "")</f>
        <v/>
      </c>
    </row>
    <row r="151" spans="3:30" ht="30" customHeight="1" thickTop="1" thickBot="1">
      <c r="C151" s="141">
        <v>140</v>
      </c>
      <c r="D151" s="301"/>
      <c r="E151" s="148"/>
      <c r="F151" s="148"/>
      <c r="G151" s="148"/>
      <c r="H151" s="301"/>
      <c r="I151" s="301"/>
      <c r="J151" s="301"/>
      <c r="K151" s="301"/>
      <c r="L151" s="302"/>
      <c r="M151" s="301"/>
      <c r="N151" s="152"/>
      <c r="O151" s="41"/>
      <c r="P151" s="41"/>
      <c r="Q151" s="41"/>
      <c r="R151" s="41"/>
      <c r="S151" s="41"/>
      <c r="T151" s="41"/>
      <c r="U151" s="41"/>
      <c r="V151" s="41"/>
      <c r="W151" s="41"/>
      <c r="AC151" s="61" t="str">
        <f t="array" ref="AC151">IF($J151="", "", IF(ISERROR(INDEX(Länder_Liste!$I:$I, _xludf.AGGREGATE(15, 6, ROW(Länder_Liste!$H$1:$M$260)/(Länder_Liste!$H$1:$M$260=$J$10), 1))), "not_found", INDEX(Länder_Liste!I:I, _xludf.AGGREGATE(15, 6, ROW(Länder_Liste!$H$1:$M$260)/(Länder_Liste!$H$1:$M$260=J151), 1))))</f>
        <v/>
      </c>
      <c r="AD151" s="40" t="str" cm="1">
        <f t="array" ref="AD151">IFERROR(INDEX($D$12:$D$261, SMALL(IF($D$12:$D$261&lt;&gt;"", ROW($D$12:$D$261)-ROW(BE$12)+1), ROW(C138))), "")</f>
        <v/>
      </c>
    </row>
    <row r="152" spans="3:30" ht="30" customHeight="1" thickTop="1" thickBot="1">
      <c r="C152" s="141">
        <v>141</v>
      </c>
      <c r="D152" s="301"/>
      <c r="E152" s="148"/>
      <c r="F152" s="148"/>
      <c r="G152" s="148"/>
      <c r="H152" s="301"/>
      <c r="I152" s="301"/>
      <c r="J152" s="301"/>
      <c r="K152" s="301"/>
      <c r="L152" s="302"/>
      <c r="M152" s="301"/>
      <c r="N152" s="152"/>
      <c r="O152" s="41"/>
      <c r="P152" s="41"/>
      <c r="Q152" s="41"/>
      <c r="R152" s="41"/>
      <c r="S152" s="41"/>
      <c r="T152" s="41"/>
      <c r="U152" s="41"/>
      <c r="V152" s="41"/>
      <c r="W152" s="41"/>
      <c r="AC152" s="61" t="str">
        <f t="array" ref="AC152">IF($J152="", "", IF(ISERROR(INDEX(Länder_Liste!$I:$I, _xludf.AGGREGATE(15, 6, ROW(Länder_Liste!$H$1:$M$260)/(Länder_Liste!$H$1:$M$260=$J$10), 1))), "not_found", INDEX(Länder_Liste!I:I, _xludf.AGGREGATE(15, 6, ROW(Länder_Liste!$H$1:$M$260)/(Länder_Liste!$H$1:$M$260=J152), 1))))</f>
        <v/>
      </c>
      <c r="AD152" s="40" t="str" cm="1">
        <f t="array" ref="AD152">IFERROR(INDEX($D$12:$D$261, SMALL(IF($D$12:$D$261&lt;&gt;"", ROW($D$12:$D$261)-ROW(BE$12)+1), ROW(C139))), "")</f>
        <v/>
      </c>
    </row>
    <row r="153" spans="3:30" ht="30" customHeight="1" thickTop="1" thickBot="1">
      <c r="C153" s="141">
        <v>142</v>
      </c>
      <c r="D153" s="301"/>
      <c r="E153" s="148"/>
      <c r="F153" s="148"/>
      <c r="G153" s="148"/>
      <c r="H153" s="301"/>
      <c r="I153" s="301"/>
      <c r="J153" s="301"/>
      <c r="K153" s="301"/>
      <c r="L153" s="302"/>
      <c r="M153" s="301"/>
      <c r="N153" s="152"/>
      <c r="O153" s="41"/>
      <c r="P153" s="41"/>
      <c r="Q153" s="41"/>
      <c r="R153" s="41"/>
      <c r="S153" s="41"/>
      <c r="T153" s="41"/>
      <c r="U153" s="41"/>
      <c r="V153" s="41"/>
      <c r="W153" s="41"/>
      <c r="AC153" s="61" t="str">
        <f t="array" ref="AC153">IF($J153="", "", IF(ISERROR(INDEX(Länder_Liste!$I:$I, _xludf.AGGREGATE(15, 6, ROW(Länder_Liste!$H$1:$M$260)/(Länder_Liste!$H$1:$M$260=$J$10), 1))), "not_found", INDEX(Länder_Liste!I:I, _xludf.AGGREGATE(15, 6, ROW(Länder_Liste!$H$1:$M$260)/(Länder_Liste!$H$1:$M$260=J153), 1))))</f>
        <v/>
      </c>
      <c r="AD153" s="40" t="str" cm="1">
        <f t="array" ref="AD153">IFERROR(INDEX($D$12:$D$261, SMALL(IF($D$12:$D$261&lt;&gt;"", ROW($D$12:$D$261)-ROW(BE$12)+1), ROW(C140))), "")</f>
        <v/>
      </c>
    </row>
    <row r="154" spans="3:30" ht="30" customHeight="1" thickTop="1" thickBot="1">
      <c r="C154" s="141">
        <v>143</v>
      </c>
      <c r="D154" s="301"/>
      <c r="E154" s="148"/>
      <c r="F154" s="148"/>
      <c r="G154" s="148"/>
      <c r="H154" s="301"/>
      <c r="I154" s="301"/>
      <c r="J154" s="301"/>
      <c r="K154" s="301"/>
      <c r="L154" s="302"/>
      <c r="M154" s="301"/>
      <c r="N154" s="152"/>
      <c r="O154" s="41"/>
      <c r="P154" s="41"/>
      <c r="Q154" s="41"/>
      <c r="R154" s="41"/>
      <c r="S154" s="41"/>
      <c r="T154" s="41"/>
      <c r="U154" s="41"/>
      <c r="V154" s="41"/>
      <c r="W154" s="41"/>
      <c r="AC154" s="61" t="str">
        <f t="array" ref="AC154">IF($J154="", "", IF(ISERROR(INDEX(Länder_Liste!$I:$I, _xludf.AGGREGATE(15, 6, ROW(Länder_Liste!$H$1:$M$260)/(Länder_Liste!$H$1:$M$260=$J$10), 1))), "not_found", INDEX(Länder_Liste!I:I, _xludf.AGGREGATE(15, 6, ROW(Länder_Liste!$H$1:$M$260)/(Länder_Liste!$H$1:$M$260=J154), 1))))</f>
        <v/>
      </c>
      <c r="AD154" s="40" t="str" cm="1">
        <f t="array" ref="AD154">IFERROR(INDEX($D$12:$D$261, SMALL(IF($D$12:$D$261&lt;&gt;"", ROW($D$12:$D$261)-ROW(BE$12)+1), ROW(C141))), "")</f>
        <v/>
      </c>
    </row>
    <row r="155" spans="3:30" ht="30" customHeight="1" thickTop="1" thickBot="1">
      <c r="C155" s="141">
        <v>144</v>
      </c>
      <c r="D155" s="301"/>
      <c r="E155" s="148"/>
      <c r="F155" s="148"/>
      <c r="G155" s="148"/>
      <c r="H155" s="301"/>
      <c r="I155" s="301"/>
      <c r="J155" s="301"/>
      <c r="K155" s="301"/>
      <c r="L155" s="302"/>
      <c r="M155" s="301"/>
      <c r="N155" s="152"/>
      <c r="O155" s="41"/>
      <c r="P155" s="41"/>
      <c r="Q155" s="41"/>
      <c r="R155" s="41"/>
      <c r="S155" s="41"/>
      <c r="T155" s="41"/>
      <c r="U155" s="41"/>
      <c r="V155" s="41"/>
      <c r="W155" s="41"/>
      <c r="AC155" s="61" t="str">
        <f t="array" ref="AC155">IF($J155="", "", IF(ISERROR(INDEX(Länder_Liste!$I:$I, _xludf.AGGREGATE(15, 6, ROW(Länder_Liste!$H$1:$M$260)/(Länder_Liste!$H$1:$M$260=$J$10), 1))), "not_found", INDEX(Länder_Liste!I:I, _xludf.AGGREGATE(15, 6, ROW(Länder_Liste!$H$1:$M$260)/(Länder_Liste!$H$1:$M$260=J155), 1))))</f>
        <v/>
      </c>
      <c r="AD155" s="40" t="str" cm="1">
        <f t="array" ref="AD155">IFERROR(INDEX($D$12:$D$261, SMALL(IF($D$12:$D$261&lt;&gt;"", ROW($D$12:$D$261)-ROW(BE$12)+1), ROW(C142))), "")</f>
        <v/>
      </c>
    </row>
    <row r="156" spans="3:30" ht="30" customHeight="1" thickTop="1" thickBot="1">
      <c r="C156" s="141">
        <v>145</v>
      </c>
      <c r="D156" s="301"/>
      <c r="E156" s="148"/>
      <c r="F156" s="148"/>
      <c r="G156" s="148"/>
      <c r="H156" s="301"/>
      <c r="I156" s="301"/>
      <c r="J156" s="301"/>
      <c r="K156" s="301"/>
      <c r="L156" s="302"/>
      <c r="M156" s="301"/>
      <c r="N156" s="152"/>
      <c r="O156" s="41"/>
      <c r="P156" s="41"/>
      <c r="Q156" s="41"/>
      <c r="R156" s="41"/>
      <c r="S156" s="41"/>
      <c r="T156" s="41"/>
      <c r="U156" s="41"/>
      <c r="V156" s="41"/>
      <c r="W156" s="41"/>
      <c r="AC156" s="61" t="str">
        <f t="array" ref="AC156">IF($J156="", "", IF(ISERROR(INDEX(Länder_Liste!$I:$I, _xludf.AGGREGATE(15, 6, ROW(Länder_Liste!$H$1:$M$260)/(Länder_Liste!$H$1:$M$260=$J$10), 1))), "not_found", INDEX(Länder_Liste!I:I, _xludf.AGGREGATE(15, 6, ROW(Länder_Liste!$H$1:$M$260)/(Länder_Liste!$H$1:$M$260=J156), 1))))</f>
        <v/>
      </c>
      <c r="AD156" s="40" t="str" cm="1">
        <f t="array" ref="AD156">IFERROR(INDEX($D$12:$D$261, SMALL(IF($D$12:$D$261&lt;&gt;"", ROW($D$12:$D$261)-ROW(BE$12)+1), ROW(C143))), "")</f>
        <v/>
      </c>
    </row>
    <row r="157" spans="3:30" ht="30" customHeight="1" thickTop="1" thickBot="1">
      <c r="C157" s="141">
        <v>146</v>
      </c>
      <c r="D157" s="301"/>
      <c r="E157" s="148"/>
      <c r="F157" s="148"/>
      <c r="G157" s="148"/>
      <c r="H157" s="301"/>
      <c r="I157" s="301"/>
      <c r="J157" s="301"/>
      <c r="K157" s="301"/>
      <c r="L157" s="302"/>
      <c r="M157" s="301"/>
      <c r="N157" s="152"/>
      <c r="O157" s="41"/>
      <c r="P157" s="41"/>
      <c r="Q157" s="41"/>
      <c r="R157" s="41"/>
      <c r="S157" s="41"/>
      <c r="T157" s="41"/>
      <c r="U157" s="41"/>
      <c r="V157" s="41"/>
      <c r="W157" s="41"/>
      <c r="AC157" s="61" t="str">
        <f t="array" ref="AC157">IF($J157="", "", IF(ISERROR(INDEX(Länder_Liste!$I:$I, _xludf.AGGREGATE(15, 6, ROW(Länder_Liste!$H$1:$M$260)/(Länder_Liste!$H$1:$M$260=$J$10), 1))), "not_found", INDEX(Länder_Liste!I:I, _xludf.AGGREGATE(15, 6, ROW(Länder_Liste!$H$1:$M$260)/(Länder_Liste!$H$1:$M$260=J157), 1))))</f>
        <v/>
      </c>
      <c r="AD157" s="40" t="str" cm="1">
        <f t="array" ref="AD157">IFERROR(INDEX($D$12:$D$261, SMALL(IF($D$12:$D$261&lt;&gt;"", ROW($D$12:$D$261)-ROW(BE$12)+1), ROW(C144))), "")</f>
        <v/>
      </c>
    </row>
    <row r="158" spans="3:30" ht="30" customHeight="1" thickTop="1" thickBot="1">
      <c r="C158" s="141">
        <v>147</v>
      </c>
      <c r="D158" s="301"/>
      <c r="E158" s="148"/>
      <c r="F158" s="148"/>
      <c r="G158" s="148"/>
      <c r="H158" s="301"/>
      <c r="I158" s="301"/>
      <c r="J158" s="301"/>
      <c r="K158" s="301"/>
      <c r="L158" s="302"/>
      <c r="M158" s="301"/>
      <c r="N158" s="152"/>
      <c r="O158" s="41"/>
      <c r="P158" s="41"/>
      <c r="Q158" s="41"/>
      <c r="R158" s="41"/>
      <c r="S158" s="41"/>
      <c r="T158" s="41"/>
      <c r="U158" s="41"/>
      <c r="V158" s="41"/>
      <c r="W158" s="41"/>
      <c r="AC158" s="61" t="str">
        <f t="array" ref="AC158">IF($J158="", "", IF(ISERROR(INDEX(Länder_Liste!$I:$I, _xludf.AGGREGATE(15, 6, ROW(Länder_Liste!$H$1:$M$260)/(Länder_Liste!$H$1:$M$260=$J$10), 1))), "not_found", INDEX(Länder_Liste!I:I, _xludf.AGGREGATE(15, 6, ROW(Länder_Liste!$H$1:$M$260)/(Länder_Liste!$H$1:$M$260=J158), 1))))</f>
        <v/>
      </c>
      <c r="AD158" s="40" t="str" cm="1">
        <f t="array" ref="AD158">IFERROR(INDEX($D$12:$D$261, SMALL(IF($D$12:$D$261&lt;&gt;"", ROW($D$12:$D$261)-ROW(BE$12)+1), ROW(C145))), "")</f>
        <v/>
      </c>
    </row>
    <row r="159" spans="3:30" ht="30" customHeight="1" thickTop="1" thickBot="1">
      <c r="C159" s="141">
        <v>148</v>
      </c>
      <c r="D159" s="301"/>
      <c r="E159" s="148"/>
      <c r="F159" s="148"/>
      <c r="G159" s="148"/>
      <c r="H159" s="301"/>
      <c r="I159" s="301"/>
      <c r="J159" s="301"/>
      <c r="K159" s="301"/>
      <c r="L159" s="302"/>
      <c r="M159" s="301"/>
      <c r="N159" s="152"/>
      <c r="O159" s="41"/>
      <c r="P159" s="41"/>
      <c r="Q159" s="41"/>
      <c r="R159" s="41"/>
      <c r="S159" s="41"/>
      <c r="T159" s="41"/>
      <c r="U159" s="41"/>
      <c r="V159" s="41"/>
      <c r="W159" s="41"/>
      <c r="AC159" s="61" t="str">
        <f t="array" ref="AC159">IF($J159="", "", IF(ISERROR(INDEX(Länder_Liste!$I:$I, _xludf.AGGREGATE(15, 6, ROW(Länder_Liste!$H$1:$M$260)/(Länder_Liste!$H$1:$M$260=$J$10), 1))), "not_found", INDEX(Länder_Liste!I:I, _xludf.AGGREGATE(15, 6, ROW(Länder_Liste!$H$1:$M$260)/(Länder_Liste!$H$1:$M$260=J159), 1))))</f>
        <v/>
      </c>
      <c r="AD159" s="40" t="str" cm="1">
        <f t="array" ref="AD159">IFERROR(INDEX($D$12:$D$261, SMALL(IF($D$12:$D$261&lt;&gt;"", ROW($D$12:$D$261)-ROW(BE$12)+1), ROW(C146))), "")</f>
        <v/>
      </c>
    </row>
    <row r="160" spans="3:30" ht="30" customHeight="1" thickTop="1" thickBot="1">
      <c r="C160" s="141">
        <v>149</v>
      </c>
      <c r="D160" s="301"/>
      <c r="E160" s="148"/>
      <c r="F160" s="148"/>
      <c r="G160" s="148"/>
      <c r="H160" s="301"/>
      <c r="I160" s="301"/>
      <c r="J160" s="301"/>
      <c r="K160" s="301"/>
      <c r="L160" s="302"/>
      <c r="M160" s="301"/>
      <c r="N160" s="152"/>
      <c r="O160" s="41"/>
      <c r="P160" s="41"/>
      <c r="Q160" s="41"/>
      <c r="R160" s="41"/>
      <c r="S160" s="41"/>
      <c r="T160" s="41"/>
      <c r="U160" s="41"/>
      <c r="V160" s="41"/>
      <c r="W160" s="41"/>
      <c r="AC160" s="61" t="str">
        <f t="array" ref="AC160">IF($J160="", "", IF(ISERROR(INDEX(Länder_Liste!$I:$I, _xludf.AGGREGATE(15, 6, ROW(Länder_Liste!$H$1:$M$260)/(Länder_Liste!$H$1:$M$260=$J$10), 1))), "not_found", INDEX(Länder_Liste!I:I, _xludf.AGGREGATE(15, 6, ROW(Länder_Liste!$H$1:$M$260)/(Länder_Liste!$H$1:$M$260=J160), 1))))</f>
        <v/>
      </c>
      <c r="AD160" s="40" t="str" cm="1">
        <f t="array" ref="AD160">IFERROR(INDEX($D$12:$D$261, SMALL(IF($D$12:$D$261&lt;&gt;"", ROW($D$12:$D$261)-ROW(BE$12)+1), ROW(C147))), "")</f>
        <v/>
      </c>
    </row>
    <row r="161" spans="3:30" ht="30" customHeight="1" thickTop="1" thickBot="1">
      <c r="C161" s="141">
        <v>150</v>
      </c>
      <c r="D161" s="301"/>
      <c r="E161" s="148"/>
      <c r="F161" s="148"/>
      <c r="G161" s="148"/>
      <c r="H161" s="301"/>
      <c r="I161" s="301"/>
      <c r="J161" s="301"/>
      <c r="K161" s="301"/>
      <c r="L161" s="302"/>
      <c r="M161" s="301"/>
      <c r="N161" s="152"/>
      <c r="O161" s="41"/>
      <c r="P161" s="41"/>
      <c r="Q161" s="41"/>
      <c r="R161" s="41"/>
      <c r="S161" s="41"/>
      <c r="T161" s="41"/>
      <c r="U161" s="41"/>
      <c r="V161" s="41"/>
      <c r="W161" s="41"/>
      <c r="AC161" s="61" t="str">
        <f t="array" ref="AC161">IF($J161="", "", IF(ISERROR(INDEX(Länder_Liste!$I:$I, _xludf.AGGREGATE(15, 6, ROW(Länder_Liste!$H$1:$M$260)/(Länder_Liste!$H$1:$M$260=$J$10), 1))), "not_found", INDEX(Länder_Liste!I:I, _xludf.AGGREGATE(15, 6, ROW(Länder_Liste!$H$1:$M$260)/(Länder_Liste!$H$1:$M$260=J161), 1))))</f>
        <v/>
      </c>
      <c r="AD161" s="40" t="str" cm="1">
        <f t="array" ref="AD161">IFERROR(INDEX($D$12:$D$261, SMALL(IF($D$12:$D$261&lt;&gt;"", ROW($D$12:$D$261)-ROW(BE$12)+1), ROW(C148))), "")</f>
        <v/>
      </c>
    </row>
    <row r="162" spans="3:30" ht="30" customHeight="1" thickTop="1" thickBot="1">
      <c r="C162" s="141">
        <v>151</v>
      </c>
      <c r="D162" s="301"/>
      <c r="E162" s="148"/>
      <c r="F162" s="148"/>
      <c r="G162" s="148"/>
      <c r="H162" s="301"/>
      <c r="I162" s="301"/>
      <c r="J162" s="301"/>
      <c r="K162" s="301"/>
      <c r="L162" s="302"/>
      <c r="M162" s="301"/>
      <c r="N162" s="152"/>
      <c r="O162" s="41"/>
      <c r="P162" s="41"/>
      <c r="Q162" s="41"/>
      <c r="R162" s="41"/>
      <c r="S162" s="41"/>
      <c r="T162" s="41"/>
      <c r="U162" s="41"/>
      <c r="V162" s="41"/>
      <c r="W162" s="41"/>
      <c r="AC162" s="61" t="str">
        <f t="array" ref="AC162">IF($J162="", "", IF(ISERROR(INDEX(Länder_Liste!$I:$I, _xludf.AGGREGATE(15, 6, ROW(Länder_Liste!$H$1:$M$260)/(Länder_Liste!$H$1:$M$260=$J$10), 1))), "not_found", INDEX(Länder_Liste!I:I, _xludf.AGGREGATE(15, 6, ROW(Länder_Liste!$H$1:$M$260)/(Länder_Liste!$H$1:$M$260=J162), 1))))</f>
        <v/>
      </c>
      <c r="AD162" s="40" t="str" cm="1">
        <f t="array" ref="AD162">IFERROR(INDEX($D$12:$D$261, SMALL(IF($D$12:$D$261&lt;&gt;"", ROW($D$12:$D$261)-ROW(BE$12)+1), ROW(C149))), "")</f>
        <v/>
      </c>
    </row>
    <row r="163" spans="3:30" ht="30" customHeight="1" thickTop="1" thickBot="1">
      <c r="C163" s="141">
        <v>152</v>
      </c>
      <c r="D163" s="301"/>
      <c r="E163" s="148"/>
      <c r="F163" s="148"/>
      <c r="G163" s="148"/>
      <c r="H163" s="301"/>
      <c r="I163" s="301"/>
      <c r="J163" s="301"/>
      <c r="K163" s="301"/>
      <c r="L163" s="302"/>
      <c r="M163" s="301"/>
      <c r="N163" s="152"/>
      <c r="O163" s="41"/>
      <c r="P163" s="41"/>
      <c r="Q163" s="41"/>
      <c r="R163" s="41"/>
      <c r="S163" s="41"/>
      <c r="T163" s="41"/>
      <c r="U163" s="41"/>
      <c r="V163" s="41"/>
      <c r="W163" s="41"/>
      <c r="AC163" s="61" t="str">
        <f t="array" ref="AC163">IF($J163="", "", IF(ISERROR(INDEX(Länder_Liste!$I:$I, _xludf.AGGREGATE(15, 6, ROW(Länder_Liste!$H$1:$M$260)/(Länder_Liste!$H$1:$M$260=$J$10), 1))), "not_found", INDEX(Länder_Liste!I:I, _xludf.AGGREGATE(15, 6, ROW(Länder_Liste!$H$1:$M$260)/(Länder_Liste!$H$1:$M$260=J163), 1))))</f>
        <v/>
      </c>
      <c r="AD163" s="40" t="str" cm="1">
        <f t="array" ref="AD163">IFERROR(INDEX($D$12:$D$261, SMALL(IF($D$12:$D$261&lt;&gt;"", ROW($D$12:$D$261)-ROW(BE$12)+1), ROW(C150))), "")</f>
        <v/>
      </c>
    </row>
    <row r="164" spans="3:30" ht="30" customHeight="1" thickTop="1" thickBot="1">
      <c r="C164" s="141">
        <v>153</v>
      </c>
      <c r="D164" s="301"/>
      <c r="E164" s="148"/>
      <c r="F164" s="148"/>
      <c r="G164" s="148"/>
      <c r="H164" s="301"/>
      <c r="I164" s="301"/>
      <c r="J164" s="301"/>
      <c r="K164" s="301"/>
      <c r="L164" s="302"/>
      <c r="M164" s="301"/>
      <c r="N164" s="152"/>
      <c r="O164" s="41"/>
      <c r="P164" s="41"/>
      <c r="Q164" s="41"/>
      <c r="R164" s="41"/>
      <c r="S164" s="41"/>
      <c r="T164" s="41"/>
      <c r="U164" s="41"/>
      <c r="V164" s="41"/>
      <c r="W164" s="41"/>
      <c r="AC164" s="61" t="str">
        <f t="array" ref="AC164">IF($J164="", "", IF(ISERROR(INDEX(Länder_Liste!$I:$I, _xludf.AGGREGATE(15, 6, ROW(Länder_Liste!$H$1:$M$260)/(Länder_Liste!$H$1:$M$260=$J$10), 1))), "not_found", INDEX(Länder_Liste!I:I, _xludf.AGGREGATE(15, 6, ROW(Länder_Liste!$H$1:$M$260)/(Länder_Liste!$H$1:$M$260=J164), 1))))</f>
        <v/>
      </c>
      <c r="AD164" s="40" t="str" cm="1">
        <f t="array" ref="AD164">IFERROR(INDEX($D$12:$D$261, SMALL(IF($D$12:$D$261&lt;&gt;"", ROW($D$12:$D$261)-ROW(BE$12)+1), ROW(C151))), "")</f>
        <v/>
      </c>
    </row>
    <row r="165" spans="3:30" ht="30" customHeight="1" thickTop="1" thickBot="1">
      <c r="C165" s="141">
        <v>154</v>
      </c>
      <c r="D165" s="301"/>
      <c r="E165" s="148"/>
      <c r="F165" s="148"/>
      <c r="G165" s="148"/>
      <c r="H165" s="301"/>
      <c r="I165" s="301"/>
      <c r="J165" s="301"/>
      <c r="K165" s="301"/>
      <c r="L165" s="302"/>
      <c r="M165" s="301"/>
      <c r="N165" s="152"/>
      <c r="O165" s="41"/>
      <c r="P165" s="41"/>
      <c r="Q165" s="41"/>
      <c r="R165" s="41"/>
      <c r="S165" s="41"/>
      <c r="T165" s="41"/>
      <c r="U165" s="41"/>
      <c r="V165" s="41"/>
      <c r="W165" s="41"/>
      <c r="AC165" s="61" t="str">
        <f t="array" ref="AC165">IF($J165="", "", IF(ISERROR(INDEX(Länder_Liste!$I:$I, _xludf.AGGREGATE(15, 6, ROW(Länder_Liste!$H$1:$M$260)/(Länder_Liste!$H$1:$M$260=$J$10), 1))), "not_found", INDEX(Länder_Liste!I:I, _xludf.AGGREGATE(15, 6, ROW(Länder_Liste!$H$1:$M$260)/(Länder_Liste!$H$1:$M$260=J165), 1))))</f>
        <v/>
      </c>
      <c r="AD165" s="40" t="str" cm="1">
        <f t="array" ref="AD165">IFERROR(INDEX($D$12:$D$261, SMALL(IF($D$12:$D$261&lt;&gt;"", ROW($D$12:$D$261)-ROW(BE$12)+1), ROW(C152))), "")</f>
        <v/>
      </c>
    </row>
    <row r="166" spans="3:30" ht="30" customHeight="1" thickTop="1" thickBot="1">
      <c r="C166" s="141">
        <v>155</v>
      </c>
      <c r="D166" s="301"/>
      <c r="E166" s="148"/>
      <c r="F166" s="148"/>
      <c r="G166" s="148"/>
      <c r="H166" s="301"/>
      <c r="I166" s="301"/>
      <c r="J166" s="301"/>
      <c r="K166" s="301"/>
      <c r="L166" s="302"/>
      <c r="M166" s="301"/>
      <c r="N166" s="152"/>
      <c r="O166" s="41"/>
      <c r="P166" s="41"/>
      <c r="Q166" s="41"/>
      <c r="R166" s="41"/>
      <c r="S166" s="41"/>
      <c r="T166" s="41"/>
      <c r="U166" s="41"/>
      <c r="V166" s="41"/>
      <c r="W166" s="41"/>
      <c r="AC166" s="61" t="str">
        <f t="array" ref="AC166">IF($J166="", "", IF(ISERROR(INDEX(Länder_Liste!$I:$I, _xludf.AGGREGATE(15, 6, ROW(Länder_Liste!$H$1:$M$260)/(Länder_Liste!$H$1:$M$260=$J$10), 1))), "not_found", INDEX(Länder_Liste!I:I, _xludf.AGGREGATE(15, 6, ROW(Länder_Liste!$H$1:$M$260)/(Länder_Liste!$H$1:$M$260=J166), 1))))</f>
        <v/>
      </c>
      <c r="AD166" s="40" t="str" cm="1">
        <f t="array" ref="AD166">IFERROR(INDEX($D$12:$D$261, SMALL(IF($D$12:$D$261&lt;&gt;"", ROW($D$12:$D$261)-ROW(BE$12)+1), ROW(C153))), "")</f>
        <v/>
      </c>
    </row>
    <row r="167" spans="3:30" ht="30" customHeight="1" thickTop="1" thickBot="1">
      <c r="C167" s="141">
        <v>156</v>
      </c>
      <c r="D167" s="301"/>
      <c r="E167" s="148"/>
      <c r="F167" s="148"/>
      <c r="G167" s="148"/>
      <c r="H167" s="301"/>
      <c r="I167" s="301"/>
      <c r="J167" s="301"/>
      <c r="K167" s="301"/>
      <c r="L167" s="302"/>
      <c r="M167" s="301"/>
      <c r="N167" s="152"/>
      <c r="O167" s="41"/>
      <c r="P167" s="41"/>
      <c r="Q167" s="41"/>
      <c r="R167" s="41"/>
      <c r="S167" s="41"/>
      <c r="T167" s="41"/>
      <c r="U167" s="41"/>
      <c r="V167" s="41"/>
      <c r="W167" s="41"/>
      <c r="AC167" s="61" t="str">
        <f t="array" ref="AC167">IF($J167="", "", IF(ISERROR(INDEX(Länder_Liste!$I:$I, _xludf.AGGREGATE(15, 6, ROW(Länder_Liste!$H$1:$M$260)/(Länder_Liste!$H$1:$M$260=$J$10), 1))), "not_found", INDEX(Länder_Liste!I:I, _xludf.AGGREGATE(15, 6, ROW(Länder_Liste!$H$1:$M$260)/(Länder_Liste!$H$1:$M$260=J167), 1))))</f>
        <v/>
      </c>
      <c r="AD167" s="40" t="str" cm="1">
        <f t="array" ref="AD167">IFERROR(INDEX($D$12:$D$261, SMALL(IF($D$12:$D$261&lt;&gt;"", ROW($D$12:$D$261)-ROW(BE$12)+1), ROW(C154))), "")</f>
        <v/>
      </c>
    </row>
    <row r="168" spans="3:30" ht="30" customHeight="1" thickTop="1" thickBot="1">
      <c r="C168" s="141">
        <v>157</v>
      </c>
      <c r="D168" s="301"/>
      <c r="E168" s="148"/>
      <c r="F168" s="148"/>
      <c r="G168" s="148"/>
      <c r="H168" s="301"/>
      <c r="I168" s="301"/>
      <c r="J168" s="301"/>
      <c r="K168" s="301"/>
      <c r="L168" s="302"/>
      <c r="M168" s="301"/>
      <c r="N168" s="152"/>
      <c r="O168" s="41"/>
      <c r="P168" s="41"/>
      <c r="Q168" s="41"/>
      <c r="R168" s="41"/>
      <c r="S168" s="41"/>
      <c r="T168" s="41"/>
      <c r="U168" s="41"/>
      <c r="V168" s="41"/>
      <c r="W168" s="41"/>
      <c r="AC168" s="61" t="str">
        <f t="array" ref="AC168">IF($J168="", "", IF(ISERROR(INDEX(Länder_Liste!$I:$I, _xludf.AGGREGATE(15, 6, ROW(Länder_Liste!$H$1:$M$260)/(Länder_Liste!$H$1:$M$260=$J$10), 1))), "not_found", INDEX(Länder_Liste!I:I, _xludf.AGGREGATE(15, 6, ROW(Länder_Liste!$H$1:$M$260)/(Länder_Liste!$H$1:$M$260=J168), 1))))</f>
        <v/>
      </c>
      <c r="AD168" s="40" t="str" cm="1">
        <f t="array" ref="AD168">IFERROR(INDEX($D$12:$D$261, SMALL(IF($D$12:$D$261&lt;&gt;"", ROW($D$12:$D$261)-ROW(BE$12)+1), ROW(C155))), "")</f>
        <v/>
      </c>
    </row>
    <row r="169" spans="3:30" ht="30" customHeight="1" thickTop="1" thickBot="1">
      <c r="C169" s="141">
        <v>158</v>
      </c>
      <c r="D169" s="301"/>
      <c r="E169" s="148"/>
      <c r="F169" s="148"/>
      <c r="G169" s="148"/>
      <c r="H169" s="301"/>
      <c r="I169" s="301"/>
      <c r="J169" s="301"/>
      <c r="K169" s="301"/>
      <c r="L169" s="302"/>
      <c r="M169" s="301"/>
      <c r="N169" s="152"/>
      <c r="O169" s="41"/>
      <c r="P169" s="41"/>
      <c r="Q169" s="41"/>
      <c r="R169" s="41"/>
      <c r="S169" s="41"/>
      <c r="T169" s="41"/>
      <c r="U169" s="41"/>
      <c r="V169" s="41"/>
      <c r="W169" s="41"/>
      <c r="AC169" s="61" t="str">
        <f t="array" ref="AC169">IF($J169="", "", IF(ISERROR(INDEX(Länder_Liste!$I:$I, _xludf.AGGREGATE(15, 6, ROW(Länder_Liste!$H$1:$M$260)/(Länder_Liste!$H$1:$M$260=$J$10), 1))), "not_found", INDEX(Länder_Liste!I:I, _xludf.AGGREGATE(15, 6, ROW(Länder_Liste!$H$1:$M$260)/(Länder_Liste!$H$1:$M$260=J169), 1))))</f>
        <v/>
      </c>
      <c r="AD169" s="40" t="str" cm="1">
        <f t="array" ref="AD169">IFERROR(INDEX($D$12:$D$261, SMALL(IF($D$12:$D$261&lt;&gt;"", ROW($D$12:$D$261)-ROW(BE$12)+1), ROW(C156))), "")</f>
        <v/>
      </c>
    </row>
    <row r="170" spans="3:30" ht="30" customHeight="1" thickTop="1" thickBot="1">
      <c r="C170" s="141">
        <v>159</v>
      </c>
      <c r="D170" s="301"/>
      <c r="E170" s="148"/>
      <c r="F170" s="148"/>
      <c r="G170" s="148"/>
      <c r="H170" s="301"/>
      <c r="I170" s="301"/>
      <c r="J170" s="301"/>
      <c r="K170" s="301"/>
      <c r="L170" s="302"/>
      <c r="M170" s="301"/>
      <c r="N170" s="152"/>
      <c r="O170" s="41"/>
      <c r="P170" s="41"/>
      <c r="Q170" s="41"/>
      <c r="R170" s="41"/>
      <c r="S170" s="41"/>
      <c r="T170" s="41"/>
      <c r="U170" s="41"/>
      <c r="V170" s="41"/>
      <c r="W170" s="41"/>
      <c r="AC170" s="61" t="str">
        <f t="array" ref="AC170">IF($J170="", "", IF(ISERROR(INDEX(Länder_Liste!$I:$I, _xludf.AGGREGATE(15, 6, ROW(Länder_Liste!$H$1:$M$260)/(Länder_Liste!$H$1:$M$260=$J$10), 1))), "not_found", INDEX(Länder_Liste!I:I, _xludf.AGGREGATE(15, 6, ROW(Länder_Liste!$H$1:$M$260)/(Länder_Liste!$H$1:$M$260=J170), 1))))</f>
        <v/>
      </c>
      <c r="AD170" s="40" t="str" cm="1">
        <f t="array" ref="AD170">IFERROR(INDEX($D$12:$D$261, SMALL(IF($D$12:$D$261&lt;&gt;"", ROW($D$12:$D$261)-ROW(BE$12)+1), ROW(C157))), "")</f>
        <v/>
      </c>
    </row>
    <row r="171" spans="3:30" ht="30" customHeight="1" thickTop="1" thickBot="1">
      <c r="C171" s="141">
        <v>160</v>
      </c>
      <c r="D171" s="301"/>
      <c r="E171" s="148"/>
      <c r="F171" s="148"/>
      <c r="G171" s="148"/>
      <c r="H171" s="301"/>
      <c r="I171" s="301"/>
      <c r="J171" s="301"/>
      <c r="K171" s="301"/>
      <c r="L171" s="302"/>
      <c r="M171" s="301"/>
      <c r="N171" s="152"/>
      <c r="O171" s="41"/>
      <c r="P171" s="41"/>
      <c r="Q171" s="41"/>
      <c r="R171" s="41"/>
      <c r="S171" s="41"/>
      <c r="T171" s="41"/>
      <c r="U171" s="41"/>
      <c r="V171" s="41"/>
      <c r="W171" s="41"/>
      <c r="AC171" s="61" t="str">
        <f t="array" ref="AC171">IF($J171="", "", IF(ISERROR(INDEX(Länder_Liste!$I:$I, _xludf.AGGREGATE(15, 6, ROW(Länder_Liste!$H$1:$M$260)/(Länder_Liste!$H$1:$M$260=$J$10), 1))), "not_found", INDEX(Länder_Liste!I:I, _xludf.AGGREGATE(15, 6, ROW(Länder_Liste!$H$1:$M$260)/(Länder_Liste!$H$1:$M$260=J171), 1))))</f>
        <v/>
      </c>
      <c r="AD171" s="40" t="str" cm="1">
        <f t="array" ref="AD171">IFERROR(INDEX($D$12:$D$261, SMALL(IF($D$12:$D$261&lt;&gt;"", ROW($D$12:$D$261)-ROW(BE$12)+1), ROW(C158))), "")</f>
        <v/>
      </c>
    </row>
    <row r="172" spans="3:30" ht="30" customHeight="1" thickTop="1" thickBot="1">
      <c r="C172" s="141">
        <v>161</v>
      </c>
      <c r="D172" s="301"/>
      <c r="E172" s="148"/>
      <c r="F172" s="148"/>
      <c r="G172" s="148"/>
      <c r="H172" s="301"/>
      <c r="I172" s="301"/>
      <c r="J172" s="301"/>
      <c r="K172" s="301"/>
      <c r="L172" s="302"/>
      <c r="M172" s="301"/>
      <c r="N172" s="152"/>
      <c r="O172" s="41"/>
      <c r="P172" s="41"/>
      <c r="Q172" s="41"/>
      <c r="R172" s="41"/>
      <c r="S172" s="41"/>
      <c r="T172" s="41"/>
      <c r="U172" s="41"/>
      <c r="V172" s="41"/>
      <c r="W172" s="41"/>
      <c r="AC172" s="61" t="str">
        <f t="array" ref="AC172">IF($J172="", "", IF(ISERROR(INDEX(Länder_Liste!$I:$I, _xludf.AGGREGATE(15, 6, ROW(Länder_Liste!$H$1:$M$260)/(Länder_Liste!$H$1:$M$260=$J$10), 1))), "not_found", INDEX(Länder_Liste!I:I, _xludf.AGGREGATE(15, 6, ROW(Länder_Liste!$H$1:$M$260)/(Länder_Liste!$H$1:$M$260=J172), 1))))</f>
        <v/>
      </c>
      <c r="AD172" s="40" t="str" cm="1">
        <f t="array" ref="AD172">IFERROR(INDEX($D$12:$D$261, SMALL(IF($D$12:$D$261&lt;&gt;"", ROW($D$12:$D$261)-ROW(BE$12)+1), ROW(C159))), "")</f>
        <v/>
      </c>
    </row>
    <row r="173" spans="3:30" ht="30" customHeight="1" thickTop="1" thickBot="1">
      <c r="C173" s="141">
        <v>162</v>
      </c>
      <c r="D173" s="301"/>
      <c r="E173" s="148"/>
      <c r="F173" s="148"/>
      <c r="G173" s="148"/>
      <c r="H173" s="301"/>
      <c r="I173" s="301"/>
      <c r="J173" s="301"/>
      <c r="K173" s="301"/>
      <c r="L173" s="302"/>
      <c r="M173" s="301"/>
      <c r="N173" s="152"/>
      <c r="O173" s="41"/>
      <c r="P173" s="41"/>
      <c r="Q173" s="41"/>
      <c r="R173" s="41"/>
      <c r="S173" s="41"/>
      <c r="T173" s="41"/>
      <c r="U173" s="41"/>
      <c r="V173" s="41"/>
      <c r="W173" s="41"/>
      <c r="AC173" s="61" t="str">
        <f t="array" ref="AC173">IF($J173="", "", IF(ISERROR(INDEX(Länder_Liste!$I:$I, _xludf.AGGREGATE(15, 6, ROW(Länder_Liste!$H$1:$M$260)/(Länder_Liste!$H$1:$M$260=$J$10), 1))), "not_found", INDEX(Länder_Liste!I:I, _xludf.AGGREGATE(15, 6, ROW(Länder_Liste!$H$1:$M$260)/(Länder_Liste!$H$1:$M$260=J173), 1))))</f>
        <v/>
      </c>
      <c r="AD173" s="40" t="str" cm="1">
        <f t="array" ref="AD173">IFERROR(INDEX($D$12:$D$261, SMALL(IF($D$12:$D$261&lt;&gt;"", ROW($D$12:$D$261)-ROW(BE$12)+1), ROW(C160))), "")</f>
        <v/>
      </c>
    </row>
    <row r="174" spans="3:30" ht="30" customHeight="1" thickTop="1" thickBot="1">
      <c r="C174" s="141">
        <v>163</v>
      </c>
      <c r="D174" s="301"/>
      <c r="E174" s="148"/>
      <c r="F174" s="148"/>
      <c r="G174" s="148"/>
      <c r="H174" s="301"/>
      <c r="I174" s="301"/>
      <c r="J174" s="301"/>
      <c r="K174" s="301"/>
      <c r="L174" s="302"/>
      <c r="M174" s="301"/>
      <c r="N174" s="152"/>
      <c r="O174" s="41"/>
      <c r="P174" s="41"/>
      <c r="Q174" s="41"/>
      <c r="R174" s="41"/>
      <c r="S174" s="41"/>
      <c r="T174" s="41"/>
      <c r="U174" s="41"/>
      <c r="V174" s="41"/>
      <c r="W174" s="41"/>
      <c r="AC174" s="61" t="str">
        <f t="array" ref="AC174">IF($J174="", "", IF(ISERROR(INDEX(Länder_Liste!$I:$I, _xludf.AGGREGATE(15, 6, ROW(Länder_Liste!$H$1:$M$260)/(Länder_Liste!$H$1:$M$260=$J$10), 1))), "not_found", INDEX(Länder_Liste!I:I, _xludf.AGGREGATE(15, 6, ROW(Länder_Liste!$H$1:$M$260)/(Länder_Liste!$H$1:$M$260=J174), 1))))</f>
        <v/>
      </c>
      <c r="AD174" s="40" t="str" cm="1">
        <f t="array" ref="AD174">IFERROR(INDEX($D$12:$D$261, SMALL(IF($D$12:$D$261&lt;&gt;"", ROW($D$12:$D$261)-ROW(BE$12)+1), ROW(C161))), "")</f>
        <v/>
      </c>
    </row>
    <row r="175" spans="3:30" ht="30" customHeight="1" thickTop="1" thickBot="1">
      <c r="C175" s="141">
        <v>164</v>
      </c>
      <c r="D175" s="301"/>
      <c r="E175" s="148"/>
      <c r="F175" s="148"/>
      <c r="G175" s="148"/>
      <c r="H175" s="301"/>
      <c r="I175" s="301"/>
      <c r="J175" s="301"/>
      <c r="K175" s="301"/>
      <c r="L175" s="302"/>
      <c r="M175" s="301"/>
      <c r="N175" s="152"/>
      <c r="O175" s="41"/>
      <c r="P175" s="41"/>
      <c r="Q175" s="41"/>
      <c r="R175" s="41"/>
      <c r="S175" s="41"/>
      <c r="T175" s="41"/>
      <c r="U175" s="41"/>
      <c r="V175" s="41"/>
      <c r="W175" s="41"/>
      <c r="AC175" s="61" t="str">
        <f t="array" ref="AC175">IF($J175="", "", IF(ISERROR(INDEX(Länder_Liste!$I:$I, _xludf.AGGREGATE(15, 6, ROW(Länder_Liste!$H$1:$M$260)/(Länder_Liste!$H$1:$M$260=$J$10), 1))), "not_found", INDEX(Länder_Liste!I:I, _xludf.AGGREGATE(15, 6, ROW(Länder_Liste!$H$1:$M$260)/(Länder_Liste!$H$1:$M$260=J175), 1))))</f>
        <v/>
      </c>
      <c r="AD175" s="40" t="str" cm="1">
        <f t="array" ref="AD175">IFERROR(INDEX($D$12:$D$261, SMALL(IF($D$12:$D$261&lt;&gt;"", ROW($D$12:$D$261)-ROW(BE$12)+1), ROW(C162))), "")</f>
        <v/>
      </c>
    </row>
    <row r="176" spans="3:30" ht="30" customHeight="1" thickTop="1" thickBot="1">
      <c r="C176" s="141">
        <v>165</v>
      </c>
      <c r="D176" s="301"/>
      <c r="E176" s="148"/>
      <c r="F176" s="148"/>
      <c r="G176" s="148"/>
      <c r="H176" s="301"/>
      <c r="I176" s="301"/>
      <c r="J176" s="301"/>
      <c r="K176" s="301"/>
      <c r="L176" s="302"/>
      <c r="M176" s="301"/>
      <c r="N176" s="152"/>
      <c r="O176" s="41"/>
      <c r="P176" s="41"/>
      <c r="Q176" s="41"/>
      <c r="R176" s="41"/>
      <c r="S176" s="41"/>
      <c r="T176" s="41"/>
      <c r="U176" s="41"/>
      <c r="V176" s="41"/>
      <c r="W176" s="41"/>
      <c r="AC176" s="61" t="str">
        <f t="array" ref="AC176">IF($J176="", "", IF(ISERROR(INDEX(Länder_Liste!$I:$I, _xludf.AGGREGATE(15, 6, ROW(Länder_Liste!$H$1:$M$260)/(Länder_Liste!$H$1:$M$260=$J$10), 1))), "not_found", INDEX(Länder_Liste!I:I, _xludf.AGGREGATE(15, 6, ROW(Länder_Liste!$H$1:$M$260)/(Länder_Liste!$H$1:$M$260=J176), 1))))</f>
        <v/>
      </c>
      <c r="AD176" s="40" t="str" cm="1">
        <f t="array" ref="AD176">IFERROR(INDEX($D$12:$D$261, SMALL(IF($D$12:$D$261&lt;&gt;"", ROW($D$12:$D$261)-ROW(BE$12)+1), ROW(C163))), "")</f>
        <v/>
      </c>
    </row>
    <row r="177" spans="3:30" ht="30" customHeight="1" thickTop="1" thickBot="1">
      <c r="C177" s="141">
        <v>166</v>
      </c>
      <c r="D177" s="301"/>
      <c r="E177" s="148"/>
      <c r="F177" s="148"/>
      <c r="G177" s="148"/>
      <c r="H177" s="301"/>
      <c r="I177" s="301"/>
      <c r="J177" s="301"/>
      <c r="K177" s="301"/>
      <c r="L177" s="302"/>
      <c r="M177" s="301"/>
      <c r="N177" s="152"/>
      <c r="O177" s="41"/>
      <c r="P177" s="41"/>
      <c r="Q177" s="41"/>
      <c r="R177" s="41"/>
      <c r="S177" s="41"/>
      <c r="T177" s="41"/>
      <c r="U177" s="41"/>
      <c r="V177" s="41"/>
      <c r="W177" s="41"/>
      <c r="AC177" s="61" t="str">
        <f t="array" ref="AC177">IF($J177="", "", IF(ISERROR(INDEX(Länder_Liste!$I:$I, _xludf.AGGREGATE(15, 6, ROW(Länder_Liste!$H$1:$M$260)/(Länder_Liste!$H$1:$M$260=$J$10), 1))), "not_found", INDEX(Länder_Liste!I:I, _xludf.AGGREGATE(15, 6, ROW(Länder_Liste!$H$1:$M$260)/(Länder_Liste!$H$1:$M$260=J177), 1))))</f>
        <v/>
      </c>
      <c r="AD177" s="40" t="str" cm="1">
        <f t="array" ref="AD177">IFERROR(INDEX($D$12:$D$261, SMALL(IF($D$12:$D$261&lt;&gt;"", ROW($D$12:$D$261)-ROW(BE$12)+1), ROW(C164))), "")</f>
        <v/>
      </c>
    </row>
    <row r="178" spans="3:30" ht="30" customHeight="1" thickTop="1" thickBot="1">
      <c r="C178" s="141">
        <v>167</v>
      </c>
      <c r="D178" s="301"/>
      <c r="E178" s="148"/>
      <c r="F178" s="148"/>
      <c r="G178" s="148"/>
      <c r="H178" s="301"/>
      <c r="I178" s="301"/>
      <c r="J178" s="301"/>
      <c r="K178" s="301"/>
      <c r="L178" s="302"/>
      <c r="M178" s="301"/>
      <c r="N178" s="152"/>
      <c r="O178" s="41"/>
      <c r="P178" s="41"/>
      <c r="Q178" s="41"/>
      <c r="R178" s="41"/>
      <c r="S178" s="41"/>
      <c r="T178" s="41"/>
      <c r="U178" s="41"/>
      <c r="V178" s="41"/>
      <c r="W178" s="41"/>
      <c r="AC178" s="61" t="str">
        <f t="array" ref="AC178">IF($J178="", "", IF(ISERROR(INDEX(Länder_Liste!$I:$I, _xludf.AGGREGATE(15, 6, ROW(Länder_Liste!$H$1:$M$260)/(Länder_Liste!$H$1:$M$260=$J$10), 1))), "not_found", INDEX(Länder_Liste!I:I, _xludf.AGGREGATE(15, 6, ROW(Länder_Liste!$H$1:$M$260)/(Länder_Liste!$H$1:$M$260=J178), 1))))</f>
        <v/>
      </c>
      <c r="AD178" s="40" t="str" cm="1">
        <f t="array" ref="AD178">IFERROR(INDEX($D$12:$D$261, SMALL(IF($D$12:$D$261&lt;&gt;"", ROW($D$12:$D$261)-ROW(BE$12)+1), ROW(C165))), "")</f>
        <v/>
      </c>
    </row>
    <row r="179" spans="3:30" ht="30" customHeight="1" thickTop="1" thickBot="1">
      <c r="C179" s="141">
        <v>168</v>
      </c>
      <c r="D179" s="301"/>
      <c r="E179" s="148"/>
      <c r="F179" s="148"/>
      <c r="G179" s="148"/>
      <c r="H179" s="301"/>
      <c r="I179" s="301"/>
      <c r="J179" s="301"/>
      <c r="K179" s="301"/>
      <c r="L179" s="302"/>
      <c r="M179" s="301"/>
      <c r="N179" s="152"/>
      <c r="O179" s="41"/>
      <c r="P179" s="41"/>
      <c r="Q179" s="41"/>
      <c r="R179" s="41"/>
      <c r="S179" s="41"/>
      <c r="T179" s="41"/>
      <c r="U179" s="41"/>
      <c r="V179" s="41"/>
      <c r="W179" s="41"/>
      <c r="AC179" s="61" t="str">
        <f t="array" ref="AC179">IF($J179="", "", IF(ISERROR(INDEX(Länder_Liste!$I:$I, _xludf.AGGREGATE(15, 6, ROW(Länder_Liste!$H$1:$M$260)/(Länder_Liste!$H$1:$M$260=$J$10), 1))), "not_found", INDEX(Länder_Liste!I:I, _xludf.AGGREGATE(15, 6, ROW(Länder_Liste!$H$1:$M$260)/(Länder_Liste!$H$1:$M$260=J179), 1))))</f>
        <v/>
      </c>
      <c r="AD179" s="40" t="str" cm="1">
        <f t="array" ref="AD179">IFERROR(INDEX($D$12:$D$261, SMALL(IF($D$12:$D$261&lt;&gt;"", ROW($D$12:$D$261)-ROW(BE$12)+1), ROW(C166))), "")</f>
        <v/>
      </c>
    </row>
    <row r="180" spans="3:30" ht="30" customHeight="1" thickTop="1" thickBot="1">
      <c r="C180" s="141">
        <v>169</v>
      </c>
      <c r="D180" s="301"/>
      <c r="E180" s="148"/>
      <c r="F180" s="148"/>
      <c r="G180" s="148"/>
      <c r="H180" s="301"/>
      <c r="I180" s="301"/>
      <c r="J180" s="301"/>
      <c r="K180" s="301"/>
      <c r="L180" s="302"/>
      <c r="M180" s="301"/>
      <c r="N180" s="152"/>
      <c r="O180" s="41"/>
      <c r="P180" s="41"/>
      <c r="Q180" s="41"/>
      <c r="R180" s="41"/>
      <c r="S180" s="41"/>
      <c r="T180" s="41"/>
      <c r="U180" s="41"/>
      <c r="V180" s="41"/>
      <c r="W180" s="41"/>
      <c r="AC180" s="61" t="str">
        <f t="array" ref="AC180">IF($J180="", "", IF(ISERROR(INDEX(Länder_Liste!$I:$I, _xludf.AGGREGATE(15, 6, ROW(Länder_Liste!$H$1:$M$260)/(Länder_Liste!$H$1:$M$260=$J$10), 1))), "not_found", INDEX(Länder_Liste!I:I, _xludf.AGGREGATE(15, 6, ROW(Länder_Liste!$H$1:$M$260)/(Länder_Liste!$H$1:$M$260=J180), 1))))</f>
        <v/>
      </c>
      <c r="AD180" s="40" t="str" cm="1">
        <f t="array" ref="AD180">IFERROR(INDEX($D$12:$D$261, SMALL(IF($D$12:$D$261&lt;&gt;"", ROW($D$12:$D$261)-ROW(BE$12)+1), ROW(C167))), "")</f>
        <v/>
      </c>
    </row>
    <row r="181" spans="3:30" ht="30" customHeight="1" thickTop="1" thickBot="1">
      <c r="C181" s="141">
        <v>170</v>
      </c>
      <c r="D181" s="301"/>
      <c r="E181" s="148"/>
      <c r="F181" s="148"/>
      <c r="G181" s="148"/>
      <c r="H181" s="301"/>
      <c r="I181" s="301"/>
      <c r="J181" s="301"/>
      <c r="K181" s="301"/>
      <c r="L181" s="302"/>
      <c r="M181" s="301"/>
      <c r="N181" s="152"/>
      <c r="O181" s="41"/>
      <c r="P181" s="41"/>
      <c r="Q181" s="41"/>
      <c r="R181" s="41"/>
      <c r="S181" s="41"/>
      <c r="T181" s="41"/>
      <c r="U181" s="41"/>
      <c r="V181" s="41"/>
      <c r="W181" s="41"/>
      <c r="AC181" s="61" t="str">
        <f t="array" ref="AC181">IF($J181="", "", IF(ISERROR(INDEX(Länder_Liste!$I:$I, _xludf.AGGREGATE(15, 6, ROW(Länder_Liste!$H$1:$M$260)/(Länder_Liste!$H$1:$M$260=$J$10), 1))), "not_found", INDEX(Länder_Liste!I:I, _xludf.AGGREGATE(15, 6, ROW(Länder_Liste!$H$1:$M$260)/(Länder_Liste!$H$1:$M$260=J181), 1))))</f>
        <v/>
      </c>
      <c r="AD181" s="40" t="str" cm="1">
        <f t="array" ref="AD181">IFERROR(INDEX($D$12:$D$261, SMALL(IF($D$12:$D$261&lt;&gt;"", ROW($D$12:$D$261)-ROW(BE$12)+1), ROW(C168))), "")</f>
        <v/>
      </c>
    </row>
    <row r="182" spans="3:30" ht="30" customHeight="1" thickTop="1" thickBot="1">
      <c r="C182" s="141">
        <v>171</v>
      </c>
      <c r="D182" s="301"/>
      <c r="E182" s="148"/>
      <c r="F182" s="148"/>
      <c r="G182" s="148"/>
      <c r="H182" s="301"/>
      <c r="I182" s="301"/>
      <c r="J182" s="301"/>
      <c r="K182" s="301"/>
      <c r="L182" s="302"/>
      <c r="M182" s="301"/>
      <c r="N182" s="152"/>
      <c r="O182" s="41"/>
      <c r="P182" s="41"/>
      <c r="Q182" s="41"/>
      <c r="R182" s="41"/>
      <c r="S182" s="41"/>
      <c r="T182" s="41"/>
      <c r="U182" s="41"/>
      <c r="V182" s="41"/>
      <c r="W182" s="41"/>
      <c r="AC182" s="61" t="str">
        <f t="array" ref="AC182">IF($J182="", "", IF(ISERROR(INDEX(Länder_Liste!$I:$I, _xludf.AGGREGATE(15, 6, ROW(Länder_Liste!$H$1:$M$260)/(Länder_Liste!$H$1:$M$260=$J$10), 1))), "not_found", INDEX(Länder_Liste!I:I, _xludf.AGGREGATE(15, 6, ROW(Länder_Liste!$H$1:$M$260)/(Länder_Liste!$H$1:$M$260=J182), 1))))</f>
        <v/>
      </c>
      <c r="AD182" s="40" t="str" cm="1">
        <f t="array" ref="AD182">IFERROR(INDEX($D$12:$D$261, SMALL(IF($D$12:$D$261&lt;&gt;"", ROW($D$12:$D$261)-ROW(BE$12)+1), ROW(C169))), "")</f>
        <v/>
      </c>
    </row>
    <row r="183" spans="3:30" ht="30" customHeight="1" thickTop="1" thickBot="1">
      <c r="C183" s="141">
        <v>172</v>
      </c>
      <c r="D183" s="301"/>
      <c r="E183" s="148"/>
      <c r="F183" s="148"/>
      <c r="G183" s="148"/>
      <c r="H183" s="301"/>
      <c r="I183" s="301"/>
      <c r="J183" s="301"/>
      <c r="K183" s="301"/>
      <c r="L183" s="302"/>
      <c r="M183" s="301"/>
      <c r="N183" s="152"/>
      <c r="O183" s="41"/>
      <c r="P183" s="41"/>
      <c r="Q183" s="41"/>
      <c r="R183" s="41"/>
      <c r="S183" s="41"/>
      <c r="T183" s="41"/>
      <c r="U183" s="41"/>
      <c r="V183" s="41"/>
      <c r="W183" s="41"/>
      <c r="AC183" s="61" t="str">
        <f t="array" ref="AC183">IF($J183="", "", IF(ISERROR(INDEX(Länder_Liste!$I:$I, _xludf.AGGREGATE(15, 6, ROW(Länder_Liste!$H$1:$M$260)/(Länder_Liste!$H$1:$M$260=$J$10), 1))), "not_found", INDEX(Länder_Liste!I:I, _xludf.AGGREGATE(15, 6, ROW(Länder_Liste!$H$1:$M$260)/(Länder_Liste!$H$1:$M$260=J183), 1))))</f>
        <v/>
      </c>
      <c r="AD183" s="40" t="str" cm="1">
        <f t="array" ref="AD183">IFERROR(INDEX($D$12:$D$261, SMALL(IF($D$12:$D$261&lt;&gt;"", ROW($D$12:$D$261)-ROW(BE$12)+1), ROW(C170))), "")</f>
        <v/>
      </c>
    </row>
    <row r="184" spans="3:30" ht="30" customHeight="1" thickTop="1" thickBot="1">
      <c r="C184" s="141">
        <v>173</v>
      </c>
      <c r="D184" s="301"/>
      <c r="E184" s="148"/>
      <c r="F184" s="148"/>
      <c r="G184" s="148"/>
      <c r="H184" s="301"/>
      <c r="I184" s="301"/>
      <c r="J184" s="301"/>
      <c r="K184" s="301"/>
      <c r="L184" s="302"/>
      <c r="M184" s="301"/>
      <c r="N184" s="152"/>
      <c r="O184" s="41"/>
      <c r="P184" s="41"/>
      <c r="Q184" s="41"/>
      <c r="R184" s="41"/>
      <c r="S184" s="41"/>
      <c r="T184" s="41"/>
      <c r="U184" s="41"/>
      <c r="V184" s="41"/>
      <c r="W184" s="41"/>
      <c r="AC184" s="61" t="str">
        <f t="array" ref="AC184">IF($J184="", "", IF(ISERROR(INDEX(Länder_Liste!$I:$I, _xludf.AGGREGATE(15, 6, ROW(Länder_Liste!$H$1:$M$260)/(Länder_Liste!$H$1:$M$260=$J$10), 1))), "not_found", INDEX(Länder_Liste!I:I, _xludf.AGGREGATE(15, 6, ROW(Länder_Liste!$H$1:$M$260)/(Länder_Liste!$H$1:$M$260=J184), 1))))</f>
        <v/>
      </c>
      <c r="AD184" s="40" t="str" cm="1">
        <f t="array" ref="AD184">IFERROR(INDEX($D$12:$D$261, SMALL(IF($D$12:$D$261&lt;&gt;"", ROW($D$12:$D$261)-ROW(BE$12)+1), ROW(C171))), "")</f>
        <v/>
      </c>
    </row>
    <row r="185" spans="3:30" ht="30" customHeight="1" thickTop="1" thickBot="1">
      <c r="C185" s="141">
        <v>174</v>
      </c>
      <c r="D185" s="301"/>
      <c r="E185" s="148"/>
      <c r="F185" s="148"/>
      <c r="G185" s="148"/>
      <c r="H185" s="301"/>
      <c r="I185" s="301"/>
      <c r="J185" s="301"/>
      <c r="K185" s="301"/>
      <c r="L185" s="302"/>
      <c r="M185" s="301"/>
      <c r="N185" s="152"/>
      <c r="O185" s="41"/>
      <c r="P185" s="41"/>
      <c r="Q185" s="41"/>
      <c r="R185" s="41"/>
      <c r="S185" s="41"/>
      <c r="T185" s="41"/>
      <c r="U185" s="41"/>
      <c r="V185" s="41"/>
      <c r="W185" s="41"/>
      <c r="AC185" s="61" t="str">
        <f t="array" ref="AC185">IF($J185="", "", IF(ISERROR(INDEX(Länder_Liste!$I:$I, _xludf.AGGREGATE(15, 6, ROW(Länder_Liste!$H$1:$M$260)/(Länder_Liste!$H$1:$M$260=$J$10), 1))), "not_found", INDEX(Länder_Liste!I:I, _xludf.AGGREGATE(15, 6, ROW(Länder_Liste!$H$1:$M$260)/(Länder_Liste!$H$1:$M$260=J185), 1))))</f>
        <v/>
      </c>
      <c r="AD185" s="40" t="str" cm="1">
        <f t="array" ref="AD185">IFERROR(INDEX($D$12:$D$261, SMALL(IF($D$12:$D$261&lt;&gt;"", ROW($D$12:$D$261)-ROW(BE$12)+1), ROW(C172))), "")</f>
        <v/>
      </c>
    </row>
    <row r="186" spans="3:30" ht="30" customHeight="1" thickTop="1" thickBot="1">
      <c r="C186" s="141">
        <v>175</v>
      </c>
      <c r="D186" s="301"/>
      <c r="E186" s="148"/>
      <c r="F186" s="148"/>
      <c r="G186" s="148"/>
      <c r="H186" s="301"/>
      <c r="I186" s="301"/>
      <c r="J186" s="301"/>
      <c r="K186" s="301"/>
      <c r="L186" s="302"/>
      <c r="M186" s="301"/>
      <c r="N186" s="152"/>
      <c r="O186" s="41"/>
      <c r="P186" s="41"/>
      <c r="Q186" s="41"/>
      <c r="R186" s="41"/>
      <c r="S186" s="41"/>
      <c r="T186" s="41"/>
      <c r="U186" s="41"/>
      <c r="V186" s="41"/>
      <c r="W186" s="41"/>
      <c r="AC186" s="61" t="str">
        <f t="array" ref="AC186">IF($J186="", "", IF(ISERROR(INDEX(Länder_Liste!$I:$I, _xludf.AGGREGATE(15, 6, ROW(Länder_Liste!$H$1:$M$260)/(Länder_Liste!$H$1:$M$260=$J$10), 1))), "not_found", INDEX(Länder_Liste!I:I, _xludf.AGGREGATE(15, 6, ROW(Länder_Liste!$H$1:$M$260)/(Länder_Liste!$H$1:$M$260=J186), 1))))</f>
        <v/>
      </c>
      <c r="AD186" s="40" t="str" cm="1">
        <f t="array" ref="AD186">IFERROR(INDEX($D$12:$D$261, SMALL(IF($D$12:$D$261&lt;&gt;"", ROW($D$12:$D$261)-ROW(BE$12)+1), ROW(C173))), "")</f>
        <v/>
      </c>
    </row>
    <row r="187" spans="3:30" ht="30" customHeight="1" thickTop="1" thickBot="1">
      <c r="C187" s="141">
        <v>176</v>
      </c>
      <c r="D187" s="301"/>
      <c r="E187" s="148"/>
      <c r="F187" s="148"/>
      <c r="G187" s="148"/>
      <c r="H187" s="301"/>
      <c r="I187" s="301"/>
      <c r="J187" s="301"/>
      <c r="K187" s="301"/>
      <c r="L187" s="302"/>
      <c r="M187" s="301"/>
      <c r="N187" s="152"/>
      <c r="O187" s="41"/>
      <c r="P187" s="41"/>
      <c r="Q187" s="41"/>
      <c r="R187" s="41"/>
      <c r="S187" s="41"/>
      <c r="T187" s="41"/>
      <c r="U187" s="41"/>
      <c r="V187" s="41"/>
      <c r="W187" s="41"/>
      <c r="AC187" s="61" t="str">
        <f t="array" ref="AC187">IF($J187="", "", IF(ISERROR(INDEX(Länder_Liste!$I:$I, _xludf.AGGREGATE(15, 6, ROW(Länder_Liste!$H$1:$M$260)/(Länder_Liste!$H$1:$M$260=$J$10), 1))), "not_found", INDEX(Länder_Liste!I:I, _xludf.AGGREGATE(15, 6, ROW(Länder_Liste!$H$1:$M$260)/(Länder_Liste!$H$1:$M$260=J187), 1))))</f>
        <v/>
      </c>
      <c r="AD187" s="40" t="str" cm="1">
        <f t="array" ref="AD187">IFERROR(INDEX($D$12:$D$261, SMALL(IF($D$12:$D$261&lt;&gt;"", ROW($D$12:$D$261)-ROW(BE$12)+1), ROW(C174))), "")</f>
        <v/>
      </c>
    </row>
    <row r="188" spans="3:30" ht="30" customHeight="1" thickTop="1" thickBot="1">
      <c r="C188" s="141">
        <v>177</v>
      </c>
      <c r="D188" s="301"/>
      <c r="E188" s="148"/>
      <c r="F188" s="148"/>
      <c r="G188" s="148"/>
      <c r="H188" s="301"/>
      <c r="I188" s="301"/>
      <c r="J188" s="301"/>
      <c r="K188" s="301"/>
      <c r="L188" s="302"/>
      <c r="M188" s="301"/>
      <c r="N188" s="152"/>
      <c r="O188" s="41"/>
      <c r="P188" s="41"/>
      <c r="Q188" s="41"/>
      <c r="R188" s="41"/>
      <c r="S188" s="41"/>
      <c r="T188" s="41"/>
      <c r="U188" s="41"/>
      <c r="V188" s="41"/>
      <c r="W188" s="41"/>
      <c r="AC188" s="61" t="str">
        <f t="array" ref="AC188">IF($J188="", "", IF(ISERROR(INDEX(Länder_Liste!$I:$I, _xludf.AGGREGATE(15, 6, ROW(Länder_Liste!$H$1:$M$260)/(Länder_Liste!$H$1:$M$260=$J$10), 1))), "not_found", INDEX(Länder_Liste!I:I, _xludf.AGGREGATE(15, 6, ROW(Länder_Liste!$H$1:$M$260)/(Länder_Liste!$H$1:$M$260=J188), 1))))</f>
        <v/>
      </c>
      <c r="AD188" s="40" t="str" cm="1">
        <f t="array" ref="AD188">IFERROR(INDEX($D$12:$D$261, SMALL(IF($D$12:$D$261&lt;&gt;"", ROW($D$12:$D$261)-ROW(BE$12)+1), ROW(C175))), "")</f>
        <v/>
      </c>
    </row>
    <row r="189" spans="3:30" ht="30" customHeight="1" thickTop="1" thickBot="1">
      <c r="C189" s="141">
        <v>178</v>
      </c>
      <c r="D189" s="301"/>
      <c r="E189" s="148"/>
      <c r="F189" s="148"/>
      <c r="G189" s="148"/>
      <c r="H189" s="301"/>
      <c r="I189" s="301"/>
      <c r="J189" s="301"/>
      <c r="K189" s="301"/>
      <c r="L189" s="302"/>
      <c r="M189" s="301"/>
      <c r="N189" s="152"/>
      <c r="O189" s="41"/>
      <c r="P189" s="41"/>
      <c r="Q189" s="41"/>
      <c r="R189" s="41"/>
      <c r="S189" s="41"/>
      <c r="T189" s="41"/>
      <c r="U189" s="41"/>
      <c r="V189" s="41"/>
      <c r="W189" s="41"/>
      <c r="AC189" s="61" t="str">
        <f t="array" ref="AC189">IF($J189="", "", IF(ISERROR(INDEX(Länder_Liste!$I:$I, _xludf.AGGREGATE(15, 6, ROW(Länder_Liste!$H$1:$M$260)/(Länder_Liste!$H$1:$M$260=$J$10), 1))), "not_found", INDEX(Länder_Liste!I:I, _xludf.AGGREGATE(15, 6, ROW(Länder_Liste!$H$1:$M$260)/(Länder_Liste!$H$1:$M$260=J189), 1))))</f>
        <v/>
      </c>
      <c r="AD189" s="40" t="str" cm="1">
        <f t="array" ref="AD189">IFERROR(INDEX($D$12:$D$261, SMALL(IF($D$12:$D$261&lt;&gt;"", ROW($D$12:$D$261)-ROW(BE$12)+1), ROW(C176))), "")</f>
        <v/>
      </c>
    </row>
    <row r="190" spans="3:30" ht="30" customHeight="1" thickTop="1" thickBot="1">
      <c r="C190" s="141">
        <v>179</v>
      </c>
      <c r="D190" s="301"/>
      <c r="E190" s="148"/>
      <c r="F190" s="148"/>
      <c r="G190" s="148"/>
      <c r="H190" s="301"/>
      <c r="I190" s="301"/>
      <c r="J190" s="301"/>
      <c r="K190" s="301"/>
      <c r="L190" s="302"/>
      <c r="M190" s="301"/>
      <c r="N190" s="152"/>
      <c r="O190" s="41"/>
      <c r="P190" s="41"/>
      <c r="Q190" s="41"/>
      <c r="R190" s="41"/>
      <c r="S190" s="41"/>
      <c r="T190" s="41"/>
      <c r="U190" s="41"/>
      <c r="V190" s="41"/>
      <c r="W190" s="41"/>
      <c r="AC190" s="61" t="str">
        <f t="array" ref="AC190">IF($J190="", "", IF(ISERROR(INDEX(Länder_Liste!$I:$I, _xludf.AGGREGATE(15, 6, ROW(Länder_Liste!$H$1:$M$260)/(Länder_Liste!$H$1:$M$260=$J$10), 1))), "not_found", INDEX(Länder_Liste!I:I, _xludf.AGGREGATE(15, 6, ROW(Länder_Liste!$H$1:$M$260)/(Länder_Liste!$H$1:$M$260=J190), 1))))</f>
        <v/>
      </c>
      <c r="AD190" s="40" t="str" cm="1">
        <f t="array" ref="AD190">IFERROR(INDEX($D$12:$D$261, SMALL(IF($D$12:$D$261&lt;&gt;"", ROW($D$12:$D$261)-ROW(BE$12)+1), ROW(C177))), "")</f>
        <v/>
      </c>
    </row>
    <row r="191" spans="3:30" ht="30" customHeight="1" thickTop="1" thickBot="1">
      <c r="C191" s="141">
        <v>180</v>
      </c>
      <c r="D191" s="301"/>
      <c r="E191" s="148"/>
      <c r="F191" s="148"/>
      <c r="G191" s="148"/>
      <c r="H191" s="301"/>
      <c r="I191" s="301"/>
      <c r="J191" s="301"/>
      <c r="K191" s="301"/>
      <c r="L191" s="302"/>
      <c r="M191" s="301"/>
      <c r="N191" s="152"/>
      <c r="O191" s="41"/>
      <c r="P191" s="41"/>
      <c r="Q191" s="41"/>
      <c r="R191" s="41"/>
      <c r="S191" s="41"/>
      <c r="T191" s="41"/>
      <c r="U191" s="41"/>
      <c r="V191" s="41"/>
      <c r="W191" s="41"/>
      <c r="AC191" s="61" t="str">
        <f t="array" ref="AC191">IF($J191="", "", IF(ISERROR(INDEX(Länder_Liste!$I:$I, _xludf.AGGREGATE(15, 6, ROW(Länder_Liste!$H$1:$M$260)/(Länder_Liste!$H$1:$M$260=$J$10), 1))), "not_found", INDEX(Länder_Liste!I:I, _xludf.AGGREGATE(15, 6, ROW(Länder_Liste!$H$1:$M$260)/(Länder_Liste!$H$1:$M$260=J191), 1))))</f>
        <v/>
      </c>
      <c r="AD191" s="40" t="str" cm="1">
        <f t="array" ref="AD191">IFERROR(INDEX($D$12:$D$261, SMALL(IF($D$12:$D$261&lt;&gt;"", ROW($D$12:$D$261)-ROW(BE$12)+1), ROW(C178))), "")</f>
        <v/>
      </c>
    </row>
    <row r="192" spans="3:30" ht="30" customHeight="1" thickTop="1" thickBot="1">
      <c r="C192" s="141">
        <v>181</v>
      </c>
      <c r="D192" s="301"/>
      <c r="E192" s="148"/>
      <c r="F192" s="148"/>
      <c r="G192" s="148"/>
      <c r="H192" s="301"/>
      <c r="I192" s="301"/>
      <c r="J192" s="301"/>
      <c r="K192" s="301"/>
      <c r="L192" s="302"/>
      <c r="M192" s="301"/>
      <c r="N192" s="152"/>
      <c r="O192" s="41"/>
      <c r="P192" s="41"/>
      <c r="Q192" s="41"/>
      <c r="R192" s="41"/>
      <c r="S192" s="41"/>
      <c r="T192" s="41"/>
      <c r="U192" s="41"/>
      <c r="V192" s="41"/>
      <c r="W192" s="41"/>
      <c r="AC192" s="61" t="str">
        <f t="array" ref="AC192">IF($J192="", "", IF(ISERROR(INDEX(Länder_Liste!$I:$I, _xludf.AGGREGATE(15, 6, ROW(Länder_Liste!$H$1:$M$260)/(Länder_Liste!$H$1:$M$260=$J$10), 1))), "not_found", INDEX(Länder_Liste!I:I, _xludf.AGGREGATE(15, 6, ROW(Länder_Liste!$H$1:$M$260)/(Länder_Liste!$H$1:$M$260=J192), 1))))</f>
        <v/>
      </c>
      <c r="AD192" s="40" t="str" cm="1">
        <f t="array" ref="AD192">IFERROR(INDEX($D$12:$D$261, SMALL(IF($D$12:$D$261&lt;&gt;"", ROW($D$12:$D$261)-ROW(BE$12)+1), ROW(C179))), "")</f>
        <v/>
      </c>
    </row>
    <row r="193" spans="3:30" ht="30" customHeight="1" thickTop="1" thickBot="1">
      <c r="C193" s="141">
        <v>182</v>
      </c>
      <c r="D193" s="301"/>
      <c r="E193" s="148"/>
      <c r="F193" s="148"/>
      <c r="G193" s="148"/>
      <c r="H193" s="301"/>
      <c r="I193" s="301"/>
      <c r="J193" s="301"/>
      <c r="K193" s="301"/>
      <c r="L193" s="302"/>
      <c r="M193" s="301"/>
      <c r="N193" s="152"/>
      <c r="O193" s="41"/>
      <c r="P193" s="41"/>
      <c r="Q193" s="41"/>
      <c r="R193" s="41"/>
      <c r="S193" s="41"/>
      <c r="T193" s="41"/>
      <c r="U193" s="41"/>
      <c r="V193" s="41"/>
      <c r="W193" s="41"/>
      <c r="AC193" s="61" t="str">
        <f t="array" ref="AC193">IF($J193="", "", IF(ISERROR(INDEX(Länder_Liste!$I:$I, _xludf.AGGREGATE(15, 6, ROW(Länder_Liste!$H$1:$M$260)/(Länder_Liste!$H$1:$M$260=$J$10), 1))), "not_found", INDEX(Länder_Liste!I:I, _xludf.AGGREGATE(15, 6, ROW(Länder_Liste!$H$1:$M$260)/(Länder_Liste!$H$1:$M$260=J193), 1))))</f>
        <v/>
      </c>
      <c r="AD193" s="40" t="str" cm="1">
        <f t="array" ref="AD193">IFERROR(INDEX($D$12:$D$261, SMALL(IF($D$12:$D$261&lt;&gt;"", ROW($D$12:$D$261)-ROW(BE$12)+1), ROW(C180))), "")</f>
        <v/>
      </c>
    </row>
    <row r="194" spans="3:30" ht="30" customHeight="1" thickTop="1" thickBot="1">
      <c r="C194" s="141">
        <v>183</v>
      </c>
      <c r="D194" s="301"/>
      <c r="E194" s="148"/>
      <c r="F194" s="148"/>
      <c r="G194" s="148"/>
      <c r="H194" s="301"/>
      <c r="I194" s="301"/>
      <c r="J194" s="301"/>
      <c r="K194" s="301"/>
      <c r="L194" s="302"/>
      <c r="M194" s="301"/>
      <c r="N194" s="152"/>
      <c r="O194" s="41"/>
      <c r="P194" s="41"/>
      <c r="Q194" s="41"/>
      <c r="R194" s="41"/>
      <c r="S194" s="41"/>
      <c r="T194" s="41"/>
      <c r="U194" s="41"/>
      <c r="V194" s="41"/>
      <c r="W194" s="41"/>
      <c r="AC194" s="61" t="str">
        <f t="array" ref="AC194">IF($J194="", "", IF(ISERROR(INDEX(Länder_Liste!$I:$I, _xludf.AGGREGATE(15, 6, ROW(Länder_Liste!$H$1:$M$260)/(Länder_Liste!$H$1:$M$260=$J$10), 1))), "not_found", INDEX(Länder_Liste!I:I, _xludf.AGGREGATE(15, 6, ROW(Länder_Liste!$H$1:$M$260)/(Länder_Liste!$H$1:$M$260=J194), 1))))</f>
        <v/>
      </c>
      <c r="AD194" s="40" t="str" cm="1">
        <f t="array" ref="AD194">IFERROR(INDEX($D$12:$D$261, SMALL(IF($D$12:$D$261&lt;&gt;"", ROW($D$12:$D$261)-ROW(BE$12)+1), ROW(C181))), "")</f>
        <v/>
      </c>
    </row>
    <row r="195" spans="3:30" ht="30" customHeight="1" thickTop="1" thickBot="1">
      <c r="C195" s="141">
        <v>184</v>
      </c>
      <c r="D195" s="301"/>
      <c r="E195" s="148"/>
      <c r="F195" s="148"/>
      <c r="G195" s="148"/>
      <c r="H195" s="301"/>
      <c r="I195" s="301"/>
      <c r="J195" s="301"/>
      <c r="K195" s="301"/>
      <c r="L195" s="302"/>
      <c r="M195" s="301"/>
      <c r="N195" s="152"/>
      <c r="O195" s="41"/>
      <c r="P195" s="41"/>
      <c r="Q195" s="41"/>
      <c r="R195" s="41"/>
      <c r="S195" s="41"/>
      <c r="T195" s="41"/>
      <c r="U195" s="41"/>
      <c r="V195" s="41"/>
      <c r="W195" s="41"/>
      <c r="AC195" s="61" t="str">
        <f t="array" ref="AC195">IF($J195="", "", IF(ISERROR(INDEX(Länder_Liste!$I:$I, _xludf.AGGREGATE(15, 6, ROW(Länder_Liste!$H$1:$M$260)/(Länder_Liste!$H$1:$M$260=$J$10), 1))), "not_found", INDEX(Länder_Liste!I:I, _xludf.AGGREGATE(15, 6, ROW(Länder_Liste!$H$1:$M$260)/(Länder_Liste!$H$1:$M$260=J195), 1))))</f>
        <v/>
      </c>
      <c r="AD195" s="40" t="str" cm="1">
        <f t="array" ref="AD195">IFERROR(INDEX($D$12:$D$261, SMALL(IF($D$12:$D$261&lt;&gt;"", ROW($D$12:$D$261)-ROW(BE$12)+1), ROW(C182))), "")</f>
        <v/>
      </c>
    </row>
    <row r="196" spans="3:30" ht="30" customHeight="1" thickTop="1" thickBot="1">
      <c r="C196" s="141">
        <v>185</v>
      </c>
      <c r="D196" s="301"/>
      <c r="E196" s="148"/>
      <c r="F196" s="148"/>
      <c r="G196" s="148"/>
      <c r="H196" s="301"/>
      <c r="I196" s="301"/>
      <c r="J196" s="301"/>
      <c r="K196" s="301"/>
      <c r="L196" s="302"/>
      <c r="M196" s="301"/>
      <c r="N196" s="152"/>
      <c r="O196" s="41"/>
      <c r="P196" s="41"/>
      <c r="Q196" s="41"/>
      <c r="R196" s="41"/>
      <c r="S196" s="41"/>
      <c r="T196" s="41"/>
      <c r="U196" s="41"/>
      <c r="V196" s="41"/>
      <c r="W196" s="41"/>
      <c r="AC196" s="61" t="str">
        <f t="array" ref="AC196">IF($J196="", "", IF(ISERROR(INDEX(Länder_Liste!$I:$I, _xludf.AGGREGATE(15, 6, ROW(Länder_Liste!$H$1:$M$260)/(Länder_Liste!$H$1:$M$260=$J$10), 1))), "not_found", INDEX(Länder_Liste!I:I, _xludf.AGGREGATE(15, 6, ROW(Länder_Liste!$H$1:$M$260)/(Länder_Liste!$H$1:$M$260=J196), 1))))</f>
        <v/>
      </c>
      <c r="AD196" s="40" t="str" cm="1">
        <f t="array" ref="AD196">IFERROR(INDEX($D$12:$D$261, SMALL(IF($D$12:$D$261&lt;&gt;"", ROW($D$12:$D$261)-ROW(BE$12)+1), ROW(C183))), "")</f>
        <v/>
      </c>
    </row>
    <row r="197" spans="3:30" ht="30" customHeight="1" thickTop="1" thickBot="1">
      <c r="C197" s="141">
        <v>186</v>
      </c>
      <c r="D197" s="301"/>
      <c r="E197" s="148"/>
      <c r="F197" s="148"/>
      <c r="G197" s="148"/>
      <c r="H197" s="301"/>
      <c r="I197" s="301"/>
      <c r="J197" s="301"/>
      <c r="K197" s="301"/>
      <c r="L197" s="302"/>
      <c r="M197" s="301"/>
      <c r="N197" s="152"/>
      <c r="O197" s="41"/>
      <c r="P197" s="41"/>
      <c r="Q197" s="41"/>
      <c r="R197" s="41"/>
      <c r="S197" s="41"/>
      <c r="T197" s="41"/>
      <c r="U197" s="41"/>
      <c r="V197" s="41"/>
      <c r="W197" s="41"/>
      <c r="AC197" s="61" t="str">
        <f t="array" ref="AC197">IF($J197="", "", IF(ISERROR(INDEX(Länder_Liste!$I:$I, _xludf.AGGREGATE(15, 6, ROW(Länder_Liste!$H$1:$M$260)/(Länder_Liste!$H$1:$M$260=$J$10), 1))), "not_found", INDEX(Länder_Liste!I:I, _xludf.AGGREGATE(15, 6, ROW(Länder_Liste!$H$1:$M$260)/(Länder_Liste!$H$1:$M$260=J197), 1))))</f>
        <v/>
      </c>
      <c r="AD197" s="40" t="str" cm="1">
        <f t="array" ref="AD197">IFERROR(INDEX($D$12:$D$261, SMALL(IF($D$12:$D$261&lt;&gt;"", ROW($D$12:$D$261)-ROW(BE$12)+1), ROW(C184))), "")</f>
        <v/>
      </c>
    </row>
    <row r="198" spans="3:30" ht="30" customHeight="1" thickTop="1" thickBot="1">
      <c r="C198" s="141">
        <v>187</v>
      </c>
      <c r="D198" s="301"/>
      <c r="E198" s="148"/>
      <c r="F198" s="148"/>
      <c r="G198" s="148"/>
      <c r="H198" s="301"/>
      <c r="I198" s="301"/>
      <c r="J198" s="301"/>
      <c r="K198" s="301"/>
      <c r="L198" s="302"/>
      <c r="M198" s="301"/>
      <c r="N198" s="152"/>
      <c r="O198" s="41"/>
      <c r="P198" s="41"/>
      <c r="Q198" s="41"/>
      <c r="R198" s="41"/>
      <c r="S198" s="41"/>
      <c r="T198" s="41"/>
      <c r="U198" s="41"/>
      <c r="V198" s="41"/>
      <c r="W198" s="41"/>
      <c r="AC198" s="61" t="str">
        <f t="array" ref="AC198">IF($J198="", "", IF(ISERROR(INDEX(Länder_Liste!$I:$I, _xludf.AGGREGATE(15, 6, ROW(Länder_Liste!$H$1:$M$260)/(Länder_Liste!$H$1:$M$260=$J$10), 1))), "not_found", INDEX(Länder_Liste!I:I, _xludf.AGGREGATE(15, 6, ROW(Länder_Liste!$H$1:$M$260)/(Länder_Liste!$H$1:$M$260=J198), 1))))</f>
        <v/>
      </c>
      <c r="AD198" s="40" t="str" cm="1">
        <f t="array" ref="AD198">IFERROR(INDEX($D$12:$D$261, SMALL(IF($D$12:$D$261&lt;&gt;"", ROW($D$12:$D$261)-ROW(BE$12)+1), ROW(C185))), "")</f>
        <v/>
      </c>
    </row>
    <row r="199" spans="3:30" ht="30" customHeight="1" thickTop="1" thickBot="1">
      <c r="C199" s="141">
        <v>188</v>
      </c>
      <c r="D199" s="301"/>
      <c r="E199" s="148"/>
      <c r="F199" s="148"/>
      <c r="G199" s="148"/>
      <c r="H199" s="301"/>
      <c r="I199" s="301"/>
      <c r="J199" s="301"/>
      <c r="K199" s="301"/>
      <c r="L199" s="302"/>
      <c r="M199" s="301"/>
      <c r="N199" s="152"/>
      <c r="O199" s="41"/>
      <c r="P199" s="41"/>
      <c r="Q199" s="41"/>
      <c r="R199" s="41"/>
      <c r="S199" s="41"/>
      <c r="T199" s="41"/>
      <c r="U199" s="41"/>
      <c r="V199" s="41"/>
      <c r="W199" s="41"/>
      <c r="AC199" s="61" t="str">
        <f t="array" ref="AC199">IF($J199="", "", IF(ISERROR(INDEX(Länder_Liste!$I:$I, _xludf.AGGREGATE(15, 6, ROW(Länder_Liste!$H$1:$M$260)/(Länder_Liste!$H$1:$M$260=$J$10), 1))), "not_found", INDEX(Länder_Liste!I:I, _xludf.AGGREGATE(15, 6, ROW(Länder_Liste!$H$1:$M$260)/(Länder_Liste!$H$1:$M$260=J199), 1))))</f>
        <v/>
      </c>
      <c r="AD199" s="40" t="str" cm="1">
        <f t="array" ref="AD199">IFERROR(INDEX($D$12:$D$261, SMALL(IF($D$12:$D$261&lt;&gt;"", ROW($D$12:$D$261)-ROW(BE$12)+1), ROW(C186))), "")</f>
        <v/>
      </c>
    </row>
    <row r="200" spans="3:30" ht="30" customHeight="1" thickTop="1" thickBot="1">
      <c r="C200" s="141">
        <v>189</v>
      </c>
      <c r="D200" s="301"/>
      <c r="E200" s="148"/>
      <c r="F200" s="148"/>
      <c r="G200" s="148"/>
      <c r="H200" s="301"/>
      <c r="I200" s="301"/>
      <c r="J200" s="301"/>
      <c r="K200" s="301"/>
      <c r="L200" s="302"/>
      <c r="M200" s="301"/>
      <c r="N200" s="152"/>
      <c r="O200" s="41"/>
      <c r="P200" s="41"/>
      <c r="Q200" s="41"/>
      <c r="R200" s="41"/>
      <c r="S200" s="41"/>
      <c r="T200" s="41"/>
      <c r="U200" s="41"/>
      <c r="V200" s="41"/>
      <c r="W200" s="41"/>
      <c r="AC200" s="61" t="str">
        <f t="array" ref="AC200">IF($J200="", "", IF(ISERROR(INDEX(Länder_Liste!$I:$I, _xludf.AGGREGATE(15, 6, ROW(Länder_Liste!$H$1:$M$260)/(Länder_Liste!$H$1:$M$260=$J$10), 1))), "not_found", INDEX(Länder_Liste!I:I, _xludf.AGGREGATE(15, 6, ROW(Länder_Liste!$H$1:$M$260)/(Länder_Liste!$H$1:$M$260=J200), 1))))</f>
        <v/>
      </c>
      <c r="AD200" s="40" t="str" cm="1">
        <f t="array" ref="AD200">IFERROR(INDEX($D$12:$D$261, SMALL(IF($D$12:$D$261&lt;&gt;"", ROW($D$12:$D$261)-ROW(BE$12)+1), ROW(C187))), "")</f>
        <v/>
      </c>
    </row>
    <row r="201" spans="3:30" ht="30" customHeight="1" thickTop="1" thickBot="1">
      <c r="C201" s="141">
        <v>190</v>
      </c>
      <c r="D201" s="301"/>
      <c r="E201" s="148"/>
      <c r="F201" s="148"/>
      <c r="G201" s="148"/>
      <c r="H201" s="301"/>
      <c r="I201" s="301"/>
      <c r="J201" s="301"/>
      <c r="K201" s="301"/>
      <c r="L201" s="302"/>
      <c r="M201" s="301"/>
      <c r="N201" s="152"/>
      <c r="O201" s="41"/>
      <c r="P201" s="41"/>
      <c r="Q201" s="41"/>
      <c r="R201" s="41"/>
      <c r="S201" s="41"/>
      <c r="T201" s="41"/>
      <c r="U201" s="41"/>
      <c r="V201" s="41"/>
      <c r="W201" s="41"/>
      <c r="AC201" s="61" t="str">
        <f t="array" ref="AC201">IF($J201="", "", IF(ISERROR(INDEX(Länder_Liste!$I:$I, _xludf.AGGREGATE(15, 6, ROW(Länder_Liste!$H$1:$M$260)/(Länder_Liste!$H$1:$M$260=$J$10), 1))), "not_found", INDEX(Länder_Liste!I:I, _xludf.AGGREGATE(15, 6, ROW(Länder_Liste!$H$1:$M$260)/(Länder_Liste!$H$1:$M$260=J201), 1))))</f>
        <v/>
      </c>
      <c r="AD201" s="40" t="str" cm="1">
        <f t="array" ref="AD201">IFERROR(INDEX($D$12:$D$261, SMALL(IF($D$12:$D$261&lt;&gt;"", ROW($D$12:$D$261)-ROW(BE$12)+1), ROW(C188))), "")</f>
        <v/>
      </c>
    </row>
    <row r="202" spans="3:30" ht="30" customHeight="1" thickTop="1" thickBot="1">
      <c r="C202" s="141">
        <v>191</v>
      </c>
      <c r="D202" s="301"/>
      <c r="E202" s="148"/>
      <c r="F202" s="148"/>
      <c r="G202" s="148"/>
      <c r="H202" s="301"/>
      <c r="I202" s="301"/>
      <c r="J202" s="301"/>
      <c r="K202" s="301"/>
      <c r="L202" s="302"/>
      <c r="M202" s="301"/>
      <c r="N202" s="152"/>
      <c r="O202" s="41"/>
      <c r="P202" s="41"/>
      <c r="Q202" s="41"/>
      <c r="R202" s="41"/>
      <c r="S202" s="41"/>
      <c r="T202" s="41"/>
      <c r="U202" s="41"/>
      <c r="V202" s="41"/>
      <c r="W202" s="41"/>
      <c r="AC202" s="61" t="str">
        <f t="array" ref="AC202">IF($J202="", "", IF(ISERROR(INDEX(Länder_Liste!$I:$I, _xludf.AGGREGATE(15, 6, ROW(Länder_Liste!$H$1:$M$260)/(Länder_Liste!$H$1:$M$260=$J$10), 1))), "not_found", INDEX(Länder_Liste!I:I, _xludf.AGGREGATE(15, 6, ROW(Länder_Liste!$H$1:$M$260)/(Länder_Liste!$H$1:$M$260=J202), 1))))</f>
        <v/>
      </c>
      <c r="AD202" s="40" t="str" cm="1">
        <f t="array" ref="AD202">IFERROR(INDEX($D$12:$D$261, SMALL(IF($D$12:$D$261&lt;&gt;"", ROW($D$12:$D$261)-ROW(BE$12)+1), ROW(C189))), "")</f>
        <v/>
      </c>
    </row>
    <row r="203" spans="3:30" ht="30" customHeight="1" thickTop="1" thickBot="1">
      <c r="C203" s="141">
        <v>192</v>
      </c>
      <c r="D203" s="301"/>
      <c r="E203" s="148"/>
      <c r="F203" s="148"/>
      <c r="G203" s="148"/>
      <c r="H203" s="301"/>
      <c r="I203" s="301"/>
      <c r="J203" s="301"/>
      <c r="K203" s="301"/>
      <c r="L203" s="302"/>
      <c r="M203" s="301"/>
      <c r="N203" s="152"/>
      <c r="O203" s="41"/>
      <c r="P203" s="41"/>
      <c r="Q203" s="41"/>
      <c r="R203" s="41"/>
      <c r="S203" s="41"/>
      <c r="T203" s="41"/>
      <c r="U203" s="41"/>
      <c r="V203" s="41"/>
      <c r="W203" s="41"/>
      <c r="AC203" s="61" t="str">
        <f t="array" ref="AC203">IF($J203="", "", IF(ISERROR(INDEX(Länder_Liste!$I:$I, _xludf.AGGREGATE(15, 6, ROW(Länder_Liste!$H$1:$M$260)/(Länder_Liste!$H$1:$M$260=$J$10), 1))), "not_found", INDEX(Länder_Liste!I:I, _xludf.AGGREGATE(15, 6, ROW(Länder_Liste!$H$1:$M$260)/(Länder_Liste!$H$1:$M$260=J203), 1))))</f>
        <v/>
      </c>
      <c r="AD203" s="40" t="str" cm="1">
        <f t="array" ref="AD203">IFERROR(INDEX($D$12:$D$261, SMALL(IF($D$12:$D$261&lt;&gt;"", ROW($D$12:$D$261)-ROW(BE$12)+1), ROW(C190))), "")</f>
        <v/>
      </c>
    </row>
    <row r="204" spans="3:30" ht="30" customHeight="1" thickTop="1" thickBot="1">
      <c r="C204" s="141">
        <v>193</v>
      </c>
      <c r="D204" s="301"/>
      <c r="E204" s="148"/>
      <c r="F204" s="148"/>
      <c r="G204" s="148"/>
      <c r="H204" s="301"/>
      <c r="I204" s="301"/>
      <c r="J204" s="301"/>
      <c r="K204" s="301"/>
      <c r="L204" s="302"/>
      <c r="M204" s="301"/>
      <c r="N204" s="152"/>
      <c r="O204" s="41"/>
      <c r="P204" s="41"/>
      <c r="Q204" s="41"/>
      <c r="R204" s="41"/>
      <c r="S204" s="41"/>
      <c r="T204" s="41"/>
      <c r="U204" s="41"/>
      <c r="V204" s="41"/>
      <c r="W204" s="41"/>
      <c r="AC204" s="61" t="str">
        <f t="array" ref="AC204">IF($J204="", "", IF(ISERROR(INDEX(Länder_Liste!$I:$I, _xludf.AGGREGATE(15, 6, ROW(Länder_Liste!$H$1:$M$260)/(Länder_Liste!$H$1:$M$260=$J$10), 1))), "not_found", INDEX(Länder_Liste!I:I, _xludf.AGGREGATE(15, 6, ROW(Länder_Liste!$H$1:$M$260)/(Länder_Liste!$H$1:$M$260=J204), 1))))</f>
        <v/>
      </c>
      <c r="AD204" s="40" t="str" cm="1">
        <f t="array" ref="AD204">IFERROR(INDEX($D$12:$D$261, SMALL(IF($D$12:$D$261&lt;&gt;"", ROW($D$12:$D$261)-ROW(BE$12)+1), ROW(C191))), "")</f>
        <v/>
      </c>
    </row>
    <row r="205" spans="3:30" ht="30" customHeight="1" thickTop="1" thickBot="1">
      <c r="C205" s="141">
        <v>194</v>
      </c>
      <c r="D205" s="301"/>
      <c r="E205" s="148"/>
      <c r="F205" s="148"/>
      <c r="G205" s="148"/>
      <c r="H205" s="301"/>
      <c r="I205" s="301"/>
      <c r="J205" s="301"/>
      <c r="K205" s="301"/>
      <c r="L205" s="302"/>
      <c r="M205" s="301"/>
      <c r="N205" s="152"/>
      <c r="O205" s="41"/>
      <c r="P205" s="41"/>
      <c r="Q205" s="41"/>
      <c r="R205" s="41"/>
      <c r="S205" s="41"/>
      <c r="T205" s="41"/>
      <c r="U205" s="41"/>
      <c r="V205" s="41"/>
      <c r="W205" s="41"/>
      <c r="AC205" s="61" t="str">
        <f t="array" ref="AC205">IF($J205="", "", IF(ISERROR(INDEX(Länder_Liste!$I:$I, _xludf.AGGREGATE(15, 6, ROW(Länder_Liste!$H$1:$M$260)/(Länder_Liste!$H$1:$M$260=$J$10), 1))), "not_found", INDEX(Länder_Liste!I:I, _xludf.AGGREGATE(15, 6, ROW(Länder_Liste!$H$1:$M$260)/(Länder_Liste!$H$1:$M$260=J205), 1))))</f>
        <v/>
      </c>
      <c r="AD205" s="40" t="str" cm="1">
        <f t="array" ref="AD205">IFERROR(INDEX($D$12:$D$261, SMALL(IF($D$12:$D$261&lt;&gt;"", ROW($D$12:$D$261)-ROW(BE$12)+1), ROW(C192))), "")</f>
        <v/>
      </c>
    </row>
    <row r="206" spans="3:30" ht="30" customHeight="1" thickTop="1" thickBot="1">
      <c r="C206" s="141">
        <v>195</v>
      </c>
      <c r="D206" s="301"/>
      <c r="E206" s="148"/>
      <c r="F206" s="148"/>
      <c r="G206" s="148"/>
      <c r="H206" s="301"/>
      <c r="I206" s="301"/>
      <c r="J206" s="301"/>
      <c r="K206" s="301"/>
      <c r="L206" s="302"/>
      <c r="M206" s="301"/>
      <c r="N206" s="152"/>
      <c r="O206" s="41"/>
      <c r="P206" s="41"/>
      <c r="Q206" s="41"/>
      <c r="R206" s="41"/>
      <c r="S206" s="41"/>
      <c r="T206" s="41"/>
      <c r="U206" s="41"/>
      <c r="V206" s="41"/>
      <c r="W206" s="41"/>
      <c r="AC206" s="61" t="str">
        <f t="array" ref="AC206">IF($J206="", "", IF(ISERROR(INDEX(Länder_Liste!$I:$I, _xludf.AGGREGATE(15, 6, ROW(Länder_Liste!$H$1:$M$260)/(Länder_Liste!$H$1:$M$260=$J$10), 1))), "not_found", INDEX(Länder_Liste!I:I, _xludf.AGGREGATE(15, 6, ROW(Länder_Liste!$H$1:$M$260)/(Länder_Liste!$H$1:$M$260=J206), 1))))</f>
        <v/>
      </c>
      <c r="AD206" s="40" t="str" cm="1">
        <f t="array" ref="AD206">IFERROR(INDEX($D$12:$D$261, SMALL(IF($D$12:$D$261&lt;&gt;"", ROW($D$12:$D$261)-ROW(BE$12)+1), ROW(C193))), "")</f>
        <v/>
      </c>
    </row>
    <row r="207" spans="3:30" ht="30" customHeight="1" thickTop="1" thickBot="1">
      <c r="C207" s="141">
        <v>196</v>
      </c>
      <c r="D207" s="301"/>
      <c r="E207" s="148"/>
      <c r="F207" s="148"/>
      <c r="G207" s="148"/>
      <c r="H207" s="301"/>
      <c r="I207" s="301"/>
      <c r="J207" s="301"/>
      <c r="K207" s="301"/>
      <c r="L207" s="302"/>
      <c r="M207" s="301"/>
      <c r="N207" s="152"/>
      <c r="O207" s="41"/>
      <c r="P207" s="41"/>
      <c r="Q207" s="41"/>
      <c r="R207" s="41"/>
      <c r="S207" s="41"/>
      <c r="T207" s="41"/>
      <c r="U207" s="41"/>
      <c r="V207" s="41"/>
      <c r="W207" s="41"/>
      <c r="AC207" s="61" t="str">
        <f t="array" ref="AC207">IF($J207="", "", IF(ISERROR(INDEX(Länder_Liste!$I:$I, _xludf.AGGREGATE(15, 6, ROW(Länder_Liste!$H$1:$M$260)/(Länder_Liste!$H$1:$M$260=$J$10), 1))), "not_found", INDEX(Länder_Liste!I:I, _xludf.AGGREGATE(15, 6, ROW(Länder_Liste!$H$1:$M$260)/(Länder_Liste!$H$1:$M$260=J207), 1))))</f>
        <v/>
      </c>
      <c r="AD207" s="40" t="str" cm="1">
        <f t="array" ref="AD207">IFERROR(INDEX($D$12:$D$261, SMALL(IF($D$12:$D$261&lt;&gt;"", ROW($D$12:$D$261)-ROW(BE$12)+1), ROW(C194))), "")</f>
        <v/>
      </c>
    </row>
    <row r="208" spans="3:30" ht="30" customHeight="1" thickTop="1" thickBot="1">
      <c r="C208" s="141">
        <v>197</v>
      </c>
      <c r="D208" s="301"/>
      <c r="E208" s="148"/>
      <c r="F208" s="148"/>
      <c r="G208" s="148"/>
      <c r="H208" s="301"/>
      <c r="I208" s="301"/>
      <c r="J208" s="301"/>
      <c r="K208" s="301"/>
      <c r="L208" s="302"/>
      <c r="M208" s="301"/>
      <c r="N208" s="152"/>
      <c r="O208" s="41"/>
      <c r="P208" s="41"/>
      <c r="Q208" s="41"/>
      <c r="R208" s="41"/>
      <c r="S208" s="41"/>
      <c r="T208" s="41"/>
      <c r="U208" s="41"/>
      <c r="V208" s="41"/>
      <c r="W208" s="41"/>
      <c r="AC208" s="61" t="str">
        <f t="array" ref="AC208">IF($J208="", "", IF(ISERROR(INDEX(Länder_Liste!$I:$I, _xludf.AGGREGATE(15, 6, ROW(Länder_Liste!$H$1:$M$260)/(Länder_Liste!$H$1:$M$260=$J$10), 1))), "not_found", INDEX(Länder_Liste!I:I, _xludf.AGGREGATE(15, 6, ROW(Länder_Liste!$H$1:$M$260)/(Länder_Liste!$H$1:$M$260=J208), 1))))</f>
        <v/>
      </c>
      <c r="AD208" s="40" t="str" cm="1">
        <f t="array" ref="AD208">IFERROR(INDEX($D$12:$D$261, SMALL(IF($D$12:$D$261&lt;&gt;"", ROW($D$12:$D$261)-ROW(BE$12)+1), ROW(C195))), "")</f>
        <v/>
      </c>
    </row>
    <row r="209" spans="3:30" ht="30" customHeight="1" thickTop="1" thickBot="1">
      <c r="C209" s="141">
        <v>198</v>
      </c>
      <c r="D209" s="301"/>
      <c r="E209" s="148"/>
      <c r="F209" s="148"/>
      <c r="G209" s="148"/>
      <c r="H209" s="301"/>
      <c r="I209" s="301"/>
      <c r="J209" s="301"/>
      <c r="K209" s="301"/>
      <c r="L209" s="302"/>
      <c r="M209" s="301"/>
      <c r="N209" s="152"/>
      <c r="O209" s="41"/>
      <c r="P209" s="41"/>
      <c r="Q209" s="41"/>
      <c r="R209" s="41"/>
      <c r="S209" s="41"/>
      <c r="T209" s="41"/>
      <c r="U209" s="41"/>
      <c r="V209" s="41"/>
      <c r="W209" s="41"/>
      <c r="AC209" s="61" t="str">
        <f t="array" ref="AC209">IF($J209="", "", IF(ISERROR(INDEX(Länder_Liste!$I:$I, _xludf.AGGREGATE(15, 6, ROW(Länder_Liste!$H$1:$M$260)/(Länder_Liste!$H$1:$M$260=$J$10), 1))), "not_found", INDEX(Länder_Liste!I:I, _xludf.AGGREGATE(15, 6, ROW(Länder_Liste!$H$1:$M$260)/(Länder_Liste!$H$1:$M$260=J209), 1))))</f>
        <v/>
      </c>
      <c r="AD209" s="40" t="str" cm="1">
        <f t="array" ref="AD209">IFERROR(INDEX($D$12:$D$261, SMALL(IF($D$12:$D$261&lt;&gt;"", ROW($D$12:$D$261)-ROW(BE$12)+1), ROW(C196))), "")</f>
        <v/>
      </c>
    </row>
    <row r="210" spans="3:30" ht="30" customHeight="1" thickTop="1" thickBot="1">
      <c r="C210" s="141">
        <v>199</v>
      </c>
      <c r="D210" s="301"/>
      <c r="E210" s="148"/>
      <c r="F210" s="148"/>
      <c r="G210" s="148"/>
      <c r="H210" s="301"/>
      <c r="I210" s="301"/>
      <c r="J210" s="301"/>
      <c r="K210" s="301"/>
      <c r="L210" s="302"/>
      <c r="M210" s="301"/>
      <c r="N210" s="152"/>
      <c r="O210" s="41"/>
      <c r="P210" s="41"/>
      <c r="Q210" s="41"/>
      <c r="R210" s="41"/>
      <c r="S210" s="41"/>
      <c r="T210" s="41"/>
      <c r="U210" s="41"/>
      <c r="V210" s="41"/>
      <c r="W210" s="41"/>
      <c r="AC210" s="61" t="str">
        <f t="array" ref="AC210">IF($J210="", "", IF(ISERROR(INDEX(Länder_Liste!$I:$I, _xludf.AGGREGATE(15, 6, ROW(Länder_Liste!$H$1:$M$260)/(Länder_Liste!$H$1:$M$260=$J$10), 1))), "not_found", INDEX(Länder_Liste!I:I, _xludf.AGGREGATE(15, 6, ROW(Länder_Liste!$H$1:$M$260)/(Länder_Liste!$H$1:$M$260=J210), 1))))</f>
        <v/>
      </c>
      <c r="AD210" s="40" t="str" cm="1">
        <f t="array" ref="AD210">IFERROR(INDEX($D$12:$D$261, SMALL(IF($D$12:$D$261&lt;&gt;"", ROW($D$12:$D$261)-ROW(BE$12)+1), ROW(C197))), "")</f>
        <v/>
      </c>
    </row>
    <row r="211" spans="3:30" ht="30" customHeight="1" thickTop="1" thickBot="1">
      <c r="C211" s="141">
        <v>200</v>
      </c>
      <c r="D211" s="301"/>
      <c r="E211" s="148"/>
      <c r="F211" s="148"/>
      <c r="G211" s="148"/>
      <c r="H211" s="301"/>
      <c r="I211" s="301"/>
      <c r="J211" s="301"/>
      <c r="K211" s="301"/>
      <c r="L211" s="302"/>
      <c r="M211" s="301"/>
      <c r="N211" s="152"/>
      <c r="O211" s="41"/>
      <c r="P211" s="41"/>
      <c r="Q211" s="41"/>
      <c r="R211" s="41"/>
      <c r="S211" s="41"/>
      <c r="T211" s="41"/>
      <c r="U211" s="41"/>
      <c r="V211" s="41"/>
      <c r="W211" s="41"/>
      <c r="AC211" s="61" t="str">
        <f t="array" ref="AC211">IF($J211="", "", IF(ISERROR(INDEX(Länder_Liste!$I:$I, _xludf.AGGREGATE(15, 6, ROW(Länder_Liste!$H$1:$M$260)/(Länder_Liste!$H$1:$M$260=$J$10), 1))), "not_found", INDEX(Länder_Liste!I:I, _xludf.AGGREGATE(15, 6, ROW(Länder_Liste!$H$1:$M$260)/(Länder_Liste!$H$1:$M$260=J211), 1))))</f>
        <v/>
      </c>
      <c r="AD211" s="40" t="str" cm="1">
        <f t="array" ref="AD211">IFERROR(INDEX($D$12:$D$261, SMALL(IF($D$12:$D$261&lt;&gt;"", ROW($D$12:$D$261)-ROW(BE$12)+1), ROW(C198))), "")</f>
        <v/>
      </c>
    </row>
    <row r="212" spans="3:30" ht="30" customHeight="1" thickTop="1" thickBot="1">
      <c r="C212" s="141">
        <v>201</v>
      </c>
      <c r="D212" s="301"/>
      <c r="E212" s="148"/>
      <c r="F212" s="148"/>
      <c r="G212" s="148"/>
      <c r="H212" s="301"/>
      <c r="I212" s="301"/>
      <c r="J212" s="301"/>
      <c r="K212" s="301"/>
      <c r="L212" s="302"/>
      <c r="M212" s="301"/>
      <c r="N212" s="152"/>
      <c r="O212" s="41"/>
      <c r="P212" s="41"/>
      <c r="Q212" s="41"/>
      <c r="R212" s="41"/>
      <c r="S212" s="41"/>
      <c r="T212" s="41"/>
      <c r="U212" s="41"/>
      <c r="V212" s="41"/>
      <c r="W212" s="41"/>
      <c r="AC212" s="61" t="str">
        <f t="array" ref="AC212">IF($J212="", "", IF(ISERROR(INDEX(Länder_Liste!$I:$I, _xludf.AGGREGATE(15, 6, ROW(Länder_Liste!$H$1:$M$260)/(Länder_Liste!$H$1:$M$260=$J$10), 1))), "not_found", INDEX(Länder_Liste!I:I, _xludf.AGGREGATE(15, 6, ROW(Länder_Liste!$H$1:$M$260)/(Länder_Liste!$H$1:$M$260=J212), 1))))</f>
        <v/>
      </c>
      <c r="AD212" s="40" t="str" cm="1">
        <f t="array" ref="AD212">IFERROR(INDEX($D$12:$D$261, SMALL(IF($D$12:$D$261&lt;&gt;"", ROW($D$12:$D$261)-ROW(BE$12)+1), ROW(C199))), "")</f>
        <v/>
      </c>
    </row>
    <row r="213" spans="3:30" ht="30" customHeight="1" thickTop="1" thickBot="1">
      <c r="C213" s="141">
        <v>202</v>
      </c>
      <c r="D213" s="301"/>
      <c r="E213" s="148"/>
      <c r="F213" s="148"/>
      <c r="G213" s="148"/>
      <c r="H213" s="301"/>
      <c r="I213" s="301"/>
      <c r="J213" s="301"/>
      <c r="K213" s="301"/>
      <c r="L213" s="302"/>
      <c r="M213" s="301"/>
      <c r="N213" s="152"/>
      <c r="O213" s="41"/>
      <c r="P213" s="41"/>
      <c r="Q213" s="41"/>
      <c r="R213" s="41"/>
      <c r="S213" s="41"/>
      <c r="T213" s="41"/>
      <c r="U213" s="41"/>
      <c r="V213" s="41"/>
      <c r="W213" s="41"/>
      <c r="AC213" s="61" t="str">
        <f t="array" ref="AC213">IF($J213="", "", IF(ISERROR(INDEX(Länder_Liste!$I:$I, _xludf.AGGREGATE(15, 6, ROW(Länder_Liste!$H$1:$M$260)/(Länder_Liste!$H$1:$M$260=$J$10), 1))), "not_found", INDEX(Länder_Liste!I:I, _xludf.AGGREGATE(15, 6, ROW(Länder_Liste!$H$1:$M$260)/(Länder_Liste!$H$1:$M$260=J213), 1))))</f>
        <v/>
      </c>
      <c r="AD213" s="40" t="str" cm="1">
        <f t="array" ref="AD213">IFERROR(INDEX($D$12:$D$261, SMALL(IF($D$12:$D$261&lt;&gt;"", ROW($D$12:$D$261)-ROW(BE$12)+1), ROW(C200))), "")</f>
        <v/>
      </c>
    </row>
    <row r="214" spans="3:30" ht="30" customHeight="1" thickTop="1" thickBot="1">
      <c r="C214" s="141">
        <v>203</v>
      </c>
      <c r="D214" s="301"/>
      <c r="E214" s="148"/>
      <c r="F214" s="148"/>
      <c r="G214" s="148"/>
      <c r="H214" s="301"/>
      <c r="I214" s="301"/>
      <c r="J214" s="301"/>
      <c r="K214" s="301"/>
      <c r="L214" s="302"/>
      <c r="M214" s="301"/>
      <c r="N214" s="152"/>
      <c r="O214" s="41"/>
      <c r="P214" s="41"/>
      <c r="Q214" s="41"/>
      <c r="R214" s="41"/>
      <c r="S214" s="41"/>
      <c r="T214" s="41"/>
      <c r="U214" s="41"/>
      <c r="V214" s="41"/>
      <c r="W214" s="41"/>
      <c r="AC214" s="61" t="str">
        <f t="array" ref="AC214">IF($J214="", "", IF(ISERROR(INDEX(Länder_Liste!$I:$I, _xludf.AGGREGATE(15, 6, ROW(Länder_Liste!$H$1:$M$260)/(Länder_Liste!$H$1:$M$260=$J$10), 1))), "not_found", INDEX(Länder_Liste!I:I, _xludf.AGGREGATE(15, 6, ROW(Länder_Liste!$H$1:$M$260)/(Länder_Liste!$H$1:$M$260=J214), 1))))</f>
        <v/>
      </c>
      <c r="AD214" s="40" t="str" cm="1">
        <f t="array" ref="AD214">IFERROR(INDEX($D$12:$D$261, SMALL(IF($D$12:$D$261&lt;&gt;"", ROW($D$12:$D$261)-ROW(BE$12)+1), ROW(C201))), "")</f>
        <v/>
      </c>
    </row>
    <row r="215" spans="3:30" ht="30" customHeight="1" thickTop="1" thickBot="1">
      <c r="C215" s="141">
        <v>204</v>
      </c>
      <c r="D215" s="301"/>
      <c r="E215" s="148"/>
      <c r="F215" s="148"/>
      <c r="G215" s="148"/>
      <c r="H215" s="301"/>
      <c r="I215" s="301"/>
      <c r="J215" s="301"/>
      <c r="K215" s="301"/>
      <c r="L215" s="302"/>
      <c r="M215" s="301"/>
      <c r="N215" s="152"/>
      <c r="O215" s="41"/>
      <c r="P215" s="41"/>
      <c r="Q215" s="41"/>
      <c r="R215" s="41"/>
      <c r="S215" s="41"/>
      <c r="T215" s="41"/>
      <c r="U215" s="41"/>
      <c r="V215" s="41"/>
      <c r="W215" s="41"/>
      <c r="AC215" s="61" t="str">
        <f t="array" ref="AC215">IF($J215="", "", IF(ISERROR(INDEX(Länder_Liste!$I:$I, _xludf.AGGREGATE(15, 6, ROW(Länder_Liste!$H$1:$M$260)/(Länder_Liste!$H$1:$M$260=$J$10), 1))), "not_found", INDEX(Länder_Liste!I:I, _xludf.AGGREGATE(15, 6, ROW(Länder_Liste!$H$1:$M$260)/(Länder_Liste!$H$1:$M$260=J215), 1))))</f>
        <v/>
      </c>
      <c r="AD215" s="40" t="str" cm="1">
        <f t="array" ref="AD215">IFERROR(INDEX($D$12:$D$261, SMALL(IF($D$12:$D$261&lt;&gt;"", ROW($D$12:$D$261)-ROW(BE$12)+1), ROW(C202))), "")</f>
        <v/>
      </c>
    </row>
    <row r="216" spans="3:30" ht="30" customHeight="1" thickTop="1" thickBot="1">
      <c r="C216" s="141">
        <v>205</v>
      </c>
      <c r="D216" s="301"/>
      <c r="E216" s="148"/>
      <c r="F216" s="148"/>
      <c r="G216" s="148"/>
      <c r="H216" s="301"/>
      <c r="I216" s="301"/>
      <c r="J216" s="301"/>
      <c r="K216" s="301"/>
      <c r="L216" s="302"/>
      <c r="M216" s="301"/>
      <c r="N216" s="152"/>
      <c r="O216" s="41"/>
      <c r="P216" s="41"/>
      <c r="Q216" s="41"/>
      <c r="R216" s="41"/>
      <c r="S216" s="41"/>
      <c r="T216" s="41"/>
      <c r="U216" s="41"/>
      <c r="V216" s="41"/>
      <c r="W216" s="41"/>
      <c r="AC216" s="61" t="str">
        <f t="array" ref="AC216">IF($J216="", "", IF(ISERROR(INDEX(Länder_Liste!$I:$I, _xludf.AGGREGATE(15, 6, ROW(Länder_Liste!$H$1:$M$260)/(Länder_Liste!$H$1:$M$260=$J$10), 1))), "not_found", INDEX(Länder_Liste!I:I, _xludf.AGGREGATE(15, 6, ROW(Länder_Liste!$H$1:$M$260)/(Länder_Liste!$H$1:$M$260=J216), 1))))</f>
        <v/>
      </c>
      <c r="AD216" s="40" t="str" cm="1">
        <f t="array" ref="AD216">IFERROR(INDEX($D$12:$D$261, SMALL(IF($D$12:$D$261&lt;&gt;"", ROW($D$12:$D$261)-ROW(BE$12)+1), ROW(C203))), "")</f>
        <v/>
      </c>
    </row>
    <row r="217" spans="3:30" ht="30" customHeight="1" thickTop="1" thickBot="1">
      <c r="C217" s="141">
        <v>206</v>
      </c>
      <c r="D217" s="301"/>
      <c r="E217" s="148"/>
      <c r="F217" s="148"/>
      <c r="G217" s="148"/>
      <c r="H217" s="301"/>
      <c r="I217" s="301"/>
      <c r="J217" s="301"/>
      <c r="K217" s="301"/>
      <c r="L217" s="302"/>
      <c r="M217" s="301"/>
      <c r="N217" s="152"/>
      <c r="O217" s="41"/>
      <c r="P217" s="41"/>
      <c r="Q217" s="41"/>
      <c r="R217" s="41"/>
      <c r="S217" s="41"/>
      <c r="T217" s="41"/>
      <c r="U217" s="41"/>
      <c r="V217" s="41"/>
      <c r="W217" s="41"/>
      <c r="AC217" s="61" t="str">
        <f t="array" ref="AC217">IF($J217="", "", IF(ISERROR(INDEX(Länder_Liste!$I:$I, _xludf.AGGREGATE(15, 6, ROW(Länder_Liste!$H$1:$M$260)/(Länder_Liste!$H$1:$M$260=$J$10), 1))), "not_found", INDEX(Länder_Liste!I:I, _xludf.AGGREGATE(15, 6, ROW(Länder_Liste!$H$1:$M$260)/(Länder_Liste!$H$1:$M$260=J217), 1))))</f>
        <v/>
      </c>
      <c r="AD217" s="40" t="str" cm="1">
        <f t="array" ref="AD217">IFERROR(INDEX($D$12:$D$261, SMALL(IF($D$12:$D$261&lt;&gt;"", ROW($D$12:$D$261)-ROW(BE$12)+1), ROW(C204))), "")</f>
        <v/>
      </c>
    </row>
    <row r="218" spans="3:30" ht="30" customHeight="1" thickTop="1" thickBot="1">
      <c r="C218" s="141">
        <v>207</v>
      </c>
      <c r="D218" s="301"/>
      <c r="E218" s="148"/>
      <c r="F218" s="148"/>
      <c r="G218" s="148"/>
      <c r="H218" s="301"/>
      <c r="I218" s="301"/>
      <c r="J218" s="301"/>
      <c r="K218" s="301"/>
      <c r="L218" s="302"/>
      <c r="M218" s="301"/>
      <c r="N218" s="152"/>
      <c r="O218" s="41"/>
      <c r="P218" s="41"/>
      <c r="Q218" s="41"/>
      <c r="R218" s="41"/>
      <c r="S218" s="41"/>
      <c r="T218" s="41"/>
      <c r="U218" s="41"/>
      <c r="V218" s="41"/>
      <c r="W218" s="41"/>
      <c r="AC218" s="61" t="str">
        <f t="array" ref="AC218">IF($J218="", "", IF(ISERROR(INDEX(Länder_Liste!$I:$I, _xludf.AGGREGATE(15, 6, ROW(Länder_Liste!$H$1:$M$260)/(Länder_Liste!$H$1:$M$260=$J$10), 1))), "not_found", INDEX(Länder_Liste!I:I, _xludf.AGGREGATE(15, 6, ROW(Länder_Liste!$H$1:$M$260)/(Länder_Liste!$H$1:$M$260=J218), 1))))</f>
        <v/>
      </c>
      <c r="AD218" s="40" t="str" cm="1">
        <f t="array" ref="AD218">IFERROR(INDEX($D$12:$D$261, SMALL(IF($D$12:$D$261&lt;&gt;"", ROW($D$12:$D$261)-ROW(BE$12)+1), ROW(C205))), "")</f>
        <v/>
      </c>
    </row>
    <row r="219" spans="3:30" ht="30" customHeight="1" thickTop="1" thickBot="1">
      <c r="C219" s="141">
        <v>208</v>
      </c>
      <c r="D219" s="301"/>
      <c r="E219" s="148"/>
      <c r="F219" s="148"/>
      <c r="G219" s="148"/>
      <c r="H219" s="301"/>
      <c r="I219" s="301"/>
      <c r="J219" s="301"/>
      <c r="K219" s="301"/>
      <c r="L219" s="302"/>
      <c r="M219" s="301"/>
      <c r="N219" s="152"/>
      <c r="O219" s="41"/>
      <c r="P219" s="41"/>
      <c r="Q219" s="41"/>
      <c r="R219" s="41"/>
      <c r="S219" s="41"/>
      <c r="T219" s="41"/>
      <c r="U219" s="41"/>
      <c r="V219" s="41"/>
      <c r="W219" s="41"/>
      <c r="AC219" s="61" t="str">
        <f t="array" ref="AC219">IF($J219="", "", IF(ISERROR(INDEX(Länder_Liste!$I:$I, _xludf.AGGREGATE(15, 6, ROW(Länder_Liste!$H$1:$M$260)/(Länder_Liste!$H$1:$M$260=$J$10), 1))), "not_found", INDEX(Länder_Liste!I:I, _xludf.AGGREGATE(15, 6, ROW(Länder_Liste!$H$1:$M$260)/(Länder_Liste!$H$1:$M$260=J219), 1))))</f>
        <v/>
      </c>
      <c r="AD219" s="40" t="str" cm="1">
        <f t="array" ref="AD219">IFERROR(INDEX($D$12:$D$261, SMALL(IF($D$12:$D$261&lt;&gt;"", ROW($D$12:$D$261)-ROW(BE$12)+1), ROW(C206))), "")</f>
        <v/>
      </c>
    </row>
    <row r="220" spans="3:30" ht="30" customHeight="1" thickTop="1" thickBot="1">
      <c r="C220" s="141">
        <v>209</v>
      </c>
      <c r="D220" s="301"/>
      <c r="E220" s="148"/>
      <c r="F220" s="148"/>
      <c r="G220" s="148"/>
      <c r="H220" s="301"/>
      <c r="I220" s="301"/>
      <c r="J220" s="301"/>
      <c r="K220" s="301"/>
      <c r="L220" s="302"/>
      <c r="M220" s="301"/>
      <c r="N220" s="152"/>
      <c r="O220" s="41"/>
      <c r="P220" s="41"/>
      <c r="Q220" s="41"/>
      <c r="R220" s="41"/>
      <c r="S220" s="41"/>
      <c r="T220" s="41"/>
      <c r="U220" s="41"/>
      <c r="V220" s="41"/>
      <c r="W220" s="41"/>
      <c r="AC220" s="61" t="str">
        <f t="array" ref="AC220">IF($J220="", "", IF(ISERROR(INDEX(Länder_Liste!$I:$I, _xludf.AGGREGATE(15, 6, ROW(Länder_Liste!$H$1:$M$260)/(Länder_Liste!$H$1:$M$260=$J$10), 1))), "not_found", INDEX(Länder_Liste!I:I, _xludf.AGGREGATE(15, 6, ROW(Länder_Liste!$H$1:$M$260)/(Länder_Liste!$H$1:$M$260=J220), 1))))</f>
        <v/>
      </c>
      <c r="AD220" s="40" t="str" cm="1">
        <f t="array" ref="AD220">IFERROR(INDEX($D$12:$D$261, SMALL(IF($D$12:$D$261&lt;&gt;"", ROW($D$12:$D$261)-ROW(BE$12)+1), ROW(C207))), "")</f>
        <v/>
      </c>
    </row>
    <row r="221" spans="3:30" ht="30" customHeight="1" thickTop="1" thickBot="1">
      <c r="C221" s="141">
        <v>210</v>
      </c>
      <c r="D221" s="301"/>
      <c r="E221" s="148"/>
      <c r="F221" s="148"/>
      <c r="G221" s="148"/>
      <c r="H221" s="301"/>
      <c r="I221" s="301"/>
      <c r="J221" s="301"/>
      <c r="K221" s="301"/>
      <c r="L221" s="302"/>
      <c r="M221" s="301"/>
      <c r="N221" s="152"/>
      <c r="O221" s="41"/>
      <c r="P221" s="41"/>
      <c r="Q221" s="41"/>
      <c r="R221" s="41"/>
      <c r="S221" s="41"/>
      <c r="T221" s="41"/>
      <c r="U221" s="41"/>
      <c r="V221" s="41"/>
      <c r="W221" s="41"/>
      <c r="AC221" s="61" t="str">
        <f t="array" ref="AC221">IF($J221="", "", IF(ISERROR(INDEX(Länder_Liste!$I:$I, _xludf.AGGREGATE(15, 6, ROW(Länder_Liste!$H$1:$M$260)/(Länder_Liste!$H$1:$M$260=$J$10), 1))), "not_found", INDEX(Länder_Liste!I:I, _xludf.AGGREGATE(15, 6, ROW(Länder_Liste!$H$1:$M$260)/(Länder_Liste!$H$1:$M$260=J221), 1))))</f>
        <v/>
      </c>
      <c r="AD221" s="40" t="str" cm="1">
        <f t="array" ref="AD221">IFERROR(INDEX($D$12:$D$261, SMALL(IF($D$12:$D$261&lt;&gt;"", ROW($D$12:$D$261)-ROW(BE$12)+1), ROW(C208))), "")</f>
        <v/>
      </c>
    </row>
    <row r="222" spans="3:30" ht="30" customHeight="1" thickTop="1" thickBot="1">
      <c r="C222" s="141">
        <v>211</v>
      </c>
      <c r="D222" s="301"/>
      <c r="E222" s="148"/>
      <c r="F222" s="148"/>
      <c r="G222" s="148"/>
      <c r="H222" s="301"/>
      <c r="I222" s="301"/>
      <c r="J222" s="301"/>
      <c r="K222" s="301"/>
      <c r="L222" s="302"/>
      <c r="M222" s="301"/>
      <c r="N222" s="152"/>
      <c r="O222" s="41"/>
      <c r="P222" s="41"/>
      <c r="Q222" s="41"/>
      <c r="R222" s="41"/>
      <c r="S222" s="41"/>
      <c r="T222" s="41"/>
      <c r="U222" s="41"/>
      <c r="V222" s="41"/>
      <c r="W222" s="41"/>
      <c r="AC222" s="61" t="str">
        <f t="array" ref="AC222">IF($J222="", "", IF(ISERROR(INDEX(Länder_Liste!$I:$I, _xludf.AGGREGATE(15, 6, ROW(Länder_Liste!$H$1:$M$260)/(Länder_Liste!$H$1:$M$260=$J$10), 1))), "not_found", INDEX(Länder_Liste!I:I, _xludf.AGGREGATE(15, 6, ROW(Länder_Liste!$H$1:$M$260)/(Länder_Liste!$H$1:$M$260=J222), 1))))</f>
        <v/>
      </c>
      <c r="AD222" s="40" t="str" cm="1">
        <f t="array" ref="AD222">IFERROR(INDEX($D$12:$D$261, SMALL(IF($D$12:$D$261&lt;&gt;"", ROW($D$12:$D$261)-ROW(BE$12)+1), ROW(C209))), "")</f>
        <v/>
      </c>
    </row>
    <row r="223" spans="3:30" ht="30" customHeight="1" thickTop="1" thickBot="1">
      <c r="C223" s="141">
        <v>212</v>
      </c>
      <c r="D223" s="301"/>
      <c r="E223" s="148"/>
      <c r="F223" s="148"/>
      <c r="G223" s="148"/>
      <c r="H223" s="301"/>
      <c r="I223" s="301"/>
      <c r="J223" s="301"/>
      <c r="K223" s="301"/>
      <c r="L223" s="302"/>
      <c r="M223" s="301"/>
      <c r="N223" s="152"/>
      <c r="O223" s="41"/>
      <c r="P223" s="41"/>
      <c r="Q223" s="41"/>
      <c r="R223" s="41"/>
      <c r="S223" s="41"/>
      <c r="T223" s="41"/>
      <c r="U223" s="41"/>
      <c r="V223" s="41"/>
      <c r="W223" s="41"/>
      <c r="AC223" s="61" t="str">
        <f t="array" ref="AC223">IF($J223="", "", IF(ISERROR(INDEX(Länder_Liste!$I:$I, _xludf.AGGREGATE(15, 6, ROW(Länder_Liste!$H$1:$M$260)/(Länder_Liste!$H$1:$M$260=$J$10), 1))), "not_found", INDEX(Länder_Liste!I:I, _xludf.AGGREGATE(15, 6, ROW(Länder_Liste!$H$1:$M$260)/(Länder_Liste!$H$1:$M$260=J223), 1))))</f>
        <v/>
      </c>
      <c r="AD223" s="40" t="str" cm="1">
        <f t="array" ref="AD223">IFERROR(INDEX($D$12:$D$261, SMALL(IF($D$12:$D$261&lt;&gt;"", ROW($D$12:$D$261)-ROW(BE$12)+1), ROW(C210))), "")</f>
        <v/>
      </c>
    </row>
    <row r="224" spans="3:30" ht="30" customHeight="1" thickTop="1" thickBot="1">
      <c r="C224" s="141">
        <v>213</v>
      </c>
      <c r="D224" s="301"/>
      <c r="E224" s="148"/>
      <c r="F224" s="148"/>
      <c r="G224" s="148"/>
      <c r="H224" s="301"/>
      <c r="I224" s="301"/>
      <c r="J224" s="301"/>
      <c r="K224" s="301"/>
      <c r="L224" s="302"/>
      <c r="M224" s="301"/>
      <c r="N224" s="152"/>
      <c r="O224" s="41"/>
      <c r="P224" s="41"/>
      <c r="Q224" s="41"/>
      <c r="R224" s="41"/>
      <c r="S224" s="41"/>
      <c r="T224" s="41"/>
      <c r="U224" s="41"/>
      <c r="V224" s="41"/>
      <c r="W224" s="41"/>
      <c r="AC224" s="61" t="str">
        <f t="array" ref="AC224">IF($J224="", "", IF(ISERROR(INDEX(Länder_Liste!$I:$I, _xludf.AGGREGATE(15, 6, ROW(Länder_Liste!$H$1:$M$260)/(Länder_Liste!$H$1:$M$260=$J$10), 1))), "not_found", INDEX(Länder_Liste!I:I, _xludf.AGGREGATE(15, 6, ROW(Länder_Liste!$H$1:$M$260)/(Länder_Liste!$H$1:$M$260=J224), 1))))</f>
        <v/>
      </c>
      <c r="AD224" s="40" t="str" cm="1">
        <f t="array" ref="AD224">IFERROR(INDEX($D$12:$D$261, SMALL(IF($D$12:$D$261&lt;&gt;"", ROW($D$12:$D$261)-ROW(BE$12)+1), ROW(C211))), "")</f>
        <v/>
      </c>
    </row>
    <row r="225" spans="3:30" ht="30" customHeight="1" thickTop="1" thickBot="1">
      <c r="C225" s="141">
        <v>214</v>
      </c>
      <c r="D225" s="301"/>
      <c r="E225" s="148"/>
      <c r="F225" s="148"/>
      <c r="G225" s="148"/>
      <c r="H225" s="301"/>
      <c r="I225" s="301"/>
      <c r="J225" s="301"/>
      <c r="K225" s="301"/>
      <c r="L225" s="302"/>
      <c r="M225" s="301"/>
      <c r="N225" s="152"/>
      <c r="O225" s="41"/>
      <c r="P225" s="41"/>
      <c r="Q225" s="41"/>
      <c r="R225" s="41"/>
      <c r="S225" s="41"/>
      <c r="T225" s="41"/>
      <c r="U225" s="41"/>
      <c r="V225" s="41"/>
      <c r="W225" s="41"/>
      <c r="AC225" s="61" t="str">
        <f t="array" ref="AC225">IF($J225="", "", IF(ISERROR(INDEX(Länder_Liste!$I:$I, _xludf.AGGREGATE(15, 6, ROW(Länder_Liste!$H$1:$M$260)/(Länder_Liste!$H$1:$M$260=$J$10), 1))), "not_found", INDEX(Länder_Liste!I:I, _xludf.AGGREGATE(15, 6, ROW(Länder_Liste!$H$1:$M$260)/(Länder_Liste!$H$1:$M$260=J225), 1))))</f>
        <v/>
      </c>
      <c r="AD225" s="40" t="str" cm="1">
        <f t="array" ref="AD225">IFERROR(INDEX($D$12:$D$261, SMALL(IF($D$12:$D$261&lt;&gt;"", ROW($D$12:$D$261)-ROW(BE$12)+1), ROW(C212))), "")</f>
        <v/>
      </c>
    </row>
    <row r="226" spans="3:30" ht="30" customHeight="1" thickTop="1" thickBot="1">
      <c r="C226" s="141">
        <v>215</v>
      </c>
      <c r="D226" s="301"/>
      <c r="E226" s="148"/>
      <c r="F226" s="148"/>
      <c r="G226" s="148"/>
      <c r="H226" s="301"/>
      <c r="I226" s="301"/>
      <c r="J226" s="301"/>
      <c r="K226" s="301"/>
      <c r="L226" s="302"/>
      <c r="M226" s="301"/>
      <c r="N226" s="152"/>
      <c r="O226" s="41"/>
      <c r="P226" s="41"/>
      <c r="Q226" s="41"/>
      <c r="R226" s="41"/>
      <c r="S226" s="41"/>
      <c r="T226" s="41"/>
      <c r="U226" s="41"/>
      <c r="V226" s="41"/>
      <c r="W226" s="41"/>
      <c r="AC226" s="61" t="str">
        <f t="array" ref="AC226">IF($J226="", "", IF(ISERROR(INDEX(Länder_Liste!$I:$I, _xludf.AGGREGATE(15, 6, ROW(Länder_Liste!$H$1:$M$260)/(Länder_Liste!$H$1:$M$260=$J$10), 1))), "not_found", INDEX(Länder_Liste!I:I, _xludf.AGGREGATE(15, 6, ROW(Länder_Liste!$H$1:$M$260)/(Länder_Liste!$H$1:$M$260=J226), 1))))</f>
        <v/>
      </c>
      <c r="AD226" s="40" t="str" cm="1">
        <f t="array" ref="AD226">IFERROR(INDEX($D$12:$D$261, SMALL(IF($D$12:$D$261&lt;&gt;"", ROW($D$12:$D$261)-ROW(BE$12)+1), ROW(C213))), "")</f>
        <v/>
      </c>
    </row>
    <row r="227" spans="3:30" ht="30" customHeight="1" thickTop="1" thickBot="1">
      <c r="C227" s="141">
        <v>216</v>
      </c>
      <c r="D227" s="301"/>
      <c r="E227" s="148"/>
      <c r="F227" s="148"/>
      <c r="G227" s="148"/>
      <c r="H227" s="301"/>
      <c r="I227" s="301"/>
      <c r="J227" s="301"/>
      <c r="K227" s="301"/>
      <c r="L227" s="302"/>
      <c r="M227" s="301"/>
      <c r="N227" s="152"/>
      <c r="O227" s="41"/>
      <c r="P227" s="41"/>
      <c r="Q227" s="41"/>
      <c r="R227" s="41"/>
      <c r="S227" s="41"/>
      <c r="T227" s="41"/>
      <c r="U227" s="41"/>
      <c r="V227" s="41"/>
      <c r="W227" s="41"/>
      <c r="AC227" s="61" t="str">
        <f t="array" ref="AC227">IF($J227="", "", IF(ISERROR(INDEX(Länder_Liste!$I:$I, _xludf.AGGREGATE(15, 6, ROW(Länder_Liste!$H$1:$M$260)/(Länder_Liste!$H$1:$M$260=$J$10), 1))), "not_found", INDEX(Länder_Liste!I:I, _xludf.AGGREGATE(15, 6, ROW(Länder_Liste!$H$1:$M$260)/(Länder_Liste!$H$1:$M$260=J227), 1))))</f>
        <v/>
      </c>
      <c r="AD227" s="40" t="str" cm="1">
        <f t="array" ref="AD227">IFERROR(INDEX($D$12:$D$261, SMALL(IF($D$12:$D$261&lt;&gt;"", ROW($D$12:$D$261)-ROW(BE$12)+1), ROW(C214))), "")</f>
        <v/>
      </c>
    </row>
    <row r="228" spans="3:30" ht="30" customHeight="1" thickTop="1" thickBot="1">
      <c r="C228" s="141">
        <v>217</v>
      </c>
      <c r="D228" s="301"/>
      <c r="E228" s="148"/>
      <c r="F228" s="148"/>
      <c r="G228" s="148"/>
      <c r="H228" s="301"/>
      <c r="I228" s="301"/>
      <c r="J228" s="301"/>
      <c r="K228" s="301"/>
      <c r="L228" s="302"/>
      <c r="M228" s="301"/>
      <c r="N228" s="152"/>
      <c r="O228" s="41"/>
      <c r="P228" s="41"/>
      <c r="Q228" s="41"/>
      <c r="R228" s="41"/>
      <c r="S228" s="41"/>
      <c r="T228" s="41"/>
      <c r="U228" s="41"/>
      <c r="V228" s="41"/>
      <c r="W228" s="41"/>
      <c r="AC228" s="61" t="str">
        <f t="array" ref="AC228">IF($J228="", "", IF(ISERROR(INDEX(Länder_Liste!$I:$I, _xludf.AGGREGATE(15, 6, ROW(Länder_Liste!$H$1:$M$260)/(Länder_Liste!$H$1:$M$260=$J$10), 1))), "not_found", INDEX(Länder_Liste!I:I, _xludf.AGGREGATE(15, 6, ROW(Länder_Liste!$H$1:$M$260)/(Länder_Liste!$H$1:$M$260=J228), 1))))</f>
        <v/>
      </c>
      <c r="AD228" s="40" t="str" cm="1">
        <f t="array" ref="AD228">IFERROR(INDEX($D$12:$D$261, SMALL(IF($D$12:$D$261&lt;&gt;"", ROW($D$12:$D$261)-ROW(BE$12)+1), ROW(C215))), "")</f>
        <v/>
      </c>
    </row>
    <row r="229" spans="3:30" ht="30" customHeight="1" thickTop="1" thickBot="1">
      <c r="C229" s="141">
        <v>218</v>
      </c>
      <c r="D229" s="301"/>
      <c r="E229" s="148"/>
      <c r="F229" s="148"/>
      <c r="G229" s="148"/>
      <c r="H229" s="301"/>
      <c r="I229" s="301"/>
      <c r="J229" s="301"/>
      <c r="K229" s="301"/>
      <c r="L229" s="302"/>
      <c r="M229" s="301"/>
      <c r="N229" s="152"/>
      <c r="O229" s="41"/>
      <c r="P229" s="41"/>
      <c r="Q229" s="41"/>
      <c r="R229" s="41"/>
      <c r="S229" s="41"/>
      <c r="T229" s="41"/>
      <c r="U229" s="41"/>
      <c r="V229" s="41"/>
      <c r="W229" s="41"/>
      <c r="AC229" s="61" t="str">
        <f t="array" ref="AC229">IF($J229="", "", IF(ISERROR(INDEX(Länder_Liste!$I:$I, _xludf.AGGREGATE(15, 6, ROW(Länder_Liste!$H$1:$M$260)/(Länder_Liste!$H$1:$M$260=$J$10), 1))), "not_found", INDEX(Länder_Liste!I:I, _xludf.AGGREGATE(15, 6, ROW(Länder_Liste!$H$1:$M$260)/(Länder_Liste!$H$1:$M$260=J229), 1))))</f>
        <v/>
      </c>
      <c r="AD229" s="40" t="str" cm="1">
        <f t="array" ref="AD229">IFERROR(INDEX($D$12:$D$261, SMALL(IF($D$12:$D$261&lt;&gt;"", ROW($D$12:$D$261)-ROW(BE$12)+1), ROW(C216))), "")</f>
        <v/>
      </c>
    </row>
    <row r="230" spans="3:30" ht="30" customHeight="1" thickTop="1" thickBot="1">
      <c r="C230" s="141">
        <v>219</v>
      </c>
      <c r="D230" s="301"/>
      <c r="E230" s="148"/>
      <c r="F230" s="148"/>
      <c r="G230" s="148"/>
      <c r="H230" s="301"/>
      <c r="I230" s="301"/>
      <c r="J230" s="301"/>
      <c r="K230" s="301"/>
      <c r="L230" s="302"/>
      <c r="M230" s="301"/>
      <c r="N230" s="152"/>
      <c r="O230" s="41"/>
      <c r="P230" s="41"/>
      <c r="Q230" s="41"/>
      <c r="R230" s="41"/>
      <c r="S230" s="41"/>
      <c r="T230" s="41"/>
      <c r="U230" s="41"/>
      <c r="V230" s="41"/>
      <c r="W230" s="41"/>
      <c r="AC230" s="61" t="str">
        <f t="array" ref="AC230">IF($J230="", "", IF(ISERROR(INDEX(Länder_Liste!$I:$I, _xludf.AGGREGATE(15, 6, ROW(Länder_Liste!$H$1:$M$260)/(Länder_Liste!$H$1:$M$260=$J$10), 1))), "not_found", INDEX(Länder_Liste!I:I, _xludf.AGGREGATE(15, 6, ROW(Länder_Liste!$H$1:$M$260)/(Länder_Liste!$H$1:$M$260=J230), 1))))</f>
        <v/>
      </c>
      <c r="AD230" s="40" t="str" cm="1">
        <f t="array" ref="AD230">IFERROR(INDEX($D$12:$D$261, SMALL(IF($D$12:$D$261&lt;&gt;"", ROW($D$12:$D$261)-ROW(BE$12)+1), ROW(C217))), "")</f>
        <v/>
      </c>
    </row>
    <row r="231" spans="3:30" ht="30" customHeight="1" thickTop="1" thickBot="1">
      <c r="C231" s="141">
        <v>220</v>
      </c>
      <c r="D231" s="301"/>
      <c r="E231" s="148"/>
      <c r="F231" s="148"/>
      <c r="G231" s="148"/>
      <c r="H231" s="301"/>
      <c r="I231" s="301"/>
      <c r="J231" s="301"/>
      <c r="K231" s="301"/>
      <c r="L231" s="302"/>
      <c r="M231" s="301"/>
      <c r="N231" s="152"/>
      <c r="O231" s="41"/>
      <c r="P231" s="41"/>
      <c r="Q231" s="41"/>
      <c r="R231" s="41"/>
      <c r="S231" s="41"/>
      <c r="T231" s="41"/>
      <c r="U231" s="41"/>
      <c r="V231" s="41"/>
      <c r="W231" s="41"/>
      <c r="AC231" s="61" t="str">
        <f t="array" ref="AC231">IF($J231="", "", IF(ISERROR(INDEX(Länder_Liste!$I:$I, _xludf.AGGREGATE(15, 6, ROW(Länder_Liste!$H$1:$M$260)/(Länder_Liste!$H$1:$M$260=$J$10), 1))), "not_found", INDEX(Länder_Liste!I:I, _xludf.AGGREGATE(15, 6, ROW(Länder_Liste!$H$1:$M$260)/(Länder_Liste!$H$1:$M$260=J231), 1))))</f>
        <v/>
      </c>
      <c r="AD231" s="40" t="str" cm="1">
        <f t="array" ref="AD231">IFERROR(INDEX($D$12:$D$261, SMALL(IF($D$12:$D$261&lt;&gt;"", ROW($D$12:$D$261)-ROW(BE$12)+1), ROW(C218))), "")</f>
        <v/>
      </c>
    </row>
    <row r="232" spans="3:30" ht="30" customHeight="1" thickTop="1" thickBot="1">
      <c r="C232" s="141">
        <v>221</v>
      </c>
      <c r="D232" s="301"/>
      <c r="E232" s="148"/>
      <c r="F232" s="148"/>
      <c r="G232" s="148"/>
      <c r="H232" s="301"/>
      <c r="I232" s="301"/>
      <c r="J232" s="301"/>
      <c r="K232" s="301"/>
      <c r="L232" s="302"/>
      <c r="M232" s="301"/>
      <c r="N232" s="152"/>
      <c r="O232" s="41"/>
      <c r="P232" s="41"/>
      <c r="Q232" s="41"/>
      <c r="R232" s="41"/>
      <c r="S232" s="41"/>
      <c r="T232" s="41"/>
      <c r="U232" s="41"/>
      <c r="V232" s="41"/>
      <c r="W232" s="41"/>
      <c r="AC232" s="61" t="str">
        <f t="array" ref="AC232">IF($J232="", "", IF(ISERROR(INDEX(Länder_Liste!$I:$I, _xludf.AGGREGATE(15, 6, ROW(Länder_Liste!$H$1:$M$260)/(Länder_Liste!$H$1:$M$260=$J$10), 1))), "not_found", INDEX(Länder_Liste!I:I, _xludf.AGGREGATE(15, 6, ROW(Länder_Liste!$H$1:$M$260)/(Länder_Liste!$H$1:$M$260=J232), 1))))</f>
        <v/>
      </c>
      <c r="AD232" s="40" t="str" cm="1">
        <f t="array" ref="AD232">IFERROR(INDEX($D$12:$D$261, SMALL(IF($D$12:$D$261&lt;&gt;"", ROW($D$12:$D$261)-ROW(BE$12)+1), ROW(C219))), "")</f>
        <v/>
      </c>
    </row>
    <row r="233" spans="3:30" ht="30" customHeight="1" thickTop="1" thickBot="1">
      <c r="C233" s="141">
        <v>222</v>
      </c>
      <c r="D233" s="301"/>
      <c r="E233" s="148"/>
      <c r="F233" s="148"/>
      <c r="G233" s="148"/>
      <c r="H233" s="301"/>
      <c r="I233" s="301"/>
      <c r="J233" s="301"/>
      <c r="K233" s="301"/>
      <c r="L233" s="302"/>
      <c r="M233" s="301"/>
      <c r="N233" s="152"/>
      <c r="O233" s="41"/>
      <c r="P233" s="41"/>
      <c r="Q233" s="41"/>
      <c r="R233" s="41"/>
      <c r="S233" s="41"/>
      <c r="T233" s="41"/>
      <c r="U233" s="41"/>
      <c r="V233" s="41"/>
      <c r="W233" s="41"/>
      <c r="AC233" s="61" t="str">
        <f t="array" ref="AC233">IF($J233="", "", IF(ISERROR(INDEX(Länder_Liste!$I:$I, _xludf.AGGREGATE(15, 6, ROW(Länder_Liste!$H$1:$M$260)/(Länder_Liste!$H$1:$M$260=$J$10), 1))), "not_found", INDEX(Länder_Liste!I:I, _xludf.AGGREGATE(15, 6, ROW(Länder_Liste!$H$1:$M$260)/(Länder_Liste!$H$1:$M$260=J233), 1))))</f>
        <v/>
      </c>
      <c r="AD233" s="40" t="str" cm="1">
        <f t="array" ref="AD233">IFERROR(INDEX($D$12:$D$261, SMALL(IF($D$12:$D$261&lt;&gt;"", ROW($D$12:$D$261)-ROW(BE$12)+1), ROW(C220))), "")</f>
        <v/>
      </c>
    </row>
    <row r="234" spans="3:30" ht="30" customHeight="1" thickTop="1" thickBot="1">
      <c r="C234" s="141">
        <v>223</v>
      </c>
      <c r="D234" s="301"/>
      <c r="E234" s="148"/>
      <c r="F234" s="148"/>
      <c r="G234" s="148"/>
      <c r="H234" s="301"/>
      <c r="I234" s="301"/>
      <c r="J234" s="301"/>
      <c r="K234" s="301"/>
      <c r="L234" s="302"/>
      <c r="M234" s="301"/>
      <c r="N234" s="152"/>
      <c r="O234" s="41"/>
      <c r="P234" s="41"/>
      <c r="Q234" s="41"/>
      <c r="R234" s="41"/>
      <c r="S234" s="41"/>
      <c r="T234" s="41"/>
      <c r="U234" s="41"/>
      <c r="V234" s="41"/>
      <c r="W234" s="41"/>
      <c r="AC234" s="61" t="str">
        <f t="array" ref="AC234">IF($J234="", "", IF(ISERROR(INDEX(Länder_Liste!$I:$I, _xludf.AGGREGATE(15, 6, ROW(Länder_Liste!$H$1:$M$260)/(Länder_Liste!$H$1:$M$260=$J$10), 1))), "not_found", INDEX(Länder_Liste!I:I, _xludf.AGGREGATE(15, 6, ROW(Länder_Liste!$H$1:$M$260)/(Länder_Liste!$H$1:$M$260=J234), 1))))</f>
        <v/>
      </c>
      <c r="AD234" s="40" t="str" cm="1">
        <f t="array" ref="AD234">IFERROR(INDEX($D$12:$D$261, SMALL(IF($D$12:$D$261&lt;&gt;"", ROW($D$12:$D$261)-ROW(BE$12)+1), ROW(C221))), "")</f>
        <v/>
      </c>
    </row>
    <row r="235" spans="3:30" ht="30" customHeight="1" thickTop="1" thickBot="1">
      <c r="C235" s="141">
        <v>224</v>
      </c>
      <c r="D235" s="301"/>
      <c r="E235" s="148"/>
      <c r="F235" s="148"/>
      <c r="G235" s="148"/>
      <c r="H235" s="301"/>
      <c r="I235" s="301"/>
      <c r="J235" s="301"/>
      <c r="K235" s="301"/>
      <c r="L235" s="302"/>
      <c r="M235" s="301"/>
      <c r="N235" s="152"/>
      <c r="O235" s="41"/>
      <c r="P235" s="41"/>
      <c r="Q235" s="41"/>
      <c r="R235" s="41"/>
      <c r="S235" s="41"/>
      <c r="T235" s="41"/>
      <c r="U235" s="41"/>
      <c r="V235" s="41"/>
      <c r="W235" s="41"/>
      <c r="AC235" s="61" t="str">
        <f t="array" ref="AC235">IF($J235="", "", IF(ISERROR(INDEX(Länder_Liste!$I:$I, _xludf.AGGREGATE(15, 6, ROW(Länder_Liste!$H$1:$M$260)/(Länder_Liste!$H$1:$M$260=$J$10), 1))), "not_found", INDEX(Länder_Liste!I:I, _xludf.AGGREGATE(15, 6, ROW(Länder_Liste!$H$1:$M$260)/(Länder_Liste!$H$1:$M$260=J235), 1))))</f>
        <v/>
      </c>
      <c r="AD235" s="40" t="str" cm="1">
        <f t="array" ref="AD235">IFERROR(INDEX($D$12:$D$261, SMALL(IF($D$12:$D$261&lt;&gt;"", ROW($D$12:$D$261)-ROW(BE$12)+1), ROW(C222))), "")</f>
        <v/>
      </c>
    </row>
    <row r="236" spans="3:30" ht="30" customHeight="1" thickTop="1" thickBot="1">
      <c r="C236" s="141">
        <v>225</v>
      </c>
      <c r="D236" s="301"/>
      <c r="E236" s="148"/>
      <c r="F236" s="148"/>
      <c r="G236" s="148"/>
      <c r="H236" s="301"/>
      <c r="I236" s="301"/>
      <c r="J236" s="301"/>
      <c r="K236" s="301"/>
      <c r="L236" s="302"/>
      <c r="M236" s="301"/>
      <c r="N236" s="152"/>
      <c r="O236" s="41"/>
      <c r="P236" s="41"/>
      <c r="Q236" s="41"/>
      <c r="R236" s="41"/>
      <c r="S236" s="41"/>
      <c r="T236" s="41"/>
      <c r="U236" s="41"/>
      <c r="V236" s="41"/>
      <c r="W236" s="41"/>
      <c r="AC236" s="61" t="str">
        <f t="array" ref="AC236">IF($J236="", "", IF(ISERROR(INDEX(Länder_Liste!$I:$I, _xludf.AGGREGATE(15, 6, ROW(Länder_Liste!$H$1:$M$260)/(Länder_Liste!$H$1:$M$260=$J$10), 1))), "not_found", INDEX(Länder_Liste!I:I, _xludf.AGGREGATE(15, 6, ROW(Länder_Liste!$H$1:$M$260)/(Länder_Liste!$H$1:$M$260=J236), 1))))</f>
        <v/>
      </c>
      <c r="AD236" s="40" t="str" cm="1">
        <f t="array" ref="AD236">IFERROR(INDEX($D$12:$D$261, SMALL(IF($D$12:$D$261&lt;&gt;"", ROW($D$12:$D$261)-ROW(BE$12)+1), ROW(C223))), "")</f>
        <v/>
      </c>
    </row>
    <row r="237" spans="3:30" ht="30" customHeight="1" thickTop="1" thickBot="1">
      <c r="C237" s="141">
        <v>226</v>
      </c>
      <c r="D237" s="301"/>
      <c r="E237" s="148"/>
      <c r="F237" s="148"/>
      <c r="G237" s="148"/>
      <c r="H237" s="301"/>
      <c r="I237" s="301"/>
      <c r="J237" s="301"/>
      <c r="K237" s="301"/>
      <c r="L237" s="302"/>
      <c r="M237" s="301"/>
      <c r="N237" s="152"/>
      <c r="O237" s="41"/>
      <c r="P237" s="41"/>
      <c r="Q237" s="41"/>
      <c r="R237" s="41"/>
      <c r="S237" s="41"/>
      <c r="T237" s="41"/>
      <c r="U237" s="41"/>
      <c r="V237" s="41"/>
      <c r="W237" s="41"/>
      <c r="AC237" s="61" t="str">
        <f t="array" ref="AC237">IF($J237="", "", IF(ISERROR(INDEX(Länder_Liste!$I:$I, _xludf.AGGREGATE(15, 6, ROW(Länder_Liste!$H$1:$M$260)/(Länder_Liste!$H$1:$M$260=$J$10), 1))), "not_found", INDEX(Länder_Liste!I:I, _xludf.AGGREGATE(15, 6, ROW(Länder_Liste!$H$1:$M$260)/(Länder_Liste!$H$1:$M$260=J237), 1))))</f>
        <v/>
      </c>
      <c r="AD237" s="40" t="str" cm="1">
        <f t="array" ref="AD237">IFERROR(INDEX($D$12:$D$261, SMALL(IF($D$12:$D$261&lt;&gt;"", ROW($D$12:$D$261)-ROW(BE$12)+1), ROW(C224))), "")</f>
        <v/>
      </c>
    </row>
    <row r="238" spans="3:30" ht="30" customHeight="1" thickTop="1" thickBot="1">
      <c r="C238" s="141">
        <v>227</v>
      </c>
      <c r="D238" s="301"/>
      <c r="E238" s="148"/>
      <c r="F238" s="148"/>
      <c r="G238" s="148"/>
      <c r="H238" s="301"/>
      <c r="I238" s="301"/>
      <c r="J238" s="301"/>
      <c r="K238" s="301"/>
      <c r="L238" s="302"/>
      <c r="M238" s="301"/>
      <c r="N238" s="152"/>
      <c r="O238" s="41"/>
      <c r="P238" s="41"/>
      <c r="Q238" s="41"/>
      <c r="R238" s="41"/>
      <c r="S238" s="41"/>
      <c r="T238" s="41"/>
      <c r="U238" s="41"/>
      <c r="V238" s="41"/>
      <c r="W238" s="41"/>
      <c r="AC238" s="61" t="str">
        <f t="array" ref="AC238">IF($J238="", "", IF(ISERROR(INDEX(Länder_Liste!$I:$I, _xludf.AGGREGATE(15, 6, ROW(Länder_Liste!$H$1:$M$260)/(Länder_Liste!$H$1:$M$260=$J$10), 1))), "not_found", INDEX(Länder_Liste!I:I, _xludf.AGGREGATE(15, 6, ROW(Länder_Liste!$H$1:$M$260)/(Länder_Liste!$H$1:$M$260=J238), 1))))</f>
        <v/>
      </c>
      <c r="AD238" s="40" t="str" cm="1">
        <f t="array" ref="AD238">IFERROR(INDEX($D$12:$D$261, SMALL(IF($D$12:$D$261&lt;&gt;"", ROW($D$12:$D$261)-ROW(BE$12)+1), ROW(C225))), "")</f>
        <v/>
      </c>
    </row>
    <row r="239" spans="3:30" ht="30" customHeight="1" thickTop="1" thickBot="1">
      <c r="C239" s="141">
        <v>228</v>
      </c>
      <c r="D239" s="301"/>
      <c r="E239" s="148"/>
      <c r="F239" s="148"/>
      <c r="G239" s="148"/>
      <c r="H239" s="301"/>
      <c r="I239" s="301"/>
      <c r="J239" s="301"/>
      <c r="K239" s="301"/>
      <c r="L239" s="302"/>
      <c r="M239" s="301"/>
      <c r="N239" s="152"/>
      <c r="O239" s="41"/>
      <c r="P239" s="41"/>
      <c r="Q239" s="41"/>
      <c r="R239" s="41"/>
      <c r="S239" s="41"/>
      <c r="T239" s="41"/>
      <c r="U239" s="41"/>
      <c r="V239" s="41"/>
      <c r="W239" s="41"/>
      <c r="AC239" s="61" t="str">
        <f t="array" ref="AC239">IF($J239="", "", IF(ISERROR(INDEX(Länder_Liste!$I:$I, _xludf.AGGREGATE(15, 6, ROW(Länder_Liste!$H$1:$M$260)/(Länder_Liste!$H$1:$M$260=$J$10), 1))), "not_found", INDEX(Länder_Liste!I:I, _xludf.AGGREGATE(15, 6, ROW(Länder_Liste!$H$1:$M$260)/(Länder_Liste!$H$1:$M$260=J239), 1))))</f>
        <v/>
      </c>
      <c r="AD239" s="40" t="str" cm="1">
        <f t="array" ref="AD239">IFERROR(INDEX($D$12:$D$261, SMALL(IF($D$12:$D$261&lt;&gt;"", ROW($D$12:$D$261)-ROW(BE$12)+1), ROW(C226))), "")</f>
        <v/>
      </c>
    </row>
    <row r="240" spans="3:30" ht="30" customHeight="1" thickTop="1" thickBot="1">
      <c r="C240" s="141">
        <v>229</v>
      </c>
      <c r="D240" s="301"/>
      <c r="E240" s="148"/>
      <c r="F240" s="148"/>
      <c r="G240" s="148"/>
      <c r="H240" s="301"/>
      <c r="I240" s="301"/>
      <c r="J240" s="301"/>
      <c r="K240" s="301"/>
      <c r="L240" s="302"/>
      <c r="M240" s="301"/>
      <c r="N240" s="152"/>
      <c r="O240" s="41"/>
      <c r="P240" s="41"/>
      <c r="Q240" s="41"/>
      <c r="R240" s="41"/>
      <c r="S240" s="41"/>
      <c r="T240" s="41"/>
      <c r="U240" s="41"/>
      <c r="V240" s="41"/>
      <c r="W240" s="41"/>
      <c r="AC240" s="61" t="str">
        <f t="array" ref="AC240">IF($J240="", "", IF(ISERROR(INDEX(Länder_Liste!$I:$I, _xludf.AGGREGATE(15, 6, ROW(Länder_Liste!$H$1:$M$260)/(Länder_Liste!$H$1:$M$260=$J$10), 1))), "not_found", INDEX(Länder_Liste!I:I, _xludf.AGGREGATE(15, 6, ROW(Länder_Liste!$H$1:$M$260)/(Länder_Liste!$H$1:$M$260=J240), 1))))</f>
        <v/>
      </c>
      <c r="AD240" s="40" t="str" cm="1">
        <f t="array" ref="AD240">IFERROR(INDEX($D$12:$D$261, SMALL(IF($D$12:$D$261&lt;&gt;"", ROW($D$12:$D$261)-ROW(BE$12)+1), ROW(C227))), "")</f>
        <v/>
      </c>
    </row>
    <row r="241" spans="3:30" ht="30" customHeight="1" thickTop="1" thickBot="1">
      <c r="C241" s="141">
        <v>230</v>
      </c>
      <c r="D241" s="301"/>
      <c r="E241" s="148"/>
      <c r="F241" s="148"/>
      <c r="G241" s="148"/>
      <c r="H241" s="301"/>
      <c r="I241" s="301"/>
      <c r="J241" s="301"/>
      <c r="K241" s="301"/>
      <c r="L241" s="302"/>
      <c r="M241" s="301"/>
      <c r="N241" s="152"/>
      <c r="O241" s="41"/>
      <c r="P241" s="41"/>
      <c r="Q241" s="41"/>
      <c r="R241" s="41"/>
      <c r="S241" s="41"/>
      <c r="T241" s="41"/>
      <c r="U241" s="41"/>
      <c r="V241" s="41"/>
      <c r="W241" s="41"/>
      <c r="AC241" s="61" t="str">
        <f t="array" ref="AC241">IF($J241="", "", IF(ISERROR(INDEX(Länder_Liste!$I:$I, _xludf.AGGREGATE(15, 6, ROW(Länder_Liste!$H$1:$M$260)/(Länder_Liste!$H$1:$M$260=$J$10), 1))), "not_found", INDEX(Länder_Liste!I:I, _xludf.AGGREGATE(15, 6, ROW(Länder_Liste!$H$1:$M$260)/(Länder_Liste!$H$1:$M$260=J241), 1))))</f>
        <v/>
      </c>
      <c r="AD241" s="40" t="str" cm="1">
        <f t="array" ref="AD241">IFERROR(INDEX($D$12:$D$261, SMALL(IF($D$12:$D$261&lt;&gt;"", ROW($D$12:$D$261)-ROW(BE$12)+1), ROW(C228))), "")</f>
        <v/>
      </c>
    </row>
    <row r="242" spans="3:30" ht="30" customHeight="1" thickTop="1" thickBot="1">
      <c r="C242" s="141">
        <v>231</v>
      </c>
      <c r="D242" s="301"/>
      <c r="E242" s="148"/>
      <c r="F242" s="148"/>
      <c r="G242" s="148"/>
      <c r="H242" s="301"/>
      <c r="I242" s="301"/>
      <c r="J242" s="301"/>
      <c r="K242" s="301"/>
      <c r="L242" s="302"/>
      <c r="M242" s="301"/>
      <c r="N242" s="152"/>
      <c r="O242" s="41"/>
      <c r="P242" s="41"/>
      <c r="Q242" s="41"/>
      <c r="R242" s="41"/>
      <c r="S242" s="41"/>
      <c r="T242" s="41"/>
      <c r="U242" s="41"/>
      <c r="V242" s="41"/>
      <c r="W242" s="41"/>
      <c r="AC242" s="61" t="str">
        <f t="array" ref="AC242">IF($J242="", "", IF(ISERROR(INDEX(Länder_Liste!$I:$I, _xludf.AGGREGATE(15, 6, ROW(Länder_Liste!$H$1:$M$260)/(Länder_Liste!$H$1:$M$260=$J$10), 1))), "not_found", INDEX(Länder_Liste!I:I, _xludf.AGGREGATE(15, 6, ROW(Länder_Liste!$H$1:$M$260)/(Länder_Liste!$H$1:$M$260=J242), 1))))</f>
        <v/>
      </c>
      <c r="AD242" s="40" t="str" cm="1">
        <f t="array" ref="AD242">IFERROR(INDEX($D$12:$D$261, SMALL(IF($D$12:$D$261&lt;&gt;"", ROW($D$12:$D$261)-ROW(BE$12)+1), ROW(C229))), "")</f>
        <v/>
      </c>
    </row>
    <row r="243" spans="3:30" ht="30" customHeight="1" thickTop="1" thickBot="1">
      <c r="C243" s="141">
        <v>232</v>
      </c>
      <c r="D243" s="301"/>
      <c r="E243" s="148"/>
      <c r="F243" s="148"/>
      <c r="G243" s="148"/>
      <c r="H243" s="301"/>
      <c r="I243" s="301"/>
      <c r="J243" s="301"/>
      <c r="K243" s="301"/>
      <c r="L243" s="302"/>
      <c r="M243" s="301"/>
      <c r="N243" s="152"/>
      <c r="O243" s="41"/>
      <c r="P243" s="41"/>
      <c r="Q243" s="41"/>
      <c r="R243" s="41"/>
      <c r="S243" s="41"/>
      <c r="T243" s="41"/>
      <c r="U243" s="41"/>
      <c r="V243" s="41"/>
      <c r="W243" s="41"/>
      <c r="AC243" s="61" t="str">
        <f t="array" ref="AC243">IF($J243="", "", IF(ISERROR(INDEX(Länder_Liste!$I:$I, _xludf.AGGREGATE(15, 6, ROW(Länder_Liste!$H$1:$M$260)/(Länder_Liste!$H$1:$M$260=$J$10), 1))), "not_found", INDEX(Länder_Liste!I:I, _xludf.AGGREGATE(15, 6, ROW(Länder_Liste!$H$1:$M$260)/(Länder_Liste!$H$1:$M$260=J243), 1))))</f>
        <v/>
      </c>
      <c r="AD243" s="40" t="str" cm="1">
        <f t="array" ref="AD243">IFERROR(INDEX($D$12:$D$261, SMALL(IF($D$12:$D$261&lt;&gt;"", ROW($D$12:$D$261)-ROW(BE$12)+1), ROW(C230))), "")</f>
        <v/>
      </c>
    </row>
    <row r="244" spans="3:30" ht="30" customHeight="1" thickTop="1" thickBot="1">
      <c r="C244" s="141">
        <v>233</v>
      </c>
      <c r="D244" s="301"/>
      <c r="E244" s="148"/>
      <c r="F244" s="148"/>
      <c r="G244" s="148"/>
      <c r="H244" s="301"/>
      <c r="I244" s="301"/>
      <c r="J244" s="301"/>
      <c r="K244" s="301"/>
      <c r="L244" s="302"/>
      <c r="M244" s="301"/>
      <c r="N244" s="152"/>
      <c r="O244" s="41"/>
      <c r="P244" s="41"/>
      <c r="Q244" s="41"/>
      <c r="R244" s="41"/>
      <c r="S244" s="41"/>
      <c r="T244" s="41"/>
      <c r="U244" s="41"/>
      <c r="V244" s="41"/>
      <c r="W244" s="41"/>
      <c r="AC244" s="61" t="str">
        <f t="array" ref="AC244">IF($J244="", "", IF(ISERROR(INDEX(Länder_Liste!$I:$I, _xludf.AGGREGATE(15, 6, ROW(Länder_Liste!$H$1:$M$260)/(Länder_Liste!$H$1:$M$260=$J$10), 1))), "not_found", INDEX(Länder_Liste!I:I, _xludf.AGGREGATE(15, 6, ROW(Länder_Liste!$H$1:$M$260)/(Länder_Liste!$H$1:$M$260=J244), 1))))</f>
        <v/>
      </c>
      <c r="AD244" s="40" t="str" cm="1">
        <f t="array" ref="AD244">IFERROR(INDEX($D$12:$D$261, SMALL(IF($D$12:$D$261&lt;&gt;"", ROW($D$12:$D$261)-ROW(BE$12)+1), ROW(C231))), "")</f>
        <v/>
      </c>
    </row>
    <row r="245" spans="3:30" ht="30" customHeight="1" thickTop="1" thickBot="1">
      <c r="C245" s="141">
        <v>234</v>
      </c>
      <c r="D245" s="301"/>
      <c r="E245" s="148"/>
      <c r="F245" s="148"/>
      <c r="G245" s="148"/>
      <c r="H245" s="301"/>
      <c r="I245" s="301"/>
      <c r="J245" s="301"/>
      <c r="K245" s="301"/>
      <c r="L245" s="302"/>
      <c r="M245" s="301"/>
      <c r="N245" s="152"/>
      <c r="O245" s="41"/>
      <c r="P245" s="41"/>
      <c r="Q245" s="41"/>
      <c r="R245" s="41"/>
      <c r="S245" s="41"/>
      <c r="T245" s="41"/>
      <c r="U245" s="41"/>
      <c r="V245" s="41"/>
      <c r="W245" s="41"/>
      <c r="AC245" s="61" t="str">
        <f t="array" ref="AC245">IF($J245="", "", IF(ISERROR(INDEX(Länder_Liste!$I:$I, _xludf.AGGREGATE(15, 6, ROW(Länder_Liste!$H$1:$M$260)/(Länder_Liste!$H$1:$M$260=$J$10), 1))), "not_found", INDEX(Länder_Liste!I:I, _xludf.AGGREGATE(15, 6, ROW(Länder_Liste!$H$1:$M$260)/(Länder_Liste!$H$1:$M$260=J245), 1))))</f>
        <v/>
      </c>
      <c r="AD245" s="40" t="str" cm="1">
        <f t="array" ref="AD245">IFERROR(INDEX($D$12:$D$261, SMALL(IF($D$12:$D$261&lt;&gt;"", ROW($D$12:$D$261)-ROW(BE$12)+1), ROW(C232))), "")</f>
        <v/>
      </c>
    </row>
    <row r="246" spans="3:30" ht="30" customHeight="1" thickTop="1" thickBot="1">
      <c r="C246" s="141">
        <v>235</v>
      </c>
      <c r="D246" s="301"/>
      <c r="E246" s="148"/>
      <c r="F246" s="148"/>
      <c r="G246" s="148"/>
      <c r="H246" s="301"/>
      <c r="I246" s="301"/>
      <c r="J246" s="301"/>
      <c r="K246" s="301"/>
      <c r="L246" s="302"/>
      <c r="M246" s="301"/>
      <c r="N246" s="152"/>
      <c r="O246" s="41"/>
      <c r="P246" s="41"/>
      <c r="Q246" s="41"/>
      <c r="R246" s="41"/>
      <c r="S246" s="41"/>
      <c r="T246" s="41"/>
      <c r="U246" s="41"/>
      <c r="V246" s="41"/>
      <c r="W246" s="41"/>
      <c r="AC246" s="61" t="str">
        <f t="array" ref="AC246">IF($J246="", "", IF(ISERROR(INDEX(Länder_Liste!$I:$I, _xludf.AGGREGATE(15, 6, ROW(Länder_Liste!$H$1:$M$260)/(Länder_Liste!$H$1:$M$260=$J$10), 1))), "not_found", INDEX(Länder_Liste!I:I, _xludf.AGGREGATE(15, 6, ROW(Länder_Liste!$H$1:$M$260)/(Länder_Liste!$H$1:$M$260=J246), 1))))</f>
        <v/>
      </c>
      <c r="AD246" s="40" t="str" cm="1">
        <f t="array" ref="AD246">IFERROR(INDEX($D$12:$D$261, SMALL(IF($D$12:$D$261&lt;&gt;"", ROW($D$12:$D$261)-ROW(BE$12)+1), ROW(C233))), "")</f>
        <v/>
      </c>
    </row>
    <row r="247" spans="3:30" ht="30" customHeight="1" thickTop="1" thickBot="1">
      <c r="C247" s="141">
        <v>236</v>
      </c>
      <c r="D247" s="301"/>
      <c r="E247" s="148"/>
      <c r="F247" s="148"/>
      <c r="G247" s="148"/>
      <c r="H247" s="301"/>
      <c r="I247" s="301"/>
      <c r="J247" s="301"/>
      <c r="K247" s="301"/>
      <c r="L247" s="302"/>
      <c r="M247" s="301"/>
      <c r="N247" s="152"/>
      <c r="O247" s="41"/>
      <c r="P247" s="41"/>
      <c r="Q247" s="41"/>
      <c r="R247" s="41"/>
      <c r="S247" s="41"/>
      <c r="T247" s="41"/>
      <c r="U247" s="41"/>
      <c r="V247" s="41"/>
      <c r="W247" s="41"/>
      <c r="AC247" s="61" t="str">
        <f t="array" ref="AC247">IF($J247="", "", IF(ISERROR(INDEX(Länder_Liste!$I:$I, _xludf.AGGREGATE(15, 6, ROW(Länder_Liste!$H$1:$M$260)/(Länder_Liste!$H$1:$M$260=$J$10), 1))), "not_found", INDEX(Länder_Liste!I:I, _xludf.AGGREGATE(15, 6, ROW(Länder_Liste!$H$1:$M$260)/(Länder_Liste!$H$1:$M$260=J247), 1))))</f>
        <v/>
      </c>
      <c r="AD247" s="40" t="str" cm="1">
        <f t="array" ref="AD247">IFERROR(INDEX($D$12:$D$261, SMALL(IF($D$12:$D$261&lt;&gt;"", ROW($D$12:$D$261)-ROW(BE$12)+1), ROW(C234))), "")</f>
        <v/>
      </c>
    </row>
    <row r="248" spans="3:30" ht="30" customHeight="1" thickTop="1" thickBot="1">
      <c r="C248" s="141">
        <v>237</v>
      </c>
      <c r="D248" s="301"/>
      <c r="E248" s="148"/>
      <c r="F248" s="148"/>
      <c r="G248" s="148"/>
      <c r="H248" s="301"/>
      <c r="I248" s="301"/>
      <c r="J248" s="301"/>
      <c r="K248" s="301"/>
      <c r="L248" s="302"/>
      <c r="M248" s="301"/>
      <c r="N248" s="152"/>
      <c r="O248" s="41"/>
      <c r="P248" s="41"/>
      <c r="Q248" s="41"/>
      <c r="R248" s="41"/>
      <c r="S248" s="41"/>
      <c r="T248" s="41"/>
      <c r="U248" s="41"/>
      <c r="V248" s="41"/>
      <c r="W248" s="41"/>
      <c r="AC248" s="61" t="str">
        <f t="array" ref="AC248">IF($J248="", "", IF(ISERROR(INDEX(Länder_Liste!$I:$I, _xludf.AGGREGATE(15, 6, ROW(Länder_Liste!$H$1:$M$260)/(Länder_Liste!$H$1:$M$260=$J$10), 1))), "not_found", INDEX(Länder_Liste!I:I, _xludf.AGGREGATE(15, 6, ROW(Länder_Liste!$H$1:$M$260)/(Länder_Liste!$H$1:$M$260=J248), 1))))</f>
        <v/>
      </c>
      <c r="AD248" s="40" t="str" cm="1">
        <f t="array" ref="AD248">IFERROR(INDEX($D$12:$D$261, SMALL(IF($D$12:$D$261&lt;&gt;"", ROW($D$12:$D$261)-ROW(BE$12)+1), ROW(C235))), "")</f>
        <v/>
      </c>
    </row>
    <row r="249" spans="3:30" ht="30" customHeight="1" thickTop="1" thickBot="1">
      <c r="C249" s="141">
        <v>238</v>
      </c>
      <c r="D249" s="301"/>
      <c r="E249" s="148"/>
      <c r="F249" s="148"/>
      <c r="G249" s="148"/>
      <c r="H249" s="301"/>
      <c r="I249" s="301"/>
      <c r="J249" s="301"/>
      <c r="K249" s="301"/>
      <c r="L249" s="302"/>
      <c r="M249" s="301"/>
      <c r="N249" s="152"/>
      <c r="O249" s="41"/>
      <c r="P249" s="41"/>
      <c r="Q249" s="41"/>
      <c r="R249" s="41"/>
      <c r="S249" s="41"/>
      <c r="T249" s="41"/>
      <c r="U249" s="41"/>
      <c r="V249" s="41"/>
      <c r="W249" s="41"/>
      <c r="AC249" s="61" t="str">
        <f t="array" ref="AC249">IF($J249="", "", IF(ISERROR(INDEX(Länder_Liste!$I:$I, _xludf.AGGREGATE(15, 6, ROW(Länder_Liste!$H$1:$M$260)/(Länder_Liste!$H$1:$M$260=$J$10), 1))), "not_found", INDEX(Länder_Liste!I:I, _xludf.AGGREGATE(15, 6, ROW(Länder_Liste!$H$1:$M$260)/(Länder_Liste!$H$1:$M$260=J249), 1))))</f>
        <v/>
      </c>
      <c r="AD249" s="40" t="str" cm="1">
        <f t="array" ref="AD249">IFERROR(INDEX($D$12:$D$261, SMALL(IF($D$12:$D$261&lt;&gt;"", ROW($D$12:$D$261)-ROW(BE$12)+1), ROW(C236))), "")</f>
        <v/>
      </c>
    </row>
    <row r="250" spans="3:30" ht="30" customHeight="1" thickTop="1" thickBot="1">
      <c r="C250" s="141">
        <v>239</v>
      </c>
      <c r="D250" s="301"/>
      <c r="E250" s="148"/>
      <c r="F250" s="148"/>
      <c r="G250" s="148"/>
      <c r="H250" s="301"/>
      <c r="I250" s="301"/>
      <c r="J250" s="301"/>
      <c r="K250" s="301"/>
      <c r="L250" s="302"/>
      <c r="M250" s="301"/>
      <c r="N250" s="152"/>
      <c r="O250" s="41"/>
      <c r="P250" s="41"/>
      <c r="Q250" s="41"/>
      <c r="R250" s="41"/>
      <c r="S250" s="41"/>
      <c r="T250" s="41"/>
      <c r="U250" s="41"/>
      <c r="V250" s="41"/>
      <c r="W250" s="41"/>
      <c r="AC250" s="61" t="str">
        <f t="array" ref="AC250">IF($J250="", "", IF(ISERROR(INDEX(Länder_Liste!$I:$I, _xludf.AGGREGATE(15, 6, ROW(Länder_Liste!$H$1:$M$260)/(Länder_Liste!$H$1:$M$260=$J$10), 1))), "not_found", INDEX(Länder_Liste!I:I, _xludf.AGGREGATE(15, 6, ROW(Länder_Liste!$H$1:$M$260)/(Länder_Liste!$H$1:$M$260=J250), 1))))</f>
        <v/>
      </c>
      <c r="AD250" s="40" t="str" cm="1">
        <f t="array" ref="AD250">IFERROR(INDEX($D$12:$D$261, SMALL(IF($D$12:$D$261&lt;&gt;"", ROW($D$12:$D$261)-ROW(BE$12)+1), ROW(C237))), "")</f>
        <v/>
      </c>
    </row>
    <row r="251" spans="3:30" ht="30" customHeight="1" thickTop="1" thickBot="1">
      <c r="C251" s="141">
        <v>240</v>
      </c>
      <c r="D251" s="301"/>
      <c r="E251" s="148"/>
      <c r="F251" s="148"/>
      <c r="G251" s="148"/>
      <c r="H251" s="301"/>
      <c r="I251" s="301"/>
      <c r="J251" s="301"/>
      <c r="K251" s="301"/>
      <c r="L251" s="302"/>
      <c r="M251" s="301"/>
      <c r="N251" s="152"/>
      <c r="O251" s="41"/>
      <c r="P251" s="41"/>
      <c r="Q251" s="41"/>
      <c r="R251" s="41"/>
      <c r="S251" s="41"/>
      <c r="T251" s="41"/>
      <c r="U251" s="41"/>
      <c r="V251" s="41"/>
      <c r="W251" s="41"/>
      <c r="AC251" s="61" t="str">
        <f t="array" ref="AC251">IF($J251="", "", IF(ISERROR(INDEX(Länder_Liste!$I:$I, _xludf.AGGREGATE(15, 6, ROW(Länder_Liste!$H$1:$M$260)/(Länder_Liste!$H$1:$M$260=$J$10), 1))), "not_found", INDEX(Länder_Liste!I:I, _xludf.AGGREGATE(15, 6, ROW(Länder_Liste!$H$1:$M$260)/(Länder_Liste!$H$1:$M$260=J251), 1))))</f>
        <v/>
      </c>
      <c r="AD251" s="40" t="str" cm="1">
        <f t="array" ref="AD251">IFERROR(INDEX($D$12:$D$261, SMALL(IF($D$12:$D$261&lt;&gt;"", ROW($D$12:$D$261)-ROW(BE$12)+1), ROW(C238))), "")</f>
        <v/>
      </c>
    </row>
    <row r="252" spans="3:30" ht="30" customHeight="1" thickTop="1" thickBot="1">
      <c r="C252" s="141">
        <v>241</v>
      </c>
      <c r="D252" s="301"/>
      <c r="E252" s="148"/>
      <c r="F252" s="148"/>
      <c r="G252" s="148"/>
      <c r="H252" s="301"/>
      <c r="I252" s="301"/>
      <c r="J252" s="301"/>
      <c r="K252" s="301"/>
      <c r="L252" s="302"/>
      <c r="M252" s="301"/>
      <c r="N252" s="152"/>
      <c r="O252" s="41"/>
      <c r="P252" s="41"/>
      <c r="Q252" s="41"/>
      <c r="R252" s="41"/>
      <c r="S252" s="41"/>
      <c r="T252" s="41"/>
      <c r="U252" s="41"/>
      <c r="V252" s="41"/>
      <c r="W252" s="41"/>
      <c r="AC252" s="61" t="str">
        <f t="array" ref="AC252">IF($J252="", "", IF(ISERROR(INDEX(Länder_Liste!$I:$I, _xludf.AGGREGATE(15, 6, ROW(Länder_Liste!$H$1:$M$260)/(Länder_Liste!$H$1:$M$260=$J$10), 1))), "not_found", INDEX(Länder_Liste!I:I, _xludf.AGGREGATE(15, 6, ROW(Länder_Liste!$H$1:$M$260)/(Länder_Liste!$H$1:$M$260=J252), 1))))</f>
        <v/>
      </c>
      <c r="AD252" s="40" t="str" cm="1">
        <f t="array" ref="AD252">IFERROR(INDEX($D$12:$D$261, SMALL(IF($D$12:$D$261&lt;&gt;"", ROW($D$12:$D$261)-ROW(BE$12)+1), ROW(C239))), "")</f>
        <v/>
      </c>
    </row>
    <row r="253" spans="3:30" ht="30" customHeight="1" thickTop="1" thickBot="1">
      <c r="C253" s="141">
        <v>242</v>
      </c>
      <c r="D253" s="301"/>
      <c r="E253" s="148"/>
      <c r="F253" s="148"/>
      <c r="G253" s="148"/>
      <c r="H253" s="301"/>
      <c r="I253" s="301"/>
      <c r="J253" s="301"/>
      <c r="K253" s="301"/>
      <c r="L253" s="302"/>
      <c r="M253" s="301"/>
      <c r="N253" s="152"/>
      <c r="O253" s="41"/>
      <c r="P253" s="41"/>
      <c r="Q253" s="41"/>
      <c r="R253" s="41"/>
      <c r="S253" s="41"/>
      <c r="T253" s="41"/>
      <c r="U253" s="41"/>
      <c r="V253" s="41"/>
      <c r="W253" s="41"/>
      <c r="AC253" s="61" t="str">
        <f t="array" ref="AC253">IF($J253="", "", IF(ISERROR(INDEX(Länder_Liste!$I:$I, _xludf.AGGREGATE(15, 6, ROW(Länder_Liste!$H$1:$M$260)/(Länder_Liste!$H$1:$M$260=$J$10), 1))), "not_found", INDEX(Länder_Liste!I:I, _xludf.AGGREGATE(15, 6, ROW(Länder_Liste!$H$1:$M$260)/(Länder_Liste!$H$1:$M$260=J253), 1))))</f>
        <v/>
      </c>
      <c r="AD253" s="40" t="str" cm="1">
        <f t="array" ref="AD253">IFERROR(INDEX($D$12:$D$261, SMALL(IF($D$12:$D$261&lt;&gt;"", ROW($D$12:$D$261)-ROW(BE$12)+1), ROW(C240))), "")</f>
        <v/>
      </c>
    </row>
    <row r="254" spans="3:30" ht="30" customHeight="1" thickTop="1" thickBot="1">
      <c r="C254" s="141">
        <v>243</v>
      </c>
      <c r="D254" s="301"/>
      <c r="E254" s="148"/>
      <c r="F254" s="148"/>
      <c r="G254" s="148"/>
      <c r="H254" s="301"/>
      <c r="I254" s="301"/>
      <c r="J254" s="301"/>
      <c r="K254" s="301"/>
      <c r="L254" s="302"/>
      <c r="M254" s="301"/>
      <c r="N254" s="152"/>
      <c r="O254" s="41"/>
      <c r="P254" s="41"/>
      <c r="Q254" s="41"/>
      <c r="R254" s="41"/>
      <c r="S254" s="41"/>
      <c r="T254" s="41"/>
      <c r="U254" s="41"/>
      <c r="V254" s="41"/>
      <c r="W254" s="41"/>
      <c r="AC254" s="61" t="str">
        <f t="array" ref="AC254">IF($J254="", "", IF(ISERROR(INDEX(Länder_Liste!$I:$I, _xludf.AGGREGATE(15, 6, ROW(Länder_Liste!$H$1:$M$260)/(Länder_Liste!$H$1:$M$260=$J$10), 1))), "not_found", INDEX(Länder_Liste!I:I, _xludf.AGGREGATE(15, 6, ROW(Länder_Liste!$H$1:$M$260)/(Länder_Liste!$H$1:$M$260=J254), 1))))</f>
        <v/>
      </c>
      <c r="AD254" s="40" t="str" cm="1">
        <f t="array" ref="AD254">IFERROR(INDEX($D$12:$D$261, SMALL(IF($D$12:$D$261&lt;&gt;"", ROW($D$12:$D$261)-ROW(BE$12)+1), ROW(C241))), "")</f>
        <v/>
      </c>
    </row>
    <row r="255" spans="3:30" ht="30" customHeight="1" thickTop="1" thickBot="1">
      <c r="C255" s="141">
        <v>244</v>
      </c>
      <c r="D255" s="301"/>
      <c r="E255" s="148"/>
      <c r="F255" s="148"/>
      <c r="G255" s="148"/>
      <c r="H255" s="301"/>
      <c r="I255" s="301"/>
      <c r="J255" s="301"/>
      <c r="K255" s="301"/>
      <c r="L255" s="302"/>
      <c r="M255" s="301"/>
      <c r="N255" s="152"/>
      <c r="O255" s="41"/>
      <c r="P255" s="41"/>
      <c r="Q255" s="41"/>
      <c r="R255" s="41"/>
      <c r="S255" s="41"/>
      <c r="T255" s="41"/>
      <c r="U255" s="41"/>
      <c r="V255" s="41"/>
      <c r="W255" s="41"/>
      <c r="AC255" s="61" t="str">
        <f t="array" ref="AC255">IF($J255="", "", IF(ISERROR(INDEX(Länder_Liste!$I:$I, _xludf.AGGREGATE(15, 6, ROW(Länder_Liste!$H$1:$M$260)/(Länder_Liste!$H$1:$M$260=$J$10), 1))), "not_found", INDEX(Länder_Liste!I:I, _xludf.AGGREGATE(15, 6, ROW(Länder_Liste!$H$1:$M$260)/(Länder_Liste!$H$1:$M$260=J255), 1))))</f>
        <v/>
      </c>
      <c r="AD255" s="40" t="str" cm="1">
        <f t="array" ref="AD255">IFERROR(INDEX($D$12:$D$261, SMALL(IF($D$12:$D$261&lt;&gt;"", ROW($D$12:$D$261)-ROW(BE$12)+1), ROW(C242))), "")</f>
        <v/>
      </c>
    </row>
    <row r="256" spans="3:30" ht="30" customHeight="1" thickTop="1" thickBot="1">
      <c r="C256" s="141">
        <v>245</v>
      </c>
      <c r="D256" s="301"/>
      <c r="E256" s="148"/>
      <c r="F256" s="148"/>
      <c r="G256" s="148"/>
      <c r="H256" s="301"/>
      <c r="I256" s="301"/>
      <c r="J256" s="301"/>
      <c r="K256" s="301"/>
      <c r="L256" s="302"/>
      <c r="M256" s="301"/>
      <c r="N256" s="152"/>
      <c r="O256" s="41"/>
      <c r="P256" s="41"/>
      <c r="Q256" s="41"/>
      <c r="R256" s="41"/>
      <c r="S256" s="41"/>
      <c r="T256" s="41"/>
      <c r="U256" s="41"/>
      <c r="V256" s="41"/>
      <c r="W256" s="41"/>
      <c r="AC256" s="61" t="str">
        <f t="array" ref="AC256">IF($J256="", "", IF(ISERROR(INDEX(Länder_Liste!$I:$I, _xludf.AGGREGATE(15, 6, ROW(Länder_Liste!$H$1:$M$260)/(Länder_Liste!$H$1:$M$260=$J$10), 1))), "not_found", INDEX(Länder_Liste!I:I, _xludf.AGGREGATE(15, 6, ROW(Länder_Liste!$H$1:$M$260)/(Länder_Liste!$H$1:$M$260=J256), 1))))</f>
        <v/>
      </c>
      <c r="AD256" s="40" t="str" cm="1">
        <f t="array" ref="AD256">IFERROR(INDEX($D$12:$D$261, SMALL(IF($D$12:$D$261&lt;&gt;"", ROW($D$12:$D$261)-ROW(BE$12)+1), ROW(C243))), "")</f>
        <v/>
      </c>
    </row>
    <row r="257" spans="3:30" ht="30" customHeight="1" thickTop="1" thickBot="1">
      <c r="C257" s="141">
        <v>246</v>
      </c>
      <c r="D257" s="301"/>
      <c r="E257" s="148"/>
      <c r="F257" s="148"/>
      <c r="G257" s="148"/>
      <c r="H257" s="301"/>
      <c r="I257" s="301"/>
      <c r="J257" s="301"/>
      <c r="K257" s="301"/>
      <c r="L257" s="302"/>
      <c r="M257" s="301"/>
      <c r="N257" s="152"/>
      <c r="O257" s="41"/>
      <c r="P257" s="41"/>
      <c r="Q257" s="41"/>
      <c r="R257" s="41"/>
      <c r="S257" s="41"/>
      <c r="T257" s="41"/>
      <c r="U257" s="41"/>
      <c r="V257" s="41"/>
      <c r="W257" s="41"/>
      <c r="AC257" s="61" t="str">
        <f t="array" ref="AC257">IF($J257="", "", IF(ISERROR(INDEX(Länder_Liste!$I:$I, _xludf.AGGREGATE(15, 6, ROW(Länder_Liste!$H$1:$M$260)/(Länder_Liste!$H$1:$M$260=$J$10), 1))), "not_found", INDEX(Länder_Liste!I:I, _xludf.AGGREGATE(15, 6, ROW(Länder_Liste!$H$1:$M$260)/(Länder_Liste!$H$1:$M$260=J257), 1))))</f>
        <v/>
      </c>
      <c r="AD257" s="40" t="str" cm="1">
        <f t="array" ref="AD257">IFERROR(INDEX($D$12:$D$261, SMALL(IF($D$12:$D$261&lt;&gt;"", ROW($D$12:$D$261)-ROW(BE$12)+1), ROW(C244))), "")</f>
        <v/>
      </c>
    </row>
    <row r="258" spans="3:30" ht="30" customHeight="1" thickTop="1" thickBot="1">
      <c r="C258" s="141">
        <v>247</v>
      </c>
      <c r="D258" s="301"/>
      <c r="E258" s="148"/>
      <c r="F258" s="148"/>
      <c r="G258" s="148"/>
      <c r="H258" s="301"/>
      <c r="I258" s="301"/>
      <c r="J258" s="301"/>
      <c r="K258" s="301"/>
      <c r="L258" s="302"/>
      <c r="M258" s="301"/>
      <c r="N258" s="152"/>
      <c r="O258" s="41"/>
      <c r="P258" s="41"/>
      <c r="Q258" s="41"/>
      <c r="R258" s="41"/>
      <c r="S258" s="41"/>
      <c r="T258" s="41"/>
      <c r="U258" s="41"/>
      <c r="V258" s="41"/>
      <c r="W258" s="41"/>
      <c r="AC258" s="61" t="str">
        <f t="array" ref="AC258">IF($J258="", "", IF(ISERROR(INDEX(Länder_Liste!$I:$I, _xludf.AGGREGATE(15, 6, ROW(Länder_Liste!$H$1:$M$260)/(Länder_Liste!$H$1:$M$260=$J$10), 1))), "not_found", INDEX(Länder_Liste!I:I, _xludf.AGGREGATE(15, 6, ROW(Länder_Liste!$H$1:$M$260)/(Länder_Liste!$H$1:$M$260=J258), 1))))</f>
        <v/>
      </c>
      <c r="AD258" s="40" t="str" cm="1">
        <f t="array" ref="AD258">IFERROR(INDEX($D$12:$D$261, SMALL(IF($D$12:$D$261&lt;&gt;"", ROW($D$12:$D$261)-ROW(BE$12)+1), ROW(C245))), "")</f>
        <v/>
      </c>
    </row>
    <row r="259" spans="3:30" ht="30" customHeight="1" thickTop="1" thickBot="1">
      <c r="C259" s="141">
        <v>248</v>
      </c>
      <c r="D259" s="301"/>
      <c r="E259" s="148"/>
      <c r="F259" s="148"/>
      <c r="G259" s="148"/>
      <c r="H259" s="301"/>
      <c r="I259" s="301"/>
      <c r="J259" s="301"/>
      <c r="K259" s="301"/>
      <c r="L259" s="302"/>
      <c r="M259" s="301"/>
      <c r="N259" s="152"/>
      <c r="O259" s="41"/>
      <c r="P259" s="41"/>
      <c r="Q259" s="41"/>
      <c r="R259" s="41"/>
      <c r="S259" s="41"/>
      <c r="T259" s="41"/>
      <c r="U259" s="41"/>
      <c r="V259" s="41"/>
      <c r="W259" s="41"/>
      <c r="AC259" s="61" t="str">
        <f t="array" ref="AC259">IF($J259="", "", IF(ISERROR(INDEX(Länder_Liste!$I:$I, _xludf.AGGREGATE(15, 6, ROW(Länder_Liste!$H$1:$M$260)/(Länder_Liste!$H$1:$M$260=$J$10), 1))), "not_found", INDEX(Länder_Liste!I:I, _xludf.AGGREGATE(15, 6, ROW(Länder_Liste!$H$1:$M$260)/(Länder_Liste!$H$1:$M$260=J259), 1))))</f>
        <v/>
      </c>
      <c r="AD259" s="40" t="str" cm="1">
        <f t="array" ref="AD259">IFERROR(INDEX($D$12:$D$261, SMALL(IF($D$12:$D$261&lt;&gt;"", ROW($D$12:$D$261)-ROW(BE$12)+1), ROW(C246))), "")</f>
        <v/>
      </c>
    </row>
    <row r="260" spans="3:30" ht="30" customHeight="1" thickTop="1" thickBot="1">
      <c r="C260" s="141">
        <v>249</v>
      </c>
      <c r="D260" s="301"/>
      <c r="E260" s="148"/>
      <c r="F260" s="148"/>
      <c r="G260" s="148"/>
      <c r="H260" s="301"/>
      <c r="I260" s="301"/>
      <c r="J260" s="301"/>
      <c r="K260" s="301"/>
      <c r="L260" s="302"/>
      <c r="M260" s="301"/>
      <c r="N260" s="152"/>
      <c r="O260" s="41"/>
      <c r="P260" s="41"/>
      <c r="Q260" s="41"/>
      <c r="R260" s="41"/>
      <c r="S260" s="41"/>
      <c r="T260" s="41"/>
      <c r="U260" s="41"/>
      <c r="V260" s="41"/>
      <c r="W260" s="41"/>
      <c r="AC260" s="61" t="str">
        <f t="array" ref="AC260">IF($J260="", "", IF(ISERROR(INDEX(Länder_Liste!$I:$I, _xludf.AGGREGATE(15, 6, ROW(Länder_Liste!$H$1:$M$260)/(Länder_Liste!$H$1:$M$260=$J$10), 1))), "not_found", INDEX(Länder_Liste!I:I, _xludf.AGGREGATE(15, 6, ROW(Länder_Liste!$H$1:$M$260)/(Länder_Liste!$H$1:$M$260=J260), 1))))</f>
        <v/>
      </c>
      <c r="AD260" s="40" t="str" cm="1">
        <f t="array" ref="AD260">IFERROR(INDEX($D$12:$D$261, SMALL(IF($D$12:$D$261&lt;&gt;"", ROW($D$12:$D$261)-ROW(BE$12)+1), ROW(C247))), "")</f>
        <v/>
      </c>
    </row>
    <row r="261" spans="3:30" ht="30" customHeight="1" thickTop="1" thickBot="1">
      <c r="C261" s="141">
        <v>250</v>
      </c>
      <c r="D261" s="301"/>
      <c r="E261" s="148"/>
      <c r="F261" s="148"/>
      <c r="G261" s="148"/>
      <c r="H261" s="301"/>
      <c r="I261" s="301"/>
      <c r="J261" s="301"/>
      <c r="K261" s="301"/>
      <c r="L261" s="302"/>
      <c r="M261" s="301"/>
      <c r="N261" s="152"/>
      <c r="O261" s="41"/>
      <c r="P261" s="41"/>
      <c r="Q261" s="41"/>
      <c r="R261" s="41"/>
      <c r="S261" s="41"/>
      <c r="T261" s="41"/>
      <c r="U261" s="41"/>
      <c r="V261" s="41"/>
      <c r="W261" s="41"/>
      <c r="AC261" s="61" t="str">
        <f t="array" ref="AC261">IF($J261="", "", IF(ISERROR(INDEX(Länder_Liste!$I:$I, _xludf.AGGREGATE(15, 6, ROW(Länder_Liste!$H$1:$M$260)/(Länder_Liste!$H$1:$M$260=$J$10), 1))), "not_found", INDEX(Länder_Liste!I:I, _xludf.AGGREGATE(15, 6, ROW(Länder_Liste!$H$1:$M$260)/(Länder_Liste!$H$1:$M$260=J261), 1))))</f>
        <v/>
      </c>
      <c r="AD261" s="40" t="str" cm="1">
        <f t="array" ref="AD261">IFERROR(INDEX($D$12:$D$261, SMALL(IF($D$12:$D$261&lt;&gt;"", ROW($D$12:$D$261)-ROW(BE$12)+1), ROW(C248))), "")</f>
        <v/>
      </c>
    </row>
    <row r="262" spans="3:30" ht="27" customHeight="1" thickTop="1">
      <c r="C262" s="60"/>
      <c r="D262" s="60"/>
      <c r="E262" s="62"/>
      <c r="F262" s="62"/>
      <c r="G262" s="62"/>
      <c r="H262" s="62"/>
      <c r="I262" s="62"/>
      <c r="J262" s="62"/>
      <c r="K262" s="62"/>
      <c r="L262" s="62"/>
      <c r="M262" s="62"/>
      <c r="N262" s="62"/>
      <c r="O262" s="62"/>
      <c r="P262" s="62"/>
      <c r="Q262" s="62"/>
      <c r="R262" s="62"/>
      <c r="S262" s="62"/>
      <c r="T262" s="62"/>
      <c r="U262" s="62"/>
      <c r="V262" s="62"/>
      <c r="W262" s="62"/>
      <c r="AC262" s="61"/>
    </row>
    <row r="263" spans="3:30" ht="27" customHeight="1">
      <c r="E263" s="63"/>
      <c r="AC263" s="61"/>
    </row>
    <row r="264" spans="3:30" ht="27" customHeight="1">
      <c r="E264" s="63"/>
      <c r="AC264" s="61"/>
    </row>
    <row r="265" spans="3:30" ht="27" customHeight="1">
      <c r="E265" s="63"/>
      <c r="AC265" s="61"/>
    </row>
    <row r="266" spans="3:30" ht="27" customHeight="1">
      <c r="E266" s="63"/>
      <c r="AC266" s="61"/>
    </row>
    <row r="267" spans="3:30" ht="27" customHeight="1">
      <c r="E267" s="63"/>
      <c r="AC267" s="61"/>
    </row>
    <row r="268" spans="3:30" ht="27" customHeight="1">
      <c r="E268" s="63"/>
      <c r="AC268" s="61"/>
    </row>
    <row r="269" spans="3:30" ht="27" customHeight="1">
      <c r="E269" s="63"/>
      <c r="AC269" s="61"/>
    </row>
    <row r="270" spans="3:30" ht="27" customHeight="1">
      <c r="E270" s="63"/>
      <c r="AC270" s="61"/>
    </row>
    <row r="271" spans="3:30" ht="27" customHeight="1">
      <c r="E271" s="63"/>
      <c r="AC271" s="61"/>
    </row>
    <row r="272" spans="3:30" ht="27" customHeight="1">
      <c r="E272" s="63"/>
      <c r="AC272" s="61"/>
    </row>
    <row r="273" spans="5:29" ht="27" customHeight="1">
      <c r="E273" s="63"/>
      <c r="AC273" s="61"/>
    </row>
    <row r="274" spans="5:29" ht="27" customHeight="1">
      <c r="E274" s="63"/>
      <c r="AC274" s="61"/>
    </row>
    <row r="275" spans="5:29" ht="27" customHeight="1">
      <c r="E275" s="63"/>
      <c r="AC275" s="61"/>
    </row>
    <row r="276" spans="5:29" ht="27" customHeight="1">
      <c r="E276" s="63"/>
      <c r="AC276" s="61"/>
    </row>
    <row r="277" spans="5:29" ht="27" customHeight="1">
      <c r="E277" s="63"/>
      <c r="AC277" s="61"/>
    </row>
    <row r="278" spans="5:29" ht="27" customHeight="1">
      <c r="E278" s="63"/>
      <c r="AC278" s="61"/>
    </row>
    <row r="279" spans="5:29" ht="27" customHeight="1">
      <c r="E279" s="63"/>
      <c r="AC279" s="61"/>
    </row>
    <row r="280" spans="5:29" ht="27" customHeight="1">
      <c r="E280" s="63"/>
      <c r="AC280" s="61"/>
    </row>
    <row r="281" spans="5:29" ht="27" customHeight="1">
      <c r="E281" s="63"/>
      <c r="AC281" s="61"/>
    </row>
    <row r="282" spans="5:29" ht="27" customHeight="1">
      <c r="E282" s="63"/>
      <c r="AC282" s="61"/>
    </row>
    <row r="283" spans="5:29" ht="27" customHeight="1">
      <c r="E283" s="63"/>
      <c r="AC283" s="61"/>
    </row>
    <row r="284" spans="5:29" ht="27" customHeight="1">
      <c r="E284" s="63"/>
      <c r="AC284" s="61"/>
    </row>
    <row r="285" spans="5:29" ht="27" customHeight="1">
      <c r="E285" s="63"/>
      <c r="AC285" s="61"/>
    </row>
    <row r="286" spans="5:29" ht="27" customHeight="1">
      <c r="E286" s="63"/>
      <c r="AC286" s="61"/>
    </row>
    <row r="287" spans="5:29" ht="27" customHeight="1">
      <c r="E287" s="63"/>
      <c r="AC287" s="61"/>
    </row>
    <row r="288" spans="5:29" ht="27" customHeight="1">
      <c r="E288" s="63"/>
      <c r="AC288" s="61"/>
    </row>
    <row r="289" spans="5:29" ht="27" customHeight="1">
      <c r="E289" s="63"/>
      <c r="AC289" s="61"/>
    </row>
    <row r="290" spans="5:29" ht="27" customHeight="1">
      <c r="E290" s="63"/>
      <c r="AC290" s="61"/>
    </row>
    <row r="291" spans="5:29" ht="27" customHeight="1">
      <c r="E291" s="63"/>
      <c r="AC291" s="61"/>
    </row>
    <row r="292" spans="5:29" ht="27" customHeight="1">
      <c r="E292" s="63"/>
      <c r="AC292" s="61"/>
    </row>
    <row r="293" spans="5:29" ht="27" customHeight="1">
      <c r="E293" s="63"/>
      <c r="AC293" s="61"/>
    </row>
    <row r="294" spans="5:29" ht="27" customHeight="1">
      <c r="E294" s="63"/>
      <c r="AC294" s="61"/>
    </row>
    <row r="295" spans="5:29" ht="27" customHeight="1">
      <c r="E295" s="63"/>
      <c r="AC295" s="61"/>
    </row>
    <row r="296" spans="5:29" ht="27" customHeight="1">
      <c r="E296" s="63"/>
      <c r="AC296" s="61"/>
    </row>
    <row r="297" spans="5:29" ht="27" customHeight="1">
      <c r="E297" s="63"/>
      <c r="AC297" s="61"/>
    </row>
    <row r="298" spans="5:29" ht="27" customHeight="1">
      <c r="E298" s="63"/>
      <c r="AC298" s="61"/>
    </row>
    <row r="299" spans="5:29" ht="27" customHeight="1">
      <c r="E299" s="63"/>
      <c r="AC299" s="61"/>
    </row>
    <row r="300" spans="5:29" ht="27" customHeight="1">
      <c r="E300" s="63"/>
      <c r="AC300" s="61"/>
    </row>
    <row r="301" spans="5:29" ht="27" customHeight="1">
      <c r="E301" s="63"/>
      <c r="AC301" s="61"/>
    </row>
    <row r="302" spans="5:29" ht="27" customHeight="1">
      <c r="E302" s="63"/>
      <c r="AC302" s="61"/>
    </row>
    <row r="303" spans="5:29" ht="27" customHeight="1">
      <c r="E303" s="63"/>
      <c r="AC303" s="61"/>
    </row>
    <row r="304" spans="5:29" ht="27" customHeight="1">
      <c r="E304" s="63"/>
      <c r="AC304" s="61"/>
    </row>
    <row r="305" spans="5:29" ht="27" customHeight="1">
      <c r="E305" s="63"/>
      <c r="AC305" s="61"/>
    </row>
    <row r="306" spans="5:29" ht="27" customHeight="1">
      <c r="E306" s="63"/>
      <c r="AC306" s="61"/>
    </row>
    <row r="307" spans="5:29" ht="27" customHeight="1">
      <c r="E307" s="63"/>
      <c r="AC307" s="61"/>
    </row>
    <row r="308" spans="5:29" ht="27" customHeight="1">
      <c r="E308" s="63"/>
      <c r="AC308" s="61"/>
    </row>
    <row r="309" spans="5:29" ht="27" customHeight="1">
      <c r="E309" s="63"/>
      <c r="AC309" s="61"/>
    </row>
    <row r="310" spans="5:29" ht="27" customHeight="1">
      <c r="E310" s="63"/>
      <c r="AC310" s="61"/>
    </row>
    <row r="311" spans="5:29" ht="27" customHeight="1">
      <c r="E311" s="63"/>
      <c r="AC311" s="61"/>
    </row>
    <row r="312" spans="5:29" ht="27" customHeight="1">
      <c r="E312" s="63"/>
      <c r="AC312" s="61"/>
    </row>
    <row r="313" spans="5:29" ht="27" customHeight="1">
      <c r="E313" s="63"/>
      <c r="AC313" s="61"/>
    </row>
    <row r="314" spans="5:29" ht="27" customHeight="1">
      <c r="E314" s="63"/>
      <c r="AC314" s="61"/>
    </row>
    <row r="315" spans="5:29" ht="27" customHeight="1">
      <c r="E315" s="63"/>
      <c r="AC315" s="61"/>
    </row>
    <row r="316" spans="5:29" ht="27" customHeight="1">
      <c r="E316" s="63"/>
      <c r="AC316" s="61"/>
    </row>
    <row r="317" spans="5:29" ht="27" customHeight="1">
      <c r="E317" s="63"/>
      <c r="AC317" s="61"/>
    </row>
    <row r="318" spans="5:29" ht="27" customHeight="1">
      <c r="E318" s="63"/>
      <c r="AC318" s="61"/>
    </row>
    <row r="319" spans="5:29" ht="27" customHeight="1">
      <c r="E319" s="63"/>
      <c r="AC319" s="61"/>
    </row>
    <row r="320" spans="5:29" ht="27" customHeight="1">
      <c r="E320" s="63"/>
      <c r="AC320" s="61"/>
    </row>
    <row r="321" spans="5:29" ht="27" customHeight="1">
      <c r="E321" s="63"/>
      <c r="AC321" s="61"/>
    </row>
    <row r="322" spans="5:29" ht="27" customHeight="1">
      <c r="E322" s="63"/>
      <c r="AC322" s="61"/>
    </row>
    <row r="323" spans="5:29" ht="27" customHeight="1">
      <c r="E323" s="63"/>
      <c r="AC323" s="61"/>
    </row>
    <row r="324" spans="5:29" ht="27" customHeight="1">
      <c r="E324" s="63"/>
      <c r="AC324" s="61"/>
    </row>
    <row r="325" spans="5:29" ht="27" customHeight="1">
      <c r="E325" s="63"/>
      <c r="AC325" s="61"/>
    </row>
    <row r="326" spans="5:29" ht="27" customHeight="1">
      <c r="E326" s="63"/>
      <c r="AC326" s="61"/>
    </row>
    <row r="327" spans="5:29" ht="27" customHeight="1">
      <c r="E327" s="63"/>
      <c r="AC327" s="61"/>
    </row>
    <row r="328" spans="5:29" ht="27" customHeight="1">
      <c r="E328" s="63"/>
      <c r="AC328" s="61"/>
    </row>
    <row r="329" spans="5:29" ht="27" customHeight="1">
      <c r="E329" s="63"/>
      <c r="AC329" s="61"/>
    </row>
    <row r="330" spans="5:29" ht="27" customHeight="1">
      <c r="E330" s="63"/>
      <c r="AC330" s="61"/>
    </row>
    <row r="331" spans="5:29" ht="27" customHeight="1">
      <c r="E331" s="63"/>
      <c r="AC331" s="61"/>
    </row>
    <row r="332" spans="5:29" ht="27" customHeight="1">
      <c r="E332" s="63"/>
      <c r="AC332" s="61"/>
    </row>
    <row r="333" spans="5:29" ht="27" customHeight="1">
      <c r="E333" s="63"/>
      <c r="AC333" s="61"/>
    </row>
    <row r="334" spans="5:29" ht="27" customHeight="1">
      <c r="E334" s="63"/>
      <c r="AC334" s="61"/>
    </row>
    <row r="335" spans="5:29" ht="27" customHeight="1">
      <c r="E335" s="63"/>
      <c r="AC335" s="61"/>
    </row>
    <row r="336" spans="5:29" ht="27" customHeight="1">
      <c r="E336" s="63"/>
      <c r="AC336" s="61"/>
    </row>
    <row r="337" spans="5:29" ht="27" customHeight="1">
      <c r="E337" s="63"/>
      <c r="AC337" s="61"/>
    </row>
    <row r="338" spans="5:29" ht="27" customHeight="1">
      <c r="E338" s="63"/>
      <c r="AC338" s="61"/>
    </row>
    <row r="339" spans="5:29" ht="27" customHeight="1">
      <c r="E339" s="63"/>
      <c r="AC339" s="61"/>
    </row>
    <row r="340" spans="5:29" ht="27" customHeight="1">
      <c r="E340" s="63"/>
      <c r="AC340" s="61"/>
    </row>
    <row r="341" spans="5:29" ht="27" customHeight="1">
      <c r="E341" s="63"/>
      <c r="AC341" s="61"/>
    </row>
    <row r="342" spans="5:29" ht="27" customHeight="1">
      <c r="E342" s="63"/>
      <c r="AC342" s="61"/>
    </row>
    <row r="343" spans="5:29" ht="27" customHeight="1">
      <c r="E343" s="63"/>
      <c r="AC343" s="61"/>
    </row>
    <row r="344" spans="5:29" ht="27" customHeight="1">
      <c r="E344" s="63"/>
      <c r="AC344" s="61"/>
    </row>
    <row r="345" spans="5:29" ht="27" customHeight="1">
      <c r="E345" s="63"/>
      <c r="AC345" s="61"/>
    </row>
    <row r="346" spans="5:29" ht="27" customHeight="1">
      <c r="E346" s="63"/>
      <c r="AC346" s="61"/>
    </row>
    <row r="347" spans="5:29" ht="27" customHeight="1">
      <c r="E347" s="63"/>
      <c r="AC347" s="61"/>
    </row>
    <row r="348" spans="5:29" ht="27" customHeight="1">
      <c r="E348" s="63"/>
      <c r="AC348" s="61"/>
    </row>
    <row r="349" spans="5:29" ht="27" customHeight="1">
      <c r="E349" s="63"/>
      <c r="AC349" s="61"/>
    </row>
    <row r="350" spans="5:29" ht="27" customHeight="1">
      <c r="E350" s="63"/>
      <c r="AC350" s="61"/>
    </row>
    <row r="351" spans="5:29" ht="27" customHeight="1">
      <c r="E351" s="63"/>
      <c r="AC351" s="61"/>
    </row>
    <row r="352" spans="5:29" ht="27" customHeight="1">
      <c r="E352" s="63"/>
      <c r="AC352" s="61"/>
    </row>
    <row r="353" spans="5:29" ht="27" customHeight="1">
      <c r="E353" s="63"/>
      <c r="AC353" s="61"/>
    </row>
    <row r="354" spans="5:29" ht="27" customHeight="1">
      <c r="E354" s="63"/>
      <c r="AC354" s="61"/>
    </row>
    <row r="355" spans="5:29" ht="27" customHeight="1">
      <c r="E355" s="63"/>
      <c r="AC355" s="61"/>
    </row>
    <row r="356" spans="5:29" ht="27" customHeight="1">
      <c r="E356" s="63"/>
      <c r="AC356" s="61"/>
    </row>
    <row r="357" spans="5:29" ht="27" customHeight="1">
      <c r="E357" s="63"/>
      <c r="AC357" s="61"/>
    </row>
    <row r="358" spans="5:29" ht="27" customHeight="1">
      <c r="E358" s="63"/>
      <c r="AC358" s="61"/>
    </row>
    <row r="359" spans="5:29" ht="27" customHeight="1">
      <c r="E359" s="63"/>
      <c r="AC359" s="61"/>
    </row>
    <row r="360" spans="5:29" ht="27" customHeight="1">
      <c r="E360" s="63"/>
      <c r="AC360" s="61"/>
    </row>
    <row r="361" spans="5:29" ht="27" customHeight="1">
      <c r="E361" s="63"/>
      <c r="AC361" s="61"/>
    </row>
    <row r="362" spans="5:29" ht="27" customHeight="1">
      <c r="E362" s="63"/>
      <c r="AC362" s="61"/>
    </row>
    <row r="363" spans="5:29" ht="27" customHeight="1">
      <c r="E363" s="63"/>
      <c r="AC363" s="61"/>
    </row>
    <row r="364" spans="5:29" ht="27" customHeight="1">
      <c r="E364" s="63"/>
      <c r="AC364" s="61"/>
    </row>
    <row r="365" spans="5:29" ht="27" customHeight="1">
      <c r="E365" s="63"/>
      <c r="AC365" s="61"/>
    </row>
    <row r="366" spans="5:29" ht="27" customHeight="1">
      <c r="E366" s="63"/>
      <c r="AC366" s="61"/>
    </row>
    <row r="367" spans="5:29" ht="27" customHeight="1">
      <c r="E367" s="63"/>
      <c r="AC367" s="61"/>
    </row>
    <row r="368" spans="5:29" ht="27" customHeight="1">
      <c r="E368" s="63"/>
      <c r="AC368" s="61"/>
    </row>
    <row r="369" spans="5:29" ht="27" customHeight="1">
      <c r="E369" s="63"/>
      <c r="AC369" s="61"/>
    </row>
    <row r="370" spans="5:29" ht="27" customHeight="1">
      <c r="E370" s="63"/>
      <c r="AC370" s="61"/>
    </row>
    <row r="371" spans="5:29" ht="27" customHeight="1">
      <c r="E371" s="63"/>
      <c r="AC371" s="61"/>
    </row>
    <row r="372" spans="5:29" ht="27" customHeight="1">
      <c r="E372" s="63"/>
      <c r="AC372" s="61"/>
    </row>
    <row r="373" spans="5:29" ht="27" customHeight="1">
      <c r="E373" s="63"/>
      <c r="AC373" s="61"/>
    </row>
    <row r="374" spans="5:29" ht="27" customHeight="1">
      <c r="E374" s="63"/>
      <c r="AC374" s="61"/>
    </row>
    <row r="375" spans="5:29" ht="27" customHeight="1">
      <c r="E375" s="63"/>
      <c r="AC375" s="61"/>
    </row>
    <row r="376" spans="5:29" ht="27" customHeight="1">
      <c r="E376" s="63"/>
      <c r="AC376" s="61"/>
    </row>
    <row r="377" spans="5:29" ht="27" customHeight="1">
      <c r="E377" s="63"/>
      <c r="AC377" s="61"/>
    </row>
    <row r="378" spans="5:29" ht="27" customHeight="1">
      <c r="E378" s="63"/>
      <c r="AC378" s="61"/>
    </row>
    <row r="379" spans="5:29" ht="27" customHeight="1">
      <c r="E379" s="63"/>
      <c r="AC379" s="61"/>
    </row>
    <row r="380" spans="5:29" ht="27" customHeight="1">
      <c r="E380" s="63"/>
      <c r="AC380" s="61"/>
    </row>
    <row r="381" spans="5:29" ht="27" customHeight="1">
      <c r="E381" s="63"/>
      <c r="AC381" s="61"/>
    </row>
    <row r="382" spans="5:29" ht="27" customHeight="1">
      <c r="E382" s="63"/>
      <c r="AC382" s="61"/>
    </row>
    <row r="383" spans="5:29" ht="27" customHeight="1">
      <c r="E383" s="63"/>
      <c r="AC383" s="61"/>
    </row>
    <row r="384" spans="5:29" ht="27" customHeight="1">
      <c r="E384" s="63"/>
      <c r="AC384" s="61"/>
    </row>
    <row r="385" spans="5:29" ht="27" customHeight="1">
      <c r="E385" s="63"/>
      <c r="AC385" s="61"/>
    </row>
    <row r="386" spans="5:29" ht="27" customHeight="1">
      <c r="E386" s="63"/>
      <c r="AC386" s="61"/>
    </row>
    <row r="387" spans="5:29" ht="27" customHeight="1">
      <c r="E387" s="63"/>
      <c r="AC387" s="61"/>
    </row>
    <row r="388" spans="5:29" ht="27" customHeight="1">
      <c r="E388" s="63"/>
      <c r="AC388" s="61"/>
    </row>
    <row r="389" spans="5:29" ht="27" customHeight="1">
      <c r="E389" s="63"/>
      <c r="AC389" s="61"/>
    </row>
    <row r="390" spans="5:29" ht="27" customHeight="1">
      <c r="E390" s="63"/>
      <c r="AC390" s="61"/>
    </row>
    <row r="391" spans="5:29" ht="27" customHeight="1">
      <c r="E391" s="63"/>
      <c r="AC391" s="61"/>
    </row>
    <row r="392" spans="5:29" ht="27" customHeight="1">
      <c r="E392" s="63"/>
      <c r="AC392" s="61"/>
    </row>
    <row r="393" spans="5:29" ht="27" customHeight="1">
      <c r="E393" s="63"/>
      <c r="AC393" s="61"/>
    </row>
    <row r="394" spans="5:29" ht="27" customHeight="1">
      <c r="E394" s="63"/>
      <c r="AC394" s="61"/>
    </row>
    <row r="395" spans="5:29" ht="27" customHeight="1">
      <c r="E395" s="63"/>
      <c r="AC395" s="61"/>
    </row>
    <row r="396" spans="5:29" ht="27" customHeight="1">
      <c r="E396" s="63"/>
      <c r="AC396" s="61"/>
    </row>
    <row r="397" spans="5:29" ht="27" customHeight="1">
      <c r="E397" s="63"/>
      <c r="AC397" s="61"/>
    </row>
    <row r="398" spans="5:29" ht="27" customHeight="1">
      <c r="E398" s="63"/>
      <c r="AC398" s="61"/>
    </row>
    <row r="399" spans="5:29" ht="27" customHeight="1">
      <c r="E399" s="63"/>
      <c r="AC399" s="61"/>
    </row>
    <row r="400" spans="5:29" ht="27" customHeight="1">
      <c r="E400" s="63"/>
      <c r="AC400" s="61"/>
    </row>
    <row r="401" spans="5:29" ht="27" customHeight="1">
      <c r="E401" s="63"/>
      <c r="AC401" s="61"/>
    </row>
    <row r="402" spans="5:29" ht="27" customHeight="1">
      <c r="E402" s="63"/>
      <c r="AC402" s="61"/>
    </row>
    <row r="403" spans="5:29" ht="27" customHeight="1">
      <c r="E403" s="63"/>
      <c r="AC403" s="61"/>
    </row>
    <row r="404" spans="5:29" ht="27" customHeight="1">
      <c r="E404" s="63"/>
      <c r="AC404" s="61"/>
    </row>
    <row r="405" spans="5:29" ht="27" customHeight="1">
      <c r="E405" s="63"/>
      <c r="AC405" s="61"/>
    </row>
    <row r="406" spans="5:29" ht="27" customHeight="1">
      <c r="E406" s="63"/>
      <c r="AC406" s="61"/>
    </row>
    <row r="407" spans="5:29" ht="27" customHeight="1">
      <c r="E407" s="63"/>
      <c r="AC407" s="61"/>
    </row>
    <row r="408" spans="5:29" ht="27" customHeight="1">
      <c r="E408" s="63"/>
      <c r="AC408" s="61"/>
    </row>
    <row r="409" spans="5:29" ht="27" customHeight="1">
      <c r="E409" s="63"/>
      <c r="AC409" s="61"/>
    </row>
    <row r="410" spans="5:29" ht="27" customHeight="1">
      <c r="E410" s="63"/>
      <c r="AC410" s="61"/>
    </row>
    <row r="411" spans="5:29" ht="27" customHeight="1">
      <c r="E411" s="63"/>
      <c r="AC411" s="61"/>
    </row>
    <row r="412" spans="5:29" ht="27" customHeight="1">
      <c r="E412" s="63"/>
      <c r="AC412" s="61"/>
    </row>
    <row r="413" spans="5:29" ht="27" customHeight="1">
      <c r="E413" s="63"/>
      <c r="AC413" s="61"/>
    </row>
    <row r="414" spans="5:29" ht="27" customHeight="1">
      <c r="E414" s="63"/>
      <c r="AC414" s="61"/>
    </row>
    <row r="415" spans="5:29" ht="27" customHeight="1">
      <c r="E415" s="63"/>
      <c r="AC415" s="61"/>
    </row>
    <row r="416" spans="5:29" ht="27" customHeight="1">
      <c r="E416" s="63"/>
      <c r="AC416" s="61"/>
    </row>
    <row r="417" spans="5:29" ht="27" customHeight="1">
      <c r="E417" s="63"/>
      <c r="AC417" s="61"/>
    </row>
    <row r="418" spans="5:29" ht="27" customHeight="1">
      <c r="E418" s="63"/>
      <c r="AC418" s="61"/>
    </row>
    <row r="419" spans="5:29" ht="27" customHeight="1">
      <c r="E419" s="63"/>
      <c r="AC419" s="61"/>
    </row>
    <row r="420" spans="5:29" ht="27" customHeight="1">
      <c r="E420" s="63"/>
      <c r="AC420" s="61"/>
    </row>
    <row r="421" spans="5:29" ht="27" customHeight="1">
      <c r="E421" s="63"/>
      <c r="AC421" s="61"/>
    </row>
    <row r="422" spans="5:29" ht="27" customHeight="1">
      <c r="E422" s="63"/>
      <c r="AC422" s="61"/>
    </row>
    <row r="423" spans="5:29" ht="27" customHeight="1">
      <c r="E423" s="63"/>
      <c r="AC423" s="61"/>
    </row>
    <row r="424" spans="5:29" ht="27" customHeight="1">
      <c r="E424" s="63"/>
      <c r="AC424" s="61"/>
    </row>
    <row r="425" spans="5:29" ht="27" customHeight="1">
      <c r="E425" s="63"/>
      <c r="AC425" s="61"/>
    </row>
    <row r="426" spans="5:29" ht="27" customHeight="1">
      <c r="E426" s="63"/>
      <c r="AC426" s="61"/>
    </row>
    <row r="427" spans="5:29" ht="27" customHeight="1">
      <c r="E427" s="63"/>
      <c r="AC427" s="61"/>
    </row>
    <row r="428" spans="5:29" ht="27" customHeight="1">
      <c r="E428" s="63"/>
      <c r="AC428" s="61"/>
    </row>
    <row r="429" spans="5:29" ht="27" customHeight="1">
      <c r="E429" s="63"/>
      <c r="AC429" s="61"/>
    </row>
    <row r="430" spans="5:29" ht="27" customHeight="1">
      <c r="E430" s="63"/>
      <c r="AC430" s="61"/>
    </row>
    <row r="431" spans="5:29" ht="27" customHeight="1">
      <c r="E431" s="63"/>
      <c r="AC431" s="61"/>
    </row>
    <row r="432" spans="5:29" ht="27" customHeight="1">
      <c r="E432" s="63"/>
      <c r="AC432" s="61"/>
    </row>
    <row r="433" spans="5:29" ht="27" customHeight="1">
      <c r="E433" s="63"/>
      <c r="AC433" s="61"/>
    </row>
    <row r="434" spans="5:29" ht="27" customHeight="1">
      <c r="E434" s="63"/>
      <c r="AC434" s="61"/>
    </row>
    <row r="435" spans="5:29" ht="27" customHeight="1">
      <c r="E435" s="63"/>
      <c r="AC435" s="61"/>
    </row>
    <row r="436" spans="5:29" ht="27" customHeight="1">
      <c r="E436" s="63"/>
      <c r="AC436" s="61"/>
    </row>
    <row r="437" spans="5:29" ht="27" customHeight="1">
      <c r="E437" s="63"/>
      <c r="AC437" s="61"/>
    </row>
    <row r="438" spans="5:29" ht="27" customHeight="1">
      <c r="E438" s="63"/>
      <c r="AC438" s="61"/>
    </row>
    <row r="439" spans="5:29" ht="27" customHeight="1">
      <c r="E439" s="63"/>
      <c r="AC439" s="61"/>
    </row>
    <row r="440" spans="5:29" ht="27" customHeight="1">
      <c r="E440" s="63"/>
      <c r="AC440" s="61"/>
    </row>
    <row r="441" spans="5:29" ht="27" customHeight="1">
      <c r="E441" s="63"/>
      <c r="AC441" s="61"/>
    </row>
    <row r="442" spans="5:29" ht="27" customHeight="1">
      <c r="E442" s="63"/>
      <c r="AC442" s="61"/>
    </row>
    <row r="443" spans="5:29" ht="27" customHeight="1">
      <c r="E443" s="63"/>
      <c r="AC443" s="61"/>
    </row>
    <row r="444" spans="5:29" ht="27" customHeight="1">
      <c r="E444" s="63"/>
      <c r="AC444" s="61"/>
    </row>
    <row r="445" spans="5:29" ht="27" customHeight="1">
      <c r="E445" s="63"/>
      <c r="AC445" s="61"/>
    </row>
    <row r="446" spans="5:29" ht="27" customHeight="1">
      <c r="E446" s="63"/>
      <c r="AC446" s="61"/>
    </row>
    <row r="447" spans="5:29" ht="27" customHeight="1">
      <c r="E447" s="63"/>
      <c r="AC447" s="61"/>
    </row>
    <row r="448" spans="5:29" ht="27" customHeight="1">
      <c r="E448" s="63"/>
      <c r="AC448" s="61"/>
    </row>
    <row r="449" spans="5:29" ht="27" customHeight="1">
      <c r="E449" s="63"/>
      <c r="AC449" s="61"/>
    </row>
    <row r="450" spans="5:29" ht="27" customHeight="1">
      <c r="E450" s="63"/>
      <c r="AC450" s="61"/>
    </row>
    <row r="451" spans="5:29" ht="27" customHeight="1">
      <c r="E451" s="63"/>
      <c r="AC451" s="61"/>
    </row>
    <row r="452" spans="5:29" ht="27" customHeight="1">
      <c r="E452" s="63"/>
      <c r="AC452" s="61"/>
    </row>
    <row r="453" spans="5:29" ht="27" customHeight="1">
      <c r="E453" s="63"/>
      <c r="AC453" s="61"/>
    </row>
    <row r="454" spans="5:29" ht="27" customHeight="1">
      <c r="E454" s="63"/>
      <c r="AC454" s="61"/>
    </row>
    <row r="455" spans="5:29" ht="27" customHeight="1">
      <c r="E455" s="63"/>
      <c r="AC455" s="61"/>
    </row>
    <row r="456" spans="5:29" ht="27" customHeight="1">
      <c r="E456" s="63"/>
      <c r="AC456" s="61"/>
    </row>
    <row r="457" spans="5:29" ht="27" customHeight="1">
      <c r="E457" s="63"/>
      <c r="AC457" s="61"/>
    </row>
    <row r="458" spans="5:29" ht="27" customHeight="1">
      <c r="E458" s="63"/>
      <c r="AC458" s="61"/>
    </row>
    <row r="459" spans="5:29" ht="27" customHeight="1">
      <c r="E459" s="63"/>
      <c r="AC459" s="61"/>
    </row>
    <row r="460" spans="5:29" ht="27" customHeight="1">
      <c r="E460" s="63"/>
      <c r="AC460" s="61"/>
    </row>
    <row r="461" spans="5:29" ht="27" customHeight="1">
      <c r="E461" s="63"/>
      <c r="AC461" s="61"/>
    </row>
    <row r="462" spans="5:29" ht="27" customHeight="1">
      <c r="E462" s="63"/>
      <c r="AC462" s="61"/>
    </row>
    <row r="463" spans="5:29" ht="27" customHeight="1">
      <c r="E463" s="63"/>
      <c r="AC463" s="61"/>
    </row>
    <row r="464" spans="5:29" ht="27" customHeight="1">
      <c r="E464" s="63"/>
      <c r="AC464" s="61"/>
    </row>
    <row r="465" spans="5:29" ht="27" customHeight="1">
      <c r="E465" s="63"/>
      <c r="AC465" s="61"/>
    </row>
    <row r="466" spans="5:29" ht="27" customHeight="1">
      <c r="E466" s="63"/>
      <c r="AC466" s="61"/>
    </row>
    <row r="467" spans="5:29" ht="27" customHeight="1">
      <c r="E467" s="63"/>
      <c r="AC467" s="61"/>
    </row>
    <row r="468" spans="5:29" ht="27" customHeight="1">
      <c r="E468" s="63"/>
      <c r="AC468" s="61"/>
    </row>
    <row r="469" spans="5:29" ht="27" customHeight="1">
      <c r="E469" s="63"/>
      <c r="AC469" s="61"/>
    </row>
    <row r="470" spans="5:29" ht="27" customHeight="1">
      <c r="E470" s="63"/>
      <c r="AC470" s="61"/>
    </row>
    <row r="471" spans="5:29" ht="27" customHeight="1">
      <c r="E471" s="63"/>
      <c r="AC471" s="61"/>
    </row>
    <row r="472" spans="5:29" ht="27" customHeight="1">
      <c r="E472" s="63"/>
      <c r="AC472" s="61"/>
    </row>
    <row r="473" spans="5:29" ht="27" customHeight="1">
      <c r="E473" s="63"/>
      <c r="AC473" s="61"/>
    </row>
    <row r="474" spans="5:29" ht="27" customHeight="1">
      <c r="E474" s="63"/>
      <c r="AC474" s="61"/>
    </row>
    <row r="475" spans="5:29" ht="27" customHeight="1">
      <c r="E475" s="63"/>
      <c r="AC475" s="61"/>
    </row>
    <row r="476" spans="5:29" ht="27" customHeight="1">
      <c r="E476" s="63"/>
      <c r="AC476" s="61"/>
    </row>
    <row r="477" spans="5:29" ht="27" customHeight="1">
      <c r="E477" s="63"/>
      <c r="AC477" s="61"/>
    </row>
    <row r="478" spans="5:29" ht="27" customHeight="1">
      <c r="E478" s="63"/>
      <c r="AC478" s="61"/>
    </row>
    <row r="479" spans="5:29" ht="27" customHeight="1">
      <c r="E479" s="63"/>
      <c r="AC479" s="61"/>
    </row>
    <row r="480" spans="5:29" ht="27" customHeight="1">
      <c r="E480" s="63"/>
      <c r="AC480" s="61"/>
    </row>
    <row r="481" spans="5:29" ht="27" customHeight="1">
      <c r="E481" s="63"/>
      <c r="AC481" s="61"/>
    </row>
    <row r="482" spans="5:29" ht="27" customHeight="1">
      <c r="E482" s="63"/>
      <c r="AC482" s="61"/>
    </row>
    <row r="483" spans="5:29" ht="27" customHeight="1">
      <c r="E483" s="63"/>
      <c r="AC483" s="61"/>
    </row>
    <row r="484" spans="5:29" ht="27" customHeight="1">
      <c r="E484" s="63"/>
      <c r="AC484" s="61"/>
    </row>
    <row r="485" spans="5:29" ht="27" customHeight="1">
      <c r="E485" s="63"/>
      <c r="AC485" s="61"/>
    </row>
    <row r="486" spans="5:29" ht="27" customHeight="1">
      <c r="E486" s="63"/>
      <c r="AC486" s="61"/>
    </row>
    <row r="487" spans="5:29" ht="27" customHeight="1">
      <c r="E487" s="63"/>
      <c r="AC487" s="61"/>
    </row>
    <row r="488" spans="5:29" ht="27" customHeight="1">
      <c r="E488" s="63"/>
      <c r="AC488" s="61"/>
    </row>
    <row r="489" spans="5:29" ht="27" customHeight="1">
      <c r="E489" s="63"/>
      <c r="AC489" s="61"/>
    </row>
    <row r="490" spans="5:29" ht="27" customHeight="1">
      <c r="E490" s="63"/>
      <c r="AC490" s="61"/>
    </row>
    <row r="491" spans="5:29" ht="27" customHeight="1">
      <c r="E491" s="63"/>
      <c r="AC491" s="61"/>
    </row>
    <row r="492" spans="5:29" ht="27" customHeight="1">
      <c r="E492" s="63"/>
      <c r="AC492" s="61"/>
    </row>
    <row r="493" spans="5:29" ht="27" customHeight="1">
      <c r="E493" s="63"/>
      <c r="AC493" s="61"/>
    </row>
    <row r="494" spans="5:29" ht="27" customHeight="1">
      <c r="E494" s="63"/>
      <c r="AC494" s="61"/>
    </row>
    <row r="495" spans="5:29" ht="27" customHeight="1">
      <c r="E495" s="63"/>
      <c r="AC495" s="61"/>
    </row>
    <row r="496" spans="5:29" ht="27" customHeight="1">
      <c r="E496" s="63"/>
      <c r="AC496" s="61"/>
    </row>
    <row r="497" spans="5:29" ht="27" customHeight="1">
      <c r="E497" s="63"/>
      <c r="AC497" s="61"/>
    </row>
    <row r="498" spans="5:29" ht="27" customHeight="1">
      <c r="E498" s="63"/>
      <c r="AC498" s="61"/>
    </row>
    <row r="499" spans="5:29" ht="27" customHeight="1">
      <c r="E499" s="63"/>
      <c r="AC499" s="61"/>
    </row>
    <row r="500" spans="5:29" ht="27" customHeight="1">
      <c r="E500" s="63"/>
      <c r="AC500" s="61"/>
    </row>
    <row r="501" spans="5:29" ht="27" customHeight="1">
      <c r="E501" s="63"/>
      <c r="AC501" s="61"/>
    </row>
    <row r="502" spans="5:29" ht="27" customHeight="1">
      <c r="E502" s="63"/>
      <c r="AC502" s="61"/>
    </row>
    <row r="503" spans="5:29" ht="27" customHeight="1">
      <c r="E503" s="63"/>
      <c r="AC503" s="61"/>
    </row>
    <row r="504" spans="5:29" ht="27" customHeight="1">
      <c r="E504" s="63"/>
      <c r="AC504" s="61"/>
    </row>
    <row r="505" spans="5:29" ht="27" customHeight="1">
      <c r="E505" s="63"/>
      <c r="AC505" s="61"/>
    </row>
    <row r="506" spans="5:29" ht="27" customHeight="1">
      <c r="E506" s="63"/>
      <c r="AC506" s="61"/>
    </row>
    <row r="507" spans="5:29" ht="27" customHeight="1">
      <c r="E507" s="63"/>
      <c r="AC507" s="61"/>
    </row>
    <row r="508" spans="5:29" ht="27" customHeight="1">
      <c r="E508" s="63"/>
      <c r="AC508" s="61"/>
    </row>
    <row r="509" spans="5:29" ht="27" customHeight="1">
      <c r="E509" s="63"/>
      <c r="AC509" s="61"/>
    </row>
    <row r="510" spans="5:29" ht="27" customHeight="1">
      <c r="E510" s="63"/>
      <c r="AC510" s="61"/>
    </row>
    <row r="511" spans="5:29" ht="27" customHeight="1">
      <c r="E511" s="63"/>
      <c r="AC511" s="61"/>
    </row>
    <row r="512" spans="5:29" ht="27" customHeight="1">
      <c r="E512" s="63"/>
      <c r="AC512" s="61"/>
    </row>
    <row r="513" spans="5:29" ht="27" customHeight="1">
      <c r="E513" s="63"/>
      <c r="AC513" s="61"/>
    </row>
    <row r="514" spans="5:29" ht="27" customHeight="1">
      <c r="E514" s="63"/>
      <c r="AC514" s="61"/>
    </row>
    <row r="515" spans="5:29" ht="27" customHeight="1">
      <c r="E515" s="63"/>
      <c r="AC515" s="61"/>
    </row>
    <row r="516" spans="5:29" ht="27" customHeight="1">
      <c r="E516" s="63"/>
      <c r="AC516" s="61"/>
    </row>
    <row r="517" spans="5:29" ht="27" customHeight="1">
      <c r="E517" s="63"/>
      <c r="AC517" s="61"/>
    </row>
    <row r="518" spans="5:29" ht="27" customHeight="1">
      <c r="E518" s="63"/>
      <c r="AC518" s="61"/>
    </row>
    <row r="519" spans="5:29" ht="27" customHeight="1">
      <c r="E519" s="63"/>
      <c r="AC519" s="61"/>
    </row>
    <row r="520" spans="5:29" ht="27" customHeight="1">
      <c r="E520" s="63"/>
      <c r="AC520" s="61"/>
    </row>
    <row r="521" spans="5:29" ht="27" customHeight="1">
      <c r="E521" s="63"/>
      <c r="AC521" s="61"/>
    </row>
    <row r="522" spans="5:29" ht="27" customHeight="1">
      <c r="E522" s="63"/>
      <c r="AC522" s="61"/>
    </row>
    <row r="523" spans="5:29" ht="27" customHeight="1">
      <c r="E523" s="63"/>
      <c r="AC523" s="61"/>
    </row>
    <row r="524" spans="5:29" ht="27" customHeight="1">
      <c r="E524" s="63"/>
      <c r="AC524" s="61"/>
    </row>
    <row r="525" spans="5:29" ht="27" customHeight="1">
      <c r="E525" s="63"/>
      <c r="AC525" s="61"/>
    </row>
    <row r="526" spans="5:29" ht="27" customHeight="1">
      <c r="E526" s="63"/>
      <c r="AC526" s="61"/>
    </row>
    <row r="527" spans="5:29" ht="27" customHeight="1">
      <c r="E527" s="63"/>
      <c r="AC527" s="61"/>
    </row>
    <row r="528" spans="5:29" ht="27" customHeight="1">
      <c r="E528" s="63"/>
      <c r="AC528" s="61"/>
    </row>
    <row r="529" spans="5:29" ht="27" customHeight="1">
      <c r="E529" s="63"/>
      <c r="AC529" s="61"/>
    </row>
    <row r="530" spans="5:29" ht="27" customHeight="1">
      <c r="E530" s="63"/>
      <c r="AC530" s="61"/>
    </row>
    <row r="531" spans="5:29" ht="27" customHeight="1">
      <c r="E531" s="63"/>
      <c r="AC531" s="61"/>
    </row>
    <row r="532" spans="5:29" ht="27" customHeight="1">
      <c r="E532" s="63"/>
      <c r="AC532" s="61"/>
    </row>
    <row r="533" spans="5:29" ht="27" customHeight="1">
      <c r="E533" s="63"/>
      <c r="AC533" s="61"/>
    </row>
    <row r="534" spans="5:29" ht="27" customHeight="1">
      <c r="E534" s="63"/>
      <c r="AC534" s="61"/>
    </row>
    <row r="535" spans="5:29" ht="27" customHeight="1">
      <c r="E535" s="63"/>
      <c r="AC535" s="61"/>
    </row>
    <row r="536" spans="5:29" ht="27" customHeight="1">
      <c r="E536" s="63"/>
      <c r="AC536" s="61"/>
    </row>
    <row r="537" spans="5:29" ht="27" customHeight="1">
      <c r="E537" s="63"/>
      <c r="AC537" s="61"/>
    </row>
    <row r="538" spans="5:29" ht="27" customHeight="1">
      <c r="E538" s="63"/>
      <c r="AC538" s="61"/>
    </row>
    <row r="539" spans="5:29" ht="27" customHeight="1">
      <c r="E539" s="63"/>
      <c r="AC539" s="61"/>
    </row>
    <row r="540" spans="5:29" ht="27" customHeight="1">
      <c r="E540" s="63"/>
      <c r="AC540" s="61"/>
    </row>
    <row r="541" spans="5:29" ht="27" customHeight="1">
      <c r="E541" s="63"/>
      <c r="AC541" s="61"/>
    </row>
    <row r="542" spans="5:29" ht="27" customHeight="1">
      <c r="E542" s="63"/>
      <c r="AC542" s="61"/>
    </row>
    <row r="543" spans="5:29" ht="27" customHeight="1">
      <c r="E543" s="63"/>
      <c r="AC543" s="61"/>
    </row>
    <row r="544" spans="5:29" ht="27" customHeight="1">
      <c r="E544" s="63"/>
      <c r="AC544" s="61"/>
    </row>
    <row r="545" spans="5:29" ht="27" customHeight="1">
      <c r="E545" s="63"/>
      <c r="AC545" s="61"/>
    </row>
    <row r="546" spans="5:29" ht="27" customHeight="1">
      <c r="E546" s="63"/>
      <c r="AC546" s="61"/>
    </row>
    <row r="547" spans="5:29" ht="27" customHeight="1">
      <c r="E547" s="63"/>
      <c r="AC547" s="61"/>
    </row>
    <row r="548" spans="5:29" ht="27" customHeight="1">
      <c r="E548" s="63"/>
      <c r="AC548" s="61"/>
    </row>
    <row r="549" spans="5:29" ht="27" customHeight="1">
      <c r="E549" s="63"/>
      <c r="AC549" s="61"/>
    </row>
    <row r="550" spans="5:29" ht="27" customHeight="1">
      <c r="E550" s="63"/>
      <c r="AC550" s="61"/>
    </row>
    <row r="551" spans="5:29" ht="27" customHeight="1">
      <c r="E551" s="63"/>
      <c r="AC551" s="61"/>
    </row>
    <row r="552" spans="5:29" ht="27" customHeight="1">
      <c r="E552" s="63"/>
      <c r="AC552" s="61"/>
    </row>
    <row r="553" spans="5:29" ht="27" customHeight="1">
      <c r="E553" s="63"/>
      <c r="AC553" s="61"/>
    </row>
    <row r="554" spans="5:29" ht="27" customHeight="1">
      <c r="E554" s="63"/>
      <c r="AC554" s="61"/>
    </row>
    <row r="555" spans="5:29" ht="27" customHeight="1">
      <c r="E555" s="63"/>
      <c r="AC555" s="61"/>
    </row>
    <row r="556" spans="5:29" ht="27" customHeight="1">
      <c r="E556" s="63"/>
      <c r="AC556" s="61"/>
    </row>
    <row r="557" spans="5:29" ht="27" customHeight="1">
      <c r="E557" s="63"/>
      <c r="AC557" s="61"/>
    </row>
    <row r="558" spans="5:29" ht="27" customHeight="1">
      <c r="E558" s="63"/>
      <c r="AC558" s="61"/>
    </row>
    <row r="559" spans="5:29" ht="27" customHeight="1">
      <c r="E559" s="63"/>
      <c r="AC559" s="61"/>
    </row>
    <row r="560" spans="5:29" ht="27" customHeight="1">
      <c r="E560" s="63"/>
      <c r="AC560" s="61"/>
    </row>
    <row r="561" spans="5:29" ht="27" customHeight="1">
      <c r="E561" s="63"/>
      <c r="AC561" s="61"/>
    </row>
    <row r="562" spans="5:29" ht="27" customHeight="1">
      <c r="E562" s="63"/>
      <c r="AC562" s="61"/>
    </row>
    <row r="563" spans="5:29" ht="27" customHeight="1">
      <c r="E563" s="63"/>
      <c r="AC563" s="61"/>
    </row>
    <row r="564" spans="5:29" ht="27" customHeight="1">
      <c r="E564" s="63"/>
      <c r="AC564" s="61"/>
    </row>
    <row r="565" spans="5:29" ht="27" customHeight="1">
      <c r="E565" s="63"/>
      <c r="AC565" s="61"/>
    </row>
    <row r="566" spans="5:29" ht="27" customHeight="1">
      <c r="E566" s="63"/>
      <c r="AC566" s="61"/>
    </row>
    <row r="567" spans="5:29" ht="27" customHeight="1">
      <c r="E567" s="63"/>
      <c r="AC567" s="61"/>
    </row>
    <row r="568" spans="5:29" ht="27" customHeight="1">
      <c r="E568" s="63"/>
      <c r="AC568" s="61"/>
    </row>
    <row r="569" spans="5:29" ht="27" customHeight="1">
      <c r="E569" s="63"/>
      <c r="AC569" s="61"/>
    </row>
    <row r="570" spans="5:29" ht="27" customHeight="1">
      <c r="E570" s="63"/>
      <c r="AC570" s="61"/>
    </row>
    <row r="571" spans="5:29" ht="27" customHeight="1">
      <c r="E571" s="63"/>
      <c r="AC571" s="61"/>
    </row>
    <row r="572" spans="5:29" ht="27" customHeight="1">
      <c r="E572" s="63"/>
      <c r="AC572" s="61"/>
    </row>
    <row r="573" spans="5:29" ht="27" customHeight="1">
      <c r="E573" s="63"/>
      <c r="AC573" s="61"/>
    </row>
    <row r="574" spans="5:29" ht="27" customHeight="1">
      <c r="E574" s="63"/>
      <c r="AC574" s="61"/>
    </row>
    <row r="575" spans="5:29" ht="27" customHeight="1">
      <c r="E575" s="63"/>
      <c r="AC575" s="61"/>
    </row>
    <row r="576" spans="5:29" ht="27" customHeight="1">
      <c r="E576" s="63"/>
      <c r="AC576" s="61"/>
    </row>
    <row r="577" spans="5:29" ht="27" customHeight="1">
      <c r="E577" s="63"/>
      <c r="AC577" s="61"/>
    </row>
    <row r="578" spans="5:29" ht="27" customHeight="1">
      <c r="E578" s="63"/>
      <c r="AC578" s="61"/>
    </row>
    <row r="579" spans="5:29" ht="27" customHeight="1">
      <c r="E579" s="63"/>
      <c r="AC579" s="61"/>
    </row>
    <row r="580" spans="5:29" ht="27" customHeight="1">
      <c r="E580" s="63"/>
      <c r="AC580" s="61"/>
    </row>
    <row r="581" spans="5:29" ht="27" customHeight="1">
      <c r="E581" s="63"/>
      <c r="AC581" s="61"/>
    </row>
    <row r="582" spans="5:29" ht="27" customHeight="1">
      <c r="E582" s="63"/>
      <c r="AC582" s="61"/>
    </row>
    <row r="583" spans="5:29" ht="27" customHeight="1">
      <c r="E583" s="63"/>
      <c r="AC583" s="61"/>
    </row>
    <row r="584" spans="5:29" ht="27" customHeight="1">
      <c r="E584" s="63"/>
      <c r="AC584" s="61"/>
    </row>
    <row r="585" spans="5:29" ht="27" customHeight="1">
      <c r="E585" s="63"/>
      <c r="AC585" s="61"/>
    </row>
    <row r="586" spans="5:29" ht="27" customHeight="1">
      <c r="E586" s="63"/>
      <c r="AC586" s="61"/>
    </row>
    <row r="587" spans="5:29" ht="27" customHeight="1">
      <c r="E587" s="63"/>
      <c r="AC587" s="61"/>
    </row>
    <row r="588" spans="5:29" ht="27" customHeight="1">
      <c r="E588" s="63"/>
      <c r="AC588" s="61"/>
    </row>
    <row r="589" spans="5:29" ht="27" customHeight="1">
      <c r="E589" s="63"/>
      <c r="AC589" s="61"/>
    </row>
    <row r="590" spans="5:29" ht="27" customHeight="1">
      <c r="E590" s="63"/>
      <c r="AC590" s="61"/>
    </row>
    <row r="591" spans="5:29" ht="27" customHeight="1">
      <c r="E591" s="63"/>
      <c r="AC591" s="61"/>
    </row>
    <row r="592" spans="5:29" ht="27" customHeight="1">
      <c r="E592" s="63"/>
      <c r="AC592" s="61"/>
    </row>
    <row r="593" spans="5:29" ht="27" customHeight="1">
      <c r="E593" s="63"/>
      <c r="AC593" s="61"/>
    </row>
    <row r="594" spans="5:29" ht="27" customHeight="1">
      <c r="E594" s="63"/>
      <c r="AC594" s="61"/>
    </row>
    <row r="595" spans="5:29" ht="27" customHeight="1">
      <c r="E595" s="63"/>
      <c r="AC595" s="61"/>
    </row>
    <row r="596" spans="5:29" ht="27" customHeight="1">
      <c r="E596" s="63"/>
      <c r="AC596" s="61"/>
    </row>
    <row r="597" spans="5:29" ht="27" customHeight="1">
      <c r="E597" s="63"/>
      <c r="AC597" s="61"/>
    </row>
    <row r="598" spans="5:29" ht="27" customHeight="1">
      <c r="E598" s="63"/>
      <c r="AC598" s="61"/>
    </row>
    <row r="599" spans="5:29" ht="27" customHeight="1">
      <c r="E599" s="63"/>
      <c r="AC599" s="61"/>
    </row>
    <row r="600" spans="5:29" ht="27" customHeight="1">
      <c r="E600" s="63"/>
      <c r="AC600" s="61"/>
    </row>
    <row r="601" spans="5:29" ht="27" customHeight="1">
      <c r="E601" s="63"/>
      <c r="AC601" s="61"/>
    </row>
    <row r="602" spans="5:29" ht="27" customHeight="1">
      <c r="E602" s="63"/>
      <c r="AC602" s="61"/>
    </row>
    <row r="603" spans="5:29" ht="27" customHeight="1">
      <c r="E603" s="63"/>
      <c r="AC603" s="61"/>
    </row>
    <row r="604" spans="5:29" ht="27" customHeight="1">
      <c r="E604" s="63"/>
      <c r="AC604" s="61"/>
    </row>
    <row r="605" spans="5:29" ht="27" customHeight="1">
      <c r="E605" s="63"/>
      <c r="AC605" s="61"/>
    </row>
    <row r="606" spans="5:29" ht="27" customHeight="1">
      <c r="E606" s="63"/>
      <c r="AC606" s="61"/>
    </row>
    <row r="607" spans="5:29" ht="27" customHeight="1">
      <c r="E607" s="63"/>
      <c r="AC607" s="61"/>
    </row>
    <row r="608" spans="5:29" ht="27" customHeight="1">
      <c r="E608" s="63"/>
      <c r="AC608" s="61"/>
    </row>
    <row r="609" spans="5:29" ht="27" customHeight="1">
      <c r="E609" s="63"/>
      <c r="AC609" s="61"/>
    </row>
    <row r="610" spans="5:29" ht="27" customHeight="1">
      <c r="E610" s="63"/>
      <c r="AC610" s="61"/>
    </row>
    <row r="611" spans="5:29" ht="27" customHeight="1">
      <c r="E611" s="63"/>
      <c r="AC611" s="61"/>
    </row>
    <row r="612" spans="5:29" ht="27" customHeight="1">
      <c r="E612" s="63"/>
      <c r="AC612" s="61"/>
    </row>
    <row r="613" spans="5:29" ht="27" customHeight="1">
      <c r="E613" s="63"/>
      <c r="AC613" s="61"/>
    </row>
    <row r="614" spans="5:29" ht="27" customHeight="1">
      <c r="E614" s="63"/>
      <c r="AC614" s="61"/>
    </row>
    <row r="615" spans="5:29" ht="27" customHeight="1">
      <c r="E615" s="63"/>
      <c r="AC615" s="61"/>
    </row>
    <row r="616" spans="5:29" ht="27" customHeight="1">
      <c r="E616" s="63"/>
      <c r="AC616" s="61"/>
    </row>
    <row r="617" spans="5:29" ht="27" customHeight="1">
      <c r="E617" s="63"/>
      <c r="AC617" s="61"/>
    </row>
    <row r="618" spans="5:29" ht="27" customHeight="1">
      <c r="E618" s="63"/>
      <c r="AC618" s="61"/>
    </row>
    <row r="619" spans="5:29" ht="27" customHeight="1">
      <c r="E619" s="63"/>
      <c r="AC619" s="61"/>
    </row>
    <row r="620" spans="5:29" ht="27" customHeight="1">
      <c r="E620" s="63"/>
      <c r="AC620" s="61"/>
    </row>
    <row r="621" spans="5:29" ht="27" customHeight="1">
      <c r="E621" s="63"/>
      <c r="AC621" s="61"/>
    </row>
    <row r="622" spans="5:29" ht="27" customHeight="1">
      <c r="E622" s="63"/>
      <c r="AC622" s="61"/>
    </row>
    <row r="623" spans="5:29" ht="27" customHeight="1">
      <c r="E623" s="63"/>
      <c r="AC623" s="61"/>
    </row>
    <row r="624" spans="5:29" ht="27" customHeight="1">
      <c r="E624" s="63"/>
      <c r="AC624" s="61"/>
    </row>
    <row r="625" spans="5:29" ht="27" customHeight="1">
      <c r="E625" s="63"/>
      <c r="AC625" s="61"/>
    </row>
    <row r="626" spans="5:29" ht="27" customHeight="1">
      <c r="E626" s="63"/>
      <c r="AC626" s="61"/>
    </row>
    <row r="627" spans="5:29" ht="27" customHeight="1">
      <c r="E627" s="63"/>
      <c r="AC627" s="61"/>
    </row>
    <row r="628" spans="5:29" ht="27" customHeight="1">
      <c r="E628" s="63"/>
      <c r="AC628" s="61"/>
    </row>
    <row r="629" spans="5:29" ht="27" customHeight="1">
      <c r="E629" s="63"/>
      <c r="AC629" s="61"/>
    </row>
    <row r="630" spans="5:29" ht="27" customHeight="1">
      <c r="E630" s="63"/>
      <c r="AC630" s="61"/>
    </row>
    <row r="631" spans="5:29" ht="27" customHeight="1">
      <c r="E631" s="63"/>
      <c r="AC631" s="61"/>
    </row>
    <row r="632" spans="5:29" ht="27" customHeight="1">
      <c r="E632" s="63"/>
      <c r="AC632" s="61"/>
    </row>
    <row r="633" spans="5:29" ht="27" customHeight="1">
      <c r="E633" s="63"/>
      <c r="AC633" s="61"/>
    </row>
    <row r="634" spans="5:29" ht="27" customHeight="1">
      <c r="E634" s="63"/>
      <c r="AC634" s="61"/>
    </row>
    <row r="635" spans="5:29" ht="27" customHeight="1">
      <c r="E635" s="63"/>
      <c r="AC635" s="61"/>
    </row>
    <row r="636" spans="5:29" ht="27" customHeight="1">
      <c r="E636" s="63"/>
      <c r="AC636" s="61"/>
    </row>
    <row r="637" spans="5:29" ht="27" customHeight="1">
      <c r="E637" s="63"/>
      <c r="AC637" s="61"/>
    </row>
    <row r="638" spans="5:29" ht="27" customHeight="1">
      <c r="E638" s="63"/>
      <c r="AC638" s="61"/>
    </row>
    <row r="639" spans="5:29" ht="27" customHeight="1">
      <c r="E639" s="63"/>
      <c r="AC639" s="61"/>
    </row>
    <row r="640" spans="5:29" ht="27" customHeight="1">
      <c r="E640" s="63"/>
      <c r="AC640" s="61"/>
    </row>
    <row r="641" spans="5:29" ht="27" customHeight="1">
      <c r="E641" s="63"/>
      <c r="AC641" s="61"/>
    </row>
    <row r="642" spans="5:29" ht="27" customHeight="1">
      <c r="E642" s="63"/>
      <c r="AC642" s="61"/>
    </row>
    <row r="643" spans="5:29" ht="27" customHeight="1">
      <c r="E643" s="63"/>
      <c r="AC643" s="61"/>
    </row>
    <row r="644" spans="5:29" ht="27" customHeight="1">
      <c r="E644" s="63"/>
      <c r="AC644" s="61"/>
    </row>
    <row r="645" spans="5:29" ht="27" customHeight="1">
      <c r="E645" s="63"/>
      <c r="AC645" s="61"/>
    </row>
    <row r="646" spans="5:29" ht="27" customHeight="1">
      <c r="E646" s="63"/>
      <c r="AC646" s="61"/>
    </row>
    <row r="647" spans="5:29" ht="27" customHeight="1">
      <c r="E647" s="63"/>
      <c r="AC647" s="61"/>
    </row>
    <row r="648" spans="5:29" ht="27" customHeight="1">
      <c r="E648" s="63"/>
      <c r="AC648" s="61"/>
    </row>
    <row r="649" spans="5:29" ht="27" customHeight="1">
      <c r="E649" s="63"/>
      <c r="AC649" s="61"/>
    </row>
    <row r="650" spans="5:29" ht="27" customHeight="1">
      <c r="E650" s="63"/>
      <c r="AC650" s="61"/>
    </row>
    <row r="651" spans="5:29" ht="27" customHeight="1">
      <c r="E651" s="63"/>
      <c r="AC651" s="61"/>
    </row>
    <row r="652" spans="5:29" ht="27" customHeight="1">
      <c r="E652" s="63"/>
      <c r="AC652" s="61"/>
    </row>
    <row r="653" spans="5:29" ht="27" customHeight="1">
      <c r="E653" s="63"/>
      <c r="AC653" s="61"/>
    </row>
    <row r="654" spans="5:29" ht="27" customHeight="1">
      <c r="E654" s="63"/>
      <c r="AC654" s="61"/>
    </row>
    <row r="655" spans="5:29" ht="27" customHeight="1">
      <c r="E655" s="63"/>
      <c r="AC655" s="61"/>
    </row>
    <row r="656" spans="5:29" ht="27" customHeight="1">
      <c r="E656" s="63"/>
      <c r="AC656" s="61"/>
    </row>
    <row r="657" spans="5:29" ht="27" customHeight="1">
      <c r="E657" s="63"/>
      <c r="AC657" s="61"/>
    </row>
    <row r="658" spans="5:29" ht="27" customHeight="1">
      <c r="E658" s="63"/>
      <c r="AC658" s="61"/>
    </row>
    <row r="659" spans="5:29" ht="27" customHeight="1">
      <c r="E659" s="63"/>
      <c r="AC659" s="61"/>
    </row>
    <row r="660" spans="5:29" ht="27" customHeight="1">
      <c r="E660" s="63"/>
      <c r="AC660" s="61"/>
    </row>
    <row r="661" spans="5:29" ht="27" customHeight="1">
      <c r="E661" s="63"/>
      <c r="AC661" s="61"/>
    </row>
    <row r="662" spans="5:29" ht="27" customHeight="1">
      <c r="E662" s="63"/>
      <c r="AC662" s="61"/>
    </row>
    <row r="663" spans="5:29" ht="27" customHeight="1">
      <c r="E663" s="63"/>
      <c r="AC663" s="61"/>
    </row>
    <row r="664" spans="5:29" ht="27" customHeight="1">
      <c r="E664" s="63"/>
      <c r="AC664" s="61"/>
    </row>
    <row r="665" spans="5:29" ht="27" customHeight="1">
      <c r="E665" s="63"/>
      <c r="AC665" s="61"/>
    </row>
    <row r="666" spans="5:29" ht="27" customHeight="1">
      <c r="E666" s="63"/>
      <c r="AC666" s="61"/>
    </row>
    <row r="667" spans="5:29" ht="27" customHeight="1">
      <c r="E667" s="63"/>
      <c r="AC667" s="61"/>
    </row>
    <row r="668" spans="5:29" ht="27" customHeight="1">
      <c r="E668" s="63"/>
      <c r="AC668" s="61"/>
    </row>
    <row r="669" spans="5:29" ht="27" customHeight="1">
      <c r="E669" s="63"/>
      <c r="AC669" s="61"/>
    </row>
    <row r="670" spans="5:29" ht="27" customHeight="1">
      <c r="E670" s="63"/>
      <c r="AC670" s="61"/>
    </row>
    <row r="671" spans="5:29" ht="27" customHeight="1">
      <c r="E671" s="63"/>
      <c r="AC671" s="61"/>
    </row>
    <row r="672" spans="5:29" ht="27" customHeight="1">
      <c r="E672" s="63"/>
      <c r="AC672" s="61"/>
    </row>
    <row r="673" spans="5:29" ht="27" customHeight="1">
      <c r="E673" s="63"/>
      <c r="AC673" s="61"/>
    </row>
    <row r="674" spans="5:29" ht="27" customHeight="1">
      <c r="E674" s="63"/>
      <c r="AC674" s="61"/>
    </row>
    <row r="675" spans="5:29" ht="27" customHeight="1">
      <c r="E675" s="63"/>
      <c r="AC675" s="61"/>
    </row>
    <row r="676" spans="5:29" ht="27" customHeight="1">
      <c r="E676" s="63"/>
      <c r="AC676" s="61"/>
    </row>
    <row r="677" spans="5:29" ht="27" customHeight="1">
      <c r="E677" s="63"/>
      <c r="AC677" s="61"/>
    </row>
    <row r="678" spans="5:29" ht="27" customHeight="1">
      <c r="E678" s="63"/>
      <c r="AC678" s="61"/>
    </row>
    <row r="679" spans="5:29" ht="27" customHeight="1">
      <c r="E679" s="63"/>
      <c r="AC679" s="61"/>
    </row>
    <row r="680" spans="5:29" ht="27" customHeight="1">
      <c r="E680" s="63"/>
      <c r="AC680" s="61"/>
    </row>
    <row r="681" spans="5:29" ht="27" customHeight="1">
      <c r="E681" s="63"/>
      <c r="AC681" s="61"/>
    </row>
    <row r="682" spans="5:29" ht="27" customHeight="1">
      <c r="E682" s="63"/>
      <c r="AC682" s="61"/>
    </row>
    <row r="683" spans="5:29" ht="27" customHeight="1">
      <c r="E683" s="63"/>
      <c r="AC683" s="61"/>
    </row>
    <row r="684" spans="5:29" ht="27" customHeight="1">
      <c r="E684" s="63"/>
      <c r="AC684" s="61"/>
    </row>
    <row r="685" spans="5:29" ht="27" customHeight="1">
      <c r="E685" s="63"/>
      <c r="AC685" s="61"/>
    </row>
    <row r="686" spans="5:29" ht="27" customHeight="1">
      <c r="E686" s="63"/>
      <c r="AC686" s="61"/>
    </row>
    <row r="687" spans="5:29" ht="27" customHeight="1">
      <c r="E687" s="63"/>
      <c r="AC687" s="61"/>
    </row>
    <row r="688" spans="5:29" ht="27" customHeight="1">
      <c r="E688" s="63"/>
      <c r="AC688" s="61"/>
    </row>
    <row r="689" spans="5:29" ht="27" customHeight="1">
      <c r="E689" s="63"/>
      <c r="AC689" s="61"/>
    </row>
    <row r="690" spans="5:29" ht="27" customHeight="1">
      <c r="E690" s="63"/>
      <c r="AC690" s="61"/>
    </row>
    <row r="691" spans="5:29" ht="27" customHeight="1">
      <c r="E691" s="63"/>
      <c r="AC691" s="61"/>
    </row>
    <row r="692" spans="5:29" ht="27" customHeight="1">
      <c r="E692" s="63"/>
      <c r="AC692" s="61"/>
    </row>
    <row r="693" spans="5:29" ht="27" customHeight="1">
      <c r="E693" s="63"/>
      <c r="AC693" s="61"/>
    </row>
    <row r="694" spans="5:29" ht="27" customHeight="1">
      <c r="E694" s="63"/>
      <c r="AC694" s="61"/>
    </row>
    <row r="695" spans="5:29" ht="27" customHeight="1">
      <c r="E695" s="63"/>
      <c r="AC695" s="61"/>
    </row>
    <row r="696" spans="5:29" ht="27" customHeight="1">
      <c r="E696" s="63"/>
      <c r="AC696" s="61"/>
    </row>
    <row r="697" spans="5:29" ht="27" customHeight="1">
      <c r="E697" s="63"/>
      <c r="AC697" s="61"/>
    </row>
    <row r="698" spans="5:29" ht="27" customHeight="1">
      <c r="E698" s="63"/>
      <c r="AC698" s="61"/>
    </row>
    <row r="699" spans="5:29" ht="27" customHeight="1">
      <c r="E699" s="63"/>
      <c r="AC699" s="61"/>
    </row>
    <row r="700" spans="5:29" ht="27" customHeight="1">
      <c r="E700" s="63"/>
      <c r="AC700" s="61"/>
    </row>
    <row r="701" spans="5:29" ht="27" customHeight="1">
      <c r="E701" s="63"/>
      <c r="AC701" s="61"/>
    </row>
    <row r="702" spans="5:29" ht="27" customHeight="1">
      <c r="E702" s="63"/>
      <c r="AC702" s="61"/>
    </row>
    <row r="703" spans="5:29" ht="27" customHeight="1">
      <c r="E703" s="63"/>
      <c r="AC703" s="61"/>
    </row>
    <row r="704" spans="5:29" ht="27" customHeight="1">
      <c r="E704" s="63"/>
      <c r="AC704" s="61"/>
    </row>
    <row r="705" spans="5:29" ht="27" customHeight="1">
      <c r="E705" s="63"/>
      <c r="AC705" s="61"/>
    </row>
    <row r="706" spans="5:29" ht="27" customHeight="1">
      <c r="E706" s="63"/>
      <c r="AC706" s="61"/>
    </row>
    <row r="707" spans="5:29" ht="27" customHeight="1">
      <c r="E707" s="63"/>
      <c r="AC707" s="61"/>
    </row>
    <row r="708" spans="5:29" ht="27" customHeight="1">
      <c r="E708" s="63"/>
      <c r="AC708" s="61"/>
    </row>
    <row r="709" spans="5:29" ht="27" customHeight="1">
      <c r="E709" s="63"/>
      <c r="AC709" s="61"/>
    </row>
    <row r="710" spans="5:29" ht="27" customHeight="1">
      <c r="E710" s="63"/>
      <c r="AC710" s="61"/>
    </row>
    <row r="711" spans="5:29" ht="27" customHeight="1">
      <c r="E711" s="63"/>
      <c r="AC711" s="61"/>
    </row>
    <row r="712" spans="5:29" ht="27" customHeight="1">
      <c r="E712" s="63"/>
      <c r="AC712" s="61"/>
    </row>
    <row r="713" spans="5:29" ht="27" customHeight="1">
      <c r="E713" s="63"/>
      <c r="AC713" s="61"/>
    </row>
    <row r="714" spans="5:29" ht="27" customHeight="1">
      <c r="E714" s="63"/>
      <c r="AC714" s="61"/>
    </row>
    <row r="715" spans="5:29" ht="27" customHeight="1">
      <c r="E715" s="63"/>
      <c r="AC715" s="61"/>
    </row>
    <row r="716" spans="5:29" ht="27" customHeight="1">
      <c r="E716" s="63"/>
      <c r="AC716" s="61"/>
    </row>
    <row r="717" spans="5:29" ht="27" customHeight="1">
      <c r="E717" s="63"/>
      <c r="AC717" s="61"/>
    </row>
    <row r="718" spans="5:29" ht="27" customHeight="1">
      <c r="E718" s="63"/>
      <c r="AC718" s="61"/>
    </row>
    <row r="719" spans="5:29" ht="27" customHeight="1">
      <c r="E719" s="63"/>
      <c r="AC719" s="61"/>
    </row>
    <row r="720" spans="5:29" ht="27" customHeight="1">
      <c r="E720" s="63"/>
      <c r="AC720" s="61"/>
    </row>
    <row r="721" spans="5:29" ht="27" customHeight="1">
      <c r="E721" s="63"/>
      <c r="AC721" s="61"/>
    </row>
    <row r="722" spans="5:29" ht="27" customHeight="1">
      <c r="E722" s="63"/>
      <c r="AC722" s="61"/>
    </row>
    <row r="723" spans="5:29" ht="27" customHeight="1">
      <c r="E723" s="63"/>
      <c r="AC723" s="61"/>
    </row>
    <row r="724" spans="5:29" ht="27" customHeight="1">
      <c r="E724" s="63"/>
      <c r="AC724" s="61"/>
    </row>
    <row r="725" spans="5:29" ht="27" customHeight="1">
      <c r="E725" s="63"/>
      <c r="AC725" s="61"/>
    </row>
    <row r="726" spans="5:29" ht="27" customHeight="1">
      <c r="E726" s="63"/>
      <c r="AC726" s="61"/>
    </row>
    <row r="727" spans="5:29" ht="27" customHeight="1">
      <c r="E727" s="63"/>
      <c r="AC727" s="61"/>
    </row>
    <row r="728" spans="5:29" ht="27" customHeight="1">
      <c r="E728" s="63"/>
      <c r="AC728" s="61"/>
    </row>
    <row r="729" spans="5:29" ht="27" customHeight="1">
      <c r="E729" s="63"/>
      <c r="AC729" s="61"/>
    </row>
    <row r="730" spans="5:29" ht="27" customHeight="1">
      <c r="E730" s="63"/>
      <c r="AC730" s="61"/>
    </row>
    <row r="731" spans="5:29" ht="27" customHeight="1">
      <c r="E731" s="63"/>
      <c r="AC731" s="61"/>
    </row>
    <row r="732" spans="5:29" ht="27" customHeight="1">
      <c r="E732" s="63"/>
      <c r="AC732" s="61"/>
    </row>
    <row r="733" spans="5:29" ht="27" customHeight="1">
      <c r="E733" s="63"/>
      <c r="AC733" s="61"/>
    </row>
    <row r="734" spans="5:29" ht="27" customHeight="1">
      <c r="E734" s="63"/>
      <c r="AC734" s="61"/>
    </row>
    <row r="735" spans="5:29" ht="27" customHeight="1">
      <c r="E735" s="63"/>
      <c r="AC735" s="61"/>
    </row>
    <row r="736" spans="5:29" ht="27" customHeight="1">
      <c r="E736" s="63"/>
      <c r="AC736" s="61"/>
    </row>
    <row r="737" spans="5:29" ht="27" customHeight="1">
      <c r="E737" s="63"/>
      <c r="AC737" s="61"/>
    </row>
    <row r="738" spans="5:29" ht="27" customHeight="1">
      <c r="E738" s="63"/>
      <c r="AC738" s="61"/>
    </row>
    <row r="739" spans="5:29" ht="27" customHeight="1">
      <c r="E739" s="63"/>
      <c r="AC739" s="61"/>
    </row>
    <row r="740" spans="5:29" ht="27" customHeight="1">
      <c r="E740" s="63"/>
      <c r="AC740" s="61"/>
    </row>
    <row r="741" spans="5:29" ht="27" customHeight="1">
      <c r="E741" s="63"/>
      <c r="AC741" s="61"/>
    </row>
    <row r="742" spans="5:29" ht="27" customHeight="1">
      <c r="E742" s="63"/>
      <c r="AC742" s="61"/>
    </row>
    <row r="743" spans="5:29" ht="27" customHeight="1">
      <c r="E743" s="63"/>
      <c r="AC743" s="61"/>
    </row>
    <row r="744" spans="5:29" ht="27" customHeight="1">
      <c r="E744" s="63"/>
      <c r="AC744" s="61"/>
    </row>
    <row r="745" spans="5:29" ht="27" customHeight="1">
      <c r="E745" s="63"/>
      <c r="AC745" s="61"/>
    </row>
    <row r="746" spans="5:29" ht="27" customHeight="1">
      <c r="E746" s="63"/>
      <c r="AC746" s="61"/>
    </row>
    <row r="747" spans="5:29" ht="27" customHeight="1">
      <c r="E747" s="63"/>
      <c r="AC747" s="61"/>
    </row>
    <row r="748" spans="5:29" ht="27" customHeight="1">
      <c r="E748" s="63"/>
      <c r="AC748" s="61"/>
    </row>
    <row r="749" spans="5:29" ht="27" customHeight="1">
      <c r="E749" s="63"/>
      <c r="AC749" s="61"/>
    </row>
    <row r="750" spans="5:29" ht="27" customHeight="1">
      <c r="E750" s="63"/>
      <c r="AC750" s="61"/>
    </row>
    <row r="751" spans="5:29" ht="27" customHeight="1">
      <c r="E751" s="63"/>
      <c r="AC751" s="61"/>
    </row>
    <row r="752" spans="5:29" ht="27" customHeight="1">
      <c r="E752" s="63"/>
      <c r="AC752" s="61"/>
    </row>
    <row r="753" spans="5:29" ht="27" customHeight="1">
      <c r="E753" s="63"/>
      <c r="AC753" s="61"/>
    </row>
    <row r="754" spans="5:29" ht="27" customHeight="1">
      <c r="E754" s="63"/>
      <c r="AC754" s="61"/>
    </row>
    <row r="755" spans="5:29" ht="27" customHeight="1">
      <c r="E755" s="63"/>
      <c r="AC755" s="61"/>
    </row>
    <row r="756" spans="5:29" ht="27" customHeight="1">
      <c r="E756" s="63"/>
      <c r="AC756" s="61"/>
    </row>
    <row r="757" spans="5:29" ht="27" customHeight="1">
      <c r="E757" s="63"/>
      <c r="AC757" s="61"/>
    </row>
    <row r="758" spans="5:29" ht="27" customHeight="1">
      <c r="E758" s="63"/>
      <c r="AC758" s="61"/>
    </row>
    <row r="759" spans="5:29" ht="27" customHeight="1">
      <c r="E759" s="63"/>
      <c r="AC759" s="61"/>
    </row>
    <row r="760" spans="5:29" ht="27" customHeight="1">
      <c r="E760" s="63"/>
      <c r="AC760" s="61"/>
    </row>
    <row r="761" spans="5:29" ht="27" customHeight="1">
      <c r="E761" s="63"/>
      <c r="AC761" s="61"/>
    </row>
    <row r="762" spans="5:29" ht="27" customHeight="1">
      <c r="E762" s="63"/>
      <c r="AC762" s="61"/>
    </row>
    <row r="763" spans="5:29" ht="27" customHeight="1">
      <c r="E763" s="63"/>
      <c r="AC763" s="61"/>
    </row>
    <row r="764" spans="5:29" ht="27" customHeight="1">
      <c r="E764" s="63"/>
      <c r="AC764" s="61"/>
    </row>
    <row r="765" spans="5:29" ht="27" customHeight="1">
      <c r="E765" s="63"/>
      <c r="AC765" s="61"/>
    </row>
    <row r="766" spans="5:29" ht="27" customHeight="1">
      <c r="E766" s="63"/>
      <c r="AC766" s="61"/>
    </row>
    <row r="767" spans="5:29" ht="27" customHeight="1">
      <c r="E767" s="63"/>
      <c r="AC767" s="61"/>
    </row>
    <row r="768" spans="5:29" ht="27" customHeight="1">
      <c r="E768" s="63"/>
      <c r="AC768" s="61"/>
    </row>
    <row r="769" spans="5:29" ht="27" customHeight="1">
      <c r="E769" s="63"/>
      <c r="AC769" s="61"/>
    </row>
    <row r="770" spans="5:29" ht="27" customHeight="1">
      <c r="E770" s="63"/>
      <c r="AC770" s="61"/>
    </row>
    <row r="771" spans="5:29" ht="27" customHeight="1">
      <c r="E771" s="63"/>
      <c r="AC771" s="61"/>
    </row>
    <row r="772" spans="5:29" ht="27" customHeight="1">
      <c r="E772" s="63"/>
      <c r="AC772" s="61"/>
    </row>
    <row r="773" spans="5:29" ht="27" customHeight="1">
      <c r="E773" s="63"/>
      <c r="AC773" s="61"/>
    </row>
    <row r="774" spans="5:29" ht="27" customHeight="1">
      <c r="E774" s="63"/>
      <c r="AC774" s="61"/>
    </row>
    <row r="775" spans="5:29" ht="27" customHeight="1">
      <c r="E775" s="63"/>
      <c r="AC775" s="61"/>
    </row>
    <row r="776" spans="5:29" ht="27" customHeight="1">
      <c r="E776" s="63"/>
      <c r="AC776" s="61"/>
    </row>
    <row r="777" spans="5:29" ht="27" customHeight="1">
      <c r="E777" s="63"/>
      <c r="AC777" s="61"/>
    </row>
    <row r="778" spans="5:29" ht="27" customHeight="1">
      <c r="E778" s="63"/>
      <c r="AC778" s="61"/>
    </row>
    <row r="779" spans="5:29" ht="27" customHeight="1">
      <c r="E779" s="63"/>
      <c r="AC779" s="61"/>
    </row>
    <row r="780" spans="5:29" ht="27" customHeight="1">
      <c r="E780" s="63"/>
      <c r="AC780" s="61"/>
    </row>
    <row r="781" spans="5:29" ht="27" customHeight="1">
      <c r="E781" s="63"/>
      <c r="AC781" s="61"/>
    </row>
    <row r="782" spans="5:29" ht="27" customHeight="1">
      <c r="E782" s="63"/>
      <c r="AC782" s="61"/>
    </row>
    <row r="783" spans="5:29" ht="27" customHeight="1">
      <c r="E783" s="63"/>
      <c r="AC783" s="61"/>
    </row>
    <row r="784" spans="5:29" ht="27" customHeight="1">
      <c r="E784" s="63"/>
      <c r="AC784" s="61"/>
    </row>
    <row r="785" spans="5:29" ht="27" customHeight="1">
      <c r="E785" s="63"/>
      <c r="AC785" s="61"/>
    </row>
    <row r="786" spans="5:29" ht="27" customHeight="1">
      <c r="E786" s="63"/>
      <c r="AC786" s="61"/>
    </row>
    <row r="787" spans="5:29" ht="27" customHeight="1">
      <c r="E787" s="63"/>
      <c r="AC787" s="61"/>
    </row>
    <row r="788" spans="5:29" ht="27" customHeight="1">
      <c r="E788" s="63"/>
      <c r="AC788" s="61"/>
    </row>
    <row r="789" spans="5:29" ht="27" customHeight="1">
      <c r="E789" s="63"/>
      <c r="AC789" s="61"/>
    </row>
    <row r="790" spans="5:29" ht="27" customHeight="1">
      <c r="E790" s="63"/>
      <c r="AC790" s="61"/>
    </row>
    <row r="791" spans="5:29" ht="27" customHeight="1">
      <c r="E791" s="63"/>
      <c r="AC791" s="61"/>
    </row>
    <row r="792" spans="5:29" ht="27" customHeight="1">
      <c r="E792" s="63"/>
      <c r="AC792" s="61"/>
    </row>
    <row r="793" spans="5:29" ht="27" customHeight="1">
      <c r="E793" s="63"/>
      <c r="AC793" s="61"/>
    </row>
    <row r="794" spans="5:29" ht="27" customHeight="1">
      <c r="E794" s="63"/>
      <c r="AC794" s="61"/>
    </row>
    <row r="795" spans="5:29" ht="27" customHeight="1">
      <c r="E795" s="63"/>
      <c r="AC795" s="61"/>
    </row>
    <row r="796" spans="5:29" ht="27" customHeight="1">
      <c r="E796" s="63"/>
      <c r="AC796" s="61"/>
    </row>
    <row r="797" spans="5:29" ht="27" customHeight="1">
      <c r="E797" s="63"/>
      <c r="AC797" s="61"/>
    </row>
    <row r="798" spans="5:29" ht="27" customHeight="1">
      <c r="E798" s="63"/>
      <c r="AC798" s="61"/>
    </row>
    <row r="799" spans="5:29" ht="27" customHeight="1">
      <c r="E799" s="63"/>
      <c r="AC799" s="61"/>
    </row>
    <row r="800" spans="5:29" ht="27" customHeight="1">
      <c r="E800" s="63"/>
      <c r="AC800" s="61"/>
    </row>
    <row r="801" spans="5:29" ht="27" customHeight="1">
      <c r="E801" s="63"/>
      <c r="AC801" s="61"/>
    </row>
    <row r="802" spans="5:29" ht="27" customHeight="1">
      <c r="E802" s="63"/>
      <c r="AC802" s="61"/>
    </row>
    <row r="803" spans="5:29" ht="27" customHeight="1">
      <c r="E803" s="63"/>
      <c r="AC803" s="61"/>
    </row>
    <row r="804" spans="5:29" ht="27" customHeight="1">
      <c r="E804" s="63"/>
      <c r="AC804" s="61"/>
    </row>
    <row r="805" spans="5:29" ht="27" customHeight="1">
      <c r="E805" s="63"/>
      <c r="AC805" s="61"/>
    </row>
    <row r="806" spans="5:29" ht="27" customHeight="1">
      <c r="E806" s="63"/>
      <c r="AC806" s="61"/>
    </row>
    <row r="807" spans="5:29" ht="27" customHeight="1">
      <c r="E807" s="63"/>
      <c r="AC807" s="61"/>
    </row>
    <row r="808" spans="5:29" ht="27" customHeight="1">
      <c r="E808" s="63"/>
      <c r="AC808" s="61"/>
    </row>
    <row r="809" spans="5:29" ht="27" customHeight="1">
      <c r="E809" s="63"/>
      <c r="AC809" s="61"/>
    </row>
    <row r="810" spans="5:29" ht="27" customHeight="1">
      <c r="E810" s="63"/>
      <c r="AC810" s="61"/>
    </row>
    <row r="811" spans="5:29" ht="27" customHeight="1">
      <c r="E811" s="63"/>
      <c r="AC811" s="61"/>
    </row>
    <row r="812" spans="5:29" ht="27" customHeight="1">
      <c r="E812" s="63"/>
      <c r="AC812" s="61"/>
    </row>
    <row r="813" spans="5:29" ht="27" customHeight="1">
      <c r="E813" s="63"/>
      <c r="AC813" s="61"/>
    </row>
    <row r="814" spans="5:29" ht="27" customHeight="1">
      <c r="E814" s="63"/>
      <c r="AC814" s="61"/>
    </row>
    <row r="815" spans="5:29" ht="27" customHeight="1">
      <c r="E815" s="63"/>
      <c r="AC815" s="61"/>
    </row>
    <row r="816" spans="5:29" ht="27" customHeight="1">
      <c r="E816" s="63"/>
      <c r="AC816" s="61"/>
    </row>
    <row r="817" spans="5:29" ht="27" customHeight="1">
      <c r="E817" s="63"/>
      <c r="AC817" s="61"/>
    </row>
    <row r="818" spans="5:29" ht="27" customHeight="1">
      <c r="E818" s="63"/>
      <c r="AC818" s="61"/>
    </row>
    <row r="819" spans="5:29" ht="27" customHeight="1">
      <c r="E819" s="63"/>
      <c r="AC819" s="61"/>
    </row>
    <row r="820" spans="5:29" ht="27" customHeight="1">
      <c r="E820" s="63"/>
      <c r="AC820" s="61"/>
    </row>
    <row r="821" spans="5:29" ht="27" customHeight="1">
      <c r="E821" s="63"/>
      <c r="AC821" s="61"/>
    </row>
    <row r="822" spans="5:29" ht="27" customHeight="1">
      <c r="E822" s="63"/>
      <c r="AC822" s="61"/>
    </row>
    <row r="823" spans="5:29" ht="27" customHeight="1">
      <c r="E823" s="63"/>
      <c r="AC823" s="61"/>
    </row>
    <row r="824" spans="5:29" ht="27" customHeight="1">
      <c r="E824" s="63"/>
      <c r="AC824" s="61"/>
    </row>
    <row r="825" spans="5:29" ht="27" customHeight="1">
      <c r="E825" s="63"/>
      <c r="AC825" s="61"/>
    </row>
    <row r="826" spans="5:29" ht="27" customHeight="1">
      <c r="E826" s="63"/>
      <c r="AC826" s="61"/>
    </row>
    <row r="827" spans="5:29" ht="27" customHeight="1">
      <c r="E827" s="63"/>
      <c r="AC827" s="61"/>
    </row>
    <row r="828" spans="5:29" ht="27" customHeight="1">
      <c r="E828" s="63"/>
      <c r="AC828" s="61"/>
    </row>
    <row r="829" spans="5:29" ht="27" customHeight="1">
      <c r="E829" s="63"/>
      <c r="AC829" s="61"/>
    </row>
    <row r="830" spans="5:29" ht="27" customHeight="1">
      <c r="E830" s="63"/>
      <c r="AC830" s="61"/>
    </row>
    <row r="831" spans="5:29" ht="27" customHeight="1">
      <c r="E831" s="63"/>
      <c r="AC831" s="61"/>
    </row>
    <row r="832" spans="5:29" ht="27" customHeight="1">
      <c r="E832" s="63"/>
      <c r="AC832" s="61"/>
    </row>
    <row r="833" spans="5:29" ht="27" customHeight="1">
      <c r="E833" s="63"/>
      <c r="AC833" s="61"/>
    </row>
    <row r="834" spans="5:29" ht="27" customHeight="1">
      <c r="E834" s="63"/>
      <c r="AC834" s="61"/>
    </row>
    <row r="835" spans="5:29" ht="27" customHeight="1">
      <c r="E835" s="63"/>
      <c r="AC835" s="61"/>
    </row>
    <row r="836" spans="5:29" ht="27" customHeight="1">
      <c r="E836" s="63"/>
      <c r="AC836" s="61"/>
    </row>
    <row r="837" spans="5:29" ht="27" customHeight="1">
      <c r="E837" s="63"/>
      <c r="AC837" s="61"/>
    </row>
    <row r="838" spans="5:29" ht="27" customHeight="1">
      <c r="E838" s="63"/>
      <c r="AC838" s="61"/>
    </row>
    <row r="839" spans="5:29" ht="27" customHeight="1">
      <c r="E839" s="63"/>
      <c r="AC839" s="61"/>
    </row>
    <row r="840" spans="5:29" ht="27" customHeight="1">
      <c r="E840" s="63"/>
      <c r="AC840" s="61"/>
    </row>
    <row r="841" spans="5:29" ht="27" customHeight="1">
      <c r="E841" s="63"/>
      <c r="AC841" s="61"/>
    </row>
    <row r="842" spans="5:29" ht="27" customHeight="1">
      <c r="E842" s="63"/>
      <c r="AC842" s="61"/>
    </row>
    <row r="843" spans="5:29" ht="27" customHeight="1">
      <c r="E843" s="63"/>
      <c r="AC843" s="61"/>
    </row>
    <row r="844" spans="5:29" ht="27" customHeight="1">
      <c r="E844" s="63"/>
      <c r="AC844" s="61"/>
    </row>
    <row r="845" spans="5:29" ht="27" customHeight="1">
      <c r="E845" s="63"/>
      <c r="AC845" s="61"/>
    </row>
    <row r="846" spans="5:29" ht="27" customHeight="1">
      <c r="E846" s="63"/>
      <c r="AC846" s="61"/>
    </row>
    <row r="847" spans="5:29" ht="27" customHeight="1">
      <c r="E847" s="63"/>
      <c r="AC847" s="61"/>
    </row>
    <row r="848" spans="5:29" ht="27" customHeight="1">
      <c r="E848" s="63"/>
      <c r="AC848" s="61"/>
    </row>
    <row r="849" spans="5:29" ht="27" customHeight="1">
      <c r="E849" s="63"/>
      <c r="AC849" s="61"/>
    </row>
    <row r="850" spans="5:29" ht="27" customHeight="1">
      <c r="E850" s="63"/>
      <c r="AC850" s="61"/>
    </row>
    <row r="851" spans="5:29" ht="27" customHeight="1">
      <c r="E851" s="63"/>
      <c r="AC851" s="61"/>
    </row>
    <row r="852" spans="5:29" ht="27" customHeight="1">
      <c r="E852" s="63"/>
      <c r="AC852" s="61"/>
    </row>
    <row r="853" spans="5:29" ht="27" customHeight="1">
      <c r="E853" s="63"/>
      <c r="AC853" s="61"/>
    </row>
    <row r="854" spans="5:29" ht="27" customHeight="1">
      <c r="E854" s="63"/>
      <c r="AC854" s="61"/>
    </row>
    <row r="855" spans="5:29" ht="27" customHeight="1">
      <c r="E855" s="63"/>
      <c r="AC855" s="61"/>
    </row>
    <row r="856" spans="5:29" ht="27" customHeight="1">
      <c r="E856" s="63"/>
      <c r="AC856" s="61"/>
    </row>
    <row r="857" spans="5:29" ht="27" customHeight="1">
      <c r="E857" s="63"/>
      <c r="AC857" s="61"/>
    </row>
    <row r="858" spans="5:29" ht="27" customHeight="1">
      <c r="E858" s="63"/>
      <c r="AC858" s="61"/>
    </row>
    <row r="859" spans="5:29" ht="27" customHeight="1">
      <c r="E859" s="63"/>
      <c r="AC859" s="61"/>
    </row>
    <row r="860" spans="5:29" ht="27" customHeight="1">
      <c r="E860" s="63"/>
      <c r="AC860" s="61"/>
    </row>
    <row r="861" spans="5:29" ht="27" customHeight="1">
      <c r="E861" s="63"/>
      <c r="AC861" s="61"/>
    </row>
    <row r="862" spans="5:29" ht="27" customHeight="1">
      <c r="E862" s="63"/>
      <c r="AC862" s="61"/>
    </row>
    <row r="863" spans="5:29" ht="27" customHeight="1">
      <c r="E863" s="63"/>
      <c r="AC863" s="61"/>
    </row>
    <row r="864" spans="5:29" ht="27" customHeight="1">
      <c r="E864" s="63"/>
      <c r="AC864" s="61"/>
    </row>
    <row r="865" spans="5:29" ht="27" customHeight="1">
      <c r="E865" s="63"/>
      <c r="AC865" s="61"/>
    </row>
    <row r="866" spans="5:29" ht="27" customHeight="1">
      <c r="E866" s="63"/>
      <c r="AC866" s="61"/>
    </row>
    <row r="867" spans="5:29" ht="27" customHeight="1">
      <c r="E867" s="63"/>
      <c r="AC867" s="61"/>
    </row>
    <row r="868" spans="5:29" ht="27" customHeight="1">
      <c r="E868" s="63"/>
      <c r="AC868" s="61"/>
    </row>
    <row r="869" spans="5:29" ht="27" customHeight="1">
      <c r="E869" s="63"/>
      <c r="AC869" s="61"/>
    </row>
    <row r="870" spans="5:29" ht="27" customHeight="1">
      <c r="E870" s="63"/>
      <c r="AC870" s="61"/>
    </row>
    <row r="871" spans="5:29" ht="27" customHeight="1">
      <c r="E871" s="63"/>
      <c r="AC871" s="61"/>
    </row>
    <row r="872" spans="5:29" ht="27" customHeight="1">
      <c r="E872" s="63"/>
      <c r="AC872" s="61"/>
    </row>
    <row r="873" spans="5:29" ht="27" customHeight="1">
      <c r="E873" s="63"/>
      <c r="AC873" s="61"/>
    </row>
    <row r="874" spans="5:29" ht="27" customHeight="1">
      <c r="E874" s="63"/>
      <c r="AC874" s="61"/>
    </row>
    <row r="875" spans="5:29" ht="27" customHeight="1">
      <c r="E875" s="63"/>
      <c r="AC875" s="61"/>
    </row>
    <row r="876" spans="5:29" ht="27" customHeight="1">
      <c r="E876" s="63"/>
      <c r="AC876" s="61"/>
    </row>
    <row r="877" spans="5:29" ht="27" customHeight="1">
      <c r="E877" s="63"/>
      <c r="AC877" s="61"/>
    </row>
    <row r="878" spans="5:29" ht="27" customHeight="1">
      <c r="E878" s="63"/>
      <c r="AC878" s="61"/>
    </row>
    <row r="879" spans="5:29" ht="27" customHeight="1">
      <c r="E879" s="63"/>
      <c r="AC879" s="61"/>
    </row>
    <row r="880" spans="5:29" ht="27" customHeight="1">
      <c r="E880" s="63"/>
      <c r="AC880" s="61"/>
    </row>
    <row r="881" spans="5:29" ht="27" customHeight="1">
      <c r="E881" s="63"/>
      <c r="AC881" s="61"/>
    </row>
    <row r="882" spans="5:29" ht="27" customHeight="1">
      <c r="E882" s="63"/>
      <c r="AC882" s="61"/>
    </row>
    <row r="883" spans="5:29" ht="27" customHeight="1">
      <c r="E883" s="63"/>
      <c r="AC883" s="61"/>
    </row>
    <row r="884" spans="5:29" ht="27" customHeight="1">
      <c r="E884" s="63"/>
      <c r="AC884" s="61"/>
    </row>
    <row r="885" spans="5:29" ht="27" customHeight="1">
      <c r="E885" s="63"/>
      <c r="AC885" s="61"/>
    </row>
    <row r="886" spans="5:29" ht="27" customHeight="1">
      <c r="E886" s="63"/>
      <c r="AC886" s="61"/>
    </row>
    <row r="887" spans="5:29" ht="27" customHeight="1">
      <c r="E887" s="63"/>
      <c r="AC887" s="61"/>
    </row>
    <row r="888" spans="5:29" ht="27" customHeight="1">
      <c r="E888" s="63"/>
      <c r="AC888" s="61"/>
    </row>
    <row r="889" spans="5:29" ht="27" customHeight="1">
      <c r="E889" s="63"/>
      <c r="AC889" s="61"/>
    </row>
    <row r="890" spans="5:29" ht="27" customHeight="1">
      <c r="E890" s="63"/>
      <c r="AC890" s="61"/>
    </row>
    <row r="891" spans="5:29" ht="27" customHeight="1">
      <c r="E891" s="63"/>
      <c r="AC891" s="61"/>
    </row>
    <row r="892" spans="5:29" ht="27" customHeight="1">
      <c r="E892" s="63"/>
      <c r="AC892" s="61"/>
    </row>
    <row r="893" spans="5:29" ht="27" customHeight="1">
      <c r="E893" s="63"/>
      <c r="AC893" s="61"/>
    </row>
    <row r="894" spans="5:29" ht="27" customHeight="1">
      <c r="E894" s="63"/>
      <c r="AC894" s="61"/>
    </row>
    <row r="895" spans="5:29" ht="27" customHeight="1">
      <c r="E895" s="63"/>
      <c r="AC895" s="61"/>
    </row>
    <row r="896" spans="5:29" ht="27" customHeight="1">
      <c r="E896" s="63"/>
      <c r="AC896" s="61"/>
    </row>
    <row r="897" spans="5:29" ht="27" customHeight="1">
      <c r="E897" s="63"/>
      <c r="AC897" s="61"/>
    </row>
    <row r="898" spans="5:29" ht="27" customHeight="1">
      <c r="E898" s="63"/>
      <c r="AC898" s="61"/>
    </row>
    <row r="899" spans="5:29" ht="27" customHeight="1">
      <c r="E899" s="63"/>
      <c r="AC899" s="61"/>
    </row>
    <row r="900" spans="5:29" ht="27" customHeight="1">
      <c r="E900" s="63"/>
      <c r="AC900" s="61"/>
    </row>
    <row r="901" spans="5:29" ht="27" customHeight="1">
      <c r="E901" s="63"/>
      <c r="AC901" s="61"/>
    </row>
    <row r="902" spans="5:29" ht="27" customHeight="1">
      <c r="E902" s="63"/>
      <c r="AC902" s="61"/>
    </row>
    <row r="903" spans="5:29" ht="27" customHeight="1">
      <c r="E903" s="63"/>
      <c r="AC903" s="61"/>
    </row>
    <row r="904" spans="5:29" ht="27" customHeight="1">
      <c r="E904" s="63"/>
      <c r="AC904" s="61"/>
    </row>
    <row r="905" spans="5:29" ht="27" customHeight="1">
      <c r="E905" s="63"/>
      <c r="AC905" s="61"/>
    </row>
    <row r="906" spans="5:29" ht="27" customHeight="1">
      <c r="E906" s="63"/>
      <c r="AC906" s="61"/>
    </row>
    <row r="907" spans="5:29" ht="27" customHeight="1">
      <c r="E907" s="63"/>
      <c r="AC907" s="61"/>
    </row>
    <row r="908" spans="5:29" ht="27" customHeight="1">
      <c r="E908" s="63"/>
      <c r="AC908" s="61"/>
    </row>
    <row r="909" spans="5:29" ht="27" customHeight="1">
      <c r="E909" s="63"/>
      <c r="AC909" s="61"/>
    </row>
    <row r="910" spans="5:29" ht="27" customHeight="1">
      <c r="E910" s="63"/>
      <c r="AC910" s="61"/>
    </row>
    <row r="911" spans="5:29" ht="27" customHeight="1">
      <c r="E911" s="63"/>
      <c r="AC911" s="61"/>
    </row>
    <row r="912" spans="5:29" ht="27" customHeight="1">
      <c r="E912" s="63"/>
      <c r="AC912" s="61"/>
    </row>
    <row r="913" spans="5:29" ht="27" customHeight="1">
      <c r="E913" s="63"/>
      <c r="AC913" s="61"/>
    </row>
    <row r="914" spans="5:29" ht="27" customHeight="1">
      <c r="E914" s="63"/>
      <c r="AC914" s="61"/>
    </row>
    <row r="915" spans="5:29" ht="27" customHeight="1">
      <c r="E915" s="63"/>
      <c r="AC915" s="61"/>
    </row>
    <row r="916" spans="5:29" ht="27" customHeight="1">
      <c r="E916" s="63"/>
      <c r="AC916" s="61"/>
    </row>
    <row r="917" spans="5:29" ht="27" customHeight="1">
      <c r="E917" s="63"/>
      <c r="AC917" s="61"/>
    </row>
    <row r="918" spans="5:29" ht="27" customHeight="1">
      <c r="E918" s="63"/>
      <c r="AC918" s="61"/>
    </row>
    <row r="919" spans="5:29" ht="27" customHeight="1">
      <c r="E919" s="63"/>
      <c r="AC919" s="61"/>
    </row>
    <row r="920" spans="5:29" ht="27" customHeight="1">
      <c r="E920" s="63"/>
      <c r="AC920" s="61"/>
    </row>
    <row r="921" spans="5:29" ht="27" customHeight="1">
      <c r="E921" s="63"/>
      <c r="AC921" s="61"/>
    </row>
    <row r="922" spans="5:29" ht="27" customHeight="1">
      <c r="E922" s="63"/>
      <c r="AC922" s="61"/>
    </row>
    <row r="923" spans="5:29" ht="27" customHeight="1">
      <c r="E923" s="63"/>
      <c r="AC923" s="61"/>
    </row>
    <row r="924" spans="5:29" ht="27" customHeight="1">
      <c r="E924" s="63"/>
      <c r="AC924" s="61"/>
    </row>
    <row r="925" spans="5:29" ht="27" customHeight="1">
      <c r="E925" s="63"/>
      <c r="AC925" s="61"/>
    </row>
    <row r="926" spans="5:29" ht="27" customHeight="1">
      <c r="E926" s="63"/>
      <c r="AC926" s="61"/>
    </row>
    <row r="927" spans="5:29" ht="27" customHeight="1">
      <c r="E927" s="63"/>
      <c r="AC927" s="61"/>
    </row>
    <row r="928" spans="5:29" ht="27" customHeight="1">
      <c r="E928" s="63"/>
      <c r="AC928" s="61"/>
    </row>
    <row r="929" spans="5:29" ht="27" customHeight="1">
      <c r="E929" s="63"/>
      <c r="AC929" s="61"/>
    </row>
    <row r="930" spans="5:29" ht="27" customHeight="1">
      <c r="E930" s="63"/>
      <c r="AC930" s="61"/>
    </row>
    <row r="931" spans="5:29" ht="27" customHeight="1">
      <c r="E931" s="63"/>
      <c r="AC931" s="61"/>
    </row>
    <row r="932" spans="5:29" ht="27" customHeight="1">
      <c r="E932" s="63"/>
      <c r="AC932" s="61"/>
    </row>
    <row r="933" spans="5:29" ht="27" customHeight="1">
      <c r="E933" s="63"/>
      <c r="AC933" s="61"/>
    </row>
    <row r="934" spans="5:29" ht="27" customHeight="1">
      <c r="E934" s="63"/>
      <c r="AC934" s="61"/>
    </row>
    <row r="935" spans="5:29" ht="27" customHeight="1">
      <c r="E935" s="63"/>
      <c r="AC935" s="61"/>
    </row>
    <row r="936" spans="5:29" ht="27" customHeight="1">
      <c r="E936" s="63"/>
      <c r="AC936" s="61"/>
    </row>
    <row r="937" spans="5:29" ht="27" customHeight="1">
      <c r="E937" s="63"/>
      <c r="AC937" s="61"/>
    </row>
    <row r="938" spans="5:29" ht="27" customHeight="1">
      <c r="E938" s="63"/>
      <c r="AC938" s="61"/>
    </row>
    <row r="939" spans="5:29" ht="27" customHeight="1">
      <c r="E939" s="63"/>
      <c r="AC939" s="61"/>
    </row>
    <row r="940" spans="5:29" ht="27" customHeight="1">
      <c r="E940" s="63"/>
      <c r="AC940" s="61"/>
    </row>
    <row r="941" spans="5:29" ht="27" customHeight="1">
      <c r="E941" s="63"/>
      <c r="AC941" s="61"/>
    </row>
    <row r="942" spans="5:29" ht="27" customHeight="1">
      <c r="E942" s="63"/>
      <c r="AC942" s="61"/>
    </row>
    <row r="943" spans="5:29" ht="27" customHeight="1">
      <c r="E943" s="63"/>
      <c r="AC943" s="61"/>
    </row>
    <row r="944" spans="5:29" ht="27" customHeight="1">
      <c r="E944" s="63"/>
      <c r="AC944" s="61"/>
    </row>
    <row r="945" spans="5:29" ht="27" customHeight="1">
      <c r="E945" s="63"/>
      <c r="AC945" s="61"/>
    </row>
    <row r="946" spans="5:29" ht="27" customHeight="1">
      <c r="E946" s="63"/>
      <c r="AC946" s="61"/>
    </row>
    <row r="947" spans="5:29" ht="27" customHeight="1">
      <c r="E947" s="63"/>
      <c r="AC947" s="61"/>
    </row>
    <row r="948" spans="5:29" ht="27" customHeight="1">
      <c r="E948" s="63"/>
      <c r="AC948" s="61"/>
    </row>
    <row r="949" spans="5:29" ht="27" customHeight="1">
      <c r="E949" s="63"/>
      <c r="AC949" s="61"/>
    </row>
    <row r="950" spans="5:29" ht="27" customHeight="1">
      <c r="E950" s="63"/>
      <c r="AC950" s="61"/>
    </row>
    <row r="951" spans="5:29" ht="27" customHeight="1">
      <c r="E951" s="63"/>
      <c r="AC951" s="61"/>
    </row>
    <row r="952" spans="5:29" ht="27" customHeight="1">
      <c r="E952" s="63"/>
      <c r="AC952" s="61"/>
    </row>
    <row r="953" spans="5:29" ht="27" customHeight="1">
      <c r="E953" s="63"/>
      <c r="AC953" s="61"/>
    </row>
    <row r="954" spans="5:29" ht="27" customHeight="1">
      <c r="E954" s="63"/>
      <c r="AC954" s="61"/>
    </row>
    <row r="955" spans="5:29" ht="27" customHeight="1">
      <c r="E955" s="63"/>
      <c r="AC955" s="61"/>
    </row>
    <row r="956" spans="5:29" ht="27" customHeight="1">
      <c r="E956" s="63"/>
      <c r="AC956" s="61"/>
    </row>
    <row r="957" spans="5:29" ht="27" customHeight="1">
      <c r="E957" s="63"/>
      <c r="AC957" s="61"/>
    </row>
    <row r="958" spans="5:29" ht="27" customHeight="1">
      <c r="E958" s="63"/>
      <c r="AC958" s="61"/>
    </row>
    <row r="959" spans="5:29" ht="27" customHeight="1">
      <c r="E959" s="63"/>
      <c r="AC959" s="61"/>
    </row>
    <row r="960" spans="5:29" ht="27" customHeight="1">
      <c r="E960" s="63"/>
      <c r="AC960" s="61"/>
    </row>
    <row r="961" spans="5:29" ht="27" customHeight="1">
      <c r="E961" s="63"/>
      <c r="AC961" s="61"/>
    </row>
    <row r="962" spans="5:29" ht="27" customHeight="1">
      <c r="E962" s="63"/>
      <c r="AC962" s="61"/>
    </row>
    <row r="963" spans="5:29" ht="27" customHeight="1">
      <c r="E963" s="63"/>
      <c r="AC963" s="61"/>
    </row>
    <row r="964" spans="5:29" ht="27" customHeight="1">
      <c r="E964" s="63"/>
      <c r="AC964" s="61"/>
    </row>
    <row r="965" spans="5:29" ht="27" customHeight="1">
      <c r="E965" s="63"/>
      <c r="AC965" s="61"/>
    </row>
    <row r="966" spans="5:29" ht="27" customHeight="1">
      <c r="E966" s="63"/>
      <c r="AC966" s="61"/>
    </row>
    <row r="967" spans="5:29" ht="27" customHeight="1">
      <c r="E967" s="63"/>
      <c r="AC967" s="61"/>
    </row>
    <row r="968" spans="5:29" ht="27" customHeight="1">
      <c r="E968" s="63"/>
      <c r="AC968" s="61"/>
    </row>
    <row r="969" spans="5:29" ht="27" customHeight="1">
      <c r="E969" s="63"/>
      <c r="AC969" s="61"/>
    </row>
    <row r="970" spans="5:29" ht="27" customHeight="1">
      <c r="E970" s="63"/>
      <c r="AC970" s="61"/>
    </row>
    <row r="971" spans="5:29" ht="27" customHeight="1">
      <c r="E971" s="63"/>
      <c r="AC971" s="61"/>
    </row>
    <row r="972" spans="5:29" ht="27" customHeight="1">
      <c r="E972" s="63"/>
      <c r="AC972" s="61"/>
    </row>
    <row r="973" spans="5:29" ht="27" customHeight="1">
      <c r="E973" s="63"/>
      <c r="AC973" s="61"/>
    </row>
    <row r="974" spans="5:29" ht="27" customHeight="1">
      <c r="E974" s="63"/>
      <c r="AC974" s="61"/>
    </row>
    <row r="975" spans="5:29" ht="27" customHeight="1">
      <c r="E975" s="63"/>
      <c r="AC975" s="61"/>
    </row>
    <row r="976" spans="5:29" ht="27" customHeight="1">
      <c r="E976" s="63"/>
      <c r="AC976" s="61"/>
    </row>
    <row r="977" spans="5:29" ht="27" customHeight="1">
      <c r="E977" s="63"/>
      <c r="AC977" s="61"/>
    </row>
    <row r="978" spans="5:29" ht="27" customHeight="1">
      <c r="E978" s="63"/>
      <c r="AC978" s="61"/>
    </row>
    <row r="979" spans="5:29" ht="27" customHeight="1">
      <c r="E979" s="63"/>
      <c r="AC979" s="61"/>
    </row>
    <row r="980" spans="5:29" ht="27" customHeight="1">
      <c r="E980" s="63"/>
      <c r="AC980" s="61"/>
    </row>
    <row r="981" spans="5:29" ht="27" customHeight="1">
      <c r="E981" s="63"/>
      <c r="AC981" s="61"/>
    </row>
    <row r="982" spans="5:29" ht="27" customHeight="1">
      <c r="E982" s="63"/>
      <c r="AC982" s="61"/>
    </row>
    <row r="983" spans="5:29" ht="27" customHeight="1">
      <c r="E983" s="63"/>
      <c r="AC983" s="61"/>
    </row>
    <row r="984" spans="5:29" ht="27" customHeight="1">
      <c r="E984" s="63"/>
      <c r="AC984" s="61"/>
    </row>
    <row r="985" spans="5:29" ht="27" customHeight="1">
      <c r="E985" s="63"/>
      <c r="AC985" s="61"/>
    </row>
    <row r="986" spans="5:29" ht="27" customHeight="1">
      <c r="E986" s="63"/>
      <c r="AC986" s="61"/>
    </row>
    <row r="987" spans="5:29" ht="27" customHeight="1">
      <c r="E987" s="63"/>
      <c r="AC987" s="61"/>
    </row>
    <row r="988" spans="5:29" ht="27" customHeight="1">
      <c r="E988" s="63"/>
      <c r="AC988" s="61"/>
    </row>
    <row r="989" spans="5:29" ht="27" customHeight="1">
      <c r="E989" s="63"/>
      <c r="AC989" s="61"/>
    </row>
    <row r="990" spans="5:29" ht="27" customHeight="1">
      <c r="E990" s="63"/>
      <c r="AC990" s="61"/>
    </row>
    <row r="991" spans="5:29" ht="27" customHeight="1">
      <c r="E991" s="63"/>
      <c r="AC991" s="61"/>
    </row>
    <row r="992" spans="5:29" ht="27" customHeight="1">
      <c r="E992" s="63"/>
      <c r="AC992" s="61"/>
    </row>
    <row r="993" spans="5:29" ht="27" customHeight="1">
      <c r="E993" s="63"/>
      <c r="AC993" s="61"/>
    </row>
    <row r="994" spans="5:29" ht="27" customHeight="1">
      <c r="E994" s="63"/>
      <c r="AC994" s="61"/>
    </row>
    <row r="995" spans="5:29" ht="27" customHeight="1">
      <c r="E995" s="63"/>
      <c r="AC995" s="61"/>
    </row>
    <row r="996" spans="5:29" ht="27" customHeight="1">
      <c r="E996" s="63"/>
      <c r="AC996" s="61"/>
    </row>
    <row r="997" spans="5:29" ht="27" customHeight="1">
      <c r="E997" s="63"/>
      <c r="AC997" s="61"/>
    </row>
    <row r="998" spans="5:29" ht="27" customHeight="1">
      <c r="E998" s="63"/>
      <c r="AC998" s="61"/>
    </row>
  </sheetData>
  <sheetProtection formatColumns="0" formatRows="0"/>
  <mergeCells count="5">
    <mergeCell ref="I8:N8"/>
    <mergeCell ref="E8:H8"/>
    <mergeCell ref="C1:H2"/>
    <mergeCell ref="C4:D6"/>
    <mergeCell ref="C8:D8"/>
  </mergeCells>
  <phoneticPr fontId="32" type="noConversion"/>
  <conditionalFormatting sqref="E12:M261">
    <cfRule type="expression" dxfId="19" priority="2" stopIfTrue="1">
      <formula>#REF!="Zwischenhändler"</formula>
    </cfRule>
  </conditionalFormatting>
  <conditionalFormatting sqref="H12:M261 D12:D261">
    <cfRule type="expression" dxfId="18" priority="25" stopIfTrue="1">
      <formula>AND(ISBLANK(D12), NOT(AND(ISBLANK($D12), ISBLANK($I12), ISBLANK($J12), ISBLANK($K12), ISBLANK($L12), ISBLANK($M12))))</formula>
    </cfRule>
  </conditionalFormatting>
  <dataValidations count="3">
    <dataValidation type="textLength" errorStyle="warning" allowBlank="1" showInputMessage="1" showErrorMessage="1" errorTitle="Eingabe zu lang (max. 35)" error="Der CBAM Report schreibt für das Feld &quot;Stadt&quot; eine maximale Eingabelänge von 35 Zeichen vor." sqref="I12:I14" xr:uid="{34C2EDF0-549A-5444-8BCC-EE157AC51E4B}">
      <formula1>0</formula1>
      <formula2>35</formula2>
    </dataValidation>
    <dataValidation type="textLength" errorStyle="warning" allowBlank="1" showInputMessage="1" showErrorMessage="1" errorTitle="Eingabe zu lang (max. 70)" error="Der CBAM Report schreibt für die Felder &quot;Straße&quot; und &quot;Adresszusatz&quot; eine maximale Eingabelänge von 35 Zeichen vor." sqref="G12:G261 E13:E261" xr:uid="{B3E79487-16F8-7345-A64B-BA0EB37B02E4}">
      <formula1>0</formula1>
      <formula2>70</formula2>
    </dataValidation>
    <dataValidation type="custom" errorStyle="warning" allowBlank="1" showInputMessage="1" showErrorMessage="1" errorTitle="Keine gültige Email-Adresse" error="Bitte geben Sie eine gültige Email-Adresse an._x000a__x000a_Falls Sie keine Kontaktmail kennen, empfehlen wir die info@ Mail der Firma anzugeben." sqref="L12:L261" xr:uid="{8592914E-BC49-8B49-9C75-5114E150B1BB}">
      <formula1>NOT(ISERROR(FIND("@",$L12)))</formula1>
    </dataValidation>
  </dataValidations>
  <pageMargins left="0.7" right="0.7" top="0.78740157499999996" bottom="0.78740157499999996" header="0" footer="0"/>
  <pageSetup orientation="landscape" r:id="rId1"/>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Länder_Liste!$C$2:$C$224</xm:f>
          </x14:formula1>
          <xm:sqref>J12:J261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5F57B-4164-2A4A-9C1A-55BFFB985DBC}">
  <sheetPr codeName="Tabelle13">
    <tabColor rgb="FF82E8AA"/>
    <outlinePr summaryBelow="0" summaryRight="0"/>
  </sheetPr>
  <dimension ref="A1:BD998"/>
  <sheetViews>
    <sheetView zoomScaleNormal="100" workbookViewId="0">
      <selection activeCell="C4" sqref="C4:E6"/>
    </sheetView>
  </sheetViews>
  <sheetFormatPr baseColWidth="10" defaultColWidth="12.6640625" defaultRowHeight="15" customHeight="1"/>
  <cols>
    <col min="1" max="1" width="3.33203125" style="83" customWidth="1"/>
    <col min="2" max="2" width="3.33203125" style="40" customWidth="1"/>
    <col min="3" max="3" width="9.1640625" style="40" customWidth="1"/>
    <col min="4" max="5" width="46.6640625" style="64" customWidth="1"/>
    <col min="6" max="6" width="18.6640625" style="64" customWidth="1"/>
    <col min="7" max="7" width="19.1640625" style="64" customWidth="1"/>
    <col min="8" max="8" width="18.5" style="64" customWidth="1"/>
    <col min="9" max="9" width="18.6640625" style="64" customWidth="1"/>
    <col min="10" max="10" width="13.6640625" style="64" customWidth="1"/>
    <col min="11" max="12" width="28" style="64" customWidth="1"/>
    <col min="13" max="13" width="28" style="40" customWidth="1"/>
    <col min="14" max="14" width="26.33203125" style="40" customWidth="1"/>
    <col min="15" max="28" width="13.6640625" style="40" customWidth="1"/>
    <col min="29" max="29" width="13.6640625" style="40" hidden="1" customWidth="1"/>
    <col min="30" max="30" width="25" style="40" hidden="1" customWidth="1"/>
    <col min="31" max="31" width="13.6640625" style="40" hidden="1" customWidth="1"/>
    <col min="32" max="32" width="7.6640625" style="40" hidden="1" customWidth="1"/>
    <col min="33" max="33" width="20" style="40" hidden="1" customWidth="1"/>
    <col min="34" max="34" width="27.6640625" style="40" hidden="1" customWidth="1"/>
    <col min="35" max="36" width="12.6640625" style="40" hidden="1" customWidth="1"/>
    <col min="37" max="37" width="44.6640625" style="40" hidden="1" customWidth="1"/>
    <col min="38" max="40" width="12.6640625" style="40" hidden="1" customWidth="1"/>
    <col min="41" max="41" width="28.33203125" style="40" hidden="1" customWidth="1"/>
    <col min="42" max="42" width="19.1640625" style="40" hidden="1" customWidth="1"/>
    <col min="43" max="44" width="12.6640625" style="40" hidden="1" customWidth="1"/>
    <col min="45" max="45" width="12.6640625" style="315" hidden="1" customWidth="1"/>
    <col min="46" max="47" width="12.6640625" style="40" hidden="1" customWidth="1"/>
    <col min="48" max="48" width="12.6640625" style="315" hidden="1" customWidth="1"/>
    <col min="49" max="49" width="13.6640625" style="40" hidden="1" customWidth="1"/>
    <col min="50" max="50" width="13.6640625" style="315" hidden="1" customWidth="1"/>
    <col min="51" max="51" width="12.6640625" style="40" hidden="1" customWidth="1"/>
    <col min="52" max="52" width="15.1640625" style="40" hidden="1" customWidth="1"/>
    <col min="53" max="53" width="12.6640625" style="40" hidden="1" customWidth="1"/>
    <col min="54" max="54" width="27.5" style="40" hidden="1" customWidth="1"/>
    <col min="55" max="55" width="26.83203125" style="40" hidden="1" customWidth="1"/>
    <col min="56" max="56" width="28.1640625" style="40" hidden="1" customWidth="1"/>
    <col min="57" max="16384" width="12.6640625" style="40"/>
  </cols>
  <sheetData>
    <row r="1" spans="1:56" s="83" customFormat="1" ht="20" customHeight="1">
      <c r="A1" s="143"/>
      <c r="B1" s="99"/>
      <c r="C1" s="396" t="s">
        <v>179</v>
      </c>
      <c r="D1" s="396"/>
      <c r="E1" s="396"/>
      <c r="F1" s="396"/>
      <c r="G1" s="396"/>
      <c r="H1" s="396"/>
      <c r="I1" s="397"/>
      <c r="J1" s="271"/>
      <c r="K1" s="271"/>
      <c r="L1" s="271"/>
      <c r="M1" s="271"/>
      <c r="P1" s="271"/>
      <c r="Q1" s="271"/>
      <c r="R1" s="271"/>
      <c r="S1" s="271"/>
      <c r="T1" s="271"/>
      <c r="U1" s="271"/>
      <c r="V1" s="271"/>
      <c r="W1" s="271"/>
      <c r="X1" s="271"/>
      <c r="Y1" s="271"/>
      <c r="Z1" s="271"/>
      <c r="AA1" s="271"/>
      <c r="AB1" s="271"/>
      <c r="AC1" s="271"/>
      <c r="AD1" s="271"/>
      <c r="AE1" s="271"/>
      <c r="AF1" s="271"/>
      <c r="AG1" s="271"/>
      <c r="AH1" s="271"/>
      <c r="AI1" s="271"/>
      <c r="AS1" s="315"/>
      <c r="AV1" s="315"/>
      <c r="AX1" s="315"/>
    </row>
    <row r="2" spans="1:56" s="112" customFormat="1" ht="20" customHeight="1" thickBot="1">
      <c r="A2" s="144"/>
      <c r="B2" s="107"/>
      <c r="C2" s="398"/>
      <c r="D2" s="398"/>
      <c r="E2" s="398"/>
      <c r="F2" s="398"/>
      <c r="G2" s="398"/>
      <c r="H2" s="398"/>
      <c r="I2" s="399"/>
      <c r="J2" s="109"/>
      <c r="K2" s="109"/>
      <c r="L2" s="110"/>
      <c r="M2" s="111"/>
      <c r="P2" s="110"/>
      <c r="Q2" s="113"/>
      <c r="R2" s="113"/>
      <c r="S2" s="113"/>
      <c r="T2" s="113"/>
      <c r="U2" s="113"/>
      <c r="V2" s="113"/>
      <c r="W2" s="113"/>
      <c r="X2" s="113"/>
      <c r="Y2" s="113"/>
      <c r="Z2" s="113"/>
      <c r="AA2" s="113"/>
      <c r="AB2" s="113"/>
      <c r="AC2" s="113"/>
      <c r="AD2" s="113"/>
      <c r="AE2" s="113"/>
      <c r="AF2" s="113"/>
      <c r="AG2" s="113"/>
      <c r="AH2" s="113"/>
      <c r="AI2" s="113"/>
      <c r="AS2" s="316"/>
      <c r="AV2" s="316"/>
      <c r="AX2" s="316"/>
    </row>
    <row r="3" spans="1:56" ht="30" customHeight="1" thickTop="1" thickBot="1">
      <c r="A3" s="143"/>
      <c r="B3" s="278"/>
      <c r="C3" s="278"/>
      <c r="D3" s="278"/>
      <c r="E3" s="278"/>
      <c r="F3" s="278"/>
      <c r="G3" s="278"/>
      <c r="H3" s="42"/>
      <c r="I3" s="42"/>
      <c r="J3" s="42"/>
      <c r="K3" s="42"/>
      <c r="L3" s="42"/>
      <c r="M3" s="42"/>
      <c r="N3" s="42"/>
      <c r="O3" s="42"/>
      <c r="P3" s="41"/>
      <c r="Q3" s="41"/>
      <c r="R3" s="41"/>
      <c r="S3" s="41"/>
      <c r="T3" s="41"/>
      <c r="U3" s="41"/>
      <c r="V3" s="41"/>
      <c r="W3" s="41"/>
      <c r="X3" s="41"/>
      <c r="Y3" s="41"/>
      <c r="Z3" s="41"/>
      <c r="AA3" s="41"/>
      <c r="AB3" s="41"/>
      <c r="AC3" s="41"/>
    </row>
    <row r="4" spans="1:56" ht="30" customHeight="1" thickTop="1" thickBot="1">
      <c r="A4" s="143"/>
      <c r="B4" s="41"/>
      <c r="C4" s="430" t="s">
        <v>180</v>
      </c>
      <c r="D4" s="431"/>
      <c r="E4" s="432"/>
      <c r="F4" s="41"/>
      <c r="G4" s="134" t="s">
        <v>123</v>
      </c>
      <c r="H4" s="142" t="str">
        <f>"Q" &amp; 'Allgemeine Informationen'!$I$7 &amp; " " &amp; 'Allgemeine Informationen'!$I$6</f>
        <v>Q4 2024</v>
      </c>
      <c r="I4" s="42"/>
      <c r="J4"/>
      <c r="K4" s="252" t="s">
        <v>125</v>
      </c>
      <c r="L4" s="255" t="s">
        <v>126</v>
      </c>
      <c r="M4" s="42"/>
      <c r="N4" s="42"/>
      <c r="O4" s="42"/>
      <c r="P4" s="41"/>
      <c r="Q4" s="41"/>
      <c r="R4" s="41"/>
      <c r="S4" s="41"/>
      <c r="T4" s="41"/>
      <c r="U4" s="41"/>
      <c r="V4" s="41"/>
      <c r="W4" s="41"/>
      <c r="X4" s="41"/>
      <c r="Y4" s="41"/>
      <c r="Z4" s="41"/>
      <c r="AA4" s="41"/>
      <c r="AB4" s="41"/>
      <c r="AC4" s="41"/>
    </row>
    <row r="5" spans="1:56" ht="30" customHeight="1" thickTop="1" thickBot="1">
      <c r="A5" s="143"/>
      <c r="B5" s="41"/>
      <c r="C5" s="433"/>
      <c r="D5" s="434"/>
      <c r="E5" s="435"/>
      <c r="F5" s="41"/>
      <c r="G5" s="136" t="s">
        <v>127</v>
      </c>
      <c r="H5" s="268">
        <f>DATE('Allgemeine Informationen'!I6, ('Allgemeine Informationen'!I7-1)*3+1, 1)</f>
        <v>45566</v>
      </c>
      <c r="I5" s="42"/>
      <c r="J5" s="41"/>
      <c r="K5" s="253" t="s">
        <v>130</v>
      </c>
      <c r="L5" s="254" t="s">
        <v>131</v>
      </c>
      <c r="M5" s="42"/>
      <c r="N5" s="42"/>
      <c r="O5" s="42"/>
      <c r="P5" s="41"/>
      <c r="Q5" s="41"/>
      <c r="R5" s="41"/>
      <c r="S5" s="41"/>
      <c r="T5" s="280"/>
      <c r="U5" s="41"/>
      <c r="V5" s="41"/>
      <c r="W5" s="41"/>
      <c r="X5" s="41"/>
      <c r="Y5" s="41"/>
      <c r="Z5" s="41"/>
      <c r="AA5" s="41"/>
      <c r="AB5" s="41"/>
      <c r="AC5" s="41"/>
    </row>
    <row r="6" spans="1:56" ht="30" customHeight="1" thickTop="1" thickBot="1">
      <c r="A6" s="143"/>
      <c r="B6" s="41"/>
      <c r="C6" s="436"/>
      <c r="D6" s="437"/>
      <c r="E6" s="438"/>
      <c r="F6" s="41"/>
      <c r="G6" s="137" t="s">
        <v>132</v>
      </c>
      <c r="H6" s="269">
        <f>DATE('Allgemeine Informationen'!I6, 'Allgemeine Informationen'!I7*3+1, 1)-1</f>
        <v>45657</v>
      </c>
      <c r="I6" s="42"/>
      <c r="J6" s="41"/>
      <c r="K6" s="256" t="s">
        <v>134</v>
      </c>
      <c r="L6" s="257" t="s">
        <v>135</v>
      </c>
      <c r="M6" s="42"/>
      <c r="N6" s="42"/>
      <c r="O6" s="42"/>
      <c r="P6" s="41"/>
      <c r="Q6" s="41"/>
      <c r="R6" s="41"/>
      <c r="S6" s="41"/>
      <c r="T6" s="280"/>
      <c r="U6" s="41"/>
      <c r="V6" s="41"/>
      <c r="W6" s="41"/>
      <c r="X6" s="41"/>
      <c r="Y6" s="41"/>
      <c r="Z6" s="41"/>
      <c r="AA6" s="41"/>
      <c r="AB6" s="41"/>
      <c r="AC6" s="41"/>
    </row>
    <row r="7" spans="1:56" ht="30" customHeight="1" thickBot="1">
      <c r="A7" s="143"/>
      <c r="B7" s="41"/>
      <c r="C7" s="278"/>
      <c r="D7" s="278"/>
      <c r="E7" s="278"/>
      <c r="F7" s="278"/>
      <c r="G7" s="278"/>
      <c r="H7" s="42"/>
      <c r="I7" s="42"/>
      <c r="J7" s="42"/>
      <c r="K7" s="42"/>
      <c r="L7" s="42"/>
      <c r="M7" s="42"/>
      <c r="N7" s="42"/>
      <c r="O7" s="42"/>
      <c r="P7" s="41"/>
      <c r="Q7" s="41"/>
      <c r="R7" s="41"/>
      <c r="S7" s="41"/>
      <c r="T7" s="41"/>
      <c r="U7" s="41"/>
      <c r="V7" s="41"/>
      <c r="W7" s="41"/>
      <c r="X7" s="41"/>
      <c r="Y7" s="41"/>
      <c r="Z7" s="41"/>
      <c r="AA7" s="41"/>
      <c r="AB7" s="41"/>
      <c r="AC7" s="41"/>
    </row>
    <row r="8" spans="1:56" ht="30" customHeight="1" thickTop="1" thickBot="1">
      <c r="C8" s="425"/>
      <c r="D8" s="426"/>
      <c r="E8" s="426"/>
      <c r="F8" s="423" t="s">
        <v>157</v>
      </c>
      <c r="G8" s="424"/>
      <c r="H8" s="424"/>
      <c r="I8" s="424"/>
      <c r="J8" s="427"/>
      <c r="K8" s="428"/>
      <c r="L8" s="429"/>
      <c r="M8" s="157"/>
      <c r="N8" s="157"/>
      <c r="O8" s="158"/>
      <c r="P8" s="41"/>
      <c r="Q8" s="41"/>
      <c r="R8" s="41"/>
      <c r="S8" s="41"/>
      <c r="T8" s="41"/>
      <c r="U8" s="41"/>
      <c r="V8" s="41"/>
      <c r="W8" s="41"/>
      <c r="X8" s="41"/>
      <c r="Y8" s="41"/>
      <c r="Z8" s="41"/>
      <c r="AA8" s="41"/>
      <c r="AB8" s="41"/>
      <c r="AC8" s="41"/>
      <c r="AD8" s="41"/>
      <c r="AE8" s="61"/>
      <c r="AF8" s="41"/>
    </row>
    <row r="9" spans="1:56" ht="30" customHeight="1" thickTop="1" thickBot="1">
      <c r="C9" s="139" t="s">
        <v>150</v>
      </c>
      <c r="D9" s="145" t="s">
        <v>155</v>
      </c>
      <c r="E9" s="145" t="s">
        <v>181</v>
      </c>
      <c r="F9" s="146" t="s">
        <v>139</v>
      </c>
      <c r="G9" s="146" t="s">
        <v>140</v>
      </c>
      <c r="H9" s="146" t="s">
        <v>141</v>
      </c>
      <c r="I9" s="146" t="s">
        <v>142</v>
      </c>
      <c r="J9" s="145" t="s">
        <v>143</v>
      </c>
      <c r="K9" s="145" t="s">
        <v>144</v>
      </c>
      <c r="L9" s="145" t="s">
        <v>162</v>
      </c>
      <c r="P9" s="41"/>
      <c r="Q9" s="41"/>
      <c r="R9" s="41"/>
      <c r="S9" s="41"/>
      <c r="T9" s="41"/>
      <c r="U9" s="41"/>
      <c r="V9" s="44"/>
      <c r="W9" s="44"/>
      <c r="X9" s="44"/>
      <c r="Y9" s="44"/>
      <c r="Z9" s="44"/>
      <c r="AA9" s="44"/>
      <c r="AB9" s="44"/>
      <c r="AC9" s="78"/>
      <c r="AD9" s="77"/>
      <c r="AE9" s="77"/>
      <c r="AF9" s="77"/>
      <c r="AG9" s="77"/>
      <c r="AH9" s="77"/>
      <c r="AI9" s="77"/>
      <c r="AJ9" s="77"/>
      <c r="AK9" s="77"/>
      <c r="AL9" s="77"/>
      <c r="AM9" s="77"/>
      <c r="AN9" s="77"/>
      <c r="AO9" s="77"/>
      <c r="AP9" s="77"/>
      <c r="AQ9" s="74"/>
      <c r="AR9" s="74"/>
      <c r="AT9" s="74"/>
      <c r="AU9" s="74"/>
      <c r="AW9" s="74"/>
      <c r="AY9" s="74"/>
      <c r="AZ9" s="74"/>
      <c r="BA9" s="74"/>
      <c r="BB9" s="74"/>
    </row>
    <row r="10" spans="1:56" ht="32" customHeight="1" thickTop="1" thickBot="1">
      <c r="C10" s="140" t="s">
        <v>152</v>
      </c>
      <c r="D10" s="149" t="s">
        <v>163</v>
      </c>
      <c r="E10" s="149" t="s">
        <v>182</v>
      </c>
      <c r="F10" s="150" t="s">
        <v>164</v>
      </c>
      <c r="G10" s="149">
        <v>32</v>
      </c>
      <c r="H10" s="149"/>
      <c r="I10" s="149">
        <v>34050</v>
      </c>
      <c r="J10" s="149" t="s">
        <v>166</v>
      </c>
      <c r="K10" s="149" t="s">
        <v>167</v>
      </c>
      <c r="L10" s="153" t="s">
        <v>171</v>
      </c>
      <c r="P10" s="41"/>
      <c r="Q10" s="41"/>
      <c r="R10" s="41"/>
      <c r="S10" s="41"/>
      <c r="T10" s="41"/>
      <c r="U10" s="41"/>
      <c r="V10" s="44"/>
      <c r="W10" s="44"/>
      <c r="X10" s="44"/>
      <c r="Y10" s="44"/>
      <c r="Z10" s="44"/>
      <c r="AA10" s="44"/>
      <c r="AB10" s="44"/>
      <c r="AC10" s="80" t="str">
        <f t="array" aca="1" ref="AC10" ca="1">IF($K10="", "", IF(ISERROR(INDEX(Länder_Liste!$I:$I, _xludf.AGGREGATE(15, 6, ROW(Länder_Liste!$H$1:$M$260)/(Länder_Liste!$H$1:$M$260=$K$10), 1))), "not_found", INDEX(Länder_Liste!I:I, _xludf.AGGREGATE(15, 6, ROW(Länder_Liste!$H$1:$M$260)/(Länder_Liste!$H$1:$M$260=K10), 1))))</f>
        <v>not_found</v>
      </c>
      <c r="AD10" s="79"/>
      <c r="AE10" s="79"/>
      <c r="AF10" s="79"/>
      <c r="AG10" s="79"/>
      <c r="AH10" s="79"/>
      <c r="AI10" s="79"/>
      <c r="AJ10" s="79"/>
      <c r="AK10" s="79"/>
      <c r="AL10" s="79"/>
      <c r="AM10" s="79"/>
      <c r="AN10" s="79"/>
      <c r="AO10" s="79"/>
      <c r="AP10" s="79"/>
      <c r="AQ10" s="74"/>
      <c r="AR10" s="74"/>
      <c r="AT10" s="74"/>
      <c r="AU10" s="74"/>
      <c r="AW10" s="74"/>
      <c r="AY10" s="74"/>
      <c r="AZ10" s="74"/>
      <c r="BA10" s="74"/>
      <c r="BB10" s="74"/>
    </row>
    <row r="11" spans="1:56" ht="32" customHeight="1" thickTop="1" thickBot="1">
      <c r="C11" s="140" t="s">
        <v>152</v>
      </c>
      <c r="D11" s="149" t="s">
        <v>163</v>
      </c>
      <c r="E11" s="149" t="s">
        <v>183</v>
      </c>
      <c r="F11" s="150" t="s">
        <v>173</v>
      </c>
      <c r="G11" s="149">
        <v>42</v>
      </c>
      <c r="H11" s="149"/>
      <c r="I11" s="149">
        <v>34076</v>
      </c>
      <c r="J11" s="149" t="s">
        <v>166</v>
      </c>
      <c r="K11" s="149" t="s">
        <v>167</v>
      </c>
      <c r="L11" s="149"/>
      <c r="P11" s="41"/>
      <c r="Q11" s="41"/>
      <c r="R11" s="41"/>
      <c r="S11" s="41"/>
      <c r="T11" s="41"/>
      <c r="U11" s="41"/>
      <c r="V11" s="44"/>
      <c r="W11" s="44"/>
      <c r="X11" s="44"/>
      <c r="Y11" s="44"/>
      <c r="Z11" s="44"/>
      <c r="AA11" s="44"/>
      <c r="AB11" s="44"/>
      <c r="AC11" s="76"/>
      <c r="AD11" s="75"/>
      <c r="AE11" s="81"/>
      <c r="AF11" s="75"/>
      <c r="AG11" s="75"/>
      <c r="AH11" s="81" t="s">
        <v>184</v>
      </c>
      <c r="AI11" s="81" t="s">
        <v>185</v>
      </c>
      <c r="AJ11" s="75"/>
      <c r="AK11" s="75"/>
      <c r="AL11" s="75"/>
      <c r="AM11" s="75"/>
      <c r="AN11" s="75"/>
      <c r="AO11" s="75"/>
      <c r="AP11" s="75"/>
      <c r="AR11" s="317" t="s">
        <v>186</v>
      </c>
      <c r="AS11" s="318" t="s">
        <v>184</v>
      </c>
      <c r="AT11" s="319" t="s">
        <v>187</v>
      </c>
      <c r="AU11" s="317" t="s">
        <v>186</v>
      </c>
      <c r="AV11" s="320" t="s">
        <v>155</v>
      </c>
      <c r="AW11" s="319" t="s">
        <v>187</v>
      </c>
      <c r="AX11" s="318" t="s">
        <v>188</v>
      </c>
      <c r="AY11" s="319" t="s">
        <v>187</v>
      </c>
      <c r="AZ11" s="319" t="s">
        <v>189</v>
      </c>
      <c r="BA11" s="319" t="s">
        <v>187</v>
      </c>
      <c r="BB11" s="321" t="s">
        <v>190</v>
      </c>
      <c r="BC11" s="321" t="s">
        <v>191</v>
      </c>
      <c r="BD11" s="321" t="s">
        <v>192</v>
      </c>
    </row>
    <row r="12" spans="1:56" ht="30" customHeight="1" thickTop="1" thickBot="1">
      <c r="C12" s="141">
        <v>1</v>
      </c>
      <c r="D12" s="125"/>
      <c r="E12" s="125"/>
      <c r="F12" s="154"/>
      <c r="G12" s="154"/>
      <c r="H12" s="154"/>
      <c r="I12" s="125"/>
      <c r="J12" s="125"/>
      <c r="K12" s="125"/>
      <c r="L12" s="154"/>
      <c r="P12" s="41"/>
      <c r="Q12" s="41"/>
      <c r="R12" s="41"/>
      <c r="S12" s="41"/>
      <c r="T12" s="41"/>
      <c r="U12" s="41"/>
      <c r="AC12" s="61" t="str">
        <f t="array" ref="AC12">IF($K12="", "", IF(ISERROR(INDEX(Länder_Liste!$I:$I, _xludf.AGGREGATE(15, 6, ROW(Länder_Liste!$H$1:$M$260)/(Länder_Liste!$H$1:$M$260=$K$10), 1))), "not_found", INDEX(Länder_Liste!I:I, _xludf.AGGREGATE(15, 6, ROW(Länder_Liste!$H$1:$M$260)/(Länder_Liste!$H$1:$M$260=K12), 1))))</f>
        <v/>
      </c>
      <c r="AD12" s="40" t="str" cm="1">
        <f t="array" ref="AD12">IFERROR(INDEX($AK$12:$AK$261, SMALL(IF($AK$12:$AK$261&lt;&gt;"", ROW($AK$12:$AK$261)-ROW(#REF!)+1), ROW(C1))), "")</f>
        <v/>
      </c>
      <c r="AE12" s="40" cm="1">
        <f t="array" aca="1" ref="AE12" ca="1">IFERROR(INDEX(ListeHersteller,ROW(AE12)-13),0)</f>
        <v>0</v>
      </c>
      <c r="AF12" s="58">
        <f>250-COUNTIF(Hersteller!$AD$12:$AD$261, "")</f>
        <v>3</v>
      </c>
      <c r="AG12" s="40" t="str" cm="1">
        <f t="array" ref="AG12">IFERROR(INDEX($D$12:$D$261, SMALL(IF($D$12:$D$261&lt;&gt;"", ROW($D$12:$D$261)-ROW(#REF!)+1), ROW(F1))), "")</f>
        <v/>
      </c>
      <c r="AH12" s="40" t="e">
        <f ca="1">OFFSET($AD12, 0, 0, 250-COUNTIF($AD$12:$AD$261, ""))</f>
        <v>#REF!</v>
      </c>
      <c r="AI12" s="58">
        <f>250-COUNTIF($AD$12:$AD$261, "")</f>
        <v>0</v>
      </c>
      <c r="AK12" s="40" t="str">
        <f>IF(NOT(ISBLANK(E12)),E12&amp;" ("&amp;D12&amp;")","")</f>
        <v/>
      </c>
      <c r="AL12" s="40" t="str">
        <f>IF(ISERROR(MATCH(Hersteller!D12,D12:D148, 0)), Hersteller!D12, 0)</f>
        <v>Jinhua Ruifeng</v>
      </c>
      <c r="AO12" s="40" t="e" cm="1">
        <f t="array" aca="1" ref="AO12" ca="1">IF(ROW()-14&lt;($AI$12),$AH12,IF(ROW()-14=$AI$12,"━━━━━━",INDEX($AE$12:$AE$248,ROW()-14-($AI$12))))</f>
        <v>#REF!</v>
      </c>
      <c r="AR12" s="40" t="str">
        <f>IF($E12&lt;&gt;"",ROW(),"-")</f>
        <v>-</v>
      </c>
      <c r="AS12" s="315" t="str" cm="1">
        <f t="array" ref="AS12">IFERROR(INDEX($E$12:$E$261, SMALL(IF($E$12:$E$261&lt;&gt;"", ROW($E$12:$E$261)-11), ROW(A1))), "")</f>
        <v/>
      </c>
      <c r="AT12" s="40">
        <f>250-COUNTIF($AS$12:$AS$261, "")</f>
        <v>0</v>
      </c>
      <c r="AU12" s="40" t="e">
        <f>IF(AND(Hersteller!$D12&lt;&gt;"", OR(Hersteller!#REF!="Hersteller", Hersteller!#REF!="")), ROW(), "")</f>
        <v>#REF!</v>
      </c>
      <c r="AV12" s="315" t="str" cm="1">
        <f t="array" ref="AV12">IFERROR(INDEX(Hersteller!$D$12:$D$261, _xlfn.AGGREGATE(15, 6, (ROW(Hersteller!$D$12:$D$261)-11)/((Hersteller!$D$12:$D$261&lt;&gt;"") * ((Hersteller!#REF!="Hersteller") + (Hersteller!#REF!=""))), ROW(A1))), "")</f>
        <v/>
      </c>
      <c r="AW12" s="40">
        <f>250-COUNTIF($AV$12:$AV$261, "")</f>
        <v>0</v>
      </c>
      <c r="AX12" s="315" t="str" cm="1">
        <f t="array" ref="AX12">IFERROR(
    INDEX(Hersteller!$D$12:$D$261,
        _xlfn.AGGREGATE(15, 6, (ROW(Hersteller!$D$12:$D$261)-11) / ((Hersteller!$D$12:$D$261&lt;&gt;"") * (Hersteller!#REF!="Zwischenhändler")), ROW(A1))
    ),
    ""
)</f>
        <v/>
      </c>
      <c r="AY12" s="40">
        <f>250-COUNTIF($AX$12:$AX$261, "")</f>
        <v>0</v>
      </c>
      <c r="AZ12" s="322" t="str" cm="1">
        <f t="array" ref="AZ12">IFERROR(INDEX(Hersteller!$D$12:$D$261, SMALL(IF(Hersteller!$D$12:$D$261&lt;&gt;"", ROW(Hersteller!$D$12:$D$261)-11), ROW(A1))), "")</f>
        <v>Jinhua Ruifeng</v>
      </c>
      <c r="BA12" s="40">
        <f>250-COUNTIF($AZ$12:$AZ$261, "")</f>
        <v>3</v>
      </c>
      <c r="BB12" s="264" cm="1">
        <f t="array" ref="BB1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 s="264" t="str" cm="1">
        <f t="array" ref="BC12">IF(AND($AT$12&gt;0,ROW()-ROW($AT$12)=0),"━━ Installationen ━━",IF(AND($AT$12&gt;0,ROW()-ROW($AT$12)&lt;=$AT$12),INDEX($AS$12:$AS$261,ROW()-ROW($AT$12)),IF(AND($BA$12&gt;0,ROW()-ROW($AT$12)-$AT$12-IF($AT$12&gt;0,1,0)=0),"━━ Hersteller ━━",IF(AND($BA$12&gt;0,ROW()-ROW($AT$12)-$AT$12-IF($AT$12&gt;0,1,0)&lt;=$BA$12),INDEX($AZ$12:$AZ$261,ROW()-ROW($AT$12)-$AT$12-IF($AT$12&gt;0,1,0)),0))))</f>
        <v>━━ Hersteller ━━</v>
      </c>
      <c r="BD12" s="264" t="str">
        <f>IFERROR(IF(ISERROR($AU$12),$BC12,$BB12),0)</f>
        <v>━━ Hersteller ━━</v>
      </c>
    </row>
    <row r="13" spans="1:56" ht="30" customHeight="1" thickTop="1" thickBot="1">
      <c r="C13" s="141">
        <v>2</v>
      </c>
      <c r="D13" s="125"/>
      <c r="E13" s="125"/>
      <c r="F13" s="154"/>
      <c r="G13" s="154"/>
      <c r="H13" s="154"/>
      <c r="I13" s="125"/>
      <c r="J13" s="125"/>
      <c r="K13" s="125"/>
      <c r="L13" s="154"/>
      <c r="M13" s="41"/>
      <c r="N13" s="41"/>
      <c r="O13" s="41"/>
      <c r="P13" s="41"/>
      <c r="Q13" s="41"/>
      <c r="R13" s="41"/>
      <c r="S13" s="41"/>
      <c r="T13" s="41"/>
      <c r="U13" s="41"/>
      <c r="AC13" s="61" t="str">
        <f t="array" ref="AC13">IF($K13="", "", IF(ISERROR(INDEX(Länder_Liste!$I:$I, _xludf.AGGREGATE(15, 6, ROW(Länder_Liste!$H$1:$M$260)/(Länder_Liste!$H$1:$M$260=$K$10), 1))), "not_found", INDEX(Länder_Liste!I:I, _xludf.AGGREGATE(15, 6, ROW(Länder_Liste!$H$1:$M$260)/(Länder_Liste!$H$1:$M$260=K13), 1))))</f>
        <v/>
      </c>
      <c r="AD13" s="40" t="str" cm="1">
        <f t="array" ref="AD13">IFERROR(INDEX($AK$12:$AK$261, SMALL(IF($AK$12:$AK$261&lt;&gt;"", ROW($AK$12:$AK$261)-ROW(#REF!)+1), ROW(C2))), "")</f>
        <v/>
      </c>
      <c r="AE13" s="40" t="e" cm="1" vm="1">
        <f t="array" aca="1" ref="AE13" ca="1">IFERROR(INDEX(ListeHersteller,ROW(AE13)-13),0)</f>
        <v>#VALUE!</v>
      </c>
      <c r="AH13" s="40" t="e">
        <f t="shared" ref="AH13:AH76" ca="1" si="0">OFFSET($AD13, 0, 0, 250-COUNTIF($AD$12:$AD$261, ""))</f>
        <v>#REF!</v>
      </c>
      <c r="AK13" s="40" t="str">
        <f t="shared" ref="AK13:AK76" si="1">IF(NOT(ISBLANK(E13)),E13&amp;" ("&amp;D13&amp;")","")</f>
        <v/>
      </c>
      <c r="AL13" s="40" t="str">
        <f>IF(ISERROR(MATCH(Hersteller!D13,D13:D149, 0)), Hersteller!D13, 0)</f>
        <v>Jinhua Huagang Athletic Equipment</v>
      </c>
      <c r="AO13" s="40" t="e" cm="1">
        <f t="array" aca="1" ref="AO13" ca="1">IF(ROW()-14&lt;($AI$12),$AH13,IF(ROW()-14=$AI$12,"━━━━━━",INDEX($AE$12:$AE$248,ROW()-14-($AI$12))))</f>
        <v>#REF!</v>
      </c>
      <c r="AR13" s="40" t="str">
        <f t="shared" ref="AR13:AR231" si="2">IF($E13&lt;&gt;"",ROW(),"-")</f>
        <v>-</v>
      </c>
      <c r="AS13" s="315" t="str" cm="1">
        <f t="array" ref="AS13">IFERROR(INDEX($E$12:$E$261, SMALL(IF($E$12:$E$261&lt;&gt;"", ROW($E$12:$E$261)-11), ROW(A2))), "")</f>
        <v/>
      </c>
      <c r="AU13" s="40" t="e">
        <f>IF(AND(Hersteller!$D13&lt;&gt;"", OR(Hersteller!#REF!="Hersteller", Hersteller!#REF!="")), ROW(), "")</f>
        <v>#REF!</v>
      </c>
      <c r="AV13" s="315" t="str" cm="1">
        <f t="array" ref="AV13">IFERROR(INDEX(Hersteller!$D$12:$D$261, _xlfn.AGGREGATE(15, 6, (ROW(Hersteller!$D$12:$D$261)-11)/((Hersteller!$D$12:$D$261&lt;&gt;"") * ((Hersteller!#REF!="Hersteller") + (Hersteller!#REF!=""))), ROW(A2))), "")</f>
        <v/>
      </c>
      <c r="AX13" s="315" t="str" cm="1">
        <f t="array" ref="AX13">IFERROR(
    INDEX(Hersteller!$D$12:$D$261,
        _xlfn.AGGREGATE(15, 6, (ROW(Hersteller!$D$12:$D$261)-11) / ((Hersteller!$D$12:$D$261&lt;&gt;"") * (Hersteller!#REF!="Zwischenhändler")), ROW(A2))
    ),
    ""
)</f>
        <v/>
      </c>
      <c r="AZ13" s="322" t="str" cm="1">
        <f t="array" ref="AZ13">IFERROR(INDEX(Hersteller!$D$12:$D$261, SMALL(IF(Hersteller!$D$12:$D$261&lt;&gt;"", ROW(Hersteller!$D$12:$D$261)-11), ROW(A2))), "")</f>
        <v>Jinhua Huagang Athletic Equipment</v>
      </c>
      <c r="BB13" s="264" cm="1">
        <f t="array" ref="BB1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 s="264" t="str" cm="1">
        <f t="array" ref="BC13">IF(AND($AT$12&gt;0,ROW()-ROW($AT$12)=0),"━━ Installationen ━━",IF(AND($AT$12&gt;0,ROW()-ROW($AT$12)&lt;=$AT$12),INDEX($AS$12:$AS$261,ROW()-ROW($AT$12)),IF(AND($BA$12&gt;0,ROW()-ROW($AT$12)-$AT$12-IF($AT$12&gt;0,1,0)=0),"━━ Hersteller ━━",IF(AND($BA$12&gt;0,ROW()-ROW($AT$12)-$AT$12-IF($AT$12&gt;0,1,0)&lt;=$BA$12),INDEX($AZ$12:$AZ$261,ROW()-ROW($AT$12)-$AT$12-IF($AT$12&gt;0,1,0)),0))))</f>
        <v>Jinhua Ruifeng</v>
      </c>
      <c r="BD13" s="264" t="str">
        <f t="shared" ref="BD13:BD76" si="3">IFERROR(IF(ISERROR($AU$12),$BC13,$BB13),0)</f>
        <v>Jinhua Ruifeng</v>
      </c>
    </row>
    <row r="14" spans="1:56" ht="30" customHeight="1" thickTop="1" thickBot="1">
      <c r="C14" s="141">
        <v>3</v>
      </c>
      <c r="D14" s="125"/>
      <c r="E14" s="155"/>
      <c r="F14" s="156"/>
      <c r="G14" s="156"/>
      <c r="H14" s="156"/>
      <c r="I14" s="125"/>
      <c r="J14" s="125"/>
      <c r="K14" s="155"/>
      <c r="L14" s="156"/>
      <c r="M14" s="41"/>
      <c r="N14" s="41"/>
      <c r="O14" s="41"/>
      <c r="P14" s="41"/>
      <c r="Q14" s="41"/>
      <c r="R14" s="41"/>
      <c r="S14" s="41"/>
      <c r="T14" s="41"/>
      <c r="U14" s="41"/>
      <c r="AC14" s="61" t="str">
        <f t="array" ref="AC14">IF($K14="", "", IF(ISERROR(INDEX(Länder_Liste!$I:$I, _xludf.AGGREGATE(15, 6, ROW(Länder_Liste!$H$1:$M$260)/(Länder_Liste!$H$1:$M$260=$K$10), 1))), "not_found", INDEX(Länder_Liste!I:I, _xludf.AGGREGATE(15, 6, ROW(Länder_Liste!$H$1:$M$260)/(Länder_Liste!$H$1:$M$260=K14), 1))))</f>
        <v/>
      </c>
      <c r="AD14" s="40" t="str" cm="1">
        <f t="array" ref="AD14">IFERROR(INDEX($AK$12:$AK$261, SMALL(IF($AK$12:$AK$261&lt;&gt;"", ROW($AK$12:$AK$261)-ROW(#REF!)+1), ROW(C3))), "")</f>
        <v/>
      </c>
      <c r="AE14" s="40" t="str" cm="1">
        <f t="array" aca="1" ref="AE14" ca="1">IFERROR(INDEX(ListeHersteller,ROW(AE14)-13),0)</f>
        <v>Jinhua Ruifeng</v>
      </c>
      <c r="AH14" s="40" t="e">
        <f t="shared" ca="1" si="0"/>
        <v>#REF!</v>
      </c>
      <c r="AK14" s="40" t="str">
        <f t="shared" si="1"/>
        <v/>
      </c>
      <c r="AL14" s="40" t="str">
        <f>IF(ISERROR(MATCH(Hersteller!D14,D14:D150, 0)), Hersteller!D14, 0)</f>
        <v>Jinhua Zhenfei Tools Co., LTD</v>
      </c>
      <c r="AO14" s="40" t="str" cm="1">
        <f t="array" ref="AO14">IF(ROW()-14&lt;($AI$12),$AH14,IF(ROW()-14=$AI$12,"━━━━━━",INDEX($AE$12:$AE$248,ROW()-14-($AI$12))))</f>
        <v>━━━━━━</v>
      </c>
      <c r="AR14" s="40" t="str">
        <f t="shared" si="2"/>
        <v>-</v>
      </c>
      <c r="AS14" s="315" t="str" cm="1">
        <f t="array" ref="AS14">IFERROR(INDEX($E$12:$E$261, SMALL(IF($E$12:$E$261&lt;&gt;"", ROW($E$12:$E$261)-11), ROW(A3))), "")</f>
        <v/>
      </c>
      <c r="AU14" s="40" t="e">
        <f>IF(AND(Hersteller!$D14&lt;&gt;"", OR(Hersteller!#REF!="Hersteller", Hersteller!#REF!="")), ROW(), "")</f>
        <v>#REF!</v>
      </c>
      <c r="AV14" s="315" t="str" cm="1">
        <f t="array" ref="AV14">IFERROR(INDEX(Hersteller!$D$12:$D$261, _xlfn.AGGREGATE(15, 6, (ROW(Hersteller!$D$12:$D$261)-11)/((Hersteller!$D$12:$D$261&lt;&gt;"") * ((Hersteller!#REF!="Hersteller") + (Hersteller!#REF!=""))), ROW(A3))), "")</f>
        <v/>
      </c>
      <c r="AX14" s="315" t="str" cm="1">
        <f t="array" ref="AX14">IFERROR(
    INDEX(Hersteller!$D$12:$D$261,
        _xlfn.AGGREGATE(15, 6, (ROW(Hersteller!$D$12:$D$261)-11) / ((Hersteller!$D$12:$D$261&lt;&gt;"") * (Hersteller!#REF!="Zwischenhändler")), ROW(A3))
    ),
    ""
)</f>
        <v/>
      </c>
      <c r="AZ14" s="322" t="str" cm="1">
        <f t="array" ref="AZ14">IFERROR(INDEX(Hersteller!$D$12:$D$261, SMALL(IF(Hersteller!$D$12:$D$261&lt;&gt;"", ROW(Hersteller!$D$12:$D$261)-11), ROW(A3))), "")</f>
        <v>Jinhua Zhenfei Tools Co., LTD</v>
      </c>
      <c r="BB14" s="264" cm="1">
        <f t="array" ref="BB1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 s="264" t="str" cm="1">
        <f t="array" ref="BC14">IF(AND($AT$12&gt;0,ROW()-ROW($AT$12)=0),"━━ Installationen ━━",IF(AND($AT$12&gt;0,ROW()-ROW($AT$12)&lt;=$AT$12),INDEX($AS$12:$AS$261,ROW()-ROW($AT$12)),IF(AND($BA$12&gt;0,ROW()-ROW($AT$12)-$AT$12-IF($AT$12&gt;0,1,0)=0),"━━ Hersteller ━━",IF(AND($BA$12&gt;0,ROW()-ROW($AT$12)-$AT$12-IF($AT$12&gt;0,1,0)&lt;=$BA$12),INDEX($AZ$12:$AZ$261,ROW()-ROW($AT$12)-$AT$12-IF($AT$12&gt;0,1,0)),0))))</f>
        <v>Jinhua Huagang Athletic Equipment</v>
      </c>
      <c r="BD14" s="264" t="str">
        <f t="shared" si="3"/>
        <v>Jinhua Huagang Athletic Equipment</v>
      </c>
    </row>
    <row r="15" spans="1:56" ht="30" customHeight="1" thickTop="1" thickBot="1">
      <c r="C15" s="141">
        <v>4</v>
      </c>
      <c r="D15" s="125"/>
      <c r="E15" s="155"/>
      <c r="F15" s="156"/>
      <c r="G15" s="156"/>
      <c r="H15" s="156"/>
      <c r="I15" s="125"/>
      <c r="J15" s="125"/>
      <c r="K15" s="155"/>
      <c r="L15" s="156"/>
      <c r="M15" s="41"/>
      <c r="N15" s="41"/>
      <c r="O15" s="41"/>
      <c r="P15" s="41"/>
      <c r="Q15" s="41"/>
      <c r="R15" s="41"/>
      <c r="S15" s="41"/>
      <c r="T15" s="41"/>
      <c r="U15" s="41"/>
      <c r="AC15" s="61" t="str">
        <f t="array" ref="AC15">IF($K15="", "", IF(ISERROR(INDEX(Länder_Liste!$I:$I, _xludf.AGGREGATE(15, 6, ROW(Länder_Liste!$H$1:$M$260)/(Länder_Liste!$H$1:$M$260=$K$10), 1))), "not_found", INDEX(Länder_Liste!I:I, _xludf.AGGREGATE(15, 6, ROW(Länder_Liste!$H$1:$M$260)/(Länder_Liste!$H$1:$M$260=K15), 1))))</f>
        <v/>
      </c>
      <c r="AD15" s="40" t="str" cm="1">
        <f t="array" ref="AD15">IFERROR(INDEX($AK$12:$AK$261, SMALL(IF($AK$12:$AK$261&lt;&gt;"", ROW($AK$12:$AK$261)-ROW(#REF!)+1), ROW(C4))), "")</f>
        <v/>
      </c>
      <c r="AE15" s="40" t="str" cm="1">
        <f t="array" aca="1" ref="AE15" ca="1">IFERROR(INDEX(ListeHersteller,ROW(AE15)-13),0)</f>
        <v>Jinhua Huagang Athletic Equipment</v>
      </c>
      <c r="AH15" s="40" t="e">
        <f t="shared" ca="1" si="0"/>
        <v>#REF!</v>
      </c>
      <c r="AK15" s="40" t="str">
        <f t="shared" si="1"/>
        <v/>
      </c>
      <c r="AL15" s="40">
        <f>IF(ISERROR(MATCH(Hersteller!D15,D15:D151, 0)), Hersteller!D15, 0)</f>
        <v>0</v>
      </c>
      <c r="AO15" s="40" cm="1">
        <f t="array" aca="1" ref="AO15" ca="1">IF(ROW()-14&lt;($AI$12),$AH15,IF(ROW()-14=$AI$12,"━━━━━━",INDEX($AE$12:$AE$248,ROW()-14-($AI$12))))</f>
        <v>0</v>
      </c>
      <c r="AR15" s="40" t="str">
        <f t="shared" si="2"/>
        <v>-</v>
      </c>
      <c r="AS15" s="315" t="str" cm="1">
        <f t="array" ref="AS15">IFERROR(INDEX($E$12:$E$261, SMALL(IF($E$12:$E$261&lt;&gt;"", ROW($E$12:$E$261)-11), ROW(A4))), "")</f>
        <v/>
      </c>
      <c r="AU15" s="40" t="e">
        <f>IF(AND(Hersteller!$D15&lt;&gt;"", OR(Hersteller!#REF!="Hersteller", Hersteller!#REF!="")), ROW(), "")</f>
        <v>#REF!</v>
      </c>
      <c r="AV15" s="315" t="str" cm="1">
        <f t="array" ref="AV15">IFERROR(INDEX(Hersteller!$D$12:$D$261, _xlfn.AGGREGATE(15, 6, (ROW(Hersteller!$D$12:$D$261)-11)/((Hersteller!$D$12:$D$261&lt;&gt;"") * ((Hersteller!#REF!="Hersteller") + (Hersteller!#REF!=""))), ROW(A4))), "")</f>
        <v/>
      </c>
      <c r="AX15" s="315" t="str" cm="1">
        <f t="array" ref="AX15">IFERROR(
    INDEX(Hersteller!$D$12:$D$261,
        _xlfn.AGGREGATE(15, 6, (ROW(Hersteller!$D$12:$D$261)-11) / ((Hersteller!$D$12:$D$261&lt;&gt;"") * (Hersteller!#REF!="Zwischenhändler")), ROW(A4))
    ),
    ""
)</f>
        <v/>
      </c>
      <c r="AZ15" s="322" t="str" cm="1">
        <f t="array" ref="AZ15">IFERROR(INDEX(Hersteller!$D$12:$D$261, SMALL(IF(Hersteller!$D$12:$D$261&lt;&gt;"", ROW(Hersteller!$D$12:$D$261)-11), ROW(A4))), "")</f>
        <v/>
      </c>
      <c r="BB15" s="264" cm="1">
        <f t="array" ref="BB1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 s="264" t="str" cm="1">
        <f t="array" ref="BC15">IF(AND($AT$12&gt;0,ROW()-ROW($AT$12)=0),"━━ Installationen ━━",IF(AND($AT$12&gt;0,ROW()-ROW($AT$12)&lt;=$AT$12),INDEX($AS$12:$AS$261,ROW()-ROW($AT$12)),IF(AND($BA$12&gt;0,ROW()-ROW($AT$12)-$AT$12-IF($AT$12&gt;0,1,0)=0),"━━ Hersteller ━━",IF(AND($BA$12&gt;0,ROW()-ROW($AT$12)-$AT$12-IF($AT$12&gt;0,1,0)&lt;=$BA$12),INDEX($AZ$12:$AZ$261,ROW()-ROW($AT$12)-$AT$12-IF($AT$12&gt;0,1,0)),0))))</f>
        <v>Jinhua Zhenfei Tools Co., LTD</v>
      </c>
      <c r="BD15" s="264" t="str">
        <f t="shared" si="3"/>
        <v>Jinhua Zhenfei Tools Co., LTD</v>
      </c>
    </row>
    <row r="16" spans="1:56" ht="30" customHeight="1" thickTop="1" thickBot="1">
      <c r="C16" s="141">
        <v>5</v>
      </c>
      <c r="D16" s="125"/>
      <c r="E16" s="155"/>
      <c r="F16" s="156"/>
      <c r="G16" s="156"/>
      <c r="H16" s="156"/>
      <c r="I16" s="125"/>
      <c r="J16" s="125"/>
      <c r="K16" s="155"/>
      <c r="L16" s="156"/>
      <c r="M16" s="41"/>
      <c r="N16" s="41"/>
      <c r="O16" s="41"/>
      <c r="P16" s="41"/>
      <c r="Q16" s="41"/>
      <c r="R16" s="41"/>
      <c r="S16" s="41"/>
      <c r="T16" s="41"/>
      <c r="U16" s="41"/>
      <c r="AC16" s="61" t="str">
        <f t="array" ref="AC16">IF($K16="", "", IF(ISERROR(INDEX(Länder_Liste!$I:$I, _xludf.AGGREGATE(15, 6, ROW(Länder_Liste!$H$1:$M$260)/(Länder_Liste!$H$1:$M$260=$K$10), 1))), "not_found", INDEX(Länder_Liste!I:I, _xludf.AGGREGATE(15, 6, ROW(Länder_Liste!$H$1:$M$260)/(Länder_Liste!$H$1:$M$260=K16), 1))))</f>
        <v/>
      </c>
      <c r="AD16" s="40" t="str" cm="1">
        <f t="array" ref="AD16">IFERROR(INDEX($AK$12:$AK$261, SMALL(IF($AK$12:$AK$261&lt;&gt;"", ROW($AK$12:$AK$261)-ROW(#REF!)+1), ROW(C5))), "")</f>
        <v/>
      </c>
      <c r="AE16" s="40" t="str" cm="1">
        <f t="array" aca="1" ref="AE16" ca="1">IFERROR(INDEX(ListeHersteller,ROW(AE16)-13),0)</f>
        <v>Jinhua Zhenfei Tools Co., LTD</v>
      </c>
      <c r="AH16" s="40" t="e">
        <f t="shared" ca="1" si="0"/>
        <v>#REF!</v>
      </c>
      <c r="AK16" s="40" t="str">
        <f t="shared" si="1"/>
        <v/>
      </c>
      <c r="AL16" s="40">
        <f>IF(ISERROR(MATCH(Hersteller!D16,D16:D152, 0)), Hersteller!D16, 0)</f>
        <v>0</v>
      </c>
      <c r="AO16" s="40" t="e" cm="1" vm="2">
        <f t="array" aca="1" ref="AO16" ca="1">IF(ROW()-14&lt;($AI$12),$AH16,IF(ROW()-14=$AI$12,"━━━━━━",INDEX($AE$12:$AE$248,ROW()-14-($AI$12))))</f>
        <v>#VALUE!</v>
      </c>
      <c r="AR16" s="40" t="str">
        <f t="shared" si="2"/>
        <v>-</v>
      </c>
      <c r="AS16" s="315" t="str" cm="1">
        <f t="array" ref="AS16">IFERROR(INDEX($E$12:$E$261, SMALL(IF($E$12:$E$261&lt;&gt;"", ROW($E$12:$E$261)-11), ROW(A5))), "")</f>
        <v/>
      </c>
      <c r="AU16" s="40" t="e">
        <f>IF(AND(Hersteller!$D16&lt;&gt;"", OR(Hersteller!#REF!="Hersteller", Hersteller!#REF!="")), ROW(), "")</f>
        <v>#REF!</v>
      </c>
      <c r="AV16" s="315" t="str" cm="1">
        <f t="array" ref="AV16">IFERROR(INDEX(Hersteller!$D$12:$D$261, _xlfn.AGGREGATE(15, 6, (ROW(Hersteller!$D$12:$D$261)-11)/((Hersteller!$D$12:$D$261&lt;&gt;"") * ((Hersteller!#REF!="Hersteller") + (Hersteller!#REF!=""))), ROW(A5))), "")</f>
        <v/>
      </c>
      <c r="AX16" s="315" t="str" cm="1">
        <f t="array" ref="AX16">IFERROR(
    INDEX(Hersteller!$D$12:$D$261,
        _xlfn.AGGREGATE(15, 6, (ROW(Hersteller!$D$12:$D$261)-11) / ((Hersteller!$D$12:$D$261&lt;&gt;"") * (Hersteller!#REF!="Zwischenhändler")), ROW(A5))
    ),
    ""
)</f>
        <v/>
      </c>
      <c r="AZ16" s="322" t="str" cm="1">
        <f t="array" ref="AZ16">IFERROR(INDEX(Hersteller!$D$12:$D$261, SMALL(IF(Hersteller!$D$12:$D$261&lt;&gt;"", ROW(Hersteller!$D$12:$D$261)-11), ROW(A5))), "")</f>
        <v/>
      </c>
      <c r="BB16" s="264" cm="1">
        <f t="array" ref="BB1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 s="264" cm="1">
        <f t="array" ref="BC16">IF(AND($AT$12&gt;0,ROW()-ROW($AT$12)=0),"━━ Installationen ━━",IF(AND($AT$12&gt;0,ROW()-ROW($AT$12)&lt;=$AT$12),INDEX($AS$12:$AS$261,ROW()-ROW($AT$12)),IF(AND($BA$12&gt;0,ROW()-ROW($AT$12)-$AT$12-IF($AT$12&gt;0,1,0)=0),"━━ Hersteller ━━",IF(AND($BA$12&gt;0,ROW()-ROW($AT$12)-$AT$12-IF($AT$12&gt;0,1,0)&lt;=$BA$12),INDEX($AZ$12:$AZ$261,ROW()-ROW($AT$12)-$AT$12-IF($AT$12&gt;0,1,0)),0))))</f>
        <v>0</v>
      </c>
      <c r="BD16" s="264">
        <f t="shared" si="3"/>
        <v>0</v>
      </c>
    </row>
    <row r="17" spans="3:56" ht="30" customHeight="1" thickTop="1" thickBot="1">
      <c r="C17" s="141">
        <v>6</v>
      </c>
      <c r="D17" s="125"/>
      <c r="E17" s="155"/>
      <c r="F17" s="156"/>
      <c r="G17" s="156"/>
      <c r="H17" s="156"/>
      <c r="I17" s="125"/>
      <c r="J17" s="125"/>
      <c r="K17" s="155"/>
      <c r="L17" s="156"/>
      <c r="M17" s="41"/>
      <c r="N17" s="41"/>
      <c r="O17" s="41"/>
      <c r="P17" s="41"/>
      <c r="Q17" s="41"/>
      <c r="R17" s="41"/>
      <c r="S17" s="41"/>
      <c r="T17" s="41"/>
      <c r="U17" s="41"/>
      <c r="AC17" s="61" t="str">
        <f t="array" ref="AC17">IF($K17="", "", IF(ISERROR(INDEX(Länder_Liste!$I:$I, _xludf.AGGREGATE(15, 6, ROW(Länder_Liste!$H$1:$M$260)/(Länder_Liste!$H$1:$M$260=$K$10), 1))), "not_found", INDEX(Länder_Liste!I:I, _xludf.AGGREGATE(15, 6, ROW(Länder_Liste!$H$1:$M$260)/(Länder_Liste!$H$1:$M$260=K17), 1))))</f>
        <v/>
      </c>
      <c r="AD17" s="40" t="str" cm="1">
        <f t="array" ref="AD17">IFERROR(INDEX($AK$12:$AK$261, SMALL(IF($AK$12:$AK$261&lt;&gt;"", ROW($AK$12:$AK$261)-ROW(#REF!)+1), ROW(C7))), "")</f>
        <v/>
      </c>
      <c r="AE17" s="40" cm="1">
        <f t="array" aca="1" ref="AE17" ca="1">IFERROR(INDEX(ListeHersteller,ROW(AE17)-13),0)</f>
        <v>0</v>
      </c>
      <c r="AH17" s="40" t="e">
        <f t="shared" ca="1" si="0"/>
        <v>#REF!</v>
      </c>
      <c r="AK17" s="40" t="str">
        <f t="shared" si="1"/>
        <v/>
      </c>
      <c r="AL17" s="40">
        <f>IF(ISERROR(MATCH(Hersteller!D17,D17:D153, 0)), Hersteller!D17, 0)</f>
        <v>0</v>
      </c>
      <c r="AO17" s="40" t="str" cm="1">
        <f t="array" aca="1" ref="AO17" ca="1">IF(ROW()-14&lt;($AI$12),$AH17,IF(ROW()-14=$AI$12,"━━━━━━",INDEX($AE$12:$AE$248,ROW()-14-($AI$12))))</f>
        <v>Jinhua Ruifeng</v>
      </c>
      <c r="AR17" s="40" t="str">
        <f t="shared" si="2"/>
        <v>-</v>
      </c>
      <c r="AS17" s="315" t="str" cm="1">
        <f t="array" ref="AS17">IFERROR(INDEX($E$12:$E$261, SMALL(IF($E$12:$E$261&lt;&gt;"", ROW($E$12:$E$261)-11), ROW(A6))), "")</f>
        <v/>
      </c>
      <c r="AU17" s="40" t="e">
        <f>IF(AND(Hersteller!$D17&lt;&gt;"", OR(Hersteller!#REF!="Hersteller", Hersteller!#REF!="")), ROW(), "")</f>
        <v>#REF!</v>
      </c>
      <c r="AV17" s="315" t="str" cm="1">
        <f t="array" ref="AV17">IFERROR(INDEX(Hersteller!$D$12:$D$261, _xlfn.AGGREGATE(15, 6, (ROW(Hersteller!$D$12:$D$261)-11)/((Hersteller!$D$12:$D$261&lt;&gt;"") * ((Hersteller!#REF!="Hersteller") + (Hersteller!#REF!=""))), ROW(A6))), "")</f>
        <v/>
      </c>
      <c r="AX17" s="315" t="str" cm="1">
        <f t="array" ref="AX17">IFERROR(
    INDEX(Hersteller!$D$12:$D$261,
        _xlfn.AGGREGATE(15, 6, (ROW(Hersteller!$D$12:$D$261)-11) / ((Hersteller!$D$12:$D$261&lt;&gt;"") * (Hersteller!#REF!="Zwischenhändler")), ROW(A6))
    ),
    ""
)</f>
        <v/>
      </c>
      <c r="AZ17" s="322" t="str" cm="1">
        <f t="array" ref="AZ17">IFERROR(INDEX(Hersteller!$D$12:$D$261, SMALL(IF(Hersteller!$D$12:$D$261&lt;&gt;"", ROW(Hersteller!$D$12:$D$261)-11), ROW(A6))), "")</f>
        <v/>
      </c>
      <c r="BB17" s="264" cm="1">
        <f t="array" ref="BB1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 s="264" cm="1">
        <f t="array" ref="BC17">IF(AND($AT$12&gt;0,ROW()-ROW($AT$12)=0),"━━ Installationen ━━",IF(AND($AT$12&gt;0,ROW()-ROW($AT$12)&lt;=$AT$12),INDEX($AS$12:$AS$261,ROW()-ROW($AT$12)),IF(AND($BA$12&gt;0,ROW()-ROW($AT$12)-$AT$12-IF($AT$12&gt;0,1,0)=0),"━━ Hersteller ━━",IF(AND($BA$12&gt;0,ROW()-ROW($AT$12)-$AT$12-IF($AT$12&gt;0,1,0)&lt;=$BA$12),INDEX($AZ$12:$AZ$261,ROW()-ROW($AT$12)-$AT$12-IF($AT$12&gt;0,1,0)),0))))</f>
        <v>0</v>
      </c>
      <c r="BD17" s="264">
        <f t="shared" si="3"/>
        <v>0</v>
      </c>
    </row>
    <row r="18" spans="3:56" ht="30" customHeight="1" thickTop="1" thickBot="1">
      <c r="C18" s="141">
        <v>7</v>
      </c>
      <c r="D18" s="125"/>
      <c r="E18" s="155"/>
      <c r="F18" s="156"/>
      <c r="G18" s="156"/>
      <c r="H18" s="156"/>
      <c r="I18" s="125"/>
      <c r="J18" s="125"/>
      <c r="K18" s="155"/>
      <c r="L18" s="156"/>
      <c r="M18" s="41"/>
      <c r="N18" s="41"/>
      <c r="O18" s="41"/>
      <c r="P18" s="41"/>
      <c r="Q18" s="41"/>
      <c r="R18" s="41"/>
      <c r="S18" s="41"/>
      <c r="T18" s="41"/>
      <c r="U18" s="41"/>
      <c r="AC18" s="61" t="str">
        <f t="array" ref="AC18">IF($K18="", "", IF(ISERROR(INDEX(Länder_Liste!$I:$I, _xludf.AGGREGATE(15, 6, ROW(Länder_Liste!$H$1:$M$260)/(Länder_Liste!$H$1:$M$260=$K$10), 1))), "not_found", INDEX(Länder_Liste!I:I, _xludf.AGGREGATE(15, 6, ROW(Länder_Liste!$H$1:$M$260)/(Länder_Liste!$H$1:$M$260=K18), 1))))</f>
        <v/>
      </c>
      <c r="AD18" s="40" t="str" cm="1">
        <f t="array" ref="AD18">IFERROR(INDEX($AK$12:$AK$261, SMALL(IF($AK$12:$AK$261&lt;&gt;"", ROW($AK$12:$AK$261)-ROW(#REF!)+1), ROW(#REF!))), "")</f>
        <v/>
      </c>
      <c r="AE18" s="40" cm="1">
        <f t="array" aca="1" ref="AE18" ca="1">IFERROR(INDEX(ListeHersteller,ROW(AE18)-13),0)</f>
        <v>0</v>
      </c>
      <c r="AH18" s="40" t="e">
        <f t="shared" ca="1" si="0"/>
        <v>#REF!</v>
      </c>
      <c r="AK18" s="40" t="str">
        <f t="shared" si="1"/>
        <v/>
      </c>
      <c r="AL18" s="40">
        <f>IF(ISERROR(MATCH(Hersteller!D18,D18:D154, 0)), Hersteller!D18, 0)</f>
        <v>0</v>
      </c>
      <c r="AO18" s="40" t="str" cm="1">
        <f t="array" aca="1" ref="AO18" ca="1">IF(ROW()-14&lt;($AI$12),$AH18,IF(ROW()-14=$AI$12,"━━━━━━",INDEX($AE$12:$AE$248,ROW()-14-($AI$12))))</f>
        <v>Jinhua Huagang Athletic Equipment</v>
      </c>
      <c r="AR18" s="40" t="str">
        <f t="shared" si="2"/>
        <v>-</v>
      </c>
      <c r="AS18" s="315" t="str" cm="1">
        <f t="array" ref="AS18">IFERROR(INDEX($E$12:$E$261, SMALL(IF($E$12:$E$261&lt;&gt;"", ROW($E$12:$E$261)-11), ROW(A7))), "")</f>
        <v/>
      </c>
      <c r="AU18" s="40" t="e">
        <f>IF(AND(Hersteller!$D18&lt;&gt;"", OR(Hersteller!#REF!="Hersteller", Hersteller!#REF!="")), ROW(), "")</f>
        <v>#REF!</v>
      </c>
      <c r="AV18" s="315" t="str" cm="1">
        <f t="array" ref="AV18">IFERROR(INDEX(Hersteller!$D$12:$D$261, _xlfn.AGGREGATE(15, 6, (ROW(Hersteller!$D$12:$D$261)-11)/((Hersteller!$D$12:$D$261&lt;&gt;"") * ((Hersteller!#REF!="Hersteller") + (Hersteller!#REF!=""))), ROW(A7))), "")</f>
        <v/>
      </c>
      <c r="AX18" s="315" t="str" cm="1">
        <f t="array" ref="AX18">IFERROR(
    INDEX(Hersteller!$D$12:$D$261,
        _xlfn.AGGREGATE(15, 6, (ROW(Hersteller!$D$12:$D$261)-11) / ((Hersteller!$D$12:$D$261&lt;&gt;"") * (Hersteller!#REF!="Zwischenhändler")), ROW(A7))
    ),
    ""
)</f>
        <v/>
      </c>
      <c r="AZ18" s="322" t="str" cm="1">
        <f t="array" ref="AZ18">IFERROR(INDEX(Hersteller!$D$12:$D$261, SMALL(IF(Hersteller!$D$12:$D$261&lt;&gt;"", ROW(Hersteller!$D$12:$D$261)-11), ROW(A7))), "")</f>
        <v/>
      </c>
      <c r="BB18" s="264" cm="1">
        <f t="array" ref="BB1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 s="264" cm="1">
        <f t="array" ref="BC18">IF(AND($AT$12&gt;0,ROW()-ROW($AT$12)=0),"━━ Installationen ━━",IF(AND($AT$12&gt;0,ROW()-ROW($AT$12)&lt;=$AT$12),INDEX($AS$12:$AS$261,ROW()-ROW($AT$12)),IF(AND($BA$12&gt;0,ROW()-ROW($AT$12)-$AT$12-IF($AT$12&gt;0,1,0)=0),"━━ Hersteller ━━",IF(AND($BA$12&gt;0,ROW()-ROW($AT$12)-$AT$12-IF($AT$12&gt;0,1,0)&lt;=$BA$12),INDEX($AZ$12:$AZ$261,ROW()-ROW($AT$12)-$AT$12-IF($AT$12&gt;0,1,0)),0))))</f>
        <v>0</v>
      </c>
      <c r="BD18" s="264">
        <f t="shared" si="3"/>
        <v>0</v>
      </c>
    </row>
    <row r="19" spans="3:56" ht="30" customHeight="1" thickTop="1" thickBot="1">
      <c r="C19" s="141">
        <v>8</v>
      </c>
      <c r="D19" s="125"/>
      <c r="E19" s="155"/>
      <c r="F19" s="156"/>
      <c r="G19" s="156"/>
      <c r="H19" s="156"/>
      <c r="I19" s="125"/>
      <c r="J19" s="125"/>
      <c r="K19" s="155"/>
      <c r="L19" s="156"/>
      <c r="M19" s="41"/>
      <c r="N19" s="41"/>
      <c r="O19" s="41"/>
      <c r="P19" s="41"/>
      <c r="Q19" s="41"/>
      <c r="R19" s="41"/>
      <c r="S19" s="41"/>
      <c r="T19" s="41"/>
      <c r="U19" s="41"/>
      <c r="AC19" s="61" t="str">
        <f t="array" ref="AC19">IF($K19="", "", IF(ISERROR(INDEX(Länder_Liste!$I:$I, _xludf.AGGREGATE(15, 6, ROW(Länder_Liste!$H$1:$M$260)/(Länder_Liste!$H$1:$M$260=$K$10), 1))), "not_found", INDEX(Länder_Liste!I:I, _xludf.AGGREGATE(15, 6, ROW(Länder_Liste!$H$1:$M$260)/(Länder_Liste!$H$1:$M$260=K19), 1))))</f>
        <v/>
      </c>
      <c r="AD19" s="40" t="str" cm="1">
        <f t="array" ref="AD19">IFERROR(INDEX($AK$12:$AK$261, SMALL(IF($AK$12:$AK$261&lt;&gt;"", ROW($AK$12:$AK$261)-ROW(#REF!)+1), ROW(#REF!))), "")</f>
        <v/>
      </c>
      <c r="AE19" s="40" cm="1">
        <f t="array" aca="1" ref="AE19" ca="1">IFERROR(INDEX(ListeHersteller,ROW(AE19)-13),0)</f>
        <v>0</v>
      </c>
      <c r="AH19" s="40" t="e">
        <f t="shared" ca="1" si="0"/>
        <v>#REF!</v>
      </c>
      <c r="AK19" s="40" t="str">
        <f t="shared" si="1"/>
        <v/>
      </c>
      <c r="AL19" s="40">
        <f>IF(ISERROR(MATCH(Hersteller!D19,D19:D155, 0)), Hersteller!D19, 0)</f>
        <v>0</v>
      </c>
      <c r="AO19" s="40" t="str" cm="1">
        <f t="array" aca="1" ref="AO19" ca="1">IF(ROW()-14&lt;($AI$12),$AH19,IF(ROW()-14=$AI$12,"━━━━━━",INDEX($AE$12:$AE$248,ROW()-14-($AI$12))))</f>
        <v>Jinhua Zhenfei Tools Co., LTD</v>
      </c>
      <c r="AR19" s="40" t="str">
        <f t="shared" si="2"/>
        <v>-</v>
      </c>
      <c r="AS19" s="315" t="str" cm="1">
        <f t="array" ref="AS19">IFERROR(INDEX($E$12:$E$261, SMALL(IF($E$12:$E$261&lt;&gt;"", ROW($E$12:$E$261)-11), ROW(A8))), "")</f>
        <v/>
      </c>
      <c r="AU19" s="40" t="e">
        <f>IF(AND(Hersteller!$D19&lt;&gt;"", OR(Hersteller!#REF!="Hersteller", Hersteller!#REF!="")), ROW(), "")</f>
        <v>#REF!</v>
      </c>
      <c r="AV19" s="315" t="str" cm="1">
        <f t="array" ref="AV19">IFERROR(INDEX(Hersteller!$D$12:$D$261, _xlfn.AGGREGATE(15, 6, (ROW(Hersteller!$D$12:$D$261)-11)/((Hersteller!$D$12:$D$261&lt;&gt;"") * ((Hersteller!#REF!="Hersteller") + (Hersteller!#REF!=""))), ROW(A8))), "")</f>
        <v/>
      </c>
      <c r="AX19" s="315" t="str" cm="1">
        <f t="array" ref="AX19">IFERROR(
    INDEX(Hersteller!$D$12:$D$261,
        _xlfn.AGGREGATE(15, 6, (ROW(Hersteller!$D$12:$D$261)-11) / ((Hersteller!$D$12:$D$261&lt;&gt;"") * (Hersteller!#REF!="Zwischenhändler")), ROW(A8))
    ),
    ""
)</f>
        <v/>
      </c>
      <c r="AZ19" s="322" t="str" cm="1">
        <f t="array" ref="AZ19">IFERROR(INDEX(Hersteller!$D$12:$D$261, SMALL(IF(Hersteller!$D$12:$D$261&lt;&gt;"", ROW(Hersteller!$D$12:$D$261)-11), ROW(A8))), "")</f>
        <v/>
      </c>
      <c r="BB19" s="264" cm="1">
        <f t="array" ref="BB1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 s="264" cm="1">
        <f t="array" ref="BC19">IF(AND($AT$12&gt;0,ROW()-ROW($AT$12)=0),"━━ Installationen ━━",IF(AND($AT$12&gt;0,ROW()-ROW($AT$12)&lt;=$AT$12),INDEX($AS$12:$AS$261,ROW()-ROW($AT$12)),IF(AND($BA$12&gt;0,ROW()-ROW($AT$12)-$AT$12-IF($AT$12&gt;0,1,0)=0),"━━ Hersteller ━━",IF(AND($BA$12&gt;0,ROW()-ROW($AT$12)-$AT$12-IF($AT$12&gt;0,1,0)&lt;=$BA$12),INDEX($AZ$12:$AZ$261,ROW()-ROW($AT$12)-$AT$12-IF($AT$12&gt;0,1,0)),0))))</f>
        <v>0</v>
      </c>
      <c r="BD19" s="264">
        <f t="shared" si="3"/>
        <v>0</v>
      </c>
    </row>
    <row r="20" spans="3:56" ht="30" customHeight="1" thickTop="1" thickBot="1">
      <c r="C20" s="141">
        <v>9</v>
      </c>
      <c r="D20" s="125"/>
      <c r="E20" s="155"/>
      <c r="F20" s="156"/>
      <c r="G20" s="156"/>
      <c r="H20" s="156"/>
      <c r="I20" s="125"/>
      <c r="J20" s="125"/>
      <c r="K20" s="155"/>
      <c r="L20" s="156"/>
      <c r="M20" s="41"/>
      <c r="N20" s="41"/>
      <c r="O20" s="41"/>
      <c r="P20" s="41"/>
      <c r="Q20" s="41"/>
      <c r="R20" s="41"/>
      <c r="S20" s="41"/>
      <c r="T20" s="41"/>
      <c r="U20" s="41"/>
      <c r="AC20" s="61" t="str">
        <f t="array" ref="AC20">IF($K20="", "", IF(ISERROR(INDEX(Länder_Liste!$I:$I, _xludf.AGGREGATE(15, 6, ROW(Länder_Liste!$H$1:$M$260)/(Länder_Liste!$H$1:$M$260=$K$10), 1))), "not_found", INDEX(Länder_Liste!I:I, _xludf.AGGREGATE(15, 6, ROW(Länder_Liste!$H$1:$M$260)/(Länder_Liste!$H$1:$M$260=K20), 1))))</f>
        <v/>
      </c>
      <c r="AD20" s="40" t="str" cm="1">
        <f t="array" ref="AD20">IFERROR(INDEX($AK$12:$AK$261, SMALL(IF($AK$12:$AK$261&lt;&gt;"", ROW($AK$12:$AK$261)-ROW(#REF!)+1), ROW(#REF!))), "")</f>
        <v/>
      </c>
      <c r="AE20" s="40" cm="1">
        <f t="array" aca="1" ref="AE20" ca="1">IFERROR(INDEX(ListeHersteller,ROW(AE20)-13),0)</f>
        <v>0</v>
      </c>
      <c r="AH20" s="40" t="e">
        <f t="shared" ca="1" si="0"/>
        <v>#REF!</v>
      </c>
      <c r="AK20" s="40" t="str">
        <f t="shared" si="1"/>
        <v/>
      </c>
      <c r="AL20" s="40">
        <f>IF(ISERROR(MATCH(Hersteller!D20,D20:D156, 0)), Hersteller!D20, 0)</f>
        <v>0</v>
      </c>
      <c r="AO20" s="40" cm="1">
        <f t="array" aca="1" ref="AO20" ca="1">IF(ROW()-14&lt;($AI$12),$AH20,IF(ROW()-14=$AI$12,"━━━━━━",INDEX($AE$12:$AE$248,ROW()-14-($AI$12))))</f>
        <v>0</v>
      </c>
      <c r="AR20" s="40" t="str">
        <f t="shared" si="2"/>
        <v>-</v>
      </c>
      <c r="AS20" s="315" t="str" cm="1">
        <f t="array" ref="AS20">IFERROR(INDEX($E$12:$E$261, SMALL(IF($E$12:$E$261&lt;&gt;"", ROW($E$12:$E$261)-11), ROW(A9))), "")</f>
        <v/>
      </c>
      <c r="AU20" s="40" t="e">
        <f>IF(AND(Hersteller!$D20&lt;&gt;"", OR(Hersteller!#REF!="Hersteller", Hersteller!#REF!="")), ROW(), "")</f>
        <v>#REF!</v>
      </c>
      <c r="AV20" s="315" t="str" cm="1">
        <f t="array" ref="AV20">IFERROR(INDEX(Hersteller!$D$12:$D$261, _xlfn.AGGREGATE(15, 6, (ROW(Hersteller!$D$12:$D$261)-11)/((Hersteller!$D$12:$D$261&lt;&gt;"") * ((Hersteller!#REF!="Hersteller") + (Hersteller!#REF!=""))), ROW(A9))), "")</f>
        <v/>
      </c>
      <c r="AX20" s="315" t="str" cm="1">
        <f t="array" ref="AX20">IFERROR(
    INDEX(Hersteller!$D$12:$D$261,
        _xlfn.AGGREGATE(15, 6, (ROW(Hersteller!$D$12:$D$261)-11) / ((Hersteller!$D$12:$D$261&lt;&gt;"") * (Hersteller!#REF!="Zwischenhändler")), ROW(A9))
    ),
    ""
)</f>
        <v/>
      </c>
      <c r="AZ20" s="322" t="str" cm="1">
        <f t="array" ref="AZ20">IFERROR(INDEX(Hersteller!$D$12:$D$261, SMALL(IF(Hersteller!$D$12:$D$261&lt;&gt;"", ROW(Hersteller!$D$12:$D$261)-11), ROW(A9))), "")</f>
        <v/>
      </c>
      <c r="BB20" s="264" cm="1">
        <f t="array" ref="BB2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 s="264" cm="1">
        <f t="array" ref="BC20">IF(AND($AT$12&gt;0,ROW()-ROW($AT$12)=0),"━━ Installationen ━━",IF(AND($AT$12&gt;0,ROW()-ROW($AT$12)&lt;=$AT$12),INDEX($AS$12:$AS$261,ROW()-ROW($AT$12)),IF(AND($BA$12&gt;0,ROW()-ROW($AT$12)-$AT$12-IF($AT$12&gt;0,1,0)=0),"━━ Hersteller ━━",IF(AND($BA$12&gt;0,ROW()-ROW($AT$12)-$AT$12-IF($AT$12&gt;0,1,0)&lt;=$BA$12),INDEX($AZ$12:$AZ$261,ROW()-ROW($AT$12)-$AT$12-IF($AT$12&gt;0,1,0)),0))))</f>
        <v>0</v>
      </c>
      <c r="BD20" s="264">
        <f t="shared" si="3"/>
        <v>0</v>
      </c>
    </row>
    <row r="21" spans="3:56" ht="30" customHeight="1" thickTop="1" thickBot="1">
      <c r="C21" s="141">
        <v>10</v>
      </c>
      <c r="D21" s="125"/>
      <c r="E21" s="155"/>
      <c r="F21" s="156"/>
      <c r="G21" s="156"/>
      <c r="H21" s="156"/>
      <c r="I21" s="125"/>
      <c r="J21" s="125"/>
      <c r="K21" s="155"/>
      <c r="L21" s="156"/>
      <c r="M21" s="41"/>
      <c r="N21" s="41"/>
      <c r="O21" s="41"/>
      <c r="P21" s="41"/>
      <c r="Q21" s="41"/>
      <c r="R21" s="41"/>
      <c r="S21" s="41"/>
      <c r="T21" s="41"/>
      <c r="U21" s="41"/>
      <c r="AC21" s="61" t="str">
        <f t="array" ref="AC21">IF($K21="", "", IF(ISERROR(INDEX(Länder_Liste!$I:$I, _xludf.AGGREGATE(15, 6, ROW(Länder_Liste!$H$1:$M$260)/(Länder_Liste!$H$1:$M$260=$K$10), 1))), "not_found", INDEX(Länder_Liste!I:I, _xludf.AGGREGATE(15, 6, ROW(Länder_Liste!$H$1:$M$260)/(Länder_Liste!$H$1:$M$260=K21), 1))))</f>
        <v/>
      </c>
      <c r="AD21" s="40" t="str" cm="1">
        <f t="array" ref="AD21">IFERROR(INDEX($AK$12:$AK$261, SMALL(IF($AK$12:$AK$261&lt;&gt;"", ROW($AK$12:$AK$261)-ROW(#REF!)+1), ROW(C8))), "")</f>
        <v/>
      </c>
      <c r="AE21" s="40" cm="1">
        <f t="array" aca="1" ref="AE21" ca="1">IFERROR(INDEX(ListeHersteller,ROW(AE21)-13),0)</f>
        <v>0</v>
      </c>
      <c r="AH21" s="40" t="e">
        <f t="shared" ca="1" si="0"/>
        <v>#REF!</v>
      </c>
      <c r="AK21" s="40" t="str">
        <f t="shared" si="1"/>
        <v/>
      </c>
      <c r="AL21" s="40">
        <f>IF(ISERROR(MATCH(Hersteller!D21,D21:D157, 0)), Hersteller!D21, 0)</f>
        <v>0</v>
      </c>
      <c r="AO21" s="40" cm="1">
        <f t="array" aca="1" ref="AO21" ca="1">IF(ROW()-14&lt;($AI$12),$AH21,IF(ROW()-14=$AI$12,"━━━━━━",INDEX($AE$12:$AE$248,ROW()-14-($AI$12))))</f>
        <v>0</v>
      </c>
      <c r="AR21" s="40" t="str">
        <f t="shared" si="2"/>
        <v>-</v>
      </c>
      <c r="AS21" s="315" t="str" cm="1">
        <f t="array" ref="AS21">IFERROR(INDEX($E$12:$E$261, SMALL(IF($E$12:$E$261&lt;&gt;"", ROW($E$12:$E$261)-11), ROW(A10))), "")</f>
        <v/>
      </c>
      <c r="AU21" s="40" t="e">
        <f>IF(AND(Hersteller!$D21&lt;&gt;"", OR(Hersteller!#REF!="Hersteller", Hersteller!#REF!="")), ROW(), "")</f>
        <v>#REF!</v>
      </c>
      <c r="AV21" s="315" t="str" cm="1">
        <f t="array" ref="AV21">IFERROR(INDEX(Hersteller!$D$12:$D$261, _xlfn.AGGREGATE(15, 6, (ROW(Hersteller!$D$12:$D$261)-11)/((Hersteller!$D$12:$D$261&lt;&gt;"") * ((Hersteller!#REF!="Hersteller") + (Hersteller!#REF!=""))), ROW(A10))), "")</f>
        <v/>
      </c>
      <c r="AX21" s="315" t="str" cm="1">
        <f t="array" ref="AX21">IFERROR(
    INDEX(Hersteller!$D$12:$D$261,
        _xlfn.AGGREGATE(15, 6, (ROW(Hersteller!$D$12:$D$261)-11) / ((Hersteller!$D$12:$D$261&lt;&gt;"") * (Hersteller!#REF!="Zwischenhändler")), ROW(A10))
    ),
    ""
)</f>
        <v/>
      </c>
      <c r="AZ21" s="322" t="str" cm="1">
        <f t="array" ref="AZ21">IFERROR(INDEX(Hersteller!$D$12:$D$261, SMALL(IF(Hersteller!$D$12:$D$261&lt;&gt;"", ROW(Hersteller!$D$12:$D$261)-11), ROW(A10))), "")</f>
        <v/>
      </c>
      <c r="BB21" s="264" cm="1">
        <f t="array" ref="BB2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 s="264" cm="1">
        <f t="array" ref="BC21">IF(AND($AT$12&gt;0,ROW()-ROW($AT$12)=0),"━━ Installationen ━━",IF(AND($AT$12&gt;0,ROW()-ROW($AT$12)&lt;=$AT$12),INDEX($AS$12:$AS$261,ROW()-ROW($AT$12)),IF(AND($BA$12&gt;0,ROW()-ROW($AT$12)-$AT$12-IF($AT$12&gt;0,1,0)=0),"━━ Hersteller ━━",IF(AND($BA$12&gt;0,ROW()-ROW($AT$12)-$AT$12-IF($AT$12&gt;0,1,0)&lt;=$BA$12),INDEX($AZ$12:$AZ$261,ROW()-ROW($AT$12)-$AT$12-IF($AT$12&gt;0,1,0)),0))))</f>
        <v>0</v>
      </c>
      <c r="BD21" s="264">
        <f t="shared" si="3"/>
        <v>0</v>
      </c>
    </row>
    <row r="22" spans="3:56" ht="30" customHeight="1" thickTop="1" thickBot="1">
      <c r="C22" s="141">
        <v>11</v>
      </c>
      <c r="D22" s="125"/>
      <c r="E22" s="155"/>
      <c r="F22" s="156"/>
      <c r="G22" s="156"/>
      <c r="H22" s="156"/>
      <c r="I22" s="125"/>
      <c r="J22" s="125"/>
      <c r="K22" s="155"/>
      <c r="L22" s="156"/>
      <c r="M22" s="41"/>
      <c r="N22" s="41"/>
      <c r="O22" s="41"/>
      <c r="P22" s="41"/>
      <c r="Q22" s="41"/>
      <c r="R22" s="41"/>
      <c r="S22" s="41"/>
      <c r="T22" s="41"/>
      <c r="U22" s="41"/>
      <c r="AC22" s="61" t="str">
        <f t="array" ref="AC22">IF($K22="", "", IF(ISERROR(INDEX(Länder_Liste!$I:$I, _xludf.AGGREGATE(15, 6, ROW(Länder_Liste!$H$1:$M$260)/(Länder_Liste!$H$1:$M$260=$K$10), 1))), "not_found", INDEX(Länder_Liste!I:I, _xludf.AGGREGATE(15, 6, ROW(Länder_Liste!$H$1:$M$260)/(Länder_Liste!$H$1:$M$260=K22), 1))))</f>
        <v/>
      </c>
      <c r="AD22" s="40" t="str" cm="1">
        <f t="array" ref="AD22">IFERROR(INDEX($AK$12:$AK$261, SMALL(IF($AK$12:$AK$261&lt;&gt;"", ROW($AK$12:$AK$261)-ROW(#REF!)+1), ROW(C9))), "")</f>
        <v/>
      </c>
      <c r="AE22" s="40" cm="1">
        <f t="array" aca="1" ref="AE22" ca="1">IFERROR(INDEX(ListeHersteller,ROW(AE22)-13),0)</f>
        <v>0</v>
      </c>
      <c r="AH22" s="40" t="e">
        <f t="shared" ca="1" si="0"/>
        <v>#REF!</v>
      </c>
      <c r="AK22" s="40" t="str">
        <f t="shared" si="1"/>
        <v/>
      </c>
      <c r="AL22" s="40">
        <f>IF(ISERROR(MATCH(Hersteller!D22,D22:D158, 0)), Hersteller!D22, 0)</f>
        <v>0</v>
      </c>
      <c r="AO22" s="40" cm="1">
        <f t="array" aca="1" ref="AO22" ca="1">IF(ROW()-14&lt;($AI$12),$AH22,IF(ROW()-14=$AI$12,"━━━━━━",INDEX($AE$12:$AE$248,ROW()-14-($AI$12))))</f>
        <v>0</v>
      </c>
      <c r="AR22" s="40" t="str">
        <f t="shared" si="2"/>
        <v>-</v>
      </c>
      <c r="AS22" s="315" t="str" cm="1">
        <f t="array" ref="AS22">IFERROR(INDEX($E$12:$E$261, SMALL(IF($E$12:$E$261&lt;&gt;"", ROW($E$12:$E$261)-11), ROW(A11))), "")</f>
        <v/>
      </c>
      <c r="AU22" s="40" t="e">
        <f>IF(AND(Hersteller!$D22&lt;&gt;"", OR(Hersteller!#REF!="Hersteller", Hersteller!#REF!="")), ROW(), "")</f>
        <v>#REF!</v>
      </c>
      <c r="AV22" s="315" t="str" cm="1">
        <f t="array" ref="AV22">IFERROR(INDEX(Hersteller!$D$12:$D$261, _xlfn.AGGREGATE(15, 6, (ROW(Hersteller!$D$12:$D$261)-11)/((Hersteller!$D$12:$D$261&lt;&gt;"") * ((Hersteller!#REF!="Hersteller") + (Hersteller!#REF!=""))), ROW(A11))), "")</f>
        <v/>
      </c>
      <c r="AX22" s="315" t="str" cm="1">
        <f t="array" ref="AX22">IFERROR(
    INDEX(Hersteller!$D$12:$D$261,
        _xlfn.AGGREGATE(15, 6, (ROW(Hersteller!$D$12:$D$261)-11) / ((Hersteller!$D$12:$D$261&lt;&gt;"") * (Hersteller!#REF!="Zwischenhändler")), ROW(A11))
    ),
    ""
)</f>
        <v/>
      </c>
      <c r="AZ22" s="322" t="str" cm="1">
        <f t="array" ref="AZ22">IFERROR(INDEX(Hersteller!$D$12:$D$261, SMALL(IF(Hersteller!$D$12:$D$261&lt;&gt;"", ROW(Hersteller!$D$12:$D$261)-11), ROW(A11))), "")</f>
        <v/>
      </c>
      <c r="BB22" s="264" cm="1">
        <f t="array" ref="BB2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 s="264" cm="1">
        <f t="array" ref="BC22">IF(AND($AT$12&gt;0,ROW()-ROW($AT$12)=0),"━━ Installationen ━━",IF(AND($AT$12&gt;0,ROW()-ROW($AT$12)&lt;=$AT$12),INDEX($AS$12:$AS$261,ROW()-ROW($AT$12)),IF(AND($BA$12&gt;0,ROW()-ROW($AT$12)-$AT$12-IF($AT$12&gt;0,1,0)=0),"━━ Hersteller ━━",IF(AND($BA$12&gt;0,ROW()-ROW($AT$12)-$AT$12-IF($AT$12&gt;0,1,0)&lt;=$BA$12),INDEX($AZ$12:$AZ$261,ROW()-ROW($AT$12)-$AT$12-IF($AT$12&gt;0,1,0)),0))))</f>
        <v>0</v>
      </c>
      <c r="BD22" s="264">
        <f t="shared" si="3"/>
        <v>0</v>
      </c>
    </row>
    <row r="23" spans="3:56" ht="30" customHeight="1" thickTop="1" thickBot="1">
      <c r="C23" s="141">
        <v>12</v>
      </c>
      <c r="D23" s="125"/>
      <c r="E23" s="155"/>
      <c r="F23" s="156"/>
      <c r="G23" s="156"/>
      <c r="H23" s="156"/>
      <c r="I23" s="125"/>
      <c r="J23" s="125"/>
      <c r="K23" s="155"/>
      <c r="L23" s="156"/>
      <c r="M23" s="41"/>
      <c r="N23" s="41"/>
      <c r="O23" s="41"/>
      <c r="P23" s="41"/>
      <c r="Q23" s="41"/>
      <c r="R23" s="41"/>
      <c r="S23" s="41"/>
      <c r="T23" s="41"/>
      <c r="U23" s="41"/>
      <c r="AC23" s="61" t="str">
        <f t="array" ref="AC23">IF($K23="", "", IF(ISERROR(INDEX(Länder_Liste!$I:$I, _xludf.AGGREGATE(15, 6, ROW(Länder_Liste!$H$1:$M$260)/(Länder_Liste!$H$1:$M$260=$K$10), 1))), "not_found", INDEX(Länder_Liste!I:I, _xludf.AGGREGATE(15, 6, ROW(Länder_Liste!$H$1:$M$260)/(Länder_Liste!$H$1:$M$260=K23), 1))))</f>
        <v/>
      </c>
      <c r="AD23" s="40" t="str" cm="1">
        <f t="array" ref="AD23">IFERROR(INDEX($AK$12:$AK$261, SMALL(IF($AK$12:$AK$261&lt;&gt;"", ROW($AK$12:$AK$261)-ROW(#REF!)+1), ROW(C10))), "")</f>
        <v/>
      </c>
      <c r="AE23" s="40" cm="1">
        <f t="array" aca="1" ref="AE23" ca="1">IFERROR(INDEX(ListeHersteller,ROW(AE23)-13),0)</f>
        <v>0</v>
      </c>
      <c r="AH23" s="40" t="e">
        <f t="shared" ca="1" si="0"/>
        <v>#REF!</v>
      </c>
      <c r="AK23" s="40" t="str">
        <f t="shared" si="1"/>
        <v/>
      </c>
      <c r="AL23" s="40">
        <f>IF(ISERROR(MATCH(Hersteller!D23,D23:D159, 0)), Hersteller!D23, 0)</f>
        <v>0</v>
      </c>
      <c r="AO23" s="40" cm="1">
        <f t="array" aca="1" ref="AO23" ca="1">IF(ROW()-14&lt;($AI$12),$AH23,IF(ROW()-14=$AI$12,"━━━━━━",INDEX($AE$12:$AE$248,ROW()-14-($AI$12))))</f>
        <v>0</v>
      </c>
      <c r="AR23" s="40" t="str">
        <f t="shared" si="2"/>
        <v>-</v>
      </c>
      <c r="AS23" s="315" t="str" cm="1">
        <f t="array" ref="AS23">IFERROR(INDEX($E$12:$E$261, SMALL(IF($E$12:$E$261&lt;&gt;"", ROW($E$12:$E$261)-11), ROW(A12))), "")</f>
        <v/>
      </c>
      <c r="AU23" s="40" t="e">
        <f>IF(AND(Hersteller!$D23&lt;&gt;"", OR(Hersteller!#REF!="Hersteller", Hersteller!#REF!="")), ROW(), "")</f>
        <v>#REF!</v>
      </c>
      <c r="AV23" s="315" t="str" cm="1">
        <f t="array" ref="AV23">IFERROR(INDEX(Hersteller!$D$12:$D$261, _xlfn.AGGREGATE(15, 6, (ROW(Hersteller!$D$12:$D$261)-11)/((Hersteller!$D$12:$D$261&lt;&gt;"") * ((Hersteller!#REF!="Hersteller") + (Hersteller!#REF!=""))), ROW(A12))), "")</f>
        <v/>
      </c>
      <c r="AX23" s="315" t="str" cm="1">
        <f t="array" ref="AX23">IFERROR(
    INDEX(Hersteller!$D$12:$D$261,
        _xlfn.AGGREGATE(15, 6, (ROW(Hersteller!$D$12:$D$261)-11) / ((Hersteller!$D$12:$D$261&lt;&gt;"") * (Hersteller!#REF!="Zwischenhändler")), ROW(A12))
    ),
    ""
)</f>
        <v/>
      </c>
      <c r="AZ23" s="322" t="str" cm="1">
        <f t="array" ref="AZ23">IFERROR(INDEX(Hersteller!$D$12:$D$261, SMALL(IF(Hersteller!$D$12:$D$261&lt;&gt;"", ROW(Hersteller!$D$12:$D$261)-11), ROW(A12))), "")</f>
        <v/>
      </c>
      <c r="BB23" s="264" cm="1">
        <f t="array" ref="BB2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 s="264" cm="1">
        <f t="array" ref="BC23">IF(AND($AT$12&gt;0,ROW()-ROW($AT$12)=0),"━━ Installationen ━━",IF(AND($AT$12&gt;0,ROW()-ROW($AT$12)&lt;=$AT$12),INDEX($AS$12:$AS$261,ROW()-ROW($AT$12)),IF(AND($BA$12&gt;0,ROW()-ROW($AT$12)-$AT$12-IF($AT$12&gt;0,1,0)=0),"━━ Hersteller ━━",IF(AND($BA$12&gt;0,ROW()-ROW($AT$12)-$AT$12-IF($AT$12&gt;0,1,0)&lt;=$BA$12),INDEX($AZ$12:$AZ$261,ROW()-ROW($AT$12)-$AT$12-IF($AT$12&gt;0,1,0)),0))))</f>
        <v>0</v>
      </c>
      <c r="BD23" s="264">
        <f t="shared" si="3"/>
        <v>0</v>
      </c>
    </row>
    <row r="24" spans="3:56" ht="30" customHeight="1" thickTop="1" thickBot="1">
      <c r="C24" s="141">
        <v>13</v>
      </c>
      <c r="D24" s="125"/>
      <c r="E24" s="155"/>
      <c r="F24" s="156"/>
      <c r="G24" s="156"/>
      <c r="H24" s="156"/>
      <c r="I24" s="125"/>
      <c r="J24" s="125"/>
      <c r="K24" s="155"/>
      <c r="L24" s="156"/>
      <c r="M24" s="41"/>
      <c r="N24" s="41"/>
      <c r="O24" s="41"/>
      <c r="P24" s="41"/>
      <c r="Q24" s="41"/>
      <c r="R24" s="41"/>
      <c r="S24" s="41"/>
      <c r="T24" s="41"/>
      <c r="U24" s="41"/>
      <c r="AC24" s="61" t="str">
        <f t="array" ref="AC24">IF($K24="", "", IF(ISERROR(INDEX(Länder_Liste!$I:$I, _xludf.AGGREGATE(15, 6, ROW(Länder_Liste!$H$1:$M$260)/(Länder_Liste!$H$1:$M$260=$K$10), 1))), "not_found", INDEX(Länder_Liste!I:I, _xludf.AGGREGATE(15, 6, ROW(Länder_Liste!$H$1:$M$260)/(Länder_Liste!$H$1:$M$260=K24), 1))))</f>
        <v/>
      </c>
      <c r="AD24" s="40" t="str" cm="1">
        <f t="array" ref="AD24">IFERROR(INDEX($AK$12:$AK$261, SMALL(IF($AK$12:$AK$261&lt;&gt;"", ROW($AK$12:$AK$261)-ROW(#REF!)+1), ROW(C11))), "")</f>
        <v/>
      </c>
      <c r="AE24" s="40" cm="1">
        <f t="array" aca="1" ref="AE24" ca="1">IFERROR(INDEX(ListeHersteller,ROW(AE24)-13),0)</f>
        <v>0</v>
      </c>
      <c r="AH24" s="40" t="e">
        <f t="shared" ca="1" si="0"/>
        <v>#REF!</v>
      </c>
      <c r="AK24" s="40" t="str">
        <f t="shared" si="1"/>
        <v/>
      </c>
      <c r="AL24" s="40">
        <f>IF(ISERROR(MATCH(Hersteller!D24,D24:D160, 0)), Hersteller!D24, 0)</f>
        <v>0</v>
      </c>
      <c r="AO24" s="40" cm="1">
        <f t="array" aca="1" ref="AO24" ca="1">IF(ROW()-14&lt;($AI$12),$AH24,IF(ROW()-14=$AI$12,"━━━━━━",INDEX($AE$12:$AE$248,ROW()-14-($AI$12))))</f>
        <v>0</v>
      </c>
      <c r="AR24" s="40" t="str">
        <f t="shared" si="2"/>
        <v>-</v>
      </c>
      <c r="AS24" s="315" t="str" cm="1">
        <f t="array" ref="AS24">IFERROR(INDEX($E$12:$E$261, SMALL(IF($E$12:$E$261&lt;&gt;"", ROW($E$12:$E$261)-11), ROW(A13))), "")</f>
        <v/>
      </c>
      <c r="AU24" s="40" t="e">
        <f>IF(AND(Hersteller!$D24&lt;&gt;"", OR(Hersteller!#REF!="Hersteller", Hersteller!#REF!="")), ROW(), "")</f>
        <v>#REF!</v>
      </c>
      <c r="AV24" s="315" t="str" cm="1">
        <f t="array" ref="AV24">IFERROR(INDEX(Hersteller!$D$12:$D$261, _xlfn.AGGREGATE(15, 6, (ROW(Hersteller!$D$12:$D$261)-11)/((Hersteller!$D$12:$D$261&lt;&gt;"") * ((Hersteller!#REF!="Hersteller") + (Hersteller!#REF!=""))), ROW(A13))), "")</f>
        <v/>
      </c>
      <c r="AX24" s="315" t="str" cm="1">
        <f t="array" ref="AX24">IFERROR(
    INDEX(Hersteller!$D$12:$D$261,
        _xlfn.AGGREGATE(15, 6, (ROW(Hersteller!$D$12:$D$261)-11) / ((Hersteller!$D$12:$D$261&lt;&gt;"") * (Hersteller!#REF!="Zwischenhändler")), ROW(A13))
    ),
    ""
)</f>
        <v/>
      </c>
      <c r="AZ24" s="322" t="str" cm="1">
        <f t="array" ref="AZ24">IFERROR(INDEX(Hersteller!$D$12:$D$261, SMALL(IF(Hersteller!$D$12:$D$261&lt;&gt;"", ROW(Hersteller!$D$12:$D$261)-11), ROW(A13))), "")</f>
        <v/>
      </c>
      <c r="BB24" s="264" cm="1">
        <f t="array" ref="BB2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 s="264" cm="1">
        <f t="array" ref="BC24">IF(AND($AT$12&gt;0,ROW()-ROW($AT$12)=0),"━━ Installationen ━━",IF(AND($AT$12&gt;0,ROW()-ROW($AT$12)&lt;=$AT$12),INDEX($AS$12:$AS$261,ROW()-ROW($AT$12)),IF(AND($BA$12&gt;0,ROW()-ROW($AT$12)-$AT$12-IF($AT$12&gt;0,1,0)=0),"━━ Hersteller ━━",IF(AND($BA$12&gt;0,ROW()-ROW($AT$12)-$AT$12-IF($AT$12&gt;0,1,0)&lt;=$BA$12),INDEX($AZ$12:$AZ$261,ROW()-ROW($AT$12)-$AT$12-IF($AT$12&gt;0,1,0)),0))))</f>
        <v>0</v>
      </c>
      <c r="BD24" s="264">
        <f t="shared" si="3"/>
        <v>0</v>
      </c>
    </row>
    <row r="25" spans="3:56" ht="30" customHeight="1" thickTop="1" thickBot="1">
      <c r="C25" s="141">
        <v>14</v>
      </c>
      <c r="D25" s="125"/>
      <c r="E25" s="155"/>
      <c r="F25" s="156"/>
      <c r="G25" s="156"/>
      <c r="H25" s="156"/>
      <c r="I25" s="125"/>
      <c r="J25" s="125"/>
      <c r="K25" s="155"/>
      <c r="L25" s="156"/>
      <c r="M25" s="41"/>
      <c r="N25" s="41"/>
      <c r="O25" s="41"/>
      <c r="P25" s="41"/>
      <c r="Q25" s="41"/>
      <c r="R25" s="41"/>
      <c r="S25" s="41"/>
      <c r="T25" s="41"/>
      <c r="U25" s="41"/>
      <c r="AC25" s="61" t="str">
        <f t="array" ref="AC25">IF($K25="", "", IF(ISERROR(INDEX(Länder_Liste!$I:$I, _xludf.AGGREGATE(15, 6, ROW(Länder_Liste!$H$1:$M$260)/(Länder_Liste!$H$1:$M$260=$K$10), 1))), "not_found", INDEX(Länder_Liste!I:I, _xludf.AGGREGATE(15, 6, ROW(Länder_Liste!$H$1:$M$260)/(Länder_Liste!$H$1:$M$260=K25), 1))))</f>
        <v/>
      </c>
      <c r="AD25" s="40" t="str" cm="1">
        <f t="array" ref="AD25">IFERROR(INDEX($AK$12:$AK$261, SMALL(IF($AK$12:$AK$261&lt;&gt;"", ROW($AK$12:$AK$261)-ROW(#REF!)+1), ROW(C12))), "")</f>
        <v/>
      </c>
      <c r="AE25" s="40" cm="1">
        <f t="array" aca="1" ref="AE25" ca="1">IFERROR(INDEX(ListeHersteller,ROW(AE25)-13),0)</f>
        <v>0</v>
      </c>
      <c r="AH25" s="40" t="e">
        <f t="shared" ca="1" si="0"/>
        <v>#REF!</v>
      </c>
      <c r="AK25" s="40" t="str">
        <f t="shared" si="1"/>
        <v/>
      </c>
      <c r="AL25" s="40">
        <f>IF(ISERROR(MATCH(Hersteller!D25,D25:D161, 0)), Hersteller!D25, 0)</f>
        <v>0</v>
      </c>
      <c r="AO25" s="40" cm="1">
        <f t="array" aca="1" ref="AO25" ca="1">IF(ROW()-14&lt;($AI$12),$AH25,IF(ROW()-14=$AI$12,"━━━━━━",INDEX($AE$12:$AE$248,ROW()-14-($AI$12))))</f>
        <v>0</v>
      </c>
      <c r="AR25" s="40" t="str">
        <f t="shared" si="2"/>
        <v>-</v>
      </c>
      <c r="AS25" s="315" t="str" cm="1">
        <f t="array" ref="AS25">IFERROR(INDEX($E$12:$E$261, SMALL(IF($E$12:$E$261&lt;&gt;"", ROW($E$12:$E$261)-11), ROW(A14))), "")</f>
        <v/>
      </c>
      <c r="AU25" s="40" t="e">
        <f>IF(AND(Hersteller!$D25&lt;&gt;"", OR(Hersteller!#REF!="Hersteller", Hersteller!#REF!="")), ROW(), "")</f>
        <v>#REF!</v>
      </c>
      <c r="AV25" s="315" t="str" cm="1">
        <f t="array" ref="AV25">IFERROR(INDEX(Hersteller!$D$12:$D$261, _xlfn.AGGREGATE(15, 6, (ROW(Hersteller!$D$12:$D$261)-11)/((Hersteller!$D$12:$D$261&lt;&gt;"") * ((Hersteller!#REF!="Hersteller") + (Hersteller!#REF!=""))), ROW(A14))), "")</f>
        <v/>
      </c>
      <c r="AX25" s="315" t="str" cm="1">
        <f t="array" ref="AX25">IFERROR(
    INDEX(Hersteller!$D$12:$D$261,
        _xlfn.AGGREGATE(15, 6, (ROW(Hersteller!$D$12:$D$261)-11) / ((Hersteller!$D$12:$D$261&lt;&gt;"") * (Hersteller!#REF!="Zwischenhändler")), ROW(A14))
    ),
    ""
)</f>
        <v/>
      </c>
      <c r="AZ25" s="322" t="str" cm="1">
        <f t="array" ref="AZ25">IFERROR(INDEX(Hersteller!$D$12:$D$261, SMALL(IF(Hersteller!$D$12:$D$261&lt;&gt;"", ROW(Hersteller!$D$12:$D$261)-11), ROW(A14))), "")</f>
        <v/>
      </c>
      <c r="BB25" s="264" cm="1">
        <f t="array" ref="BB2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 s="264" cm="1">
        <f t="array" ref="BC25">IF(AND($AT$12&gt;0,ROW()-ROW($AT$12)=0),"━━ Installationen ━━",IF(AND($AT$12&gt;0,ROW()-ROW($AT$12)&lt;=$AT$12),INDEX($AS$12:$AS$261,ROW()-ROW($AT$12)),IF(AND($BA$12&gt;0,ROW()-ROW($AT$12)-$AT$12-IF($AT$12&gt;0,1,0)=0),"━━ Hersteller ━━",IF(AND($BA$12&gt;0,ROW()-ROW($AT$12)-$AT$12-IF($AT$12&gt;0,1,0)&lt;=$BA$12),INDEX($AZ$12:$AZ$261,ROW()-ROW($AT$12)-$AT$12-IF($AT$12&gt;0,1,0)),0))))</f>
        <v>0</v>
      </c>
      <c r="BD25" s="264">
        <f t="shared" si="3"/>
        <v>0</v>
      </c>
    </row>
    <row r="26" spans="3:56" ht="30" customHeight="1" thickTop="1" thickBot="1">
      <c r="C26" s="141">
        <v>15</v>
      </c>
      <c r="D26" s="125"/>
      <c r="E26" s="155"/>
      <c r="F26" s="156"/>
      <c r="G26" s="156"/>
      <c r="H26" s="156"/>
      <c r="I26" s="125"/>
      <c r="J26" s="125"/>
      <c r="K26" s="155"/>
      <c r="L26" s="156"/>
      <c r="M26" s="41"/>
      <c r="N26" s="41"/>
      <c r="O26" s="41"/>
      <c r="P26" s="41"/>
      <c r="Q26" s="41"/>
      <c r="R26" s="41"/>
      <c r="S26" s="41"/>
      <c r="T26" s="41"/>
      <c r="U26" s="41"/>
      <c r="AC26" s="61" t="str">
        <f t="array" ref="AC26">IF($K26="", "", IF(ISERROR(INDEX(Länder_Liste!$I:$I, _xludf.AGGREGATE(15, 6, ROW(Länder_Liste!$H$1:$M$260)/(Länder_Liste!$H$1:$M$260=$K$10), 1))), "not_found", INDEX(Länder_Liste!I:I, _xludf.AGGREGATE(15, 6, ROW(Länder_Liste!$H$1:$M$260)/(Länder_Liste!$H$1:$M$260=K26), 1))))</f>
        <v/>
      </c>
      <c r="AD26" s="40" t="str" cm="1">
        <f t="array" ref="AD26">IFERROR(INDEX($AK$12:$AK$261, SMALL(IF($AK$12:$AK$261&lt;&gt;"", ROW($AK$12:$AK$261)-ROW(#REF!)+1), ROW(C13))), "")</f>
        <v/>
      </c>
      <c r="AE26" s="40" cm="1">
        <f t="array" aca="1" ref="AE26" ca="1">IFERROR(INDEX(ListeHersteller,ROW(AE26)-13),0)</f>
        <v>0</v>
      </c>
      <c r="AH26" s="40" t="e">
        <f t="shared" ca="1" si="0"/>
        <v>#REF!</v>
      </c>
      <c r="AK26" s="40" t="str">
        <f t="shared" si="1"/>
        <v/>
      </c>
      <c r="AL26" s="40">
        <f>IF(ISERROR(MATCH(Hersteller!D26,D26:D162, 0)), Hersteller!D26, 0)</f>
        <v>0</v>
      </c>
      <c r="AO26" s="40" cm="1">
        <f t="array" aca="1" ref="AO26" ca="1">IF(ROW()-14&lt;($AI$12),$AH26,IF(ROW()-14=$AI$12,"━━━━━━",INDEX($AE$12:$AE$248,ROW()-14-($AI$12))))</f>
        <v>0</v>
      </c>
      <c r="AR26" s="40" t="str">
        <f t="shared" si="2"/>
        <v>-</v>
      </c>
      <c r="AS26" s="315" t="str" cm="1">
        <f t="array" ref="AS26">IFERROR(INDEX($E$12:$E$261, SMALL(IF($E$12:$E$261&lt;&gt;"", ROW($E$12:$E$261)-11), ROW(A15))), "")</f>
        <v/>
      </c>
      <c r="AU26" s="40" t="e">
        <f>IF(AND(Hersteller!$D26&lt;&gt;"", OR(Hersteller!#REF!="Hersteller", Hersteller!#REF!="")), ROW(), "")</f>
        <v>#REF!</v>
      </c>
      <c r="AV26" s="315" t="str" cm="1">
        <f t="array" ref="AV26">IFERROR(INDEX(Hersteller!$D$12:$D$261, _xlfn.AGGREGATE(15, 6, (ROW(Hersteller!$D$12:$D$261)-11)/((Hersteller!$D$12:$D$261&lt;&gt;"") * ((Hersteller!#REF!="Hersteller") + (Hersteller!#REF!=""))), ROW(A15))), "")</f>
        <v/>
      </c>
      <c r="AX26" s="315" t="str" cm="1">
        <f t="array" ref="AX26">IFERROR(
    INDEX(Hersteller!$D$12:$D$261,
        _xlfn.AGGREGATE(15, 6, (ROW(Hersteller!$D$12:$D$261)-11) / ((Hersteller!$D$12:$D$261&lt;&gt;"") * (Hersteller!#REF!="Zwischenhändler")), ROW(A15))
    ),
    ""
)</f>
        <v/>
      </c>
      <c r="AZ26" s="322" t="str" cm="1">
        <f t="array" ref="AZ26">IFERROR(INDEX(Hersteller!$D$12:$D$261, SMALL(IF(Hersteller!$D$12:$D$261&lt;&gt;"", ROW(Hersteller!$D$12:$D$261)-11), ROW(A15))), "")</f>
        <v/>
      </c>
      <c r="BB26" s="264" cm="1">
        <f t="array" ref="BB2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 s="264" cm="1">
        <f t="array" ref="BC26">IF(AND($AT$12&gt;0,ROW()-ROW($AT$12)=0),"━━ Installationen ━━",IF(AND($AT$12&gt;0,ROW()-ROW($AT$12)&lt;=$AT$12),INDEX($AS$12:$AS$261,ROW()-ROW($AT$12)),IF(AND($BA$12&gt;0,ROW()-ROW($AT$12)-$AT$12-IF($AT$12&gt;0,1,0)=0),"━━ Hersteller ━━",IF(AND($BA$12&gt;0,ROW()-ROW($AT$12)-$AT$12-IF($AT$12&gt;0,1,0)&lt;=$BA$12),INDEX($AZ$12:$AZ$261,ROW()-ROW($AT$12)-$AT$12-IF($AT$12&gt;0,1,0)),0))))</f>
        <v>0</v>
      </c>
      <c r="BD26" s="264">
        <f t="shared" si="3"/>
        <v>0</v>
      </c>
    </row>
    <row r="27" spans="3:56" ht="30" customHeight="1" thickTop="1" thickBot="1">
      <c r="C27" s="141">
        <v>16</v>
      </c>
      <c r="D27" s="125"/>
      <c r="E27" s="155"/>
      <c r="F27" s="156"/>
      <c r="G27" s="156"/>
      <c r="H27" s="156"/>
      <c r="I27" s="125"/>
      <c r="J27" s="125"/>
      <c r="K27" s="155"/>
      <c r="L27" s="156"/>
      <c r="M27" s="41"/>
      <c r="N27" s="41"/>
      <c r="O27" s="41"/>
      <c r="P27" s="41"/>
      <c r="Q27" s="41"/>
      <c r="R27" s="41"/>
      <c r="S27" s="41"/>
      <c r="T27" s="41"/>
      <c r="U27" s="41"/>
      <c r="AC27" s="61" t="str">
        <f t="array" ref="AC27">IF($K27="", "", IF(ISERROR(INDEX(Länder_Liste!$I:$I, _xludf.AGGREGATE(15, 6, ROW(Länder_Liste!$H$1:$M$260)/(Länder_Liste!$H$1:$M$260=$K$10), 1))), "not_found", INDEX(Länder_Liste!I:I, _xludf.AGGREGATE(15, 6, ROW(Länder_Liste!$H$1:$M$260)/(Länder_Liste!$H$1:$M$260=K27), 1))))</f>
        <v/>
      </c>
      <c r="AD27" s="40" t="str" cm="1">
        <f t="array" ref="AD27">IFERROR(INDEX($AK$12:$AK$261, SMALL(IF($AK$12:$AK$261&lt;&gt;"", ROW($AK$12:$AK$261)-ROW(#REF!)+1), ROW(C14))), "")</f>
        <v/>
      </c>
      <c r="AE27" s="40" cm="1">
        <f t="array" aca="1" ref="AE27" ca="1">IFERROR(INDEX(ListeHersteller,ROW(AE27)-13),0)</f>
        <v>0</v>
      </c>
      <c r="AH27" s="40" t="e">
        <f t="shared" ca="1" si="0"/>
        <v>#REF!</v>
      </c>
      <c r="AK27" s="40" t="str">
        <f t="shared" si="1"/>
        <v/>
      </c>
      <c r="AL27" s="40">
        <f>IF(ISERROR(MATCH(Hersteller!D27,D27:D163, 0)), Hersteller!D27, 0)</f>
        <v>0</v>
      </c>
      <c r="AO27" s="40" cm="1">
        <f t="array" aca="1" ref="AO27" ca="1">IF(ROW()-14&lt;($AI$12),$AH27,IF(ROW()-14=$AI$12,"━━━━━━",INDEX($AE$12:$AE$248,ROW()-14-($AI$12))))</f>
        <v>0</v>
      </c>
      <c r="AR27" s="40" t="str">
        <f t="shared" si="2"/>
        <v>-</v>
      </c>
      <c r="AS27" s="315" t="str" cm="1">
        <f t="array" ref="AS27">IFERROR(INDEX($E$12:$E$261, SMALL(IF($E$12:$E$261&lt;&gt;"", ROW($E$12:$E$261)-11), ROW(A16))), "")</f>
        <v/>
      </c>
      <c r="AU27" s="40" t="e">
        <f>IF(AND(Hersteller!$D27&lt;&gt;"", OR(Hersteller!#REF!="Hersteller", Hersteller!#REF!="")), ROW(), "")</f>
        <v>#REF!</v>
      </c>
      <c r="AV27" s="315" t="str" cm="1">
        <f t="array" ref="AV27">IFERROR(INDEX(Hersteller!$D$12:$D$261, _xlfn.AGGREGATE(15, 6, (ROW(Hersteller!$D$12:$D$261)-11)/((Hersteller!$D$12:$D$261&lt;&gt;"") * ((Hersteller!#REF!="Hersteller") + (Hersteller!#REF!=""))), ROW(A16))), "")</f>
        <v/>
      </c>
      <c r="AX27" s="315" t="str" cm="1">
        <f t="array" ref="AX27">IFERROR(
    INDEX(Hersteller!$D$12:$D$261,
        _xlfn.AGGREGATE(15, 6, (ROW(Hersteller!$D$12:$D$261)-11) / ((Hersteller!$D$12:$D$261&lt;&gt;"") * (Hersteller!#REF!="Zwischenhändler")), ROW(A16))
    ),
    ""
)</f>
        <v/>
      </c>
      <c r="AZ27" s="322" t="str" cm="1">
        <f t="array" ref="AZ27">IFERROR(INDEX(Hersteller!$D$12:$D$261, SMALL(IF(Hersteller!$D$12:$D$261&lt;&gt;"", ROW(Hersteller!$D$12:$D$261)-11), ROW(A16))), "")</f>
        <v/>
      </c>
      <c r="BB27" s="264" cm="1">
        <f t="array" ref="BB2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 s="264" cm="1">
        <f t="array" ref="BC27">IF(AND($AT$12&gt;0,ROW()-ROW($AT$12)=0),"━━ Installationen ━━",IF(AND($AT$12&gt;0,ROW()-ROW($AT$12)&lt;=$AT$12),INDEX($AS$12:$AS$261,ROW()-ROW($AT$12)),IF(AND($BA$12&gt;0,ROW()-ROW($AT$12)-$AT$12-IF($AT$12&gt;0,1,0)=0),"━━ Hersteller ━━",IF(AND($BA$12&gt;0,ROW()-ROW($AT$12)-$AT$12-IF($AT$12&gt;0,1,0)&lt;=$BA$12),INDEX($AZ$12:$AZ$261,ROW()-ROW($AT$12)-$AT$12-IF($AT$12&gt;0,1,0)),0))))</f>
        <v>0</v>
      </c>
      <c r="BD27" s="264">
        <f t="shared" si="3"/>
        <v>0</v>
      </c>
    </row>
    <row r="28" spans="3:56" ht="30" customHeight="1" thickTop="1" thickBot="1">
      <c r="C28" s="141">
        <v>17</v>
      </c>
      <c r="D28" s="125"/>
      <c r="E28" s="155"/>
      <c r="F28" s="156"/>
      <c r="G28" s="156"/>
      <c r="H28" s="156"/>
      <c r="I28" s="125"/>
      <c r="J28" s="125"/>
      <c r="K28" s="155"/>
      <c r="L28" s="156"/>
      <c r="M28" s="41"/>
      <c r="N28" s="41"/>
      <c r="O28" s="41"/>
      <c r="P28" s="41"/>
      <c r="Q28" s="41"/>
      <c r="R28" s="41"/>
      <c r="S28" s="41"/>
      <c r="T28" s="41"/>
      <c r="U28" s="41"/>
      <c r="AC28" s="61" t="str">
        <f t="array" ref="AC28">IF($K28="", "", IF(ISERROR(INDEX(Länder_Liste!$I:$I, _xludf.AGGREGATE(15, 6, ROW(Länder_Liste!$H$1:$M$260)/(Länder_Liste!$H$1:$M$260=$K$10), 1))), "not_found", INDEX(Länder_Liste!I:I, _xludf.AGGREGATE(15, 6, ROW(Länder_Liste!$H$1:$M$260)/(Länder_Liste!$H$1:$M$260=K28), 1))))</f>
        <v/>
      </c>
      <c r="AD28" s="40" t="str" cm="1">
        <f t="array" ref="AD28">IFERROR(INDEX($AK$12:$AK$261, SMALL(IF($AK$12:$AK$261&lt;&gt;"", ROW($AK$12:$AK$261)-ROW(#REF!)+1), ROW(C15))), "")</f>
        <v/>
      </c>
      <c r="AE28" s="40" cm="1">
        <f t="array" aca="1" ref="AE28" ca="1">IFERROR(INDEX(ListeHersteller,ROW(AE28)-13),0)</f>
        <v>0</v>
      </c>
      <c r="AH28" s="40" t="e">
        <f t="shared" ca="1" si="0"/>
        <v>#REF!</v>
      </c>
      <c r="AK28" s="40" t="str">
        <f t="shared" si="1"/>
        <v/>
      </c>
      <c r="AL28" s="40">
        <f>IF(ISERROR(MATCH(Hersteller!D28,D28:D164, 0)), Hersteller!D28, 0)</f>
        <v>0</v>
      </c>
      <c r="AO28" s="40" cm="1">
        <f t="array" aca="1" ref="AO28" ca="1">IF(ROW()-14&lt;($AI$12),$AH28,IF(ROW()-14=$AI$12,"━━━━━━",INDEX($AE$12:$AE$248,ROW()-14-($AI$12))))</f>
        <v>0</v>
      </c>
      <c r="AR28" s="40" t="str">
        <f t="shared" si="2"/>
        <v>-</v>
      </c>
      <c r="AS28" s="315" t="str" cm="1">
        <f t="array" ref="AS28">IFERROR(INDEX($E$12:$E$261, SMALL(IF($E$12:$E$261&lt;&gt;"", ROW($E$12:$E$261)-11), ROW(A17))), "")</f>
        <v/>
      </c>
      <c r="AU28" s="40" t="e">
        <f>IF(AND(Hersteller!$D28&lt;&gt;"", OR(Hersteller!#REF!="Hersteller", Hersteller!#REF!="")), ROW(), "")</f>
        <v>#REF!</v>
      </c>
      <c r="AV28" s="315" t="str" cm="1">
        <f t="array" ref="AV28">IFERROR(INDEX(Hersteller!$D$12:$D$261, _xlfn.AGGREGATE(15, 6, (ROW(Hersteller!$D$12:$D$261)-11)/((Hersteller!$D$12:$D$261&lt;&gt;"") * ((Hersteller!#REF!="Hersteller") + (Hersteller!#REF!=""))), ROW(A17))), "")</f>
        <v/>
      </c>
      <c r="AX28" s="315" t="str" cm="1">
        <f t="array" ref="AX28">IFERROR(
    INDEX(Hersteller!$D$12:$D$261,
        _xlfn.AGGREGATE(15, 6, (ROW(Hersteller!$D$12:$D$261)-11) / ((Hersteller!$D$12:$D$261&lt;&gt;"") * (Hersteller!#REF!="Zwischenhändler")), ROW(A17))
    ),
    ""
)</f>
        <v/>
      </c>
      <c r="AZ28" s="322" t="str" cm="1">
        <f t="array" ref="AZ28">IFERROR(INDEX(Hersteller!$D$12:$D$261, SMALL(IF(Hersteller!$D$12:$D$261&lt;&gt;"", ROW(Hersteller!$D$12:$D$261)-11), ROW(A17))), "")</f>
        <v/>
      </c>
      <c r="BB28" s="264" cm="1">
        <f t="array" ref="BB2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 s="264" cm="1">
        <f t="array" ref="BC28">IF(AND($AT$12&gt;0,ROW()-ROW($AT$12)=0),"━━ Installationen ━━",IF(AND($AT$12&gt;0,ROW()-ROW($AT$12)&lt;=$AT$12),INDEX($AS$12:$AS$261,ROW()-ROW($AT$12)),IF(AND($BA$12&gt;0,ROW()-ROW($AT$12)-$AT$12-IF($AT$12&gt;0,1,0)=0),"━━ Hersteller ━━",IF(AND($BA$12&gt;0,ROW()-ROW($AT$12)-$AT$12-IF($AT$12&gt;0,1,0)&lt;=$BA$12),INDEX($AZ$12:$AZ$261,ROW()-ROW($AT$12)-$AT$12-IF($AT$12&gt;0,1,0)),0))))</f>
        <v>0</v>
      </c>
      <c r="BD28" s="264">
        <f t="shared" si="3"/>
        <v>0</v>
      </c>
    </row>
    <row r="29" spans="3:56" ht="30" customHeight="1" thickTop="1" thickBot="1">
      <c r="C29" s="141">
        <v>18</v>
      </c>
      <c r="D29" s="125"/>
      <c r="E29" s="155"/>
      <c r="F29" s="156"/>
      <c r="G29" s="156"/>
      <c r="H29" s="156"/>
      <c r="I29" s="125"/>
      <c r="J29" s="125"/>
      <c r="K29" s="155"/>
      <c r="L29" s="156"/>
      <c r="M29" s="41"/>
      <c r="N29" s="41"/>
      <c r="O29" s="41"/>
      <c r="P29" s="41"/>
      <c r="Q29" s="41"/>
      <c r="R29" s="41"/>
      <c r="S29" s="41"/>
      <c r="T29" s="41"/>
      <c r="U29" s="41"/>
      <c r="AC29" s="61" t="str">
        <f t="array" ref="AC29">IF($K29="", "", IF(ISERROR(INDEX(Länder_Liste!$I:$I, _xludf.AGGREGATE(15, 6, ROW(Länder_Liste!$H$1:$M$260)/(Länder_Liste!$H$1:$M$260=$K$10), 1))), "not_found", INDEX(Länder_Liste!I:I, _xludf.AGGREGATE(15, 6, ROW(Länder_Liste!$H$1:$M$260)/(Länder_Liste!$H$1:$M$260=K29), 1))))</f>
        <v/>
      </c>
      <c r="AD29" s="40" t="str" cm="1">
        <f t="array" ref="AD29">IFERROR(INDEX($AK$12:$AK$261, SMALL(IF($AK$12:$AK$261&lt;&gt;"", ROW($AK$12:$AK$261)-ROW(#REF!)+1), ROW(C16))), "")</f>
        <v/>
      </c>
      <c r="AE29" s="40" cm="1">
        <f t="array" aca="1" ref="AE29" ca="1">IFERROR(INDEX(ListeHersteller,ROW(AE29)-13),0)</f>
        <v>0</v>
      </c>
      <c r="AH29" s="40" t="e">
        <f t="shared" ca="1" si="0"/>
        <v>#REF!</v>
      </c>
      <c r="AK29" s="40" t="str">
        <f t="shared" si="1"/>
        <v/>
      </c>
      <c r="AL29" s="40">
        <f>IF(ISERROR(MATCH(Hersteller!D29,D29:D165, 0)), Hersteller!D29, 0)</f>
        <v>0</v>
      </c>
      <c r="AO29" s="40" cm="1">
        <f t="array" aca="1" ref="AO29" ca="1">IF(ROW()-14&lt;($AI$12),$AH29,IF(ROW()-14=$AI$12,"━━━━━━",INDEX($AE$12:$AE$248,ROW()-14-($AI$12))))</f>
        <v>0</v>
      </c>
      <c r="AR29" s="40" t="str">
        <f t="shared" si="2"/>
        <v>-</v>
      </c>
      <c r="AS29" s="315" t="str" cm="1">
        <f t="array" ref="AS29">IFERROR(INDEX($E$12:$E$261, SMALL(IF($E$12:$E$261&lt;&gt;"", ROW($E$12:$E$261)-11), ROW(A18))), "")</f>
        <v/>
      </c>
      <c r="AU29" s="40" t="e">
        <f>IF(AND(Hersteller!$D29&lt;&gt;"", OR(Hersteller!#REF!="Hersteller", Hersteller!#REF!="")), ROW(), "")</f>
        <v>#REF!</v>
      </c>
      <c r="AV29" s="315" t="str" cm="1">
        <f t="array" ref="AV29">IFERROR(INDEX(Hersteller!$D$12:$D$261, _xlfn.AGGREGATE(15, 6, (ROW(Hersteller!$D$12:$D$261)-11)/((Hersteller!$D$12:$D$261&lt;&gt;"") * ((Hersteller!#REF!="Hersteller") + (Hersteller!#REF!=""))), ROW(A18))), "")</f>
        <v/>
      </c>
      <c r="AX29" s="315" t="str" cm="1">
        <f t="array" ref="AX29">IFERROR(
    INDEX(Hersteller!$D$12:$D$261,
        _xlfn.AGGREGATE(15, 6, (ROW(Hersteller!$D$12:$D$261)-11) / ((Hersteller!$D$12:$D$261&lt;&gt;"") * (Hersteller!#REF!="Zwischenhändler")), ROW(A18))
    ),
    ""
)</f>
        <v/>
      </c>
      <c r="AZ29" s="322" t="str" cm="1">
        <f t="array" ref="AZ29">IFERROR(INDEX(Hersteller!$D$12:$D$261, SMALL(IF(Hersteller!$D$12:$D$261&lt;&gt;"", ROW(Hersteller!$D$12:$D$261)-11), ROW(A18))), "")</f>
        <v/>
      </c>
      <c r="BB29" s="264" cm="1">
        <f t="array" ref="BB2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 s="264" cm="1">
        <f t="array" ref="BC29">IF(AND($AT$12&gt;0,ROW()-ROW($AT$12)=0),"━━ Installationen ━━",IF(AND($AT$12&gt;0,ROW()-ROW($AT$12)&lt;=$AT$12),INDEX($AS$12:$AS$261,ROW()-ROW($AT$12)),IF(AND($BA$12&gt;0,ROW()-ROW($AT$12)-$AT$12-IF($AT$12&gt;0,1,0)=0),"━━ Hersteller ━━",IF(AND($BA$12&gt;0,ROW()-ROW($AT$12)-$AT$12-IF($AT$12&gt;0,1,0)&lt;=$BA$12),INDEX($AZ$12:$AZ$261,ROW()-ROW($AT$12)-$AT$12-IF($AT$12&gt;0,1,0)),0))))</f>
        <v>0</v>
      </c>
      <c r="BD29" s="264">
        <f t="shared" si="3"/>
        <v>0</v>
      </c>
    </row>
    <row r="30" spans="3:56" ht="30" customHeight="1" thickTop="1" thickBot="1">
      <c r="C30" s="141">
        <v>19</v>
      </c>
      <c r="D30" s="125"/>
      <c r="E30" s="155"/>
      <c r="F30" s="156"/>
      <c r="G30" s="156"/>
      <c r="H30" s="156"/>
      <c r="I30" s="125"/>
      <c r="J30" s="125"/>
      <c r="K30" s="155"/>
      <c r="L30" s="156"/>
      <c r="M30" s="41"/>
      <c r="N30" s="41"/>
      <c r="O30" s="41"/>
      <c r="P30" s="41"/>
      <c r="Q30" s="41"/>
      <c r="R30" s="41"/>
      <c r="S30" s="41"/>
      <c r="T30" s="41"/>
      <c r="U30" s="41"/>
      <c r="AC30" s="61" t="str">
        <f t="array" ref="AC30">IF($K30="", "", IF(ISERROR(INDEX(Länder_Liste!$I:$I, _xludf.AGGREGATE(15, 6, ROW(Länder_Liste!$H$1:$M$260)/(Länder_Liste!$H$1:$M$260=$K$10), 1))), "not_found", INDEX(Länder_Liste!I:I, _xludf.AGGREGATE(15, 6, ROW(Länder_Liste!$H$1:$M$260)/(Länder_Liste!$H$1:$M$260=K30), 1))))</f>
        <v/>
      </c>
      <c r="AD30" s="40" t="str" cm="1">
        <f t="array" ref="AD30">IFERROR(INDEX($AK$12:$AK$261, SMALL(IF($AK$12:$AK$261&lt;&gt;"", ROW($AK$12:$AK$261)-ROW(#REF!)+1), ROW(C17))), "")</f>
        <v/>
      </c>
      <c r="AE30" s="40" cm="1">
        <f t="array" aca="1" ref="AE30" ca="1">IFERROR(INDEX(ListeHersteller,ROW(AE30)-13),0)</f>
        <v>0</v>
      </c>
      <c r="AH30" s="40" t="e">
        <f t="shared" ca="1" si="0"/>
        <v>#REF!</v>
      </c>
      <c r="AK30" s="40" t="str">
        <f t="shared" si="1"/>
        <v/>
      </c>
      <c r="AL30" s="40">
        <f>IF(ISERROR(MATCH(Hersteller!D30,D30:D166, 0)), Hersteller!D30, 0)</f>
        <v>0</v>
      </c>
      <c r="AO30" s="40" cm="1">
        <f t="array" aca="1" ref="AO30" ca="1">IF(ROW()-14&lt;($AI$12),$AH30,IF(ROW()-14=$AI$12,"━━━━━━",INDEX($AE$12:$AE$248,ROW()-14-($AI$12))))</f>
        <v>0</v>
      </c>
      <c r="AR30" s="40" t="str">
        <f t="shared" si="2"/>
        <v>-</v>
      </c>
      <c r="AS30" s="315" t="str" cm="1">
        <f t="array" ref="AS30">IFERROR(INDEX($E$12:$E$261, SMALL(IF($E$12:$E$261&lt;&gt;"", ROW($E$12:$E$261)-11), ROW(A19))), "")</f>
        <v/>
      </c>
      <c r="AU30" s="40" t="e">
        <f>IF(AND(Hersteller!$D30&lt;&gt;"", OR(Hersteller!#REF!="Hersteller", Hersteller!#REF!="")), ROW(), "")</f>
        <v>#REF!</v>
      </c>
      <c r="AV30" s="315" t="str" cm="1">
        <f t="array" ref="AV30">IFERROR(INDEX(Hersteller!$D$12:$D$261, _xlfn.AGGREGATE(15, 6, (ROW(Hersteller!$D$12:$D$261)-11)/((Hersteller!$D$12:$D$261&lt;&gt;"") * ((Hersteller!#REF!="Hersteller") + (Hersteller!#REF!=""))), ROW(A19))), "")</f>
        <v/>
      </c>
      <c r="AX30" s="315" t="str" cm="1">
        <f t="array" ref="AX30">IFERROR(
    INDEX(Hersteller!$D$12:$D$261,
        _xlfn.AGGREGATE(15, 6, (ROW(Hersteller!$D$12:$D$261)-11) / ((Hersteller!$D$12:$D$261&lt;&gt;"") * (Hersteller!#REF!="Zwischenhändler")), ROW(A19))
    ),
    ""
)</f>
        <v/>
      </c>
      <c r="AZ30" s="322" t="str" cm="1">
        <f t="array" ref="AZ30">IFERROR(INDEX(Hersteller!$D$12:$D$261, SMALL(IF(Hersteller!$D$12:$D$261&lt;&gt;"", ROW(Hersteller!$D$12:$D$261)-11), ROW(A19))), "")</f>
        <v/>
      </c>
      <c r="BB30" s="264" cm="1">
        <f t="array" ref="BB3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 s="264" cm="1">
        <f t="array" ref="BC30">IF(AND($AT$12&gt;0,ROW()-ROW($AT$12)=0),"━━ Installationen ━━",IF(AND($AT$12&gt;0,ROW()-ROW($AT$12)&lt;=$AT$12),INDEX($AS$12:$AS$261,ROW()-ROW($AT$12)),IF(AND($BA$12&gt;0,ROW()-ROW($AT$12)-$AT$12-IF($AT$12&gt;0,1,0)=0),"━━ Hersteller ━━",IF(AND($BA$12&gt;0,ROW()-ROW($AT$12)-$AT$12-IF($AT$12&gt;0,1,0)&lt;=$BA$12),INDEX($AZ$12:$AZ$261,ROW()-ROW($AT$12)-$AT$12-IF($AT$12&gt;0,1,0)),0))))</f>
        <v>0</v>
      </c>
      <c r="BD30" s="264">
        <f t="shared" si="3"/>
        <v>0</v>
      </c>
    </row>
    <row r="31" spans="3:56" ht="30" customHeight="1" thickTop="1" thickBot="1">
      <c r="C31" s="141">
        <v>20</v>
      </c>
      <c r="D31" s="125"/>
      <c r="E31" s="155"/>
      <c r="F31" s="156"/>
      <c r="G31" s="156"/>
      <c r="H31" s="156"/>
      <c r="I31" s="125"/>
      <c r="J31" s="125"/>
      <c r="K31" s="155"/>
      <c r="L31" s="156"/>
      <c r="M31" s="41"/>
      <c r="N31" s="41"/>
      <c r="O31" s="41"/>
      <c r="P31" s="41"/>
      <c r="Q31" s="41"/>
      <c r="R31" s="41"/>
      <c r="S31" s="41"/>
      <c r="T31" s="41"/>
      <c r="U31" s="41"/>
      <c r="AC31" s="61" t="str">
        <f t="array" ref="AC31">IF($K31="", "", IF(ISERROR(INDEX(Länder_Liste!$I:$I, _xludf.AGGREGATE(15, 6, ROW(Länder_Liste!$H$1:$M$260)/(Länder_Liste!$H$1:$M$260=$K$10), 1))), "not_found", INDEX(Länder_Liste!I:I, _xludf.AGGREGATE(15, 6, ROW(Länder_Liste!$H$1:$M$260)/(Länder_Liste!$H$1:$M$260=K31), 1))))</f>
        <v/>
      </c>
      <c r="AD31" s="40" t="str" cm="1">
        <f t="array" ref="AD31">IFERROR(INDEX($AK$12:$AK$261, SMALL(IF($AK$12:$AK$261&lt;&gt;"", ROW($AK$12:$AK$261)-ROW(#REF!)+1), ROW(C18))), "")</f>
        <v/>
      </c>
      <c r="AE31" s="40" cm="1">
        <f t="array" aca="1" ref="AE31" ca="1">IFERROR(INDEX(ListeHersteller,ROW(AE31)-13),0)</f>
        <v>0</v>
      </c>
      <c r="AH31" s="40" t="e">
        <f t="shared" ca="1" si="0"/>
        <v>#REF!</v>
      </c>
      <c r="AK31" s="40" t="str">
        <f t="shared" si="1"/>
        <v/>
      </c>
      <c r="AL31" s="40">
        <f>IF(ISERROR(MATCH(Hersteller!D31,D31:D167, 0)), Hersteller!D31, 0)</f>
        <v>0</v>
      </c>
      <c r="AO31" s="40" cm="1">
        <f t="array" aca="1" ref="AO31" ca="1">IF(ROW()-14&lt;($AI$12),$AH31,IF(ROW()-14=$AI$12,"━━━━━━",INDEX($AE$12:$AE$248,ROW()-14-($AI$12))))</f>
        <v>0</v>
      </c>
      <c r="AR31" s="40" t="str">
        <f t="shared" si="2"/>
        <v>-</v>
      </c>
      <c r="AS31" s="315" t="str" cm="1">
        <f t="array" ref="AS31">IFERROR(INDEX($E$12:$E$261, SMALL(IF($E$12:$E$261&lt;&gt;"", ROW($E$12:$E$261)-11), ROW(A20))), "")</f>
        <v/>
      </c>
      <c r="AU31" s="40" t="e">
        <f>IF(AND(Hersteller!$D31&lt;&gt;"", OR(Hersteller!#REF!="Hersteller", Hersteller!#REF!="")), ROW(), "")</f>
        <v>#REF!</v>
      </c>
      <c r="AV31" s="315" t="str" cm="1">
        <f t="array" ref="AV31">IFERROR(INDEX(Hersteller!$D$12:$D$261, _xlfn.AGGREGATE(15, 6, (ROW(Hersteller!$D$12:$D$261)-11)/((Hersteller!$D$12:$D$261&lt;&gt;"") * ((Hersteller!#REF!="Hersteller") + (Hersteller!#REF!=""))), ROW(A20))), "")</f>
        <v/>
      </c>
      <c r="AX31" s="315" t="str" cm="1">
        <f t="array" ref="AX31">IFERROR(
    INDEX(Hersteller!$D$12:$D$261,
        _xlfn.AGGREGATE(15, 6, (ROW(Hersteller!$D$12:$D$261)-11) / ((Hersteller!$D$12:$D$261&lt;&gt;"") * (Hersteller!#REF!="Zwischenhändler")), ROW(A20))
    ),
    ""
)</f>
        <v/>
      </c>
      <c r="AZ31" s="322" t="str" cm="1">
        <f t="array" ref="AZ31">IFERROR(INDEX(Hersteller!$D$12:$D$261, SMALL(IF(Hersteller!$D$12:$D$261&lt;&gt;"", ROW(Hersteller!$D$12:$D$261)-11), ROW(A20))), "")</f>
        <v/>
      </c>
      <c r="BB31" s="264" cm="1">
        <f t="array" ref="BB3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 s="264" cm="1">
        <f t="array" ref="BC31">IF(AND($AT$12&gt;0,ROW()-ROW($AT$12)=0),"━━ Installationen ━━",IF(AND($AT$12&gt;0,ROW()-ROW($AT$12)&lt;=$AT$12),INDEX($AS$12:$AS$261,ROW()-ROW($AT$12)),IF(AND($BA$12&gt;0,ROW()-ROW($AT$12)-$AT$12-IF($AT$12&gt;0,1,0)=0),"━━ Hersteller ━━",IF(AND($BA$12&gt;0,ROW()-ROW($AT$12)-$AT$12-IF($AT$12&gt;0,1,0)&lt;=$BA$12),INDEX($AZ$12:$AZ$261,ROW()-ROW($AT$12)-$AT$12-IF($AT$12&gt;0,1,0)),0))))</f>
        <v>0</v>
      </c>
      <c r="BD31" s="264">
        <f t="shared" si="3"/>
        <v>0</v>
      </c>
    </row>
    <row r="32" spans="3:56" ht="30" customHeight="1" thickTop="1" thickBot="1">
      <c r="C32" s="141">
        <v>21</v>
      </c>
      <c r="D32" s="125"/>
      <c r="E32" s="155"/>
      <c r="F32" s="156"/>
      <c r="G32" s="156"/>
      <c r="H32" s="156"/>
      <c r="I32" s="125"/>
      <c r="J32" s="125"/>
      <c r="K32" s="155"/>
      <c r="L32" s="156"/>
      <c r="M32" s="41"/>
      <c r="N32" s="41"/>
      <c r="O32" s="41"/>
      <c r="P32" s="41"/>
      <c r="Q32" s="41"/>
      <c r="R32" s="41"/>
      <c r="S32" s="41"/>
      <c r="T32" s="41"/>
      <c r="U32" s="41"/>
      <c r="AC32" s="61" t="str">
        <f t="array" ref="AC32">IF($K32="", "", IF(ISERROR(INDEX(Länder_Liste!$I:$I, _xludf.AGGREGATE(15, 6, ROW(Länder_Liste!$H$1:$M$260)/(Länder_Liste!$H$1:$M$260=$K$10), 1))), "not_found", INDEX(Länder_Liste!I:I, _xludf.AGGREGATE(15, 6, ROW(Länder_Liste!$H$1:$M$260)/(Länder_Liste!$H$1:$M$260=K32), 1))))</f>
        <v/>
      </c>
      <c r="AD32" s="40" t="str" cm="1">
        <f t="array" ref="AD32">IFERROR(INDEX($AK$12:$AK$261, SMALL(IF($AK$12:$AK$261&lt;&gt;"", ROW($AK$12:$AK$261)-ROW(#REF!)+1), ROW(C19))), "")</f>
        <v/>
      </c>
      <c r="AE32" s="40" cm="1">
        <f t="array" aca="1" ref="AE32" ca="1">IFERROR(INDEX(ListeHersteller,ROW(AE32)-13),0)</f>
        <v>0</v>
      </c>
      <c r="AH32" s="40" t="e">
        <f t="shared" ca="1" si="0"/>
        <v>#REF!</v>
      </c>
      <c r="AK32" s="40" t="str">
        <f t="shared" si="1"/>
        <v/>
      </c>
      <c r="AL32" s="40">
        <f>IF(ISERROR(MATCH(Hersteller!D32,D32:D168, 0)), Hersteller!D32, 0)</f>
        <v>0</v>
      </c>
      <c r="AO32" s="40" cm="1">
        <f t="array" aca="1" ref="AO32" ca="1">IF(ROW()-14&lt;($AI$12),$AH32,IF(ROW()-14=$AI$12,"━━━━━━",INDEX($AE$12:$AE$248,ROW()-14-($AI$12))))</f>
        <v>0</v>
      </c>
      <c r="AR32" s="40" t="str">
        <f t="shared" si="2"/>
        <v>-</v>
      </c>
      <c r="AS32" s="315" t="str" cm="1">
        <f t="array" ref="AS32">IFERROR(INDEX($E$12:$E$261, SMALL(IF($E$12:$E$261&lt;&gt;"", ROW($E$12:$E$261)-11), ROW(A21))), "")</f>
        <v/>
      </c>
      <c r="AU32" s="40" t="e">
        <f>IF(AND(Hersteller!$D32&lt;&gt;"", OR(Hersteller!#REF!="Hersteller", Hersteller!#REF!="")), ROW(), "")</f>
        <v>#REF!</v>
      </c>
      <c r="AV32" s="315" t="str" cm="1">
        <f t="array" ref="AV32">IFERROR(INDEX(Hersteller!$D$12:$D$261, _xlfn.AGGREGATE(15, 6, (ROW(Hersteller!$D$12:$D$261)-11)/((Hersteller!$D$12:$D$261&lt;&gt;"") * ((Hersteller!#REF!="Hersteller") + (Hersteller!#REF!=""))), ROW(A21))), "")</f>
        <v/>
      </c>
      <c r="AX32" s="315" t="str" cm="1">
        <f t="array" ref="AX32">IFERROR(
    INDEX(Hersteller!$D$12:$D$261,
        _xlfn.AGGREGATE(15, 6, (ROW(Hersteller!$D$12:$D$261)-11) / ((Hersteller!$D$12:$D$261&lt;&gt;"") * (Hersteller!#REF!="Zwischenhändler")), ROW(A21))
    ),
    ""
)</f>
        <v/>
      </c>
      <c r="AZ32" s="322" t="str" cm="1">
        <f t="array" ref="AZ32">IFERROR(INDEX(Hersteller!$D$12:$D$261, SMALL(IF(Hersteller!$D$12:$D$261&lt;&gt;"", ROW(Hersteller!$D$12:$D$261)-11), ROW(A21))), "")</f>
        <v/>
      </c>
      <c r="BB32" s="264" cm="1">
        <f t="array" ref="BB3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 s="264" cm="1">
        <f t="array" ref="BC32">IF(AND($AT$12&gt;0,ROW()-ROW($AT$12)=0),"━━ Installationen ━━",IF(AND($AT$12&gt;0,ROW()-ROW($AT$12)&lt;=$AT$12),INDEX($AS$12:$AS$261,ROW()-ROW($AT$12)),IF(AND($BA$12&gt;0,ROW()-ROW($AT$12)-$AT$12-IF($AT$12&gt;0,1,0)=0),"━━ Hersteller ━━",IF(AND($BA$12&gt;0,ROW()-ROW($AT$12)-$AT$12-IF($AT$12&gt;0,1,0)&lt;=$BA$12),INDEX($AZ$12:$AZ$261,ROW()-ROW($AT$12)-$AT$12-IF($AT$12&gt;0,1,0)),0))))</f>
        <v>0</v>
      </c>
      <c r="BD32" s="264">
        <f t="shared" si="3"/>
        <v>0</v>
      </c>
    </row>
    <row r="33" spans="3:56" ht="30" customHeight="1" thickTop="1" thickBot="1">
      <c r="C33" s="141">
        <v>22</v>
      </c>
      <c r="D33" s="125"/>
      <c r="E33" s="155"/>
      <c r="F33" s="156"/>
      <c r="G33" s="156"/>
      <c r="H33" s="156"/>
      <c r="I33" s="125"/>
      <c r="J33" s="125"/>
      <c r="K33" s="155"/>
      <c r="L33" s="156"/>
      <c r="M33" s="41"/>
      <c r="N33" s="41"/>
      <c r="O33" s="41"/>
      <c r="P33" s="41"/>
      <c r="Q33" s="41"/>
      <c r="R33" s="41"/>
      <c r="S33" s="41"/>
      <c r="T33" s="41"/>
      <c r="U33" s="41"/>
      <c r="AC33" s="61" t="str">
        <f t="array" ref="AC33">IF($K33="", "", IF(ISERROR(INDEX(Länder_Liste!$I:$I, _xludf.AGGREGATE(15, 6, ROW(Länder_Liste!$H$1:$M$260)/(Länder_Liste!$H$1:$M$260=$K$10), 1))), "not_found", INDEX(Länder_Liste!I:I, _xludf.AGGREGATE(15, 6, ROW(Länder_Liste!$H$1:$M$260)/(Länder_Liste!$H$1:$M$260=K33), 1))))</f>
        <v/>
      </c>
      <c r="AD33" s="40" t="str" cm="1">
        <f t="array" ref="AD33">IFERROR(INDEX($AK$12:$AK$261, SMALL(IF($AK$12:$AK$261&lt;&gt;"", ROW($AK$12:$AK$261)-ROW(#REF!)+1), ROW(C20))), "")</f>
        <v/>
      </c>
      <c r="AE33" s="40" cm="1">
        <f t="array" aca="1" ref="AE33" ca="1">IFERROR(INDEX(ListeHersteller,ROW(AE33)-13),0)</f>
        <v>0</v>
      </c>
      <c r="AH33" s="40" t="e">
        <f t="shared" ca="1" si="0"/>
        <v>#REF!</v>
      </c>
      <c r="AK33" s="40" t="str">
        <f t="shared" si="1"/>
        <v/>
      </c>
      <c r="AL33" s="40">
        <f>IF(ISERROR(MATCH(Hersteller!D33,D33:D169, 0)), Hersteller!D33, 0)</f>
        <v>0</v>
      </c>
      <c r="AO33" s="40" cm="1">
        <f t="array" aca="1" ref="AO33" ca="1">IF(ROW()-14&lt;($AI$12),$AH33,IF(ROW()-14=$AI$12,"━━━━━━",INDEX($AE$12:$AE$248,ROW()-14-($AI$12))))</f>
        <v>0</v>
      </c>
      <c r="AR33" s="40" t="str">
        <f t="shared" si="2"/>
        <v>-</v>
      </c>
      <c r="AS33" s="315" t="str" cm="1">
        <f t="array" ref="AS33">IFERROR(INDEX($E$12:$E$261, SMALL(IF($E$12:$E$261&lt;&gt;"", ROW($E$12:$E$261)-11), ROW(A22))), "")</f>
        <v/>
      </c>
      <c r="AU33" s="40" t="e">
        <f>IF(AND(Hersteller!$D33&lt;&gt;"", OR(Hersteller!#REF!="Hersteller", Hersteller!#REF!="")), ROW(), "")</f>
        <v>#REF!</v>
      </c>
      <c r="AV33" s="315" t="str" cm="1">
        <f t="array" ref="AV33">IFERROR(INDEX(Hersteller!$D$12:$D$261, _xlfn.AGGREGATE(15, 6, (ROW(Hersteller!$D$12:$D$261)-11)/((Hersteller!$D$12:$D$261&lt;&gt;"") * ((Hersteller!#REF!="Hersteller") + (Hersteller!#REF!=""))), ROW(A22))), "")</f>
        <v/>
      </c>
      <c r="AX33" s="315" t="str" cm="1">
        <f t="array" ref="AX33">IFERROR(
    INDEX(Hersteller!$D$12:$D$261,
        _xlfn.AGGREGATE(15, 6, (ROW(Hersteller!$D$12:$D$261)-11) / ((Hersteller!$D$12:$D$261&lt;&gt;"") * (Hersteller!#REF!="Zwischenhändler")), ROW(A22))
    ),
    ""
)</f>
        <v/>
      </c>
      <c r="AZ33" s="322" t="str" cm="1">
        <f t="array" ref="AZ33">IFERROR(INDEX(Hersteller!$D$12:$D$261, SMALL(IF(Hersteller!$D$12:$D$261&lt;&gt;"", ROW(Hersteller!$D$12:$D$261)-11), ROW(A22))), "")</f>
        <v/>
      </c>
      <c r="BB33" s="264" cm="1">
        <f t="array" ref="BB3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 s="264" cm="1">
        <f t="array" ref="BC33">IF(AND($AT$12&gt;0,ROW()-ROW($AT$12)=0),"━━ Installationen ━━",IF(AND($AT$12&gt;0,ROW()-ROW($AT$12)&lt;=$AT$12),INDEX($AS$12:$AS$261,ROW()-ROW($AT$12)),IF(AND($BA$12&gt;0,ROW()-ROW($AT$12)-$AT$12-IF($AT$12&gt;0,1,0)=0),"━━ Hersteller ━━",IF(AND($BA$12&gt;0,ROW()-ROW($AT$12)-$AT$12-IF($AT$12&gt;0,1,0)&lt;=$BA$12),INDEX($AZ$12:$AZ$261,ROW()-ROW($AT$12)-$AT$12-IF($AT$12&gt;0,1,0)),0))))</f>
        <v>0</v>
      </c>
      <c r="BD33" s="264">
        <f t="shared" si="3"/>
        <v>0</v>
      </c>
    </row>
    <row r="34" spans="3:56" ht="30" customHeight="1" thickTop="1" thickBot="1">
      <c r="C34" s="141">
        <v>23</v>
      </c>
      <c r="D34" s="125"/>
      <c r="E34" s="155"/>
      <c r="F34" s="156"/>
      <c r="G34" s="156"/>
      <c r="H34" s="156"/>
      <c r="I34" s="125"/>
      <c r="J34" s="125"/>
      <c r="K34" s="155"/>
      <c r="L34" s="156"/>
      <c r="M34" s="41"/>
      <c r="N34" s="41"/>
      <c r="O34" s="41"/>
      <c r="P34" s="41"/>
      <c r="Q34" s="41"/>
      <c r="R34" s="41"/>
      <c r="S34" s="41"/>
      <c r="T34" s="41"/>
      <c r="U34" s="41"/>
      <c r="AC34" s="61" t="str">
        <f t="array" ref="AC34">IF($K34="", "", IF(ISERROR(INDEX(Länder_Liste!$I:$I, _xludf.AGGREGATE(15, 6, ROW(Länder_Liste!$H$1:$M$260)/(Länder_Liste!$H$1:$M$260=$K$10), 1))), "not_found", INDEX(Länder_Liste!I:I, _xludf.AGGREGATE(15, 6, ROW(Länder_Liste!$H$1:$M$260)/(Länder_Liste!$H$1:$M$260=K34), 1))))</f>
        <v/>
      </c>
      <c r="AD34" s="40" t="str" cm="1">
        <f t="array" ref="AD34">IFERROR(INDEX($AK$12:$AK$261, SMALL(IF($AK$12:$AK$261&lt;&gt;"", ROW($AK$12:$AK$261)-ROW(#REF!)+1), ROW(C21))), "")</f>
        <v/>
      </c>
      <c r="AE34" s="40" cm="1">
        <f t="array" aca="1" ref="AE34" ca="1">IFERROR(INDEX(ListeHersteller,ROW(AE34)-13),0)</f>
        <v>0</v>
      </c>
      <c r="AH34" s="40" t="e">
        <f t="shared" ca="1" si="0"/>
        <v>#REF!</v>
      </c>
      <c r="AK34" s="40" t="str">
        <f t="shared" si="1"/>
        <v/>
      </c>
      <c r="AL34" s="40">
        <f>IF(ISERROR(MATCH(Hersteller!D34,D34:D170, 0)), Hersteller!D34, 0)</f>
        <v>0</v>
      </c>
      <c r="AO34" s="40" cm="1">
        <f t="array" aca="1" ref="AO34" ca="1">IF(ROW()-14&lt;($AI$12),$AH34,IF(ROW()-14=$AI$12,"━━━━━━",INDEX($AE$12:$AE$248,ROW()-14-($AI$12))))</f>
        <v>0</v>
      </c>
      <c r="AR34" s="40" t="str">
        <f t="shared" si="2"/>
        <v>-</v>
      </c>
      <c r="AS34" s="315" t="str" cm="1">
        <f t="array" ref="AS34">IFERROR(INDEX($E$12:$E$261, SMALL(IF($E$12:$E$261&lt;&gt;"", ROW($E$12:$E$261)-11), ROW(A23))), "")</f>
        <v/>
      </c>
      <c r="AU34" s="40" t="e">
        <f>IF(AND(Hersteller!$D34&lt;&gt;"", OR(Hersteller!#REF!="Hersteller", Hersteller!#REF!="")), ROW(), "")</f>
        <v>#REF!</v>
      </c>
      <c r="AV34" s="315" t="str" cm="1">
        <f t="array" ref="AV34">IFERROR(INDEX(Hersteller!$D$12:$D$261, _xlfn.AGGREGATE(15, 6, (ROW(Hersteller!$D$12:$D$261)-11)/((Hersteller!$D$12:$D$261&lt;&gt;"") * ((Hersteller!#REF!="Hersteller") + (Hersteller!#REF!=""))), ROW(A23))), "")</f>
        <v/>
      </c>
      <c r="AX34" s="315" t="str" cm="1">
        <f t="array" ref="AX34">IFERROR(
    INDEX(Hersteller!$D$12:$D$261,
        _xlfn.AGGREGATE(15, 6, (ROW(Hersteller!$D$12:$D$261)-11) / ((Hersteller!$D$12:$D$261&lt;&gt;"") * (Hersteller!#REF!="Zwischenhändler")), ROW(A23))
    ),
    ""
)</f>
        <v/>
      </c>
      <c r="AZ34" s="322" t="str" cm="1">
        <f t="array" ref="AZ34">IFERROR(INDEX(Hersteller!$D$12:$D$261, SMALL(IF(Hersteller!$D$12:$D$261&lt;&gt;"", ROW(Hersteller!$D$12:$D$261)-11), ROW(A23))), "")</f>
        <v/>
      </c>
      <c r="BB34" s="264" cm="1">
        <f t="array" ref="BB3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 s="264" cm="1">
        <f t="array" ref="BC34">IF(AND($AT$12&gt;0,ROW()-ROW($AT$12)=0),"━━ Installationen ━━",IF(AND($AT$12&gt;0,ROW()-ROW($AT$12)&lt;=$AT$12),INDEX($AS$12:$AS$261,ROW()-ROW($AT$12)),IF(AND($BA$12&gt;0,ROW()-ROW($AT$12)-$AT$12-IF($AT$12&gt;0,1,0)=0),"━━ Hersteller ━━",IF(AND($BA$12&gt;0,ROW()-ROW($AT$12)-$AT$12-IF($AT$12&gt;0,1,0)&lt;=$BA$12),INDEX($AZ$12:$AZ$261,ROW()-ROW($AT$12)-$AT$12-IF($AT$12&gt;0,1,0)),0))))</f>
        <v>0</v>
      </c>
      <c r="BD34" s="264">
        <f t="shared" si="3"/>
        <v>0</v>
      </c>
    </row>
    <row r="35" spans="3:56" ht="30" customHeight="1" thickTop="1" thickBot="1">
      <c r="C35" s="141">
        <v>24</v>
      </c>
      <c r="D35" s="125"/>
      <c r="E35" s="155"/>
      <c r="F35" s="156"/>
      <c r="G35" s="156"/>
      <c r="H35" s="156"/>
      <c r="I35" s="125"/>
      <c r="J35" s="125"/>
      <c r="K35" s="155"/>
      <c r="L35" s="156"/>
      <c r="M35" s="41"/>
      <c r="N35" s="41"/>
      <c r="O35" s="41"/>
      <c r="P35" s="41"/>
      <c r="Q35" s="41"/>
      <c r="R35" s="41"/>
      <c r="S35" s="41"/>
      <c r="T35" s="41"/>
      <c r="U35" s="41"/>
      <c r="AC35" s="61" t="str">
        <f t="array" ref="AC35">IF($K35="", "", IF(ISERROR(INDEX(Länder_Liste!$I:$I, _xludf.AGGREGATE(15, 6, ROW(Länder_Liste!$H$1:$M$260)/(Länder_Liste!$H$1:$M$260=$K$10), 1))), "not_found", INDEX(Länder_Liste!I:I, _xludf.AGGREGATE(15, 6, ROW(Länder_Liste!$H$1:$M$260)/(Länder_Liste!$H$1:$M$260=K35), 1))))</f>
        <v/>
      </c>
      <c r="AD35" s="40" t="str" cm="1">
        <f t="array" ref="AD35">IFERROR(INDEX($AK$12:$AK$261, SMALL(IF($AK$12:$AK$261&lt;&gt;"", ROW($AK$12:$AK$261)-ROW(#REF!)+1), ROW(C22))), "")</f>
        <v/>
      </c>
      <c r="AE35" s="40" cm="1">
        <f t="array" aca="1" ref="AE35" ca="1">IFERROR(INDEX(ListeHersteller,ROW(AE35)-13),0)</f>
        <v>0</v>
      </c>
      <c r="AH35" s="40" t="e">
        <f t="shared" ca="1" si="0"/>
        <v>#REF!</v>
      </c>
      <c r="AK35" s="40" t="str">
        <f t="shared" si="1"/>
        <v/>
      </c>
      <c r="AL35" s="40">
        <f>IF(ISERROR(MATCH(Hersteller!D35,D35:D171, 0)), Hersteller!D35, 0)</f>
        <v>0</v>
      </c>
      <c r="AO35" s="40" cm="1">
        <f t="array" aca="1" ref="AO35" ca="1">IF(ROW()-14&lt;($AI$12),$AH35,IF(ROW()-14=$AI$12,"━━━━━━",INDEX($AE$12:$AE$248,ROW()-14-($AI$12))))</f>
        <v>0</v>
      </c>
      <c r="AR35" s="40" t="str">
        <f t="shared" si="2"/>
        <v>-</v>
      </c>
      <c r="AS35" s="315" t="str" cm="1">
        <f t="array" ref="AS35">IFERROR(INDEX($E$12:$E$261, SMALL(IF($E$12:$E$261&lt;&gt;"", ROW($E$12:$E$261)-11), ROW(A24))), "")</f>
        <v/>
      </c>
      <c r="AU35" s="40" t="e">
        <f>IF(AND(Hersteller!$D35&lt;&gt;"", OR(Hersteller!#REF!="Hersteller", Hersteller!#REF!="")), ROW(), "")</f>
        <v>#REF!</v>
      </c>
      <c r="AV35" s="315" t="str" cm="1">
        <f t="array" ref="AV35">IFERROR(INDEX(Hersteller!$D$12:$D$261, _xlfn.AGGREGATE(15, 6, (ROW(Hersteller!$D$12:$D$261)-11)/((Hersteller!$D$12:$D$261&lt;&gt;"") * ((Hersteller!#REF!="Hersteller") + (Hersteller!#REF!=""))), ROW(A24))), "")</f>
        <v/>
      </c>
      <c r="AX35" s="315" t="str" cm="1">
        <f t="array" ref="AX35">IFERROR(
    INDEX(Hersteller!$D$12:$D$261,
        _xlfn.AGGREGATE(15, 6, (ROW(Hersteller!$D$12:$D$261)-11) / ((Hersteller!$D$12:$D$261&lt;&gt;"") * (Hersteller!#REF!="Zwischenhändler")), ROW(A24))
    ),
    ""
)</f>
        <v/>
      </c>
      <c r="AZ35" s="322" t="str" cm="1">
        <f t="array" ref="AZ35">IFERROR(INDEX(Hersteller!$D$12:$D$261, SMALL(IF(Hersteller!$D$12:$D$261&lt;&gt;"", ROW(Hersteller!$D$12:$D$261)-11), ROW(A24))), "")</f>
        <v/>
      </c>
      <c r="BB35" s="264" cm="1">
        <f t="array" ref="BB3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 s="264" cm="1">
        <f t="array" ref="BC35">IF(AND($AT$12&gt;0,ROW()-ROW($AT$12)=0),"━━ Installationen ━━",IF(AND($AT$12&gt;0,ROW()-ROW($AT$12)&lt;=$AT$12),INDEX($AS$12:$AS$261,ROW()-ROW($AT$12)),IF(AND($BA$12&gt;0,ROW()-ROW($AT$12)-$AT$12-IF($AT$12&gt;0,1,0)=0),"━━ Hersteller ━━",IF(AND($BA$12&gt;0,ROW()-ROW($AT$12)-$AT$12-IF($AT$12&gt;0,1,0)&lt;=$BA$12),INDEX($AZ$12:$AZ$261,ROW()-ROW($AT$12)-$AT$12-IF($AT$12&gt;0,1,0)),0))))</f>
        <v>0</v>
      </c>
      <c r="BD35" s="264">
        <f t="shared" si="3"/>
        <v>0</v>
      </c>
    </row>
    <row r="36" spans="3:56" ht="30" customHeight="1" thickTop="1" thickBot="1">
      <c r="C36" s="141">
        <v>25</v>
      </c>
      <c r="D36" s="125"/>
      <c r="E36" s="155"/>
      <c r="F36" s="156"/>
      <c r="G36" s="156"/>
      <c r="H36" s="156"/>
      <c r="I36" s="125"/>
      <c r="J36" s="125"/>
      <c r="K36" s="155"/>
      <c r="L36" s="156"/>
      <c r="M36" s="41"/>
      <c r="N36" s="41"/>
      <c r="O36" s="41"/>
      <c r="P36" s="41"/>
      <c r="Q36" s="41"/>
      <c r="R36" s="41"/>
      <c r="S36" s="41"/>
      <c r="T36" s="41"/>
      <c r="U36" s="41"/>
      <c r="AC36" s="61" t="str">
        <f t="array" ref="AC36">IF($K36="", "", IF(ISERROR(INDEX(Länder_Liste!$I:$I, _xludf.AGGREGATE(15, 6, ROW(Länder_Liste!$H$1:$M$260)/(Länder_Liste!$H$1:$M$260=$K$10), 1))), "not_found", INDEX(Länder_Liste!I:I, _xludf.AGGREGATE(15, 6, ROW(Länder_Liste!$H$1:$M$260)/(Länder_Liste!$H$1:$M$260=K36), 1))))</f>
        <v/>
      </c>
      <c r="AD36" s="40" t="str" cm="1">
        <f t="array" ref="AD36">IFERROR(INDEX($AK$12:$AK$261, SMALL(IF($AK$12:$AK$261&lt;&gt;"", ROW($AK$12:$AK$261)-ROW(#REF!)+1), ROW(C23))), "")</f>
        <v/>
      </c>
      <c r="AE36" s="40" cm="1">
        <f t="array" aca="1" ref="AE36" ca="1">IFERROR(INDEX(ListeHersteller,ROW(AE36)-13),0)</f>
        <v>0</v>
      </c>
      <c r="AH36" s="40" t="e">
        <f t="shared" ca="1" si="0"/>
        <v>#REF!</v>
      </c>
      <c r="AK36" s="40" t="str">
        <f t="shared" si="1"/>
        <v/>
      </c>
      <c r="AL36" s="40">
        <f>IF(ISERROR(MATCH(Hersteller!D36,D36:D172, 0)), Hersteller!D36, 0)</f>
        <v>0</v>
      </c>
      <c r="AO36" s="40" cm="1">
        <f t="array" aca="1" ref="AO36" ca="1">IF(ROW()-14&lt;($AI$12),$AH36,IF(ROW()-14=$AI$12,"━━━━━━",INDEX($AE$12:$AE$248,ROW()-14-($AI$12))))</f>
        <v>0</v>
      </c>
      <c r="AR36" s="40" t="str">
        <f t="shared" si="2"/>
        <v>-</v>
      </c>
      <c r="AS36" s="315" t="str" cm="1">
        <f t="array" ref="AS36">IFERROR(INDEX($E$12:$E$261, SMALL(IF($E$12:$E$261&lt;&gt;"", ROW($E$12:$E$261)-11), ROW(A25))), "")</f>
        <v/>
      </c>
      <c r="AU36" s="40" t="e">
        <f>IF(AND(Hersteller!$D36&lt;&gt;"", OR(Hersteller!#REF!="Hersteller", Hersteller!#REF!="")), ROW(), "")</f>
        <v>#REF!</v>
      </c>
      <c r="AV36" s="315" t="str" cm="1">
        <f t="array" ref="AV36">IFERROR(INDEX(Hersteller!$D$12:$D$261, _xlfn.AGGREGATE(15, 6, (ROW(Hersteller!$D$12:$D$261)-11)/((Hersteller!$D$12:$D$261&lt;&gt;"") * ((Hersteller!#REF!="Hersteller") + (Hersteller!#REF!=""))), ROW(A25))), "")</f>
        <v/>
      </c>
      <c r="AX36" s="315" t="str" cm="1">
        <f t="array" ref="AX36">IFERROR(
    INDEX(Hersteller!$D$12:$D$261,
        _xlfn.AGGREGATE(15, 6, (ROW(Hersteller!$D$12:$D$261)-11) / ((Hersteller!$D$12:$D$261&lt;&gt;"") * (Hersteller!#REF!="Zwischenhändler")), ROW(A25))
    ),
    ""
)</f>
        <v/>
      </c>
      <c r="AZ36" s="322" t="str" cm="1">
        <f t="array" ref="AZ36">IFERROR(INDEX(Hersteller!$D$12:$D$261, SMALL(IF(Hersteller!$D$12:$D$261&lt;&gt;"", ROW(Hersteller!$D$12:$D$261)-11), ROW(A25))), "")</f>
        <v/>
      </c>
      <c r="BB36" s="264" cm="1">
        <f t="array" ref="BB3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 s="264" cm="1">
        <f t="array" ref="BC36">IF(AND($AT$12&gt;0,ROW()-ROW($AT$12)=0),"━━ Installationen ━━",IF(AND($AT$12&gt;0,ROW()-ROW($AT$12)&lt;=$AT$12),INDEX($AS$12:$AS$261,ROW()-ROW($AT$12)),IF(AND($BA$12&gt;0,ROW()-ROW($AT$12)-$AT$12-IF($AT$12&gt;0,1,0)=0),"━━ Hersteller ━━",IF(AND($BA$12&gt;0,ROW()-ROW($AT$12)-$AT$12-IF($AT$12&gt;0,1,0)&lt;=$BA$12),INDEX($AZ$12:$AZ$261,ROW()-ROW($AT$12)-$AT$12-IF($AT$12&gt;0,1,0)),0))))</f>
        <v>0</v>
      </c>
      <c r="BD36" s="264">
        <f t="shared" si="3"/>
        <v>0</v>
      </c>
    </row>
    <row r="37" spans="3:56" ht="30" customHeight="1" thickTop="1" thickBot="1">
      <c r="C37" s="141">
        <v>26</v>
      </c>
      <c r="D37" s="125"/>
      <c r="E37" s="155"/>
      <c r="F37" s="156"/>
      <c r="G37" s="156"/>
      <c r="H37" s="156"/>
      <c r="I37" s="125"/>
      <c r="J37" s="125"/>
      <c r="K37" s="155"/>
      <c r="L37" s="156"/>
      <c r="M37" s="41"/>
      <c r="N37" s="41"/>
      <c r="O37" s="41"/>
      <c r="P37" s="41"/>
      <c r="Q37" s="41"/>
      <c r="R37" s="41"/>
      <c r="S37" s="41"/>
      <c r="T37" s="41"/>
      <c r="U37" s="41"/>
      <c r="AC37" s="61" t="str">
        <f t="array" ref="AC37">IF($K37="", "", IF(ISERROR(INDEX(Länder_Liste!$I:$I, _xludf.AGGREGATE(15, 6, ROW(Länder_Liste!$H$1:$M$260)/(Länder_Liste!$H$1:$M$260=$K$10), 1))), "not_found", INDEX(Länder_Liste!I:I, _xludf.AGGREGATE(15, 6, ROW(Länder_Liste!$H$1:$M$260)/(Länder_Liste!$H$1:$M$260=K37), 1))))</f>
        <v/>
      </c>
      <c r="AD37" s="40" t="str" cm="1">
        <f t="array" ref="AD37">IFERROR(INDEX($AK$12:$AK$261, SMALL(IF($AK$12:$AK$261&lt;&gt;"", ROW($AK$12:$AK$261)-ROW(#REF!)+1), ROW(C24))), "")</f>
        <v/>
      </c>
      <c r="AE37" s="40" cm="1">
        <f t="array" aca="1" ref="AE37" ca="1">IFERROR(INDEX(ListeHersteller,ROW(AE37)-13),0)</f>
        <v>0</v>
      </c>
      <c r="AH37" s="40" t="e">
        <f t="shared" ca="1" si="0"/>
        <v>#REF!</v>
      </c>
      <c r="AK37" s="40" t="str">
        <f t="shared" si="1"/>
        <v/>
      </c>
      <c r="AL37" s="40">
        <f>IF(ISERROR(MATCH(Hersteller!D37,D37:D173, 0)), Hersteller!D37, 0)</f>
        <v>0</v>
      </c>
      <c r="AO37" s="40" cm="1">
        <f t="array" aca="1" ref="AO37" ca="1">IF(ROW()-14&lt;($AI$12),$AH37,IF(ROW()-14=$AI$12,"━━━━━━",INDEX($AE$12:$AE$248,ROW()-14-($AI$12))))</f>
        <v>0</v>
      </c>
      <c r="AR37" s="40" t="str">
        <f t="shared" si="2"/>
        <v>-</v>
      </c>
      <c r="AS37" s="315" t="str" cm="1">
        <f t="array" ref="AS37">IFERROR(INDEX($E$12:$E$261, SMALL(IF($E$12:$E$261&lt;&gt;"", ROW($E$12:$E$261)-11), ROW(A26))), "")</f>
        <v/>
      </c>
      <c r="AU37" s="40" t="e">
        <f>IF(AND(Hersteller!$D37&lt;&gt;"", OR(Hersteller!#REF!="Hersteller", Hersteller!#REF!="")), ROW(), "")</f>
        <v>#REF!</v>
      </c>
      <c r="AV37" s="315" t="str" cm="1">
        <f t="array" ref="AV37">IFERROR(INDEX(Hersteller!$D$12:$D$261, _xlfn.AGGREGATE(15, 6, (ROW(Hersteller!$D$12:$D$261)-11)/((Hersteller!$D$12:$D$261&lt;&gt;"") * ((Hersteller!#REF!="Hersteller") + (Hersteller!#REF!=""))), ROW(A26))), "")</f>
        <v/>
      </c>
      <c r="AX37" s="315" t="str" cm="1">
        <f t="array" ref="AX37">IFERROR(
    INDEX(Hersteller!$D$12:$D$261,
        _xlfn.AGGREGATE(15, 6, (ROW(Hersteller!$D$12:$D$261)-11) / ((Hersteller!$D$12:$D$261&lt;&gt;"") * (Hersteller!#REF!="Zwischenhändler")), ROW(A26))
    ),
    ""
)</f>
        <v/>
      </c>
      <c r="AZ37" s="322" t="str" cm="1">
        <f t="array" ref="AZ37">IFERROR(INDEX(Hersteller!$D$12:$D$261, SMALL(IF(Hersteller!$D$12:$D$261&lt;&gt;"", ROW(Hersteller!$D$12:$D$261)-11), ROW(A26))), "")</f>
        <v/>
      </c>
      <c r="BB37" s="264" cm="1">
        <f t="array" ref="BB3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 s="264" cm="1">
        <f t="array" ref="BC37">IF(AND($AT$12&gt;0,ROW()-ROW($AT$12)=0),"━━ Installationen ━━",IF(AND($AT$12&gt;0,ROW()-ROW($AT$12)&lt;=$AT$12),INDEX($AS$12:$AS$261,ROW()-ROW($AT$12)),IF(AND($BA$12&gt;0,ROW()-ROW($AT$12)-$AT$12-IF($AT$12&gt;0,1,0)=0),"━━ Hersteller ━━",IF(AND($BA$12&gt;0,ROW()-ROW($AT$12)-$AT$12-IF($AT$12&gt;0,1,0)&lt;=$BA$12),INDEX($AZ$12:$AZ$261,ROW()-ROW($AT$12)-$AT$12-IF($AT$12&gt;0,1,0)),0))))</f>
        <v>0</v>
      </c>
      <c r="BD37" s="264">
        <f t="shared" si="3"/>
        <v>0</v>
      </c>
    </row>
    <row r="38" spans="3:56" ht="30" customHeight="1" thickTop="1" thickBot="1">
      <c r="C38" s="141">
        <v>27</v>
      </c>
      <c r="D38" s="125"/>
      <c r="E38" s="155"/>
      <c r="F38" s="156"/>
      <c r="G38" s="156"/>
      <c r="H38" s="156"/>
      <c r="I38" s="125"/>
      <c r="J38" s="125"/>
      <c r="K38" s="155"/>
      <c r="L38" s="156"/>
      <c r="M38" s="41"/>
      <c r="N38" s="41"/>
      <c r="O38" s="41"/>
      <c r="P38" s="41"/>
      <c r="Q38" s="41"/>
      <c r="R38" s="41"/>
      <c r="S38" s="41"/>
      <c r="T38" s="41"/>
      <c r="U38" s="41"/>
      <c r="AC38" s="61" t="str">
        <f t="array" ref="AC38">IF($K38="", "", IF(ISERROR(INDEX(Länder_Liste!$I:$I, _xludf.AGGREGATE(15, 6, ROW(Länder_Liste!$H$1:$M$260)/(Länder_Liste!$H$1:$M$260=$K$10), 1))), "not_found", INDEX(Länder_Liste!I:I, _xludf.AGGREGATE(15, 6, ROW(Länder_Liste!$H$1:$M$260)/(Länder_Liste!$H$1:$M$260=K38), 1))))</f>
        <v/>
      </c>
      <c r="AD38" s="40" t="str" cm="1">
        <f t="array" ref="AD38">IFERROR(INDEX($AK$12:$AK$261, SMALL(IF($AK$12:$AK$261&lt;&gt;"", ROW($AK$12:$AK$261)-ROW(#REF!)+1), ROW(C25))), "")</f>
        <v/>
      </c>
      <c r="AE38" s="40" cm="1">
        <f t="array" aca="1" ref="AE38" ca="1">IFERROR(INDEX(ListeHersteller,ROW(AE38)-13),0)</f>
        <v>0</v>
      </c>
      <c r="AH38" s="40" t="e">
        <f t="shared" ca="1" si="0"/>
        <v>#REF!</v>
      </c>
      <c r="AK38" s="40" t="str">
        <f t="shared" si="1"/>
        <v/>
      </c>
      <c r="AL38" s="40">
        <f>IF(ISERROR(MATCH(Hersteller!D38,D38:D174, 0)), Hersteller!D38, 0)</f>
        <v>0</v>
      </c>
      <c r="AO38" s="40" cm="1">
        <f t="array" aca="1" ref="AO38" ca="1">IF(ROW()-14&lt;($AI$12),$AH38,IF(ROW()-14=$AI$12,"━━━━━━",INDEX($AE$12:$AE$248,ROW()-14-($AI$12))))</f>
        <v>0</v>
      </c>
      <c r="AR38" s="40" t="str">
        <f t="shared" si="2"/>
        <v>-</v>
      </c>
      <c r="AS38" s="315" t="str" cm="1">
        <f t="array" ref="AS38">IFERROR(INDEX($E$12:$E$261, SMALL(IF($E$12:$E$261&lt;&gt;"", ROW($E$12:$E$261)-11), ROW(A27))), "")</f>
        <v/>
      </c>
      <c r="AU38" s="40" t="e">
        <f>IF(AND(Hersteller!$D38&lt;&gt;"", OR(Hersteller!#REF!="Hersteller", Hersteller!#REF!="")), ROW(), "")</f>
        <v>#REF!</v>
      </c>
      <c r="AV38" s="315" t="str" cm="1">
        <f t="array" ref="AV38">IFERROR(INDEX(Hersteller!$D$12:$D$261, _xlfn.AGGREGATE(15, 6, (ROW(Hersteller!$D$12:$D$261)-11)/((Hersteller!$D$12:$D$261&lt;&gt;"") * ((Hersteller!#REF!="Hersteller") + (Hersteller!#REF!=""))), ROW(A27))), "")</f>
        <v/>
      </c>
      <c r="AX38" s="315" t="str" cm="1">
        <f t="array" ref="AX38">IFERROR(
    INDEX(Hersteller!$D$12:$D$261,
        _xlfn.AGGREGATE(15, 6, (ROW(Hersteller!$D$12:$D$261)-11) / ((Hersteller!$D$12:$D$261&lt;&gt;"") * (Hersteller!#REF!="Zwischenhändler")), ROW(A27))
    ),
    ""
)</f>
        <v/>
      </c>
      <c r="AZ38" s="322" t="str" cm="1">
        <f t="array" ref="AZ38">IFERROR(INDEX(Hersteller!$D$12:$D$261, SMALL(IF(Hersteller!$D$12:$D$261&lt;&gt;"", ROW(Hersteller!$D$12:$D$261)-11), ROW(A27))), "")</f>
        <v/>
      </c>
      <c r="BB38" s="264" cm="1">
        <f t="array" ref="BB3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 s="264" cm="1">
        <f t="array" ref="BC38">IF(AND($AT$12&gt;0,ROW()-ROW($AT$12)=0),"━━ Installationen ━━",IF(AND($AT$12&gt;0,ROW()-ROW($AT$12)&lt;=$AT$12),INDEX($AS$12:$AS$261,ROW()-ROW($AT$12)),IF(AND($BA$12&gt;0,ROW()-ROW($AT$12)-$AT$12-IF($AT$12&gt;0,1,0)=0),"━━ Hersteller ━━",IF(AND($BA$12&gt;0,ROW()-ROW($AT$12)-$AT$12-IF($AT$12&gt;0,1,0)&lt;=$BA$12),INDEX($AZ$12:$AZ$261,ROW()-ROW($AT$12)-$AT$12-IF($AT$12&gt;0,1,0)),0))))</f>
        <v>0</v>
      </c>
      <c r="BD38" s="264">
        <f t="shared" si="3"/>
        <v>0</v>
      </c>
    </row>
    <row r="39" spans="3:56" ht="30" customHeight="1" thickTop="1" thickBot="1">
      <c r="C39" s="141">
        <v>28</v>
      </c>
      <c r="D39" s="125"/>
      <c r="E39" s="155"/>
      <c r="F39" s="156"/>
      <c r="G39" s="156"/>
      <c r="H39" s="156"/>
      <c r="I39" s="125"/>
      <c r="J39" s="125"/>
      <c r="K39" s="155"/>
      <c r="L39" s="156"/>
      <c r="M39" s="41"/>
      <c r="N39" s="41"/>
      <c r="O39" s="41"/>
      <c r="P39" s="41"/>
      <c r="Q39" s="41"/>
      <c r="R39" s="41"/>
      <c r="S39" s="41"/>
      <c r="T39" s="41"/>
      <c r="U39" s="41"/>
      <c r="AC39" s="61" t="str">
        <f t="array" ref="AC39">IF($K39="", "", IF(ISERROR(INDEX(Länder_Liste!$I:$I, _xludf.AGGREGATE(15, 6, ROW(Länder_Liste!$H$1:$M$260)/(Länder_Liste!$H$1:$M$260=$K$10), 1))), "not_found", INDEX(Länder_Liste!I:I, _xludf.AGGREGATE(15, 6, ROW(Länder_Liste!$H$1:$M$260)/(Länder_Liste!$H$1:$M$260=K39), 1))))</f>
        <v/>
      </c>
      <c r="AD39" s="40" t="str" cm="1">
        <f t="array" ref="AD39">IFERROR(INDEX($AK$12:$AK$261, SMALL(IF($AK$12:$AK$261&lt;&gt;"", ROW($AK$12:$AK$261)-ROW(#REF!)+1), ROW(C26))), "")</f>
        <v/>
      </c>
      <c r="AE39" s="40" cm="1">
        <f t="array" aca="1" ref="AE39" ca="1">IFERROR(INDEX(ListeHersteller,ROW(AE39)-13),0)</f>
        <v>0</v>
      </c>
      <c r="AH39" s="40" t="e">
        <f t="shared" ca="1" si="0"/>
        <v>#REF!</v>
      </c>
      <c r="AK39" s="40" t="str">
        <f t="shared" si="1"/>
        <v/>
      </c>
      <c r="AL39" s="40">
        <f>IF(ISERROR(MATCH(Hersteller!D39,D39:D175, 0)), Hersteller!D39, 0)</f>
        <v>0</v>
      </c>
      <c r="AO39" s="40" cm="1">
        <f t="array" aca="1" ref="AO39" ca="1">IF(ROW()-14&lt;($AI$12),$AH39,IF(ROW()-14=$AI$12,"━━━━━━",INDEX($AE$12:$AE$248,ROW()-14-($AI$12))))</f>
        <v>0</v>
      </c>
      <c r="AR39" s="40" t="str">
        <f t="shared" si="2"/>
        <v>-</v>
      </c>
      <c r="AS39" s="315" t="str" cm="1">
        <f t="array" ref="AS39">IFERROR(INDEX($E$12:$E$261, SMALL(IF($E$12:$E$261&lt;&gt;"", ROW($E$12:$E$261)-11), ROW(A28))), "")</f>
        <v/>
      </c>
      <c r="AU39" s="40" t="e">
        <f>IF(AND(Hersteller!$D39&lt;&gt;"", OR(Hersteller!#REF!="Hersteller", Hersteller!#REF!="")), ROW(), "")</f>
        <v>#REF!</v>
      </c>
      <c r="AV39" s="315" t="str" cm="1">
        <f t="array" ref="AV39">IFERROR(INDEX(Hersteller!$D$12:$D$261, _xlfn.AGGREGATE(15, 6, (ROW(Hersteller!$D$12:$D$261)-11)/((Hersteller!$D$12:$D$261&lt;&gt;"") * ((Hersteller!#REF!="Hersteller") + (Hersteller!#REF!=""))), ROW(A28))), "")</f>
        <v/>
      </c>
      <c r="AX39" s="315" t="str" cm="1">
        <f t="array" ref="AX39">IFERROR(
    INDEX(Hersteller!$D$12:$D$261,
        _xlfn.AGGREGATE(15, 6, (ROW(Hersteller!$D$12:$D$261)-11) / ((Hersteller!$D$12:$D$261&lt;&gt;"") * (Hersteller!#REF!="Zwischenhändler")), ROW(A28))
    ),
    ""
)</f>
        <v/>
      </c>
      <c r="AZ39" s="322" t="str" cm="1">
        <f t="array" ref="AZ39">IFERROR(INDEX(Hersteller!$D$12:$D$261, SMALL(IF(Hersteller!$D$12:$D$261&lt;&gt;"", ROW(Hersteller!$D$12:$D$261)-11), ROW(A28))), "")</f>
        <v/>
      </c>
      <c r="BB39" s="264" cm="1">
        <f t="array" ref="BB3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 s="264" cm="1">
        <f t="array" ref="BC39">IF(AND($AT$12&gt;0,ROW()-ROW($AT$12)=0),"━━ Installationen ━━",IF(AND($AT$12&gt;0,ROW()-ROW($AT$12)&lt;=$AT$12),INDEX($AS$12:$AS$261,ROW()-ROW($AT$12)),IF(AND($BA$12&gt;0,ROW()-ROW($AT$12)-$AT$12-IF($AT$12&gt;0,1,0)=0),"━━ Hersteller ━━",IF(AND($BA$12&gt;0,ROW()-ROW($AT$12)-$AT$12-IF($AT$12&gt;0,1,0)&lt;=$BA$12),INDEX($AZ$12:$AZ$261,ROW()-ROW($AT$12)-$AT$12-IF($AT$12&gt;0,1,0)),0))))</f>
        <v>0</v>
      </c>
      <c r="BD39" s="264">
        <f t="shared" si="3"/>
        <v>0</v>
      </c>
    </row>
    <row r="40" spans="3:56" ht="30" customHeight="1" thickTop="1" thickBot="1">
      <c r="C40" s="141">
        <v>29</v>
      </c>
      <c r="D40" s="125"/>
      <c r="E40" s="155"/>
      <c r="F40" s="156"/>
      <c r="G40" s="156"/>
      <c r="H40" s="156"/>
      <c r="I40" s="125"/>
      <c r="J40" s="125"/>
      <c r="K40" s="155"/>
      <c r="L40" s="156"/>
      <c r="M40" s="41"/>
      <c r="N40" s="41"/>
      <c r="O40" s="41"/>
      <c r="P40" s="41"/>
      <c r="Q40" s="41"/>
      <c r="R40" s="41"/>
      <c r="S40" s="41"/>
      <c r="T40" s="41"/>
      <c r="U40" s="41"/>
      <c r="AC40" s="61" t="str">
        <f t="array" ref="AC40">IF($K40="", "", IF(ISERROR(INDEX(Länder_Liste!$I:$I, _xludf.AGGREGATE(15, 6, ROW(Länder_Liste!$H$1:$M$260)/(Länder_Liste!$H$1:$M$260=$K$10), 1))), "not_found", INDEX(Länder_Liste!I:I, _xludf.AGGREGATE(15, 6, ROW(Länder_Liste!$H$1:$M$260)/(Länder_Liste!$H$1:$M$260=K40), 1))))</f>
        <v/>
      </c>
      <c r="AD40" s="40" t="str" cm="1">
        <f t="array" ref="AD40">IFERROR(INDEX($AK$12:$AK$261, SMALL(IF($AK$12:$AK$261&lt;&gt;"", ROW($AK$12:$AK$261)-ROW(#REF!)+1), ROW(C27))), "")</f>
        <v/>
      </c>
      <c r="AE40" s="40" cm="1">
        <f t="array" aca="1" ref="AE40" ca="1">IFERROR(INDEX(ListeHersteller,ROW(AE40)-13),0)</f>
        <v>0</v>
      </c>
      <c r="AH40" s="40" t="e">
        <f t="shared" ca="1" si="0"/>
        <v>#REF!</v>
      </c>
      <c r="AK40" s="40" t="str">
        <f t="shared" si="1"/>
        <v/>
      </c>
      <c r="AL40" s="40">
        <f>IF(ISERROR(MATCH(Hersteller!D40,D40:D176, 0)), Hersteller!D40, 0)</f>
        <v>0</v>
      </c>
      <c r="AO40" s="40" cm="1">
        <f t="array" aca="1" ref="AO40" ca="1">IF(ROW()-14&lt;($AI$12),$AH40,IF(ROW()-14=$AI$12,"━━━━━━",INDEX($AE$12:$AE$248,ROW()-14-($AI$12))))</f>
        <v>0</v>
      </c>
      <c r="AR40" s="40" t="str">
        <f t="shared" si="2"/>
        <v>-</v>
      </c>
      <c r="AS40" s="315" t="str" cm="1">
        <f t="array" ref="AS40">IFERROR(INDEX($E$12:$E$261, SMALL(IF($E$12:$E$261&lt;&gt;"", ROW($E$12:$E$261)-11), ROW(A29))), "")</f>
        <v/>
      </c>
      <c r="AU40" s="40" t="e">
        <f>IF(AND(Hersteller!$D40&lt;&gt;"", OR(Hersteller!#REF!="Hersteller", Hersteller!#REF!="")), ROW(), "")</f>
        <v>#REF!</v>
      </c>
      <c r="AV40" s="315" t="str" cm="1">
        <f t="array" ref="AV40">IFERROR(INDEX(Hersteller!$D$12:$D$261, _xlfn.AGGREGATE(15, 6, (ROW(Hersteller!$D$12:$D$261)-11)/((Hersteller!$D$12:$D$261&lt;&gt;"") * ((Hersteller!#REF!="Hersteller") + (Hersteller!#REF!=""))), ROW(A29))), "")</f>
        <v/>
      </c>
      <c r="AX40" s="315" t="str" cm="1">
        <f t="array" ref="AX40">IFERROR(
    INDEX(Hersteller!$D$12:$D$261,
        _xlfn.AGGREGATE(15, 6, (ROW(Hersteller!$D$12:$D$261)-11) / ((Hersteller!$D$12:$D$261&lt;&gt;"") * (Hersteller!#REF!="Zwischenhändler")), ROW(A29))
    ),
    ""
)</f>
        <v/>
      </c>
      <c r="AZ40" s="322" t="str" cm="1">
        <f t="array" ref="AZ40">IFERROR(INDEX(Hersteller!$D$12:$D$261, SMALL(IF(Hersteller!$D$12:$D$261&lt;&gt;"", ROW(Hersteller!$D$12:$D$261)-11), ROW(A29))), "")</f>
        <v/>
      </c>
      <c r="BB40" s="264" cm="1">
        <f t="array" ref="BB4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 s="264" cm="1">
        <f t="array" ref="BC40">IF(AND($AT$12&gt;0,ROW()-ROW($AT$12)=0),"━━ Installationen ━━",IF(AND($AT$12&gt;0,ROW()-ROW($AT$12)&lt;=$AT$12),INDEX($AS$12:$AS$261,ROW()-ROW($AT$12)),IF(AND($BA$12&gt;0,ROW()-ROW($AT$12)-$AT$12-IF($AT$12&gt;0,1,0)=0),"━━ Hersteller ━━",IF(AND($BA$12&gt;0,ROW()-ROW($AT$12)-$AT$12-IF($AT$12&gt;0,1,0)&lt;=$BA$12),INDEX($AZ$12:$AZ$261,ROW()-ROW($AT$12)-$AT$12-IF($AT$12&gt;0,1,0)),0))))</f>
        <v>0</v>
      </c>
      <c r="BD40" s="264">
        <f t="shared" si="3"/>
        <v>0</v>
      </c>
    </row>
    <row r="41" spans="3:56" ht="30" customHeight="1" thickTop="1" thickBot="1">
      <c r="C41" s="141">
        <v>30</v>
      </c>
      <c r="D41" s="125"/>
      <c r="E41" s="155"/>
      <c r="F41" s="156"/>
      <c r="G41" s="156"/>
      <c r="H41" s="156"/>
      <c r="I41" s="125"/>
      <c r="J41" s="125"/>
      <c r="K41" s="155"/>
      <c r="L41" s="156"/>
      <c r="M41" s="41"/>
      <c r="N41" s="41"/>
      <c r="O41" s="41"/>
      <c r="P41" s="41"/>
      <c r="Q41" s="41"/>
      <c r="R41" s="41"/>
      <c r="S41" s="41"/>
      <c r="T41" s="41"/>
      <c r="U41" s="41"/>
      <c r="AC41" s="61" t="str">
        <f t="array" ref="AC41">IF($K41="", "", IF(ISERROR(INDEX(Länder_Liste!$I:$I, _xludf.AGGREGATE(15, 6, ROW(Länder_Liste!$H$1:$M$260)/(Länder_Liste!$H$1:$M$260=$K$10), 1))), "not_found", INDEX(Länder_Liste!I:I, _xludf.AGGREGATE(15, 6, ROW(Länder_Liste!$H$1:$M$260)/(Länder_Liste!$H$1:$M$260=K41), 1))))</f>
        <v/>
      </c>
      <c r="AD41" s="40" t="str" cm="1">
        <f t="array" ref="AD41">IFERROR(INDEX($AK$12:$AK$261, SMALL(IF($AK$12:$AK$261&lt;&gt;"", ROW($AK$12:$AK$261)-ROW(#REF!)+1), ROW(C28))), "")</f>
        <v/>
      </c>
      <c r="AE41" s="40" cm="1">
        <f t="array" aca="1" ref="AE41" ca="1">IFERROR(INDEX(ListeHersteller,ROW(AE41)-13),0)</f>
        <v>0</v>
      </c>
      <c r="AH41" s="40" t="e">
        <f t="shared" ca="1" si="0"/>
        <v>#REF!</v>
      </c>
      <c r="AK41" s="40" t="str">
        <f t="shared" si="1"/>
        <v/>
      </c>
      <c r="AL41" s="40">
        <f>IF(ISERROR(MATCH(Hersteller!D41,D41:D177, 0)), Hersteller!D41, 0)</f>
        <v>0</v>
      </c>
      <c r="AO41" s="40" cm="1">
        <f t="array" aca="1" ref="AO41" ca="1">IF(ROW()-14&lt;($AI$12),$AH41,IF(ROW()-14=$AI$12,"━━━━━━",INDEX($AE$12:$AE$248,ROW()-14-($AI$12))))</f>
        <v>0</v>
      </c>
      <c r="AR41" s="40" t="str">
        <f t="shared" si="2"/>
        <v>-</v>
      </c>
      <c r="AS41" s="315" t="str" cm="1">
        <f t="array" ref="AS41">IFERROR(INDEX($E$12:$E$261, SMALL(IF($E$12:$E$261&lt;&gt;"", ROW($E$12:$E$261)-11), ROW(A30))), "")</f>
        <v/>
      </c>
      <c r="AU41" s="40" t="e">
        <f>IF(AND(Hersteller!$D41&lt;&gt;"", OR(Hersteller!#REF!="Hersteller", Hersteller!#REF!="")), ROW(), "")</f>
        <v>#REF!</v>
      </c>
      <c r="AV41" s="315" t="str" cm="1">
        <f t="array" ref="AV41">IFERROR(INDEX(Hersteller!$D$12:$D$261, _xlfn.AGGREGATE(15, 6, (ROW(Hersteller!$D$12:$D$261)-11)/((Hersteller!$D$12:$D$261&lt;&gt;"") * ((Hersteller!#REF!="Hersteller") + (Hersteller!#REF!=""))), ROW(A30))), "")</f>
        <v/>
      </c>
      <c r="AX41" s="315" t="str" cm="1">
        <f t="array" ref="AX41">IFERROR(
    INDEX(Hersteller!$D$12:$D$261,
        _xlfn.AGGREGATE(15, 6, (ROW(Hersteller!$D$12:$D$261)-11) / ((Hersteller!$D$12:$D$261&lt;&gt;"") * (Hersteller!#REF!="Zwischenhändler")), ROW(A30))
    ),
    ""
)</f>
        <v/>
      </c>
      <c r="AZ41" s="322" t="str" cm="1">
        <f t="array" ref="AZ41">IFERROR(INDEX(Hersteller!$D$12:$D$261, SMALL(IF(Hersteller!$D$12:$D$261&lt;&gt;"", ROW(Hersteller!$D$12:$D$261)-11), ROW(A30))), "")</f>
        <v/>
      </c>
      <c r="BB41" s="264" cm="1">
        <f t="array" ref="BB4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 s="264" cm="1">
        <f t="array" ref="BC41">IF(AND($AT$12&gt;0,ROW()-ROW($AT$12)=0),"━━ Installationen ━━",IF(AND($AT$12&gt;0,ROW()-ROW($AT$12)&lt;=$AT$12),INDEX($AS$12:$AS$261,ROW()-ROW($AT$12)),IF(AND($BA$12&gt;0,ROW()-ROW($AT$12)-$AT$12-IF($AT$12&gt;0,1,0)=0),"━━ Hersteller ━━",IF(AND($BA$12&gt;0,ROW()-ROW($AT$12)-$AT$12-IF($AT$12&gt;0,1,0)&lt;=$BA$12),INDEX($AZ$12:$AZ$261,ROW()-ROW($AT$12)-$AT$12-IF($AT$12&gt;0,1,0)),0))))</f>
        <v>0</v>
      </c>
      <c r="BD41" s="264">
        <f t="shared" si="3"/>
        <v>0</v>
      </c>
    </row>
    <row r="42" spans="3:56" ht="30" customHeight="1" thickTop="1" thickBot="1">
      <c r="C42" s="141">
        <v>31</v>
      </c>
      <c r="D42" s="125"/>
      <c r="E42" s="155"/>
      <c r="F42" s="156"/>
      <c r="G42" s="156"/>
      <c r="H42" s="156"/>
      <c r="I42" s="125"/>
      <c r="J42" s="125"/>
      <c r="K42" s="155"/>
      <c r="L42" s="156"/>
      <c r="M42" s="41"/>
      <c r="N42" s="41"/>
      <c r="O42" s="41"/>
      <c r="P42" s="41"/>
      <c r="Q42" s="41"/>
      <c r="R42" s="41"/>
      <c r="S42" s="41"/>
      <c r="T42" s="41"/>
      <c r="U42" s="41"/>
      <c r="AC42" s="61" t="str">
        <f t="array" ref="AC42">IF($K42="", "", IF(ISERROR(INDEX(Länder_Liste!$I:$I, _xludf.AGGREGATE(15, 6, ROW(Länder_Liste!$H$1:$M$260)/(Länder_Liste!$H$1:$M$260=$K$10), 1))), "not_found", INDEX(Länder_Liste!I:I, _xludf.AGGREGATE(15, 6, ROW(Länder_Liste!$H$1:$M$260)/(Länder_Liste!$H$1:$M$260=K42), 1))))</f>
        <v/>
      </c>
      <c r="AD42" s="40" t="str" cm="1">
        <f t="array" ref="AD42">IFERROR(INDEX($AK$12:$AK$261, SMALL(IF($AK$12:$AK$261&lt;&gt;"", ROW($AK$12:$AK$261)-ROW(#REF!)+1), ROW(C29))), "")</f>
        <v/>
      </c>
      <c r="AE42" s="40" cm="1">
        <f t="array" aca="1" ref="AE42" ca="1">IFERROR(INDEX(ListeHersteller,ROW(AE42)-13),0)</f>
        <v>0</v>
      </c>
      <c r="AH42" s="40" t="e">
        <f t="shared" ca="1" si="0"/>
        <v>#REF!</v>
      </c>
      <c r="AK42" s="40" t="str">
        <f t="shared" si="1"/>
        <v/>
      </c>
      <c r="AL42" s="40">
        <f>IF(ISERROR(MATCH(Hersteller!D42,D42:D178, 0)), Hersteller!D42, 0)</f>
        <v>0</v>
      </c>
      <c r="AO42" s="40" cm="1">
        <f t="array" aca="1" ref="AO42" ca="1">IF(ROW()-14&lt;($AI$12),$AH42,IF(ROW()-14=$AI$12,"━━━━━━",INDEX($AE$12:$AE$248,ROW()-14-($AI$12))))</f>
        <v>0</v>
      </c>
      <c r="AR42" s="40" t="str">
        <f t="shared" si="2"/>
        <v>-</v>
      </c>
      <c r="AS42" s="315" t="str" cm="1">
        <f t="array" ref="AS42">IFERROR(INDEX($E$12:$E$261, SMALL(IF($E$12:$E$261&lt;&gt;"", ROW($E$12:$E$261)-11), ROW(A31))), "")</f>
        <v/>
      </c>
      <c r="AU42" s="40" t="e">
        <f>IF(AND(Hersteller!$D42&lt;&gt;"", OR(Hersteller!#REF!="Hersteller", Hersteller!#REF!="")), ROW(), "")</f>
        <v>#REF!</v>
      </c>
      <c r="AV42" s="315" t="str" cm="1">
        <f t="array" ref="AV42">IFERROR(INDEX(Hersteller!$D$12:$D$261, _xlfn.AGGREGATE(15, 6, (ROW(Hersteller!$D$12:$D$261)-11)/((Hersteller!$D$12:$D$261&lt;&gt;"") * ((Hersteller!#REF!="Hersteller") + (Hersteller!#REF!=""))), ROW(A31))), "")</f>
        <v/>
      </c>
      <c r="AX42" s="315" t="str" cm="1">
        <f t="array" ref="AX42">IFERROR(
    INDEX(Hersteller!$D$12:$D$261,
        _xlfn.AGGREGATE(15, 6, (ROW(Hersteller!$D$12:$D$261)-11) / ((Hersteller!$D$12:$D$261&lt;&gt;"") * (Hersteller!#REF!="Zwischenhändler")), ROW(A31))
    ),
    ""
)</f>
        <v/>
      </c>
      <c r="AZ42" s="322" t="str" cm="1">
        <f t="array" ref="AZ42">IFERROR(INDEX(Hersteller!$D$12:$D$261, SMALL(IF(Hersteller!$D$12:$D$261&lt;&gt;"", ROW(Hersteller!$D$12:$D$261)-11), ROW(A31))), "")</f>
        <v/>
      </c>
      <c r="BB42" s="264" cm="1">
        <f t="array" ref="BB4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 s="264" cm="1">
        <f t="array" ref="BC42">IF(AND($AT$12&gt;0,ROW()-ROW($AT$12)=0),"━━ Installationen ━━",IF(AND($AT$12&gt;0,ROW()-ROW($AT$12)&lt;=$AT$12),INDEX($AS$12:$AS$261,ROW()-ROW($AT$12)),IF(AND($BA$12&gt;0,ROW()-ROW($AT$12)-$AT$12-IF($AT$12&gt;0,1,0)=0),"━━ Hersteller ━━",IF(AND($BA$12&gt;0,ROW()-ROW($AT$12)-$AT$12-IF($AT$12&gt;0,1,0)&lt;=$BA$12),INDEX($AZ$12:$AZ$261,ROW()-ROW($AT$12)-$AT$12-IF($AT$12&gt;0,1,0)),0))))</f>
        <v>0</v>
      </c>
      <c r="BD42" s="264">
        <f t="shared" si="3"/>
        <v>0</v>
      </c>
    </row>
    <row r="43" spans="3:56" ht="30" customHeight="1" thickTop="1" thickBot="1">
      <c r="C43" s="141">
        <v>32</v>
      </c>
      <c r="D43" s="125"/>
      <c r="E43" s="155"/>
      <c r="F43" s="156"/>
      <c r="G43" s="156"/>
      <c r="H43" s="156"/>
      <c r="I43" s="125"/>
      <c r="J43" s="125"/>
      <c r="K43" s="155"/>
      <c r="L43" s="156"/>
      <c r="M43" s="41"/>
      <c r="N43" s="41"/>
      <c r="O43" s="41"/>
      <c r="P43" s="41"/>
      <c r="Q43" s="41"/>
      <c r="R43" s="41"/>
      <c r="S43" s="41"/>
      <c r="T43" s="41"/>
      <c r="U43" s="41"/>
      <c r="AC43" s="61" t="str">
        <f t="array" ref="AC43">IF($K43="", "", IF(ISERROR(INDEX(Länder_Liste!$I:$I, _xludf.AGGREGATE(15, 6, ROW(Länder_Liste!$H$1:$M$260)/(Länder_Liste!$H$1:$M$260=$K$10), 1))), "not_found", INDEX(Länder_Liste!I:I, _xludf.AGGREGATE(15, 6, ROW(Länder_Liste!$H$1:$M$260)/(Länder_Liste!$H$1:$M$260=K43), 1))))</f>
        <v/>
      </c>
      <c r="AD43" s="40" t="str" cm="1">
        <f t="array" ref="AD43">IFERROR(INDEX($AK$12:$AK$261, SMALL(IF($AK$12:$AK$261&lt;&gt;"", ROW($AK$12:$AK$261)-ROW(#REF!)+1), ROW(C30))), "")</f>
        <v/>
      </c>
      <c r="AE43" s="40" cm="1">
        <f t="array" aca="1" ref="AE43" ca="1">IFERROR(INDEX(ListeHersteller,ROW(AE43)-13),0)</f>
        <v>0</v>
      </c>
      <c r="AH43" s="40" t="e">
        <f t="shared" ca="1" si="0"/>
        <v>#REF!</v>
      </c>
      <c r="AK43" s="40" t="str">
        <f t="shared" si="1"/>
        <v/>
      </c>
      <c r="AL43" s="40">
        <f>IF(ISERROR(MATCH(Hersteller!D43,D43:D179, 0)), Hersteller!D43, 0)</f>
        <v>0</v>
      </c>
      <c r="AO43" s="40" cm="1">
        <f t="array" aca="1" ref="AO43" ca="1">IF(ROW()-14&lt;($AI$12),$AH43,IF(ROW()-14=$AI$12,"━━━━━━",INDEX($AE$12:$AE$248,ROW()-14-($AI$12))))</f>
        <v>0</v>
      </c>
      <c r="AR43" s="40" t="str">
        <f t="shared" si="2"/>
        <v>-</v>
      </c>
      <c r="AS43" s="315" t="str" cm="1">
        <f t="array" ref="AS43">IFERROR(INDEX($E$12:$E$261, SMALL(IF($E$12:$E$261&lt;&gt;"", ROW($E$12:$E$261)-11), ROW(A32))), "")</f>
        <v/>
      </c>
      <c r="AU43" s="40" t="e">
        <f>IF(AND(Hersteller!$D43&lt;&gt;"", OR(Hersteller!#REF!="Hersteller", Hersteller!#REF!="")), ROW(), "")</f>
        <v>#REF!</v>
      </c>
      <c r="AV43" s="315" t="str" cm="1">
        <f t="array" ref="AV43">IFERROR(INDEX(Hersteller!$D$12:$D$261, _xlfn.AGGREGATE(15, 6, (ROW(Hersteller!$D$12:$D$261)-11)/((Hersteller!$D$12:$D$261&lt;&gt;"") * ((Hersteller!#REF!="Hersteller") + (Hersteller!#REF!=""))), ROW(A32))), "")</f>
        <v/>
      </c>
      <c r="AX43" s="315" t="str" cm="1">
        <f t="array" ref="AX43">IFERROR(
    INDEX(Hersteller!$D$12:$D$261,
        _xlfn.AGGREGATE(15, 6, (ROW(Hersteller!$D$12:$D$261)-11) / ((Hersteller!$D$12:$D$261&lt;&gt;"") * (Hersteller!#REF!="Zwischenhändler")), ROW(A32))
    ),
    ""
)</f>
        <v/>
      </c>
      <c r="AZ43" s="322" t="str" cm="1">
        <f t="array" ref="AZ43">IFERROR(INDEX(Hersteller!$D$12:$D$261, SMALL(IF(Hersteller!$D$12:$D$261&lt;&gt;"", ROW(Hersteller!$D$12:$D$261)-11), ROW(A32))), "")</f>
        <v/>
      </c>
      <c r="BB43" s="264" cm="1">
        <f t="array" ref="BB4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 s="264" cm="1">
        <f t="array" ref="BC43">IF(AND($AT$12&gt;0,ROW()-ROW($AT$12)=0),"━━ Installationen ━━",IF(AND($AT$12&gt;0,ROW()-ROW($AT$12)&lt;=$AT$12),INDEX($AS$12:$AS$261,ROW()-ROW($AT$12)),IF(AND($BA$12&gt;0,ROW()-ROW($AT$12)-$AT$12-IF($AT$12&gt;0,1,0)=0),"━━ Hersteller ━━",IF(AND($BA$12&gt;0,ROW()-ROW($AT$12)-$AT$12-IF($AT$12&gt;0,1,0)&lt;=$BA$12),INDEX($AZ$12:$AZ$261,ROW()-ROW($AT$12)-$AT$12-IF($AT$12&gt;0,1,0)),0))))</f>
        <v>0</v>
      </c>
      <c r="BD43" s="264">
        <f t="shared" si="3"/>
        <v>0</v>
      </c>
    </row>
    <row r="44" spans="3:56" ht="30" customHeight="1" thickTop="1" thickBot="1">
      <c r="C44" s="141">
        <v>33</v>
      </c>
      <c r="D44" s="125"/>
      <c r="E44" s="155"/>
      <c r="F44" s="156"/>
      <c r="G44" s="156"/>
      <c r="H44" s="156"/>
      <c r="I44" s="125"/>
      <c r="J44" s="125"/>
      <c r="K44" s="155"/>
      <c r="L44" s="156"/>
      <c r="M44" s="41"/>
      <c r="N44" s="41"/>
      <c r="O44" s="41"/>
      <c r="P44" s="41"/>
      <c r="Q44" s="41"/>
      <c r="R44" s="41"/>
      <c r="S44" s="41"/>
      <c r="T44" s="41"/>
      <c r="U44" s="41"/>
      <c r="AC44" s="61" t="str">
        <f t="array" ref="AC44">IF($K44="", "", IF(ISERROR(INDEX(Länder_Liste!$I:$I, _xludf.AGGREGATE(15, 6, ROW(Länder_Liste!$H$1:$M$260)/(Länder_Liste!$H$1:$M$260=$K$10), 1))), "not_found", INDEX(Länder_Liste!I:I, _xludf.AGGREGATE(15, 6, ROW(Länder_Liste!$H$1:$M$260)/(Länder_Liste!$H$1:$M$260=K44), 1))))</f>
        <v/>
      </c>
      <c r="AD44" s="40" t="str" cm="1">
        <f t="array" ref="AD44">IFERROR(INDEX($AK$12:$AK$261, SMALL(IF($AK$12:$AK$261&lt;&gt;"", ROW($AK$12:$AK$261)-ROW(#REF!)+1), ROW(C31))), "")</f>
        <v/>
      </c>
      <c r="AE44" s="40" cm="1">
        <f t="array" aca="1" ref="AE44" ca="1">IFERROR(INDEX(ListeHersteller,ROW(AE44)-13),0)</f>
        <v>0</v>
      </c>
      <c r="AH44" s="40" t="e">
        <f t="shared" ca="1" si="0"/>
        <v>#REF!</v>
      </c>
      <c r="AK44" s="40" t="str">
        <f t="shared" si="1"/>
        <v/>
      </c>
      <c r="AL44" s="40">
        <f>IF(ISERROR(MATCH(Hersteller!D44,D44:D180, 0)), Hersteller!D44, 0)</f>
        <v>0</v>
      </c>
      <c r="AO44" s="40" cm="1">
        <f t="array" aca="1" ref="AO44" ca="1">IF(ROW()-14&lt;($AI$12),$AH44,IF(ROW()-14=$AI$12,"━━━━━━",INDEX($AE$12:$AE$248,ROW()-14-($AI$12))))</f>
        <v>0</v>
      </c>
      <c r="AR44" s="40" t="str">
        <f t="shared" si="2"/>
        <v>-</v>
      </c>
      <c r="AS44" s="315" t="str" cm="1">
        <f t="array" ref="AS44">IFERROR(INDEX($E$12:$E$261, SMALL(IF($E$12:$E$261&lt;&gt;"", ROW($E$12:$E$261)-11), ROW(A33))), "")</f>
        <v/>
      </c>
      <c r="AU44" s="40" t="e">
        <f>IF(AND(Hersteller!$D44&lt;&gt;"", OR(Hersteller!#REF!="Hersteller", Hersteller!#REF!="")), ROW(), "")</f>
        <v>#REF!</v>
      </c>
      <c r="AV44" s="315" t="str" cm="1">
        <f t="array" ref="AV44">IFERROR(INDEX(Hersteller!$D$12:$D$261, _xlfn.AGGREGATE(15, 6, (ROW(Hersteller!$D$12:$D$261)-11)/((Hersteller!$D$12:$D$261&lt;&gt;"") * ((Hersteller!#REF!="Hersteller") + (Hersteller!#REF!=""))), ROW(A33))), "")</f>
        <v/>
      </c>
      <c r="AX44" s="315" t="str" cm="1">
        <f t="array" ref="AX44">IFERROR(
    INDEX(Hersteller!$D$12:$D$261,
        _xlfn.AGGREGATE(15, 6, (ROW(Hersteller!$D$12:$D$261)-11) / ((Hersteller!$D$12:$D$261&lt;&gt;"") * (Hersteller!#REF!="Zwischenhändler")), ROW(A33))
    ),
    ""
)</f>
        <v/>
      </c>
      <c r="AZ44" s="322" t="str" cm="1">
        <f t="array" ref="AZ44">IFERROR(INDEX(Hersteller!$D$12:$D$261, SMALL(IF(Hersteller!$D$12:$D$261&lt;&gt;"", ROW(Hersteller!$D$12:$D$261)-11), ROW(A33))), "")</f>
        <v/>
      </c>
      <c r="BB44" s="264" cm="1">
        <f t="array" ref="BB4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 s="264" cm="1">
        <f t="array" ref="BC44">IF(AND($AT$12&gt;0,ROW()-ROW($AT$12)=0),"━━ Installationen ━━",IF(AND($AT$12&gt;0,ROW()-ROW($AT$12)&lt;=$AT$12),INDEX($AS$12:$AS$261,ROW()-ROW($AT$12)),IF(AND($BA$12&gt;0,ROW()-ROW($AT$12)-$AT$12-IF($AT$12&gt;0,1,0)=0),"━━ Hersteller ━━",IF(AND($BA$12&gt;0,ROW()-ROW($AT$12)-$AT$12-IF($AT$12&gt;0,1,0)&lt;=$BA$12),INDEX($AZ$12:$AZ$261,ROW()-ROW($AT$12)-$AT$12-IF($AT$12&gt;0,1,0)),0))))</f>
        <v>0</v>
      </c>
      <c r="BD44" s="264">
        <f t="shared" si="3"/>
        <v>0</v>
      </c>
    </row>
    <row r="45" spans="3:56" ht="30" customHeight="1" thickTop="1" thickBot="1">
      <c r="C45" s="141">
        <v>34</v>
      </c>
      <c r="D45" s="125"/>
      <c r="E45" s="155"/>
      <c r="F45" s="156"/>
      <c r="G45" s="156"/>
      <c r="H45" s="156"/>
      <c r="I45" s="125"/>
      <c r="J45" s="125"/>
      <c r="K45" s="155"/>
      <c r="L45" s="156"/>
      <c r="M45" s="41"/>
      <c r="N45" s="41"/>
      <c r="O45" s="41"/>
      <c r="P45" s="41"/>
      <c r="Q45" s="41"/>
      <c r="R45" s="41"/>
      <c r="S45" s="41"/>
      <c r="T45" s="41"/>
      <c r="U45" s="41"/>
      <c r="AC45" s="61" t="str">
        <f t="array" ref="AC45">IF($K45="", "", IF(ISERROR(INDEX(Länder_Liste!$I:$I, _xludf.AGGREGATE(15, 6, ROW(Länder_Liste!$H$1:$M$260)/(Länder_Liste!$H$1:$M$260=$K$10), 1))), "not_found", INDEX(Länder_Liste!I:I, _xludf.AGGREGATE(15, 6, ROW(Länder_Liste!$H$1:$M$260)/(Länder_Liste!$H$1:$M$260=K45), 1))))</f>
        <v/>
      </c>
      <c r="AD45" s="40" t="str" cm="1">
        <f t="array" ref="AD45">IFERROR(INDEX($AK$12:$AK$261, SMALL(IF($AK$12:$AK$261&lt;&gt;"", ROW($AK$12:$AK$261)-ROW(#REF!)+1), ROW(C32))), "")</f>
        <v/>
      </c>
      <c r="AE45" s="40" cm="1">
        <f t="array" aca="1" ref="AE45" ca="1">IFERROR(INDEX(ListeHersteller,ROW(AE45)-13),0)</f>
        <v>0</v>
      </c>
      <c r="AH45" s="40" t="e">
        <f t="shared" ca="1" si="0"/>
        <v>#REF!</v>
      </c>
      <c r="AK45" s="40" t="str">
        <f t="shared" si="1"/>
        <v/>
      </c>
      <c r="AL45" s="40">
        <f>IF(ISERROR(MATCH(Hersteller!D45,D45:D181, 0)), Hersteller!D45, 0)</f>
        <v>0</v>
      </c>
      <c r="AO45" s="40" cm="1">
        <f t="array" aca="1" ref="AO45" ca="1">IF(ROW()-14&lt;($AI$12),$AH45,IF(ROW()-14=$AI$12,"━━━━━━",INDEX($AE$12:$AE$248,ROW()-14-($AI$12))))</f>
        <v>0</v>
      </c>
      <c r="AR45" s="40" t="str">
        <f t="shared" si="2"/>
        <v>-</v>
      </c>
      <c r="AS45" s="315" t="str" cm="1">
        <f t="array" ref="AS45">IFERROR(INDEX($E$12:$E$261, SMALL(IF($E$12:$E$261&lt;&gt;"", ROW($E$12:$E$261)-11), ROW(A34))), "")</f>
        <v/>
      </c>
      <c r="AU45" s="40" t="e">
        <f>IF(AND(Hersteller!$D45&lt;&gt;"", OR(Hersteller!#REF!="Hersteller", Hersteller!#REF!="")), ROW(), "")</f>
        <v>#REF!</v>
      </c>
      <c r="AV45" s="315" t="str" cm="1">
        <f t="array" ref="AV45">IFERROR(INDEX(Hersteller!$D$12:$D$261, _xlfn.AGGREGATE(15, 6, (ROW(Hersteller!$D$12:$D$261)-11)/((Hersteller!$D$12:$D$261&lt;&gt;"") * ((Hersteller!#REF!="Hersteller") + (Hersteller!#REF!=""))), ROW(A34))), "")</f>
        <v/>
      </c>
      <c r="AX45" s="315" t="str" cm="1">
        <f t="array" ref="AX45">IFERROR(
    INDEX(Hersteller!$D$12:$D$261,
        _xlfn.AGGREGATE(15, 6, (ROW(Hersteller!$D$12:$D$261)-11) / ((Hersteller!$D$12:$D$261&lt;&gt;"") * (Hersteller!#REF!="Zwischenhändler")), ROW(A34))
    ),
    ""
)</f>
        <v/>
      </c>
      <c r="AZ45" s="322" t="str" cm="1">
        <f t="array" ref="AZ45">IFERROR(INDEX(Hersteller!$D$12:$D$261, SMALL(IF(Hersteller!$D$12:$D$261&lt;&gt;"", ROW(Hersteller!$D$12:$D$261)-11), ROW(A34))), "")</f>
        <v/>
      </c>
      <c r="BB45" s="264" cm="1">
        <f t="array" ref="BB4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 s="264" cm="1">
        <f t="array" ref="BC45">IF(AND($AT$12&gt;0,ROW()-ROW($AT$12)=0),"━━ Installationen ━━",IF(AND($AT$12&gt;0,ROW()-ROW($AT$12)&lt;=$AT$12),INDEX($AS$12:$AS$261,ROW()-ROW($AT$12)),IF(AND($BA$12&gt;0,ROW()-ROW($AT$12)-$AT$12-IF($AT$12&gt;0,1,0)=0),"━━ Hersteller ━━",IF(AND($BA$12&gt;0,ROW()-ROW($AT$12)-$AT$12-IF($AT$12&gt;0,1,0)&lt;=$BA$12),INDEX($AZ$12:$AZ$261,ROW()-ROW($AT$12)-$AT$12-IF($AT$12&gt;0,1,0)),0))))</f>
        <v>0</v>
      </c>
      <c r="BD45" s="264">
        <f t="shared" si="3"/>
        <v>0</v>
      </c>
    </row>
    <row r="46" spans="3:56" ht="30" customHeight="1" thickTop="1" thickBot="1">
      <c r="C46" s="141">
        <v>35</v>
      </c>
      <c r="D46" s="125"/>
      <c r="E46" s="155"/>
      <c r="F46" s="156"/>
      <c r="G46" s="156"/>
      <c r="H46" s="156"/>
      <c r="I46" s="125"/>
      <c r="J46" s="125"/>
      <c r="K46" s="155"/>
      <c r="L46" s="156"/>
      <c r="M46" s="41"/>
      <c r="N46" s="41"/>
      <c r="O46" s="41"/>
      <c r="P46" s="41"/>
      <c r="Q46" s="41"/>
      <c r="R46" s="41"/>
      <c r="S46" s="41"/>
      <c r="T46" s="41"/>
      <c r="U46" s="41"/>
      <c r="AC46" s="61" t="str">
        <f t="array" ref="AC46">IF($K46="", "", IF(ISERROR(INDEX(Länder_Liste!$I:$I, _xludf.AGGREGATE(15, 6, ROW(Länder_Liste!$H$1:$M$260)/(Länder_Liste!$H$1:$M$260=$K$10), 1))), "not_found", INDEX(Länder_Liste!I:I, _xludf.AGGREGATE(15, 6, ROW(Länder_Liste!$H$1:$M$260)/(Länder_Liste!$H$1:$M$260=K46), 1))))</f>
        <v/>
      </c>
      <c r="AD46" s="40" t="str" cm="1">
        <f t="array" ref="AD46">IFERROR(INDEX($AK$12:$AK$261, SMALL(IF($AK$12:$AK$261&lt;&gt;"", ROW($AK$12:$AK$261)-ROW(#REF!)+1), ROW(C33))), "")</f>
        <v/>
      </c>
      <c r="AE46" s="40" cm="1">
        <f t="array" aca="1" ref="AE46" ca="1">IFERROR(INDEX(ListeHersteller,ROW(AE46)-13),0)</f>
        <v>0</v>
      </c>
      <c r="AH46" s="40" t="e">
        <f t="shared" ca="1" si="0"/>
        <v>#REF!</v>
      </c>
      <c r="AK46" s="40" t="str">
        <f t="shared" si="1"/>
        <v/>
      </c>
      <c r="AL46" s="40">
        <f>IF(ISERROR(MATCH(Hersteller!D46,D46:D182, 0)), Hersteller!D46, 0)</f>
        <v>0</v>
      </c>
      <c r="AO46" s="40" cm="1">
        <f t="array" aca="1" ref="AO46" ca="1">IF(ROW()-14&lt;($AI$12),$AH46,IF(ROW()-14=$AI$12,"━━━━━━",INDEX($AE$12:$AE$248,ROW()-14-($AI$12))))</f>
        <v>0</v>
      </c>
      <c r="AR46" s="40" t="str">
        <f t="shared" si="2"/>
        <v>-</v>
      </c>
      <c r="AS46" s="315" t="str" cm="1">
        <f t="array" ref="AS46">IFERROR(INDEX($E$12:$E$261, SMALL(IF($E$12:$E$261&lt;&gt;"", ROW($E$12:$E$261)-11), ROW(A35))), "")</f>
        <v/>
      </c>
      <c r="AU46" s="40" t="e">
        <f>IF(AND(Hersteller!$D46&lt;&gt;"", OR(Hersteller!#REF!="Hersteller", Hersteller!#REF!="")), ROW(), "")</f>
        <v>#REF!</v>
      </c>
      <c r="AV46" s="315" t="str" cm="1">
        <f t="array" ref="AV46">IFERROR(INDEX(Hersteller!$D$12:$D$261, _xlfn.AGGREGATE(15, 6, (ROW(Hersteller!$D$12:$D$261)-11)/((Hersteller!$D$12:$D$261&lt;&gt;"") * ((Hersteller!#REF!="Hersteller") + (Hersteller!#REF!=""))), ROW(A35))), "")</f>
        <v/>
      </c>
      <c r="AX46" s="315" t="str" cm="1">
        <f t="array" ref="AX46">IFERROR(
    INDEX(Hersteller!$D$12:$D$261,
        _xlfn.AGGREGATE(15, 6, (ROW(Hersteller!$D$12:$D$261)-11) / ((Hersteller!$D$12:$D$261&lt;&gt;"") * (Hersteller!#REF!="Zwischenhändler")), ROW(A35))
    ),
    ""
)</f>
        <v/>
      </c>
      <c r="AZ46" s="322" t="str" cm="1">
        <f t="array" ref="AZ46">IFERROR(INDEX(Hersteller!$D$12:$D$261, SMALL(IF(Hersteller!$D$12:$D$261&lt;&gt;"", ROW(Hersteller!$D$12:$D$261)-11), ROW(A35))), "")</f>
        <v/>
      </c>
      <c r="BB46" s="264" cm="1">
        <f t="array" ref="BB4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 s="264" cm="1">
        <f t="array" ref="BC46">IF(AND($AT$12&gt;0,ROW()-ROW($AT$12)=0),"━━ Installationen ━━",IF(AND($AT$12&gt;0,ROW()-ROW($AT$12)&lt;=$AT$12),INDEX($AS$12:$AS$261,ROW()-ROW($AT$12)),IF(AND($BA$12&gt;0,ROW()-ROW($AT$12)-$AT$12-IF($AT$12&gt;0,1,0)=0),"━━ Hersteller ━━",IF(AND($BA$12&gt;0,ROW()-ROW($AT$12)-$AT$12-IF($AT$12&gt;0,1,0)&lt;=$BA$12),INDEX($AZ$12:$AZ$261,ROW()-ROW($AT$12)-$AT$12-IF($AT$12&gt;0,1,0)),0))))</f>
        <v>0</v>
      </c>
      <c r="BD46" s="264">
        <f t="shared" si="3"/>
        <v>0</v>
      </c>
    </row>
    <row r="47" spans="3:56" ht="30" customHeight="1" thickTop="1" thickBot="1">
      <c r="C47" s="141">
        <v>36</v>
      </c>
      <c r="D47" s="125"/>
      <c r="E47" s="155"/>
      <c r="F47" s="156"/>
      <c r="G47" s="156"/>
      <c r="H47" s="156"/>
      <c r="I47" s="125"/>
      <c r="J47" s="125"/>
      <c r="K47" s="155"/>
      <c r="L47" s="156"/>
      <c r="M47" s="41"/>
      <c r="N47" s="41"/>
      <c r="O47" s="41"/>
      <c r="P47" s="41"/>
      <c r="Q47" s="41"/>
      <c r="R47" s="41"/>
      <c r="S47" s="41"/>
      <c r="T47" s="41"/>
      <c r="U47" s="41"/>
      <c r="AC47" s="61" t="str">
        <f t="array" ref="AC47">IF($K47="", "", IF(ISERROR(INDEX(Länder_Liste!$I:$I, _xludf.AGGREGATE(15, 6, ROW(Länder_Liste!$H$1:$M$260)/(Länder_Liste!$H$1:$M$260=$K$10), 1))), "not_found", INDEX(Länder_Liste!I:I, _xludf.AGGREGATE(15, 6, ROW(Länder_Liste!$H$1:$M$260)/(Länder_Liste!$H$1:$M$260=K47), 1))))</f>
        <v/>
      </c>
      <c r="AD47" s="40" t="str" cm="1">
        <f t="array" ref="AD47">IFERROR(INDEX($AK$12:$AK$261, SMALL(IF($AK$12:$AK$261&lt;&gt;"", ROW($AK$12:$AK$261)-ROW(#REF!)+1), ROW(C34))), "")</f>
        <v/>
      </c>
      <c r="AE47" s="40" cm="1">
        <f t="array" aca="1" ref="AE47" ca="1">IFERROR(INDEX(ListeHersteller,ROW(AE47)-13),0)</f>
        <v>0</v>
      </c>
      <c r="AH47" s="40" t="e">
        <f t="shared" ca="1" si="0"/>
        <v>#REF!</v>
      </c>
      <c r="AK47" s="40" t="str">
        <f t="shared" si="1"/>
        <v/>
      </c>
      <c r="AL47" s="40">
        <f>IF(ISERROR(MATCH(Hersteller!D47,D47:D183, 0)), Hersteller!D47, 0)</f>
        <v>0</v>
      </c>
      <c r="AO47" s="40" cm="1">
        <f t="array" aca="1" ref="AO47" ca="1">IF(ROW()-14&lt;($AI$12),$AH47,IF(ROW()-14=$AI$12,"━━━━━━",INDEX($AE$12:$AE$248,ROW()-14-($AI$12))))</f>
        <v>0</v>
      </c>
      <c r="AR47" s="40" t="str">
        <f t="shared" si="2"/>
        <v>-</v>
      </c>
      <c r="AS47" s="315" t="str" cm="1">
        <f t="array" ref="AS47">IFERROR(INDEX($E$12:$E$261, SMALL(IF($E$12:$E$261&lt;&gt;"", ROW($E$12:$E$261)-11), ROW(A36))), "")</f>
        <v/>
      </c>
      <c r="AU47" s="40" t="e">
        <f>IF(AND(Hersteller!$D47&lt;&gt;"", OR(Hersteller!#REF!="Hersteller", Hersteller!#REF!="")), ROW(), "")</f>
        <v>#REF!</v>
      </c>
      <c r="AV47" s="315" t="str" cm="1">
        <f t="array" ref="AV47">IFERROR(INDEX(Hersteller!$D$12:$D$261, _xlfn.AGGREGATE(15, 6, (ROW(Hersteller!$D$12:$D$261)-11)/((Hersteller!$D$12:$D$261&lt;&gt;"") * ((Hersteller!#REF!="Hersteller") + (Hersteller!#REF!=""))), ROW(A36))), "")</f>
        <v/>
      </c>
      <c r="AX47" s="315" t="str" cm="1">
        <f t="array" ref="AX47">IFERROR(
    INDEX(Hersteller!$D$12:$D$261,
        _xlfn.AGGREGATE(15, 6, (ROW(Hersteller!$D$12:$D$261)-11) / ((Hersteller!$D$12:$D$261&lt;&gt;"") * (Hersteller!#REF!="Zwischenhändler")), ROW(A36))
    ),
    ""
)</f>
        <v/>
      </c>
      <c r="AZ47" s="322" t="str" cm="1">
        <f t="array" ref="AZ47">IFERROR(INDEX(Hersteller!$D$12:$D$261, SMALL(IF(Hersteller!$D$12:$D$261&lt;&gt;"", ROW(Hersteller!$D$12:$D$261)-11), ROW(A36))), "")</f>
        <v/>
      </c>
      <c r="BB47" s="264" cm="1">
        <f t="array" ref="BB4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 s="264" cm="1">
        <f t="array" ref="BC47">IF(AND($AT$12&gt;0,ROW()-ROW($AT$12)=0),"━━ Installationen ━━",IF(AND($AT$12&gt;0,ROW()-ROW($AT$12)&lt;=$AT$12),INDEX($AS$12:$AS$261,ROW()-ROW($AT$12)),IF(AND($BA$12&gt;0,ROW()-ROW($AT$12)-$AT$12-IF($AT$12&gt;0,1,0)=0),"━━ Hersteller ━━",IF(AND($BA$12&gt;0,ROW()-ROW($AT$12)-$AT$12-IF($AT$12&gt;0,1,0)&lt;=$BA$12),INDEX($AZ$12:$AZ$261,ROW()-ROW($AT$12)-$AT$12-IF($AT$12&gt;0,1,0)),0))))</f>
        <v>0</v>
      </c>
      <c r="BD47" s="264">
        <f t="shared" si="3"/>
        <v>0</v>
      </c>
    </row>
    <row r="48" spans="3:56" ht="30" customHeight="1" thickTop="1" thickBot="1">
      <c r="C48" s="141">
        <v>37</v>
      </c>
      <c r="D48" s="125"/>
      <c r="E48" s="155"/>
      <c r="F48" s="156"/>
      <c r="G48" s="156"/>
      <c r="H48" s="156"/>
      <c r="I48" s="125"/>
      <c r="J48" s="125"/>
      <c r="K48" s="155"/>
      <c r="L48" s="156"/>
      <c r="M48" s="41"/>
      <c r="N48" s="41"/>
      <c r="O48" s="41"/>
      <c r="P48" s="41"/>
      <c r="Q48" s="41"/>
      <c r="R48" s="41"/>
      <c r="S48" s="41"/>
      <c r="T48" s="41"/>
      <c r="U48" s="41"/>
      <c r="AC48" s="61" t="str">
        <f t="array" ref="AC48">IF($K48="", "", IF(ISERROR(INDEX(Länder_Liste!$I:$I, _xludf.AGGREGATE(15, 6, ROW(Länder_Liste!$H$1:$M$260)/(Länder_Liste!$H$1:$M$260=$K$10), 1))), "not_found", INDEX(Länder_Liste!I:I, _xludf.AGGREGATE(15, 6, ROW(Länder_Liste!$H$1:$M$260)/(Länder_Liste!$H$1:$M$260=K48), 1))))</f>
        <v/>
      </c>
      <c r="AD48" s="40" t="str" cm="1">
        <f t="array" ref="AD48">IFERROR(INDEX($AK$12:$AK$261, SMALL(IF($AK$12:$AK$261&lt;&gt;"", ROW($AK$12:$AK$261)-ROW(#REF!)+1), ROW(C35))), "")</f>
        <v/>
      </c>
      <c r="AE48" s="40" cm="1">
        <f t="array" aca="1" ref="AE48" ca="1">IFERROR(INDEX(ListeHersteller,ROW(AE48)-13),0)</f>
        <v>0</v>
      </c>
      <c r="AH48" s="40" t="e">
        <f t="shared" ca="1" si="0"/>
        <v>#REF!</v>
      </c>
      <c r="AK48" s="40" t="str">
        <f t="shared" si="1"/>
        <v/>
      </c>
      <c r="AL48" s="40">
        <f>IF(ISERROR(MATCH(Hersteller!D48,D48:D184, 0)), Hersteller!D48, 0)</f>
        <v>0</v>
      </c>
      <c r="AO48" s="40" cm="1">
        <f t="array" aca="1" ref="AO48" ca="1">IF(ROW()-14&lt;($AI$12),$AH48,IF(ROW()-14=$AI$12,"━━━━━━",INDEX($AE$12:$AE$248,ROW()-14-($AI$12))))</f>
        <v>0</v>
      </c>
      <c r="AR48" s="40" t="str">
        <f t="shared" si="2"/>
        <v>-</v>
      </c>
      <c r="AS48" s="315" t="str" cm="1">
        <f t="array" ref="AS48">IFERROR(INDEX($E$12:$E$261, SMALL(IF($E$12:$E$261&lt;&gt;"", ROW($E$12:$E$261)-11), ROW(A37))), "")</f>
        <v/>
      </c>
      <c r="AU48" s="40" t="e">
        <f>IF(AND(Hersteller!$D48&lt;&gt;"", OR(Hersteller!#REF!="Hersteller", Hersteller!#REF!="")), ROW(), "")</f>
        <v>#REF!</v>
      </c>
      <c r="AV48" s="315" t="str" cm="1">
        <f t="array" ref="AV48">IFERROR(INDEX(Hersteller!$D$12:$D$261, _xlfn.AGGREGATE(15, 6, (ROW(Hersteller!$D$12:$D$261)-11)/((Hersteller!$D$12:$D$261&lt;&gt;"") * ((Hersteller!#REF!="Hersteller") + (Hersteller!#REF!=""))), ROW(A37))), "")</f>
        <v/>
      </c>
      <c r="AX48" s="315" t="str" cm="1">
        <f t="array" ref="AX48">IFERROR(
    INDEX(Hersteller!$D$12:$D$261,
        _xlfn.AGGREGATE(15, 6, (ROW(Hersteller!$D$12:$D$261)-11) / ((Hersteller!$D$12:$D$261&lt;&gt;"") * (Hersteller!#REF!="Zwischenhändler")), ROW(A37))
    ),
    ""
)</f>
        <v/>
      </c>
      <c r="AZ48" s="322" t="str" cm="1">
        <f t="array" ref="AZ48">IFERROR(INDEX(Hersteller!$D$12:$D$261, SMALL(IF(Hersteller!$D$12:$D$261&lt;&gt;"", ROW(Hersteller!$D$12:$D$261)-11), ROW(A37))), "")</f>
        <v/>
      </c>
      <c r="BB48" s="264" cm="1">
        <f t="array" ref="BB4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 s="264" cm="1">
        <f t="array" ref="BC48">IF(AND($AT$12&gt;0,ROW()-ROW($AT$12)=0),"━━ Installationen ━━",IF(AND($AT$12&gt;0,ROW()-ROW($AT$12)&lt;=$AT$12),INDEX($AS$12:$AS$261,ROW()-ROW($AT$12)),IF(AND($BA$12&gt;0,ROW()-ROW($AT$12)-$AT$12-IF($AT$12&gt;0,1,0)=0),"━━ Hersteller ━━",IF(AND($BA$12&gt;0,ROW()-ROW($AT$12)-$AT$12-IF($AT$12&gt;0,1,0)&lt;=$BA$12),INDEX($AZ$12:$AZ$261,ROW()-ROW($AT$12)-$AT$12-IF($AT$12&gt;0,1,0)),0))))</f>
        <v>0</v>
      </c>
      <c r="BD48" s="264">
        <f t="shared" si="3"/>
        <v>0</v>
      </c>
    </row>
    <row r="49" spans="3:56" ht="30" customHeight="1" thickTop="1" thickBot="1">
      <c r="C49" s="141">
        <v>38</v>
      </c>
      <c r="D49" s="125"/>
      <c r="E49" s="155"/>
      <c r="F49" s="156"/>
      <c r="G49" s="156"/>
      <c r="H49" s="156"/>
      <c r="I49" s="125"/>
      <c r="J49" s="125"/>
      <c r="K49" s="155"/>
      <c r="L49" s="156"/>
      <c r="M49" s="41"/>
      <c r="N49" s="41"/>
      <c r="O49" s="41"/>
      <c r="P49" s="41"/>
      <c r="Q49" s="41"/>
      <c r="R49" s="41"/>
      <c r="S49" s="41"/>
      <c r="T49" s="41"/>
      <c r="U49" s="41"/>
      <c r="AC49" s="61" t="str">
        <f t="array" ref="AC49">IF($K49="", "", IF(ISERROR(INDEX(Länder_Liste!$I:$I, _xludf.AGGREGATE(15, 6, ROW(Länder_Liste!$H$1:$M$260)/(Länder_Liste!$H$1:$M$260=$K$10), 1))), "not_found", INDEX(Länder_Liste!I:I, _xludf.AGGREGATE(15, 6, ROW(Länder_Liste!$H$1:$M$260)/(Länder_Liste!$H$1:$M$260=K49), 1))))</f>
        <v/>
      </c>
      <c r="AD49" s="40" t="str" cm="1">
        <f t="array" ref="AD49">IFERROR(INDEX($AK$12:$AK$261, SMALL(IF($AK$12:$AK$261&lt;&gt;"", ROW($AK$12:$AK$261)-ROW(#REF!)+1), ROW(C36))), "")</f>
        <v/>
      </c>
      <c r="AE49" s="40" cm="1">
        <f t="array" aca="1" ref="AE49" ca="1">IFERROR(INDEX(ListeHersteller,ROW(AE49)-13),0)</f>
        <v>0</v>
      </c>
      <c r="AH49" s="40" t="e">
        <f t="shared" ca="1" si="0"/>
        <v>#REF!</v>
      </c>
      <c r="AK49" s="40" t="str">
        <f t="shared" si="1"/>
        <v/>
      </c>
      <c r="AL49" s="40">
        <f>IF(ISERROR(MATCH(Hersteller!D49,D49:D185, 0)), Hersteller!D49, 0)</f>
        <v>0</v>
      </c>
      <c r="AO49" s="40" cm="1">
        <f t="array" aca="1" ref="AO49" ca="1">IF(ROW()-14&lt;($AI$12),$AH49,IF(ROW()-14=$AI$12,"━━━━━━",INDEX($AE$12:$AE$248,ROW()-14-($AI$12))))</f>
        <v>0</v>
      </c>
      <c r="AR49" s="40" t="str">
        <f t="shared" si="2"/>
        <v>-</v>
      </c>
      <c r="AS49" s="315" t="str" cm="1">
        <f t="array" ref="AS49">IFERROR(INDEX($E$12:$E$261, SMALL(IF($E$12:$E$261&lt;&gt;"", ROW($E$12:$E$261)-11), ROW(A38))), "")</f>
        <v/>
      </c>
      <c r="AU49" s="40" t="e">
        <f>IF(AND(Hersteller!$D49&lt;&gt;"", OR(Hersteller!#REF!="Hersteller", Hersteller!#REF!="")), ROW(), "")</f>
        <v>#REF!</v>
      </c>
      <c r="AV49" s="315" t="str" cm="1">
        <f t="array" ref="AV49">IFERROR(INDEX(Hersteller!$D$12:$D$261, _xlfn.AGGREGATE(15, 6, (ROW(Hersteller!$D$12:$D$261)-11)/((Hersteller!$D$12:$D$261&lt;&gt;"") * ((Hersteller!#REF!="Hersteller") + (Hersteller!#REF!=""))), ROW(A38))), "")</f>
        <v/>
      </c>
      <c r="AX49" s="315" t="str" cm="1">
        <f t="array" ref="AX49">IFERROR(
    INDEX(Hersteller!$D$12:$D$261,
        _xlfn.AGGREGATE(15, 6, (ROW(Hersteller!$D$12:$D$261)-11) / ((Hersteller!$D$12:$D$261&lt;&gt;"") * (Hersteller!#REF!="Zwischenhändler")), ROW(A38))
    ),
    ""
)</f>
        <v/>
      </c>
      <c r="AZ49" s="322" t="str" cm="1">
        <f t="array" ref="AZ49">IFERROR(INDEX(Hersteller!$D$12:$D$261, SMALL(IF(Hersteller!$D$12:$D$261&lt;&gt;"", ROW(Hersteller!$D$12:$D$261)-11), ROW(A38))), "")</f>
        <v/>
      </c>
      <c r="BB49" s="264" cm="1">
        <f t="array" ref="BB4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 s="264" cm="1">
        <f t="array" ref="BC49">IF(AND($AT$12&gt;0,ROW()-ROW($AT$12)=0),"━━ Installationen ━━",IF(AND($AT$12&gt;0,ROW()-ROW($AT$12)&lt;=$AT$12),INDEX($AS$12:$AS$261,ROW()-ROW($AT$12)),IF(AND($BA$12&gt;0,ROW()-ROW($AT$12)-$AT$12-IF($AT$12&gt;0,1,0)=0),"━━ Hersteller ━━",IF(AND($BA$12&gt;0,ROW()-ROW($AT$12)-$AT$12-IF($AT$12&gt;0,1,0)&lt;=$BA$12),INDEX($AZ$12:$AZ$261,ROW()-ROW($AT$12)-$AT$12-IF($AT$12&gt;0,1,0)),0))))</f>
        <v>0</v>
      </c>
      <c r="BD49" s="264">
        <f t="shared" si="3"/>
        <v>0</v>
      </c>
    </row>
    <row r="50" spans="3:56" ht="30" customHeight="1" thickTop="1" thickBot="1">
      <c r="C50" s="141">
        <v>39</v>
      </c>
      <c r="D50" s="125"/>
      <c r="E50" s="155"/>
      <c r="F50" s="156"/>
      <c r="G50" s="156"/>
      <c r="H50" s="156"/>
      <c r="I50" s="125"/>
      <c r="J50" s="125"/>
      <c r="K50" s="155"/>
      <c r="L50" s="156"/>
      <c r="M50" s="41"/>
      <c r="N50" s="41"/>
      <c r="O50" s="41"/>
      <c r="P50" s="41"/>
      <c r="Q50" s="41"/>
      <c r="R50" s="41"/>
      <c r="S50" s="41"/>
      <c r="T50" s="41"/>
      <c r="U50" s="41"/>
      <c r="AC50" s="61" t="str">
        <f t="array" ref="AC50">IF($K50="", "", IF(ISERROR(INDEX(Länder_Liste!$I:$I, _xludf.AGGREGATE(15, 6, ROW(Länder_Liste!$H$1:$M$260)/(Länder_Liste!$H$1:$M$260=$K$10), 1))), "not_found", INDEX(Länder_Liste!I:I, _xludf.AGGREGATE(15, 6, ROW(Länder_Liste!$H$1:$M$260)/(Länder_Liste!$H$1:$M$260=K50), 1))))</f>
        <v/>
      </c>
      <c r="AD50" s="40" t="str" cm="1">
        <f t="array" ref="AD50">IFERROR(INDEX($AK$12:$AK$261, SMALL(IF($AK$12:$AK$261&lt;&gt;"", ROW($AK$12:$AK$261)-ROW(#REF!)+1), ROW(C37))), "")</f>
        <v/>
      </c>
      <c r="AE50" s="40" cm="1">
        <f t="array" aca="1" ref="AE50" ca="1">IFERROR(INDEX(ListeHersteller,ROW(AE50)-13),0)</f>
        <v>0</v>
      </c>
      <c r="AH50" s="40" t="e">
        <f t="shared" ca="1" si="0"/>
        <v>#REF!</v>
      </c>
      <c r="AK50" s="40" t="str">
        <f t="shared" si="1"/>
        <v/>
      </c>
      <c r="AL50" s="40">
        <f>IF(ISERROR(MATCH(Hersteller!D50,D50:D186, 0)), Hersteller!D50, 0)</f>
        <v>0</v>
      </c>
      <c r="AO50" s="40" cm="1">
        <f t="array" aca="1" ref="AO50" ca="1">IF(ROW()-14&lt;($AI$12),$AH50,IF(ROW()-14=$AI$12,"━━━━━━",INDEX($AE$12:$AE$248,ROW()-14-($AI$12))))</f>
        <v>0</v>
      </c>
      <c r="AR50" s="40" t="str">
        <f t="shared" si="2"/>
        <v>-</v>
      </c>
      <c r="AS50" s="315" t="str" cm="1">
        <f t="array" ref="AS50">IFERROR(INDEX($E$12:$E$261, SMALL(IF($E$12:$E$261&lt;&gt;"", ROW($E$12:$E$261)-11), ROW(A39))), "")</f>
        <v/>
      </c>
      <c r="AU50" s="40" t="e">
        <f>IF(AND(Hersteller!$D50&lt;&gt;"", OR(Hersteller!#REF!="Hersteller", Hersteller!#REF!="")), ROW(), "")</f>
        <v>#REF!</v>
      </c>
      <c r="AV50" s="315" t="str" cm="1">
        <f t="array" ref="AV50">IFERROR(INDEX(Hersteller!$D$12:$D$261, _xlfn.AGGREGATE(15, 6, (ROW(Hersteller!$D$12:$D$261)-11)/((Hersteller!$D$12:$D$261&lt;&gt;"") * ((Hersteller!#REF!="Hersteller") + (Hersteller!#REF!=""))), ROW(A39))), "")</f>
        <v/>
      </c>
      <c r="AX50" s="315" t="str" cm="1">
        <f t="array" ref="AX50">IFERROR(
    INDEX(Hersteller!$D$12:$D$261,
        _xlfn.AGGREGATE(15, 6, (ROW(Hersteller!$D$12:$D$261)-11) / ((Hersteller!$D$12:$D$261&lt;&gt;"") * (Hersteller!#REF!="Zwischenhändler")), ROW(A39))
    ),
    ""
)</f>
        <v/>
      </c>
      <c r="AZ50" s="322" t="str" cm="1">
        <f t="array" ref="AZ50">IFERROR(INDEX(Hersteller!$D$12:$D$261, SMALL(IF(Hersteller!$D$12:$D$261&lt;&gt;"", ROW(Hersteller!$D$12:$D$261)-11), ROW(A39))), "")</f>
        <v/>
      </c>
      <c r="BB50" s="264" cm="1">
        <f t="array" ref="BB5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 s="264" cm="1">
        <f t="array" ref="BC50">IF(AND($AT$12&gt;0,ROW()-ROW($AT$12)=0),"━━ Installationen ━━",IF(AND($AT$12&gt;0,ROW()-ROW($AT$12)&lt;=$AT$12),INDEX($AS$12:$AS$261,ROW()-ROW($AT$12)),IF(AND($BA$12&gt;0,ROW()-ROW($AT$12)-$AT$12-IF($AT$12&gt;0,1,0)=0),"━━ Hersteller ━━",IF(AND($BA$12&gt;0,ROW()-ROW($AT$12)-$AT$12-IF($AT$12&gt;0,1,0)&lt;=$BA$12),INDEX($AZ$12:$AZ$261,ROW()-ROW($AT$12)-$AT$12-IF($AT$12&gt;0,1,0)),0))))</f>
        <v>0</v>
      </c>
      <c r="BD50" s="264">
        <f t="shared" si="3"/>
        <v>0</v>
      </c>
    </row>
    <row r="51" spans="3:56" ht="30" customHeight="1" thickTop="1" thickBot="1">
      <c r="C51" s="141">
        <v>40</v>
      </c>
      <c r="D51" s="125"/>
      <c r="E51" s="155"/>
      <c r="F51" s="156"/>
      <c r="G51" s="156"/>
      <c r="H51" s="156"/>
      <c r="I51" s="125"/>
      <c r="J51" s="125"/>
      <c r="K51" s="155"/>
      <c r="L51" s="156"/>
      <c r="M51" s="41"/>
      <c r="N51" s="41"/>
      <c r="O51" s="41"/>
      <c r="P51" s="41"/>
      <c r="Q51" s="41"/>
      <c r="R51" s="41"/>
      <c r="S51" s="41"/>
      <c r="T51" s="41"/>
      <c r="U51" s="41"/>
      <c r="AC51" s="61" t="str">
        <f t="array" ref="AC51">IF($K51="", "", IF(ISERROR(INDEX(Länder_Liste!$I:$I, _xludf.AGGREGATE(15, 6, ROW(Länder_Liste!$H$1:$M$260)/(Länder_Liste!$H$1:$M$260=$K$10), 1))), "not_found", INDEX(Länder_Liste!I:I, _xludf.AGGREGATE(15, 6, ROW(Länder_Liste!$H$1:$M$260)/(Länder_Liste!$H$1:$M$260=K51), 1))))</f>
        <v/>
      </c>
      <c r="AD51" s="40" t="str" cm="1">
        <f t="array" ref="AD51">IFERROR(INDEX($AK$12:$AK$261, SMALL(IF($AK$12:$AK$261&lt;&gt;"", ROW($AK$12:$AK$261)-ROW(#REF!)+1), ROW(C38))), "")</f>
        <v/>
      </c>
      <c r="AE51" s="40" cm="1">
        <f t="array" aca="1" ref="AE51" ca="1">IFERROR(INDEX(ListeHersteller,ROW(AE51)-13),0)</f>
        <v>0</v>
      </c>
      <c r="AH51" s="40" t="e">
        <f t="shared" ca="1" si="0"/>
        <v>#REF!</v>
      </c>
      <c r="AK51" s="40" t="str">
        <f t="shared" si="1"/>
        <v/>
      </c>
      <c r="AL51" s="40">
        <f>IF(ISERROR(MATCH(Hersteller!D51,D51:D187, 0)), Hersteller!D51, 0)</f>
        <v>0</v>
      </c>
      <c r="AO51" s="40" cm="1">
        <f t="array" aca="1" ref="AO51" ca="1">IF(ROW()-14&lt;($AI$12),$AH51,IF(ROW()-14=$AI$12,"━━━━━━",INDEX($AE$12:$AE$248,ROW()-14-($AI$12))))</f>
        <v>0</v>
      </c>
      <c r="AR51" s="40" t="str">
        <f t="shared" si="2"/>
        <v>-</v>
      </c>
      <c r="AS51" s="315" t="str" cm="1">
        <f t="array" ref="AS51">IFERROR(INDEX($E$12:$E$261, SMALL(IF($E$12:$E$261&lt;&gt;"", ROW($E$12:$E$261)-11), ROW(A40))), "")</f>
        <v/>
      </c>
      <c r="AU51" s="40" t="e">
        <f>IF(AND(Hersteller!$D51&lt;&gt;"", OR(Hersteller!#REF!="Hersteller", Hersteller!#REF!="")), ROW(), "")</f>
        <v>#REF!</v>
      </c>
      <c r="AV51" s="315" t="str" cm="1">
        <f t="array" ref="AV51">IFERROR(INDEX(Hersteller!$D$12:$D$261, _xlfn.AGGREGATE(15, 6, (ROW(Hersteller!$D$12:$D$261)-11)/((Hersteller!$D$12:$D$261&lt;&gt;"") * ((Hersteller!#REF!="Hersteller") + (Hersteller!#REF!=""))), ROW(A40))), "")</f>
        <v/>
      </c>
      <c r="AX51" s="315" t="str" cm="1">
        <f t="array" ref="AX51">IFERROR(
    INDEX(Hersteller!$D$12:$D$261,
        _xlfn.AGGREGATE(15, 6, (ROW(Hersteller!$D$12:$D$261)-11) / ((Hersteller!$D$12:$D$261&lt;&gt;"") * (Hersteller!#REF!="Zwischenhändler")), ROW(A40))
    ),
    ""
)</f>
        <v/>
      </c>
      <c r="AZ51" s="322" t="str" cm="1">
        <f t="array" ref="AZ51">IFERROR(INDEX(Hersteller!$D$12:$D$261, SMALL(IF(Hersteller!$D$12:$D$261&lt;&gt;"", ROW(Hersteller!$D$12:$D$261)-11), ROW(A40))), "")</f>
        <v/>
      </c>
      <c r="BB51" s="264" cm="1">
        <f t="array" ref="BB5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1" s="264" cm="1">
        <f t="array" ref="BC51">IF(AND($AT$12&gt;0,ROW()-ROW($AT$12)=0),"━━ Installationen ━━",IF(AND($AT$12&gt;0,ROW()-ROW($AT$12)&lt;=$AT$12),INDEX($AS$12:$AS$261,ROW()-ROW($AT$12)),IF(AND($BA$12&gt;0,ROW()-ROW($AT$12)-$AT$12-IF($AT$12&gt;0,1,0)=0),"━━ Hersteller ━━",IF(AND($BA$12&gt;0,ROW()-ROW($AT$12)-$AT$12-IF($AT$12&gt;0,1,0)&lt;=$BA$12),INDEX($AZ$12:$AZ$261,ROW()-ROW($AT$12)-$AT$12-IF($AT$12&gt;0,1,0)),0))))</f>
        <v>0</v>
      </c>
      <c r="BD51" s="264">
        <f t="shared" si="3"/>
        <v>0</v>
      </c>
    </row>
    <row r="52" spans="3:56" ht="30" customHeight="1" thickTop="1" thickBot="1">
      <c r="C52" s="141">
        <v>41</v>
      </c>
      <c r="D52" s="125"/>
      <c r="E52" s="155"/>
      <c r="F52" s="156"/>
      <c r="G52" s="156"/>
      <c r="H52" s="156"/>
      <c r="I52" s="125"/>
      <c r="J52" s="125"/>
      <c r="K52" s="155"/>
      <c r="L52" s="156"/>
      <c r="M52" s="41"/>
      <c r="N52" s="41"/>
      <c r="O52" s="41"/>
      <c r="P52" s="41"/>
      <c r="Q52" s="41"/>
      <c r="R52" s="41"/>
      <c r="S52" s="41"/>
      <c r="T52" s="41"/>
      <c r="U52" s="41"/>
      <c r="AC52" s="61" t="str">
        <f t="array" ref="AC52">IF($K52="", "", IF(ISERROR(INDEX(Länder_Liste!$I:$I, _xludf.AGGREGATE(15, 6, ROW(Länder_Liste!$H$1:$M$260)/(Länder_Liste!$H$1:$M$260=$K$10), 1))), "not_found", INDEX(Länder_Liste!I:I, _xludf.AGGREGATE(15, 6, ROW(Länder_Liste!$H$1:$M$260)/(Länder_Liste!$H$1:$M$260=K52), 1))))</f>
        <v/>
      </c>
      <c r="AD52" s="40" t="str" cm="1">
        <f t="array" ref="AD52">IFERROR(INDEX($AK$12:$AK$261, SMALL(IF($AK$12:$AK$261&lt;&gt;"", ROW($AK$12:$AK$261)-ROW(#REF!)+1), ROW(C39))), "")</f>
        <v/>
      </c>
      <c r="AE52" s="40" cm="1">
        <f t="array" aca="1" ref="AE52" ca="1">IFERROR(INDEX(ListeHersteller,ROW(AE52)-13),0)</f>
        <v>0</v>
      </c>
      <c r="AH52" s="40" t="e">
        <f t="shared" ca="1" si="0"/>
        <v>#REF!</v>
      </c>
      <c r="AK52" s="40" t="str">
        <f t="shared" si="1"/>
        <v/>
      </c>
      <c r="AL52" s="40">
        <f>IF(ISERROR(MATCH(Hersteller!D52,D52:D188, 0)), Hersteller!D52, 0)</f>
        <v>0</v>
      </c>
      <c r="AO52" s="40" cm="1">
        <f t="array" aca="1" ref="AO52" ca="1">IF(ROW()-14&lt;($AI$12),$AH52,IF(ROW()-14=$AI$12,"━━━━━━",INDEX($AE$12:$AE$248,ROW()-14-($AI$12))))</f>
        <v>0</v>
      </c>
      <c r="AR52" s="40" t="str">
        <f t="shared" si="2"/>
        <v>-</v>
      </c>
      <c r="AS52" s="315" t="str" cm="1">
        <f t="array" ref="AS52">IFERROR(INDEX($E$12:$E$261, SMALL(IF($E$12:$E$261&lt;&gt;"", ROW($E$12:$E$261)-11), ROW(A41))), "")</f>
        <v/>
      </c>
      <c r="AU52" s="40" t="e">
        <f>IF(AND(Hersteller!$D52&lt;&gt;"", OR(Hersteller!#REF!="Hersteller", Hersteller!#REF!="")), ROW(), "")</f>
        <v>#REF!</v>
      </c>
      <c r="AV52" s="315" t="str" cm="1">
        <f t="array" ref="AV52">IFERROR(INDEX(Hersteller!$D$12:$D$261, _xlfn.AGGREGATE(15, 6, (ROW(Hersteller!$D$12:$D$261)-11)/((Hersteller!$D$12:$D$261&lt;&gt;"") * ((Hersteller!#REF!="Hersteller") + (Hersteller!#REF!=""))), ROW(A41))), "")</f>
        <v/>
      </c>
      <c r="AX52" s="315" t="str" cm="1">
        <f t="array" ref="AX52">IFERROR(
    INDEX(Hersteller!$D$12:$D$261,
        _xlfn.AGGREGATE(15, 6, (ROW(Hersteller!$D$12:$D$261)-11) / ((Hersteller!$D$12:$D$261&lt;&gt;"") * (Hersteller!#REF!="Zwischenhändler")), ROW(A41))
    ),
    ""
)</f>
        <v/>
      </c>
      <c r="AZ52" s="322" t="str" cm="1">
        <f t="array" ref="AZ52">IFERROR(INDEX(Hersteller!$D$12:$D$261, SMALL(IF(Hersteller!$D$12:$D$261&lt;&gt;"", ROW(Hersteller!$D$12:$D$261)-11), ROW(A41))), "")</f>
        <v/>
      </c>
      <c r="BB52" s="264" cm="1">
        <f t="array" ref="BB5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2" s="264" cm="1">
        <f t="array" ref="BC52">IF(AND($AT$12&gt;0,ROW()-ROW($AT$12)=0),"━━ Installationen ━━",IF(AND($AT$12&gt;0,ROW()-ROW($AT$12)&lt;=$AT$12),INDEX($AS$12:$AS$261,ROW()-ROW($AT$12)),IF(AND($BA$12&gt;0,ROW()-ROW($AT$12)-$AT$12-IF($AT$12&gt;0,1,0)=0),"━━ Hersteller ━━",IF(AND($BA$12&gt;0,ROW()-ROW($AT$12)-$AT$12-IF($AT$12&gt;0,1,0)&lt;=$BA$12),INDEX($AZ$12:$AZ$261,ROW()-ROW($AT$12)-$AT$12-IF($AT$12&gt;0,1,0)),0))))</f>
        <v>0</v>
      </c>
      <c r="BD52" s="264">
        <f t="shared" si="3"/>
        <v>0</v>
      </c>
    </row>
    <row r="53" spans="3:56" ht="30" customHeight="1" thickTop="1" thickBot="1">
      <c r="C53" s="141">
        <v>42</v>
      </c>
      <c r="D53" s="125"/>
      <c r="E53" s="155"/>
      <c r="F53" s="156"/>
      <c r="G53" s="156"/>
      <c r="H53" s="156"/>
      <c r="I53" s="125"/>
      <c r="J53" s="125"/>
      <c r="K53" s="155"/>
      <c r="L53" s="156"/>
      <c r="M53" s="41"/>
      <c r="N53" s="41"/>
      <c r="O53" s="41"/>
      <c r="P53" s="41"/>
      <c r="Q53" s="41"/>
      <c r="R53" s="41"/>
      <c r="S53" s="41"/>
      <c r="T53" s="41"/>
      <c r="U53" s="41"/>
      <c r="AC53" s="61" t="str">
        <f t="array" ref="AC53">IF($K53="", "", IF(ISERROR(INDEX(Länder_Liste!$I:$I, _xludf.AGGREGATE(15, 6, ROW(Länder_Liste!$H$1:$M$260)/(Länder_Liste!$H$1:$M$260=$K$10), 1))), "not_found", INDEX(Länder_Liste!I:I, _xludf.AGGREGATE(15, 6, ROW(Länder_Liste!$H$1:$M$260)/(Länder_Liste!$H$1:$M$260=K53), 1))))</f>
        <v/>
      </c>
      <c r="AD53" s="40" t="str" cm="1">
        <f t="array" ref="AD53">IFERROR(INDEX($AK$12:$AK$261, SMALL(IF($AK$12:$AK$261&lt;&gt;"", ROW($AK$12:$AK$261)-ROW(#REF!)+1), ROW(C40))), "")</f>
        <v/>
      </c>
      <c r="AE53" s="40" cm="1">
        <f t="array" aca="1" ref="AE53" ca="1">IFERROR(INDEX(ListeHersteller,ROW(AE53)-13),0)</f>
        <v>0</v>
      </c>
      <c r="AH53" s="40" t="e">
        <f t="shared" ca="1" si="0"/>
        <v>#REF!</v>
      </c>
      <c r="AK53" s="40" t="str">
        <f t="shared" si="1"/>
        <v/>
      </c>
      <c r="AL53" s="40">
        <f>IF(ISERROR(MATCH(Hersteller!D53,D53:D189, 0)), Hersteller!D53, 0)</f>
        <v>0</v>
      </c>
      <c r="AO53" s="40" cm="1">
        <f t="array" aca="1" ref="AO53" ca="1">IF(ROW()-14&lt;($AI$12),$AH53,IF(ROW()-14=$AI$12,"━━━━━━",INDEX($AE$12:$AE$248,ROW()-14-($AI$12))))</f>
        <v>0</v>
      </c>
      <c r="AR53" s="40" t="str">
        <f t="shared" si="2"/>
        <v>-</v>
      </c>
      <c r="AS53" s="315" t="str" cm="1">
        <f t="array" ref="AS53">IFERROR(INDEX($E$12:$E$261, SMALL(IF($E$12:$E$261&lt;&gt;"", ROW($E$12:$E$261)-11), ROW(A42))), "")</f>
        <v/>
      </c>
      <c r="AU53" s="40" t="e">
        <f>IF(AND(Hersteller!$D53&lt;&gt;"", OR(Hersteller!#REF!="Hersteller", Hersteller!#REF!="")), ROW(), "")</f>
        <v>#REF!</v>
      </c>
      <c r="AV53" s="315" t="str" cm="1">
        <f t="array" ref="AV53">IFERROR(INDEX(Hersteller!$D$12:$D$261, _xlfn.AGGREGATE(15, 6, (ROW(Hersteller!$D$12:$D$261)-11)/((Hersteller!$D$12:$D$261&lt;&gt;"") * ((Hersteller!#REF!="Hersteller") + (Hersteller!#REF!=""))), ROW(A42))), "")</f>
        <v/>
      </c>
      <c r="AX53" s="315" t="str" cm="1">
        <f t="array" ref="AX53">IFERROR(
    INDEX(Hersteller!$D$12:$D$261,
        _xlfn.AGGREGATE(15, 6, (ROW(Hersteller!$D$12:$D$261)-11) / ((Hersteller!$D$12:$D$261&lt;&gt;"") * (Hersteller!#REF!="Zwischenhändler")), ROW(A42))
    ),
    ""
)</f>
        <v/>
      </c>
      <c r="AZ53" s="322" t="str" cm="1">
        <f t="array" ref="AZ53">IFERROR(INDEX(Hersteller!$D$12:$D$261, SMALL(IF(Hersteller!$D$12:$D$261&lt;&gt;"", ROW(Hersteller!$D$12:$D$261)-11), ROW(A42))), "")</f>
        <v/>
      </c>
      <c r="BB53" s="264" cm="1">
        <f t="array" ref="BB5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3" s="264" cm="1">
        <f t="array" ref="BC53">IF(AND($AT$12&gt;0,ROW()-ROW($AT$12)=0),"━━ Installationen ━━",IF(AND($AT$12&gt;0,ROW()-ROW($AT$12)&lt;=$AT$12),INDEX($AS$12:$AS$261,ROW()-ROW($AT$12)),IF(AND($BA$12&gt;0,ROW()-ROW($AT$12)-$AT$12-IF($AT$12&gt;0,1,0)=0),"━━ Hersteller ━━",IF(AND($BA$12&gt;0,ROW()-ROW($AT$12)-$AT$12-IF($AT$12&gt;0,1,0)&lt;=$BA$12),INDEX($AZ$12:$AZ$261,ROW()-ROW($AT$12)-$AT$12-IF($AT$12&gt;0,1,0)),0))))</f>
        <v>0</v>
      </c>
      <c r="BD53" s="264">
        <f t="shared" si="3"/>
        <v>0</v>
      </c>
    </row>
    <row r="54" spans="3:56" ht="30" customHeight="1" thickTop="1" thickBot="1">
      <c r="C54" s="141">
        <v>43</v>
      </c>
      <c r="D54" s="125"/>
      <c r="E54" s="155"/>
      <c r="F54" s="156"/>
      <c r="G54" s="156"/>
      <c r="H54" s="156"/>
      <c r="I54" s="125"/>
      <c r="J54" s="125"/>
      <c r="K54" s="155"/>
      <c r="L54" s="156"/>
      <c r="M54" s="41"/>
      <c r="N54" s="41"/>
      <c r="O54" s="41"/>
      <c r="P54" s="41"/>
      <c r="Q54" s="41"/>
      <c r="R54" s="41"/>
      <c r="S54" s="41"/>
      <c r="T54" s="41"/>
      <c r="U54" s="41"/>
      <c r="AC54" s="61" t="str">
        <f t="array" ref="AC54">IF($K54="", "", IF(ISERROR(INDEX(Länder_Liste!$I:$I, _xludf.AGGREGATE(15, 6, ROW(Länder_Liste!$H$1:$M$260)/(Länder_Liste!$H$1:$M$260=$K$10), 1))), "not_found", INDEX(Länder_Liste!I:I, _xludf.AGGREGATE(15, 6, ROW(Länder_Liste!$H$1:$M$260)/(Länder_Liste!$H$1:$M$260=K54), 1))))</f>
        <v/>
      </c>
      <c r="AD54" s="40" t="str" cm="1">
        <f t="array" ref="AD54">IFERROR(INDEX($AK$12:$AK$261, SMALL(IF($AK$12:$AK$261&lt;&gt;"", ROW($AK$12:$AK$261)-ROW(#REF!)+1), ROW(C41))), "")</f>
        <v/>
      </c>
      <c r="AE54" s="40" cm="1">
        <f t="array" aca="1" ref="AE54" ca="1">IFERROR(INDEX(ListeHersteller,ROW(AE54)-13),0)</f>
        <v>0</v>
      </c>
      <c r="AH54" s="40" t="e">
        <f t="shared" ca="1" si="0"/>
        <v>#REF!</v>
      </c>
      <c r="AK54" s="40" t="str">
        <f t="shared" si="1"/>
        <v/>
      </c>
      <c r="AL54" s="40">
        <f>IF(ISERROR(MATCH(Hersteller!D54,D54:D190, 0)), Hersteller!D54, 0)</f>
        <v>0</v>
      </c>
      <c r="AO54" s="40" cm="1">
        <f t="array" aca="1" ref="AO54" ca="1">IF(ROW()-14&lt;($AI$12),$AH54,IF(ROW()-14=$AI$12,"━━━━━━",INDEX($AE$12:$AE$248,ROW()-14-($AI$12))))</f>
        <v>0</v>
      </c>
      <c r="AR54" s="40" t="str">
        <f t="shared" si="2"/>
        <v>-</v>
      </c>
      <c r="AS54" s="315" t="str" cm="1">
        <f t="array" ref="AS54">IFERROR(INDEX($E$12:$E$261, SMALL(IF($E$12:$E$261&lt;&gt;"", ROW($E$12:$E$261)-11), ROW(A43))), "")</f>
        <v/>
      </c>
      <c r="AU54" s="40" t="e">
        <f>IF(AND(Hersteller!$D54&lt;&gt;"", OR(Hersteller!#REF!="Hersteller", Hersteller!#REF!="")), ROW(), "")</f>
        <v>#REF!</v>
      </c>
      <c r="AV54" s="315" t="str" cm="1">
        <f t="array" ref="AV54">IFERROR(INDEX(Hersteller!$D$12:$D$261, _xlfn.AGGREGATE(15, 6, (ROW(Hersteller!$D$12:$D$261)-11)/((Hersteller!$D$12:$D$261&lt;&gt;"") * ((Hersteller!#REF!="Hersteller") + (Hersteller!#REF!=""))), ROW(A43))), "")</f>
        <v/>
      </c>
      <c r="AX54" s="315" t="str" cm="1">
        <f t="array" ref="AX54">IFERROR(
    INDEX(Hersteller!$D$12:$D$261,
        _xlfn.AGGREGATE(15, 6, (ROW(Hersteller!$D$12:$D$261)-11) / ((Hersteller!$D$12:$D$261&lt;&gt;"") * (Hersteller!#REF!="Zwischenhändler")), ROW(A43))
    ),
    ""
)</f>
        <v/>
      </c>
      <c r="AZ54" s="322" t="str" cm="1">
        <f t="array" ref="AZ54">IFERROR(INDEX(Hersteller!$D$12:$D$261, SMALL(IF(Hersteller!$D$12:$D$261&lt;&gt;"", ROW(Hersteller!$D$12:$D$261)-11), ROW(A43))), "")</f>
        <v/>
      </c>
      <c r="BB54" s="264" cm="1">
        <f t="array" ref="BB5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4" s="264" cm="1">
        <f t="array" ref="BC54">IF(AND($AT$12&gt;0,ROW()-ROW($AT$12)=0),"━━ Installationen ━━",IF(AND($AT$12&gt;0,ROW()-ROW($AT$12)&lt;=$AT$12),INDEX($AS$12:$AS$261,ROW()-ROW($AT$12)),IF(AND($BA$12&gt;0,ROW()-ROW($AT$12)-$AT$12-IF($AT$12&gt;0,1,0)=0),"━━ Hersteller ━━",IF(AND($BA$12&gt;0,ROW()-ROW($AT$12)-$AT$12-IF($AT$12&gt;0,1,0)&lt;=$BA$12),INDEX($AZ$12:$AZ$261,ROW()-ROW($AT$12)-$AT$12-IF($AT$12&gt;0,1,0)),0))))</f>
        <v>0</v>
      </c>
      <c r="BD54" s="264">
        <f t="shared" si="3"/>
        <v>0</v>
      </c>
    </row>
    <row r="55" spans="3:56" ht="30" customHeight="1" thickTop="1" thickBot="1">
      <c r="C55" s="141">
        <v>44</v>
      </c>
      <c r="D55" s="125"/>
      <c r="E55" s="155"/>
      <c r="F55" s="156"/>
      <c r="G55" s="156"/>
      <c r="H55" s="156"/>
      <c r="I55" s="125"/>
      <c r="J55" s="125"/>
      <c r="K55" s="155"/>
      <c r="L55" s="156"/>
      <c r="M55" s="41"/>
      <c r="N55" s="41"/>
      <c r="O55" s="41"/>
      <c r="P55" s="41"/>
      <c r="Q55" s="41"/>
      <c r="R55" s="41"/>
      <c r="S55" s="41"/>
      <c r="T55" s="41"/>
      <c r="U55" s="41"/>
      <c r="AC55" s="61" t="str">
        <f t="array" ref="AC55">IF($K55="", "", IF(ISERROR(INDEX(Länder_Liste!$I:$I, _xludf.AGGREGATE(15, 6, ROW(Länder_Liste!$H$1:$M$260)/(Länder_Liste!$H$1:$M$260=$K$10), 1))), "not_found", INDEX(Länder_Liste!I:I, _xludf.AGGREGATE(15, 6, ROW(Länder_Liste!$H$1:$M$260)/(Länder_Liste!$H$1:$M$260=K55), 1))))</f>
        <v/>
      </c>
      <c r="AD55" s="40" t="str" cm="1">
        <f t="array" ref="AD55">IFERROR(INDEX($AK$12:$AK$261, SMALL(IF($AK$12:$AK$261&lt;&gt;"", ROW($AK$12:$AK$261)-ROW(#REF!)+1), ROW(C42))), "")</f>
        <v/>
      </c>
      <c r="AE55" s="40" cm="1">
        <f t="array" aca="1" ref="AE55" ca="1">IFERROR(INDEX(ListeHersteller,ROW(AE55)-13),0)</f>
        <v>0</v>
      </c>
      <c r="AH55" s="40" t="e">
        <f t="shared" ca="1" si="0"/>
        <v>#REF!</v>
      </c>
      <c r="AK55" s="40" t="str">
        <f t="shared" si="1"/>
        <v/>
      </c>
      <c r="AL55" s="40">
        <f>IF(ISERROR(MATCH(Hersteller!D55,D55:D191, 0)), Hersteller!D55, 0)</f>
        <v>0</v>
      </c>
      <c r="AO55" s="40" cm="1">
        <f t="array" aca="1" ref="AO55" ca="1">IF(ROW()-14&lt;($AI$12),$AH55,IF(ROW()-14=$AI$12,"━━━━━━",INDEX($AE$12:$AE$248,ROW()-14-($AI$12))))</f>
        <v>0</v>
      </c>
      <c r="AR55" s="40" t="str">
        <f t="shared" si="2"/>
        <v>-</v>
      </c>
      <c r="AS55" s="315" t="str" cm="1">
        <f t="array" ref="AS55">IFERROR(INDEX($E$12:$E$261, SMALL(IF($E$12:$E$261&lt;&gt;"", ROW($E$12:$E$261)-11), ROW(A44))), "")</f>
        <v/>
      </c>
      <c r="AU55" s="40" t="e">
        <f>IF(AND(Hersteller!$D55&lt;&gt;"", OR(Hersteller!#REF!="Hersteller", Hersteller!#REF!="")), ROW(), "")</f>
        <v>#REF!</v>
      </c>
      <c r="AV55" s="315" t="str" cm="1">
        <f t="array" ref="AV55">IFERROR(INDEX(Hersteller!$D$12:$D$261, _xlfn.AGGREGATE(15, 6, (ROW(Hersteller!$D$12:$D$261)-11)/((Hersteller!$D$12:$D$261&lt;&gt;"") * ((Hersteller!#REF!="Hersteller") + (Hersteller!#REF!=""))), ROW(A44))), "")</f>
        <v/>
      </c>
      <c r="AX55" s="315" t="str" cm="1">
        <f t="array" ref="AX55">IFERROR(
    INDEX(Hersteller!$D$12:$D$261,
        _xlfn.AGGREGATE(15, 6, (ROW(Hersteller!$D$12:$D$261)-11) / ((Hersteller!$D$12:$D$261&lt;&gt;"") * (Hersteller!#REF!="Zwischenhändler")), ROW(A44))
    ),
    ""
)</f>
        <v/>
      </c>
      <c r="AZ55" s="322" t="str" cm="1">
        <f t="array" ref="AZ55">IFERROR(INDEX(Hersteller!$D$12:$D$261, SMALL(IF(Hersteller!$D$12:$D$261&lt;&gt;"", ROW(Hersteller!$D$12:$D$261)-11), ROW(A44))), "")</f>
        <v/>
      </c>
      <c r="BB55" s="264" cm="1">
        <f t="array" ref="BB5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5" s="264" cm="1">
        <f t="array" ref="BC55">IF(AND($AT$12&gt;0,ROW()-ROW($AT$12)=0),"━━ Installationen ━━",IF(AND($AT$12&gt;0,ROW()-ROW($AT$12)&lt;=$AT$12),INDEX($AS$12:$AS$261,ROW()-ROW($AT$12)),IF(AND($BA$12&gt;0,ROW()-ROW($AT$12)-$AT$12-IF($AT$12&gt;0,1,0)=0),"━━ Hersteller ━━",IF(AND($BA$12&gt;0,ROW()-ROW($AT$12)-$AT$12-IF($AT$12&gt;0,1,0)&lt;=$BA$12),INDEX($AZ$12:$AZ$261,ROW()-ROW($AT$12)-$AT$12-IF($AT$12&gt;0,1,0)),0))))</f>
        <v>0</v>
      </c>
      <c r="BD55" s="264">
        <f t="shared" si="3"/>
        <v>0</v>
      </c>
    </row>
    <row r="56" spans="3:56" ht="30" customHeight="1" thickTop="1" thickBot="1">
      <c r="C56" s="141">
        <v>45</v>
      </c>
      <c r="D56" s="125"/>
      <c r="E56" s="155"/>
      <c r="F56" s="156"/>
      <c r="G56" s="156"/>
      <c r="H56" s="156"/>
      <c r="I56" s="125"/>
      <c r="J56" s="125"/>
      <c r="K56" s="155"/>
      <c r="L56" s="156"/>
      <c r="M56" s="41"/>
      <c r="N56" s="41"/>
      <c r="O56" s="41"/>
      <c r="P56" s="41"/>
      <c r="Q56" s="41"/>
      <c r="R56" s="41"/>
      <c r="S56" s="41"/>
      <c r="T56" s="41"/>
      <c r="U56" s="41"/>
      <c r="AC56" s="61" t="str">
        <f t="array" ref="AC56">IF($K56="", "", IF(ISERROR(INDEX(Länder_Liste!$I:$I, _xludf.AGGREGATE(15, 6, ROW(Länder_Liste!$H$1:$M$260)/(Länder_Liste!$H$1:$M$260=$K$10), 1))), "not_found", INDEX(Länder_Liste!I:I, _xludf.AGGREGATE(15, 6, ROW(Länder_Liste!$H$1:$M$260)/(Länder_Liste!$H$1:$M$260=K56), 1))))</f>
        <v/>
      </c>
      <c r="AD56" s="40" t="str" cm="1">
        <f t="array" ref="AD56">IFERROR(INDEX($AK$12:$AK$261, SMALL(IF($AK$12:$AK$261&lt;&gt;"", ROW($AK$12:$AK$261)-ROW(#REF!)+1), ROW(C43))), "")</f>
        <v/>
      </c>
      <c r="AE56" s="40" cm="1">
        <f t="array" aca="1" ref="AE56" ca="1">IFERROR(INDEX(ListeHersteller,ROW(AE56)-13),0)</f>
        <v>0</v>
      </c>
      <c r="AH56" s="40" t="e">
        <f t="shared" ca="1" si="0"/>
        <v>#REF!</v>
      </c>
      <c r="AK56" s="40" t="str">
        <f t="shared" si="1"/>
        <v/>
      </c>
      <c r="AL56" s="40">
        <f>IF(ISERROR(MATCH(Hersteller!D56,D56:D192, 0)), Hersteller!D56, 0)</f>
        <v>0</v>
      </c>
      <c r="AO56" s="40" cm="1">
        <f t="array" aca="1" ref="AO56" ca="1">IF(ROW()-14&lt;($AI$12),$AH56,IF(ROW()-14=$AI$12,"━━━━━━",INDEX($AE$12:$AE$248,ROW()-14-($AI$12))))</f>
        <v>0</v>
      </c>
      <c r="AR56" s="40" t="str">
        <f t="shared" si="2"/>
        <v>-</v>
      </c>
      <c r="AS56" s="315" t="str" cm="1">
        <f t="array" ref="AS56">IFERROR(INDEX($E$12:$E$261, SMALL(IF($E$12:$E$261&lt;&gt;"", ROW($E$12:$E$261)-11), ROW(A45))), "")</f>
        <v/>
      </c>
      <c r="AU56" s="40" t="e">
        <f>IF(AND(Hersteller!$D56&lt;&gt;"", OR(Hersteller!#REF!="Hersteller", Hersteller!#REF!="")), ROW(), "")</f>
        <v>#REF!</v>
      </c>
      <c r="AV56" s="315" t="str" cm="1">
        <f t="array" ref="AV56">IFERROR(INDEX(Hersteller!$D$12:$D$261, _xlfn.AGGREGATE(15, 6, (ROW(Hersteller!$D$12:$D$261)-11)/((Hersteller!$D$12:$D$261&lt;&gt;"") * ((Hersteller!#REF!="Hersteller") + (Hersteller!#REF!=""))), ROW(A45))), "")</f>
        <v/>
      </c>
      <c r="AX56" s="315" t="str" cm="1">
        <f t="array" ref="AX56">IFERROR(
    INDEX(Hersteller!$D$12:$D$261,
        _xlfn.AGGREGATE(15, 6, (ROW(Hersteller!$D$12:$D$261)-11) / ((Hersteller!$D$12:$D$261&lt;&gt;"") * (Hersteller!#REF!="Zwischenhändler")), ROW(A45))
    ),
    ""
)</f>
        <v/>
      </c>
      <c r="AZ56" s="322" t="str" cm="1">
        <f t="array" ref="AZ56">IFERROR(INDEX(Hersteller!$D$12:$D$261, SMALL(IF(Hersteller!$D$12:$D$261&lt;&gt;"", ROW(Hersteller!$D$12:$D$261)-11), ROW(A45))), "")</f>
        <v/>
      </c>
      <c r="BB56" s="264" cm="1">
        <f t="array" ref="BB5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6" s="264" cm="1">
        <f t="array" ref="BC56">IF(AND($AT$12&gt;0,ROW()-ROW($AT$12)=0),"━━ Installationen ━━",IF(AND($AT$12&gt;0,ROW()-ROW($AT$12)&lt;=$AT$12),INDEX($AS$12:$AS$261,ROW()-ROW($AT$12)),IF(AND($BA$12&gt;0,ROW()-ROW($AT$12)-$AT$12-IF($AT$12&gt;0,1,0)=0),"━━ Hersteller ━━",IF(AND($BA$12&gt;0,ROW()-ROW($AT$12)-$AT$12-IF($AT$12&gt;0,1,0)&lt;=$BA$12),INDEX($AZ$12:$AZ$261,ROW()-ROW($AT$12)-$AT$12-IF($AT$12&gt;0,1,0)),0))))</f>
        <v>0</v>
      </c>
      <c r="BD56" s="264">
        <f t="shared" si="3"/>
        <v>0</v>
      </c>
    </row>
    <row r="57" spans="3:56" ht="30" customHeight="1" thickTop="1" thickBot="1">
      <c r="C57" s="141">
        <v>46</v>
      </c>
      <c r="D57" s="125"/>
      <c r="E57" s="155"/>
      <c r="F57" s="156"/>
      <c r="G57" s="156"/>
      <c r="H57" s="156"/>
      <c r="I57" s="125"/>
      <c r="J57" s="125"/>
      <c r="K57" s="155"/>
      <c r="L57" s="156"/>
      <c r="M57" s="41"/>
      <c r="N57" s="41"/>
      <c r="O57" s="41"/>
      <c r="P57" s="41"/>
      <c r="Q57" s="41"/>
      <c r="R57" s="41"/>
      <c r="S57" s="41"/>
      <c r="T57" s="41"/>
      <c r="U57" s="41"/>
      <c r="AC57" s="61" t="str">
        <f t="array" ref="AC57">IF($K57="", "", IF(ISERROR(INDEX(Länder_Liste!$I:$I, _xludf.AGGREGATE(15, 6, ROW(Länder_Liste!$H$1:$M$260)/(Länder_Liste!$H$1:$M$260=$K$10), 1))), "not_found", INDEX(Länder_Liste!I:I, _xludf.AGGREGATE(15, 6, ROW(Länder_Liste!$H$1:$M$260)/(Länder_Liste!$H$1:$M$260=K57), 1))))</f>
        <v/>
      </c>
      <c r="AD57" s="40" t="str" cm="1">
        <f t="array" ref="AD57">IFERROR(INDEX($AK$12:$AK$261, SMALL(IF($AK$12:$AK$261&lt;&gt;"", ROW($AK$12:$AK$261)-ROW(#REF!)+1), ROW(C44))), "")</f>
        <v/>
      </c>
      <c r="AE57" s="40" cm="1">
        <f t="array" aca="1" ref="AE57" ca="1">IFERROR(INDEX(ListeHersteller,ROW(AE57)-13),0)</f>
        <v>0</v>
      </c>
      <c r="AH57" s="40" t="e">
        <f t="shared" ca="1" si="0"/>
        <v>#REF!</v>
      </c>
      <c r="AK57" s="40" t="str">
        <f t="shared" si="1"/>
        <v/>
      </c>
      <c r="AL57" s="40">
        <f>IF(ISERROR(MATCH(Hersteller!D57,D57:D193, 0)), Hersteller!D57, 0)</f>
        <v>0</v>
      </c>
      <c r="AO57" s="40" cm="1">
        <f t="array" aca="1" ref="AO57" ca="1">IF(ROW()-14&lt;($AI$12),$AH57,IF(ROW()-14=$AI$12,"━━━━━━",INDEX($AE$12:$AE$248,ROW()-14-($AI$12))))</f>
        <v>0</v>
      </c>
      <c r="AR57" s="40" t="str">
        <f t="shared" si="2"/>
        <v>-</v>
      </c>
      <c r="AS57" s="315" t="str" cm="1">
        <f t="array" ref="AS57">IFERROR(INDEX($E$12:$E$261, SMALL(IF($E$12:$E$261&lt;&gt;"", ROW($E$12:$E$261)-11), ROW(A46))), "")</f>
        <v/>
      </c>
      <c r="AU57" s="40" t="e">
        <f>IF(AND(Hersteller!$D57&lt;&gt;"", OR(Hersteller!#REF!="Hersteller", Hersteller!#REF!="")), ROW(), "")</f>
        <v>#REF!</v>
      </c>
      <c r="AV57" s="315" t="str" cm="1">
        <f t="array" ref="AV57">IFERROR(INDEX(Hersteller!$D$12:$D$261, _xlfn.AGGREGATE(15, 6, (ROW(Hersteller!$D$12:$D$261)-11)/((Hersteller!$D$12:$D$261&lt;&gt;"") * ((Hersteller!#REF!="Hersteller") + (Hersteller!#REF!=""))), ROW(A46))), "")</f>
        <v/>
      </c>
      <c r="AX57" s="315" t="str" cm="1">
        <f t="array" ref="AX57">IFERROR(
    INDEX(Hersteller!$D$12:$D$261,
        _xlfn.AGGREGATE(15, 6, (ROW(Hersteller!$D$12:$D$261)-11) / ((Hersteller!$D$12:$D$261&lt;&gt;"") * (Hersteller!#REF!="Zwischenhändler")), ROW(A46))
    ),
    ""
)</f>
        <v/>
      </c>
      <c r="AZ57" s="322" t="str" cm="1">
        <f t="array" ref="AZ57">IFERROR(INDEX(Hersteller!$D$12:$D$261, SMALL(IF(Hersteller!$D$12:$D$261&lt;&gt;"", ROW(Hersteller!$D$12:$D$261)-11), ROW(A46))), "")</f>
        <v/>
      </c>
      <c r="BB57" s="264" cm="1">
        <f t="array" ref="BB5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7" s="264" cm="1">
        <f t="array" ref="BC57">IF(AND($AT$12&gt;0,ROW()-ROW($AT$12)=0),"━━ Installationen ━━",IF(AND($AT$12&gt;0,ROW()-ROW($AT$12)&lt;=$AT$12),INDEX($AS$12:$AS$261,ROW()-ROW($AT$12)),IF(AND($BA$12&gt;0,ROW()-ROW($AT$12)-$AT$12-IF($AT$12&gt;0,1,0)=0),"━━ Hersteller ━━",IF(AND($BA$12&gt;0,ROW()-ROW($AT$12)-$AT$12-IF($AT$12&gt;0,1,0)&lt;=$BA$12),INDEX($AZ$12:$AZ$261,ROW()-ROW($AT$12)-$AT$12-IF($AT$12&gt;0,1,0)),0))))</f>
        <v>0</v>
      </c>
      <c r="BD57" s="264">
        <f t="shared" si="3"/>
        <v>0</v>
      </c>
    </row>
    <row r="58" spans="3:56" ht="30" customHeight="1" thickTop="1" thickBot="1">
      <c r="C58" s="141">
        <v>47</v>
      </c>
      <c r="D58" s="125"/>
      <c r="E58" s="155"/>
      <c r="F58" s="156"/>
      <c r="G58" s="156"/>
      <c r="H58" s="156"/>
      <c r="I58" s="125"/>
      <c r="J58" s="125"/>
      <c r="K58" s="155"/>
      <c r="L58" s="156"/>
      <c r="M58" s="41"/>
      <c r="N58" s="41"/>
      <c r="O58" s="41"/>
      <c r="P58" s="41"/>
      <c r="Q58" s="41"/>
      <c r="R58" s="41"/>
      <c r="S58" s="41"/>
      <c r="T58" s="41"/>
      <c r="U58" s="41"/>
      <c r="AC58" s="61" t="str">
        <f t="array" ref="AC58">IF($K58="", "", IF(ISERROR(INDEX(Länder_Liste!$I:$I, _xludf.AGGREGATE(15, 6, ROW(Länder_Liste!$H$1:$M$260)/(Länder_Liste!$H$1:$M$260=$K$10), 1))), "not_found", INDEX(Länder_Liste!I:I, _xludf.AGGREGATE(15, 6, ROW(Länder_Liste!$H$1:$M$260)/(Länder_Liste!$H$1:$M$260=K58), 1))))</f>
        <v/>
      </c>
      <c r="AD58" s="40" t="str" cm="1">
        <f t="array" ref="AD58">IFERROR(INDEX($AK$12:$AK$261, SMALL(IF($AK$12:$AK$261&lt;&gt;"", ROW($AK$12:$AK$261)-ROW(#REF!)+1), ROW(C45))), "")</f>
        <v/>
      </c>
      <c r="AE58" s="40" cm="1">
        <f t="array" aca="1" ref="AE58" ca="1">IFERROR(INDEX(ListeHersteller,ROW(AE58)-13),0)</f>
        <v>0</v>
      </c>
      <c r="AH58" s="40" t="e">
        <f t="shared" ca="1" si="0"/>
        <v>#REF!</v>
      </c>
      <c r="AK58" s="40" t="str">
        <f t="shared" si="1"/>
        <v/>
      </c>
      <c r="AL58" s="40">
        <f>IF(ISERROR(MATCH(Hersteller!D58,D58:D194, 0)), Hersteller!D58, 0)</f>
        <v>0</v>
      </c>
      <c r="AO58" s="40" cm="1">
        <f t="array" aca="1" ref="AO58" ca="1">IF(ROW()-14&lt;($AI$12),$AH58,IF(ROW()-14=$AI$12,"━━━━━━",INDEX($AE$12:$AE$248,ROW()-14-($AI$12))))</f>
        <v>0</v>
      </c>
      <c r="AR58" s="40" t="str">
        <f t="shared" si="2"/>
        <v>-</v>
      </c>
      <c r="AS58" s="315" t="str" cm="1">
        <f t="array" ref="AS58">IFERROR(INDEX($E$12:$E$261, SMALL(IF($E$12:$E$261&lt;&gt;"", ROW($E$12:$E$261)-11), ROW(A47))), "")</f>
        <v/>
      </c>
      <c r="AU58" s="40" t="e">
        <f>IF(AND(Hersteller!$D58&lt;&gt;"", OR(Hersteller!#REF!="Hersteller", Hersteller!#REF!="")), ROW(), "")</f>
        <v>#REF!</v>
      </c>
      <c r="AV58" s="315" t="str" cm="1">
        <f t="array" ref="AV58">IFERROR(INDEX(Hersteller!$D$12:$D$261, _xlfn.AGGREGATE(15, 6, (ROW(Hersteller!$D$12:$D$261)-11)/((Hersteller!$D$12:$D$261&lt;&gt;"") * ((Hersteller!#REF!="Hersteller") + (Hersteller!#REF!=""))), ROW(A47))), "")</f>
        <v/>
      </c>
      <c r="AX58" s="315" t="str" cm="1">
        <f t="array" ref="AX58">IFERROR(
    INDEX(Hersteller!$D$12:$D$261,
        _xlfn.AGGREGATE(15, 6, (ROW(Hersteller!$D$12:$D$261)-11) / ((Hersteller!$D$12:$D$261&lt;&gt;"") * (Hersteller!#REF!="Zwischenhändler")), ROW(A47))
    ),
    ""
)</f>
        <v/>
      </c>
      <c r="AZ58" s="322" t="str" cm="1">
        <f t="array" ref="AZ58">IFERROR(INDEX(Hersteller!$D$12:$D$261, SMALL(IF(Hersteller!$D$12:$D$261&lt;&gt;"", ROW(Hersteller!$D$12:$D$261)-11), ROW(A47))), "")</f>
        <v/>
      </c>
      <c r="BB58" s="264" cm="1">
        <f t="array" ref="BB5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8" s="264" cm="1">
        <f t="array" ref="BC58">IF(AND($AT$12&gt;0,ROW()-ROW($AT$12)=0),"━━ Installationen ━━",IF(AND($AT$12&gt;0,ROW()-ROW($AT$12)&lt;=$AT$12),INDEX($AS$12:$AS$261,ROW()-ROW($AT$12)),IF(AND($BA$12&gt;0,ROW()-ROW($AT$12)-$AT$12-IF($AT$12&gt;0,1,0)=0),"━━ Hersteller ━━",IF(AND($BA$12&gt;0,ROW()-ROW($AT$12)-$AT$12-IF($AT$12&gt;0,1,0)&lt;=$BA$12),INDEX($AZ$12:$AZ$261,ROW()-ROW($AT$12)-$AT$12-IF($AT$12&gt;0,1,0)),0))))</f>
        <v>0</v>
      </c>
      <c r="BD58" s="264">
        <f t="shared" si="3"/>
        <v>0</v>
      </c>
    </row>
    <row r="59" spans="3:56" ht="30" customHeight="1" thickTop="1" thickBot="1">
      <c r="C59" s="141">
        <v>48</v>
      </c>
      <c r="D59" s="125"/>
      <c r="E59" s="155"/>
      <c r="F59" s="156"/>
      <c r="G59" s="156"/>
      <c r="H59" s="156"/>
      <c r="I59" s="125"/>
      <c r="J59" s="125"/>
      <c r="K59" s="155"/>
      <c r="L59" s="156"/>
      <c r="M59" s="41"/>
      <c r="N59" s="41"/>
      <c r="O59" s="41"/>
      <c r="P59" s="41"/>
      <c r="Q59" s="41"/>
      <c r="R59" s="41"/>
      <c r="S59" s="41"/>
      <c r="T59" s="41"/>
      <c r="U59" s="41"/>
      <c r="AC59" s="61" t="str">
        <f t="array" ref="AC59">IF($K59="", "", IF(ISERROR(INDEX(Länder_Liste!$I:$I, _xludf.AGGREGATE(15, 6, ROW(Länder_Liste!$H$1:$M$260)/(Länder_Liste!$H$1:$M$260=$K$10), 1))), "not_found", INDEX(Länder_Liste!I:I, _xludf.AGGREGATE(15, 6, ROW(Länder_Liste!$H$1:$M$260)/(Länder_Liste!$H$1:$M$260=K59), 1))))</f>
        <v/>
      </c>
      <c r="AD59" s="40" t="str" cm="1">
        <f t="array" ref="AD59">IFERROR(INDEX($AK$12:$AK$261, SMALL(IF($AK$12:$AK$261&lt;&gt;"", ROW($AK$12:$AK$261)-ROW(#REF!)+1), ROW(C46))), "")</f>
        <v/>
      </c>
      <c r="AE59" s="40" cm="1">
        <f t="array" aca="1" ref="AE59" ca="1">IFERROR(INDEX(ListeHersteller,ROW(AE59)-13),0)</f>
        <v>0</v>
      </c>
      <c r="AH59" s="40" t="e">
        <f t="shared" ca="1" si="0"/>
        <v>#REF!</v>
      </c>
      <c r="AK59" s="40" t="str">
        <f t="shared" si="1"/>
        <v/>
      </c>
      <c r="AL59" s="40">
        <f>IF(ISERROR(MATCH(Hersteller!D59,D59:D195, 0)), Hersteller!D59, 0)</f>
        <v>0</v>
      </c>
      <c r="AO59" s="40" cm="1">
        <f t="array" aca="1" ref="AO59" ca="1">IF(ROW()-14&lt;($AI$12),$AH59,IF(ROW()-14=$AI$12,"━━━━━━",INDEX($AE$12:$AE$248,ROW()-14-($AI$12))))</f>
        <v>0</v>
      </c>
      <c r="AR59" s="40" t="str">
        <f t="shared" si="2"/>
        <v>-</v>
      </c>
      <c r="AS59" s="315" t="str" cm="1">
        <f t="array" ref="AS59">IFERROR(INDEX($E$12:$E$261, SMALL(IF($E$12:$E$261&lt;&gt;"", ROW($E$12:$E$261)-11), ROW(A48))), "")</f>
        <v/>
      </c>
      <c r="AU59" s="40" t="e">
        <f>IF(AND(Hersteller!$D59&lt;&gt;"", OR(Hersteller!#REF!="Hersteller", Hersteller!#REF!="")), ROW(), "")</f>
        <v>#REF!</v>
      </c>
      <c r="AV59" s="315" t="str" cm="1">
        <f t="array" ref="AV59">IFERROR(INDEX(Hersteller!$D$12:$D$261, _xlfn.AGGREGATE(15, 6, (ROW(Hersteller!$D$12:$D$261)-11)/((Hersteller!$D$12:$D$261&lt;&gt;"") * ((Hersteller!#REF!="Hersteller") + (Hersteller!#REF!=""))), ROW(A48))), "")</f>
        <v/>
      </c>
      <c r="AX59" s="315" t="str" cm="1">
        <f t="array" ref="AX59">IFERROR(
    INDEX(Hersteller!$D$12:$D$261,
        _xlfn.AGGREGATE(15, 6, (ROW(Hersteller!$D$12:$D$261)-11) / ((Hersteller!$D$12:$D$261&lt;&gt;"") * (Hersteller!#REF!="Zwischenhändler")), ROW(A48))
    ),
    ""
)</f>
        <v/>
      </c>
      <c r="AZ59" s="322" t="str" cm="1">
        <f t="array" ref="AZ59">IFERROR(INDEX(Hersteller!$D$12:$D$261, SMALL(IF(Hersteller!$D$12:$D$261&lt;&gt;"", ROW(Hersteller!$D$12:$D$261)-11), ROW(A48))), "")</f>
        <v/>
      </c>
      <c r="BB59" s="264" cm="1">
        <f t="array" ref="BB5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9" s="264" cm="1">
        <f t="array" ref="BC59">IF(AND($AT$12&gt;0,ROW()-ROW($AT$12)=0),"━━ Installationen ━━",IF(AND($AT$12&gt;0,ROW()-ROW($AT$12)&lt;=$AT$12),INDEX($AS$12:$AS$261,ROW()-ROW($AT$12)),IF(AND($BA$12&gt;0,ROW()-ROW($AT$12)-$AT$12-IF($AT$12&gt;0,1,0)=0),"━━ Hersteller ━━",IF(AND($BA$12&gt;0,ROW()-ROW($AT$12)-$AT$12-IF($AT$12&gt;0,1,0)&lt;=$BA$12),INDEX($AZ$12:$AZ$261,ROW()-ROW($AT$12)-$AT$12-IF($AT$12&gt;0,1,0)),0))))</f>
        <v>0</v>
      </c>
      <c r="BD59" s="264">
        <f t="shared" si="3"/>
        <v>0</v>
      </c>
    </row>
    <row r="60" spans="3:56" ht="30" customHeight="1" thickTop="1" thickBot="1">
      <c r="C60" s="141">
        <v>49</v>
      </c>
      <c r="D60" s="125"/>
      <c r="E60" s="155"/>
      <c r="F60" s="156"/>
      <c r="G60" s="156"/>
      <c r="H60" s="156"/>
      <c r="I60" s="125"/>
      <c r="J60" s="125"/>
      <c r="K60" s="155"/>
      <c r="L60" s="156"/>
      <c r="M60" s="41"/>
      <c r="N60" s="41"/>
      <c r="O60" s="41"/>
      <c r="P60" s="41"/>
      <c r="Q60" s="41"/>
      <c r="R60" s="41"/>
      <c r="S60" s="41"/>
      <c r="T60" s="41"/>
      <c r="U60" s="41"/>
      <c r="AC60" s="61" t="str">
        <f t="array" ref="AC60">IF($K60="", "", IF(ISERROR(INDEX(Länder_Liste!$I:$I, _xludf.AGGREGATE(15, 6, ROW(Länder_Liste!$H$1:$M$260)/(Länder_Liste!$H$1:$M$260=$K$10), 1))), "not_found", INDEX(Länder_Liste!I:I, _xludf.AGGREGATE(15, 6, ROW(Länder_Liste!$H$1:$M$260)/(Länder_Liste!$H$1:$M$260=K60), 1))))</f>
        <v/>
      </c>
      <c r="AD60" s="40" t="str" cm="1">
        <f t="array" ref="AD60">IFERROR(INDEX($AK$12:$AK$261, SMALL(IF($AK$12:$AK$261&lt;&gt;"", ROW($AK$12:$AK$261)-ROW(#REF!)+1), ROW(C47))), "")</f>
        <v/>
      </c>
      <c r="AE60" s="40" cm="1">
        <f t="array" aca="1" ref="AE60" ca="1">IFERROR(INDEX(ListeHersteller,ROW(AE60)-13),0)</f>
        <v>0</v>
      </c>
      <c r="AH60" s="40" t="e">
        <f t="shared" ca="1" si="0"/>
        <v>#REF!</v>
      </c>
      <c r="AK60" s="40" t="str">
        <f t="shared" si="1"/>
        <v/>
      </c>
      <c r="AL60" s="40">
        <f>IF(ISERROR(MATCH(Hersteller!D60,D60:D196, 0)), Hersteller!D60, 0)</f>
        <v>0</v>
      </c>
      <c r="AO60" s="40" cm="1">
        <f t="array" aca="1" ref="AO60" ca="1">IF(ROW()-14&lt;($AI$12),$AH60,IF(ROW()-14=$AI$12,"━━━━━━",INDEX($AE$12:$AE$248,ROW()-14-($AI$12))))</f>
        <v>0</v>
      </c>
      <c r="AR60" s="40" t="str">
        <f t="shared" si="2"/>
        <v>-</v>
      </c>
      <c r="AS60" s="315" t="str" cm="1">
        <f t="array" ref="AS60">IFERROR(INDEX($E$12:$E$261, SMALL(IF($E$12:$E$261&lt;&gt;"", ROW($E$12:$E$261)-11), ROW(A49))), "")</f>
        <v/>
      </c>
      <c r="AU60" s="40" t="e">
        <f>IF(AND(Hersteller!$D60&lt;&gt;"", OR(Hersteller!#REF!="Hersteller", Hersteller!#REF!="")), ROW(), "")</f>
        <v>#REF!</v>
      </c>
      <c r="AV60" s="315" t="str" cm="1">
        <f t="array" ref="AV60">IFERROR(INDEX(Hersteller!$D$12:$D$261, _xlfn.AGGREGATE(15, 6, (ROW(Hersteller!$D$12:$D$261)-11)/((Hersteller!$D$12:$D$261&lt;&gt;"") * ((Hersteller!#REF!="Hersteller") + (Hersteller!#REF!=""))), ROW(A49))), "")</f>
        <v/>
      </c>
      <c r="AX60" s="315" t="str" cm="1">
        <f t="array" ref="AX60">IFERROR(
    INDEX(Hersteller!$D$12:$D$261,
        _xlfn.AGGREGATE(15, 6, (ROW(Hersteller!$D$12:$D$261)-11) / ((Hersteller!$D$12:$D$261&lt;&gt;"") * (Hersteller!#REF!="Zwischenhändler")), ROW(A49))
    ),
    ""
)</f>
        <v/>
      </c>
      <c r="AZ60" s="322" t="str" cm="1">
        <f t="array" ref="AZ60">IFERROR(INDEX(Hersteller!$D$12:$D$261, SMALL(IF(Hersteller!$D$12:$D$261&lt;&gt;"", ROW(Hersteller!$D$12:$D$261)-11), ROW(A49))), "")</f>
        <v/>
      </c>
      <c r="BB60" s="264" cm="1">
        <f t="array" ref="BB6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0" s="264" cm="1">
        <f t="array" ref="BC60">IF(AND($AT$12&gt;0,ROW()-ROW($AT$12)=0),"━━ Installationen ━━",IF(AND($AT$12&gt;0,ROW()-ROW($AT$12)&lt;=$AT$12),INDEX($AS$12:$AS$261,ROW()-ROW($AT$12)),IF(AND($BA$12&gt;0,ROW()-ROW($AT$12)-$AT$12-IF($AT$12&gt;0,1,0)=0),"━━ Hersteller ━━",IF(AND($BA$12&gt;0,ROW()-ROW($AT$12)-$AT$12-IF($AT$12&gt;0,1,0)&lt;=$BA$12),INDEX($AZ$12:$AZ$261,ROW()-ROW($AT$12)-$AT$12-IF($AT$12&gt;0,1,0)),0))))</f>
        <v>0</v>
      </c>
      <c r="BD60" s="264">
        <f t="shared" si="3"/>
        <v>0</v>
      </c>
    </row>
    <row r="61" spans="3:56" ht="30" customHeight="1" thickTop="1" thickBot="1">
      <c r="C61" s="141">
        <v>50</v>
      </c>
      <c r="D61" s="125"/>
      <c r="E61" s="155"/>
      <c r="F61" s="156"/>
      <c r="G61" s="156"/>
      <c r="H61" s="156"/>
      <c r="I61" s="125"/>
      <c r="J61" s="125"/>
      <c r="K61" s="155"/>
      <c r="L61" s="156"/>
      <c r="M61" s="41"/>
      <c r="N61" s="41"/>
      <c r="O61" s="41"/>
      <c r="P61" s="41"/>
      <c r="Q61" s="41"/>
      <c r="R61" s="41"/>
      <c r="S61" s="41"/>
      <c r="T61" s="41"/>
      <c r="U61" s="41"/>
      <c r="AC61" s="61" t="str">
        <f t="array" ref="AC61">IF($K61="", "", IF(ISERROR(INDEX(Länder_Liste!$I:$I, _xludf.AGGREGATE(15, 6, ROW(Länder_Liste!$H$1:$M$260)/(Länder_Liste!$H$1:$M$260=$K$10), 1))), "not_found", INDEX(Länder_Liste!I:I, _xludf.AGGREGATE(15, 6, ROW(Länder_Liste!$H$1:$M$260)/(Länder_Liste!$H$1:$M$260=K61), 1))))</f>
        <v/>
      </c>
      <c r="AD61" s="40" t="str" cm="1">
        <f t="array" ref="AD61">IFERROR(INDEX($AK$12:$AK$261, SMALL(IF($AK$12:$AK$261&lt;&gt;"", ROW($AK$12:$AK$261)-ROW(#REF!)+1), ROW(C48))), "")</f>
        <v/>
      </c>
      <c r="AE61" s="40" cm="1">
        <f t="array" aca="1" ref="AE61" ca="1">IFERROR(INDEX(ListeHersteller,ROW(AE61)-13),0)</f>
        <v>0</v>
      </c>
      <c r="AH61" s="40" t="e">
        <f t="shared" ca="1" si="0"/>
        <v>#REF!</v>
      </c>
      <c r="AK61" s="40" t="str">
        <f t="shared" si="1"/>
        <v/>
      </c>
      <c r="AL61" s="40">
        <f>IF(ISERROR(MATCH(Hersteller!D61,D61:D197, 0)), Hersteller!D61, 0)</f>
        <v>0</v>
      </c>
      <c r="AO61" s="40" cm="1">
        <f t="array" aca="1" ref="AO61" ca="1">IF(ROW()-14&lt;($AI$12),$AH61,IF(ROW()-14=$AI$12,"━━━━━━",INDEX($AE$12:$AE$248,ROW()-14-($AI$12))))</f>
        <v>0</v>
      </c>
      <c r="AR61" s="40" t="str">
        <f t="shared" si="2"/>
        <v>-</v>
      </c>
      <c r="AS61" s="315" t="str" cm="1">
        <f t="array" ref="AS61">IFERROR(INDEX($E$12:$E$261, SMALL(IF($E$12:$E$261&lt;&gt;"", ROW($E$12:$E$261)-11), ROW(A50))), "")</f>
        <v/>
      </c>
      <c r="AU61" s="40" t="e">
        <f>IF(AND(Hersteller!$D61&lt;&gt;"", OR(Hersteller!#REF!="Hersteller", Hersteller!#REF!="")), ROW(), "")</f>
        <v>#REF!</v>
      </c>
      <c r="AV61" s="315" t="str" cm="1">
        <f t="array" ref="AV61">IFERROR(INDEX(Hersteller!$D$12:$D$261, _xlfn.AGGREGATE(15, 6, (ROW(Hersteller!$D$12:$D$261)-11)/((Hersteller!$D$12:$D$261&lt;&gt;"") * ((Hersteller!#REF!="Hersteller") + (Hersteller!#REF!=""))), ROW(A50))), "")</f>
        <v/>
      </c>
      <c r="AX61" s="315" t="str" cm="1">
        <f t="array" ref="AX61">IFERROR(
    INDEX(Hersteller!$D$12:$D$261,
        _xlfn.AGGREGATE(15, 6, (ROW(Hersteller!$D$12:$D$261)-11) / ((Hersteller!$D$12:$D$261&lt;&gt;"") * (Hersteller!#REF!="Zwischenhändler")), ROW(A50))
    ),
    ""
)</f>
        <v/>
      </c>
      <c r="AZ61" s="322" t="str" cm="1">
        <f t="array" ref="AZ61">IFERROR(INDEX(Hersteller!$D$12:$D$261, SMALL(IF(Hersteller!$D$12:$D$261&lt;&gt;"", ROW(Hersteller!$D$12:$D$261)-11), ROW(A50))), "")</f>
        <v/>
      </c>
      <c r="BB61" s="264" cm="1">
        <f t="array" ref="BB6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1" s="264" cm="1">
        <f t="array" ref="BC61">IF(AND($AT$12&gt;0,ROW()-ROW($AT$12)=0),"━━ Installationen ━━",IF(AND($AT$12&gt;0,ROW()-ROW($AT$12)&lt;=$AT$12),INDEX($AS$12:$AS$261,ROW()-ROW($AT$12)),IF(AND($BA$12&gt;0,ROW()-ROW($AT$12)-$AT$12-IF($AT$12&gt;0,1,0)=0),"━━ Hersteller ━━",IF(AND($BA$12&gt;0,ROW()-ROW($AT$12)-$AT$12-IF($AT$12&gt;0,1,0)&lt;=$BA$12),INDEX($AZ$12:$AZ$261,ROW()-ROW($AT$12)-$AT$12-IF($AT$12&gt;0,1,0)),0))))</f>
        <v>0</v>
      </c>
      <c r="BD61" s="264">
        <f t="shared" si="3"/>
        <v>0</v>
      </c>
    </row>
    <row r="62" spans="3:56" ht="30" customHeight="1" thickTop="1" thickBot="1">
      <c r="C62" s="141">
        <v>51</v>
      </c>
      <c r="D62" s="125"/>
      <c r="E62" s="155"/>
      <c r="F62" s="156"/>
      <c r="G62" s="156"/>
      <c r="H62" s="156"/>
      <c r="I62" s="125"/>
      <c r="J62" s="125"/>
      <c r="K62" s="155"/>
      <c r="L62" s="156"/>
      <c r="M62" s="41"/>
      <c r="N62" s="41"/>
      <c r="O62" s="41"/>
      <c r="P62" s="41"/>
      <c r="Q62" s="41"/>
      <c r="R62" s="41"/>
      <c r="S62" s="41"/>
      <c r="T62" s="41"/>
      <c r="U62" s="41"/>
      <c r="AC62" s="61" t="str">
        <f t="array" ref="AC62">IF($K62="", "", IF(ISERROR(INDEX(Länder_Liste!$I:$I, _xludf.AGGREGATE(15, 6, ROW(Länder_Liste!$H$1:$M$260)/(Länder_Liste!$H$1:$M$260=$K$10), 1))), "not_found", INDEX(Länder_Liste!I:I, _xludf.AGGREGATE(15, 6, ROW(Länder_Liste!$H$1:$M$260)/(Länder_Liste!$H$1:$M$260=K62), 1))))</f>
        <v/>
      </c>
      <c r="AD62" s="40" t="str" cm="1">
        <f t="array" ref="AD62">IFERROR(INDEX($AK$12:$AK$261, SMALL(IF($AK$12:$AK$261&lt;&gt;"", ROW($AK$12:$AK$261)-ROW(#REF!)+1), ROW(C49))), "")</f>
        <v/>
      </c>
      <c r="AE62" s="40" cm="1">
        <f t="array" aca="1" ref="AE62" ca="1">IFERROR(INDEX(ListeHersteller,ROW(AE62)-13),0)</f>
        <v>0</v>
      </c>
      <c r="AH62" s="40" t="e">
        <f t="shared" ca="1" si="0"/>
        <v>#REF!</v>
      </c>
      <c r="AK62" s="40" t="str">
        <f t="shared" si="1"/>
        <v/>
      </c>
      <c r="AL62" s="40">
        <f>IF(ISERROR(MATCH(Hersteller!D62,D62:D198, 0)), Hersteller!D62, 0)</f>
        <v>0</v>
      </c>
      <c r="AO62" s="40" cm="1">
        <f t="array" aca="1" ref="AO62" ca="1">IF(ROW()-14&lt;($AI$12),$AH62,IF(ROW()-14=$AI$12,"━━━━━━",INDEX($AE$12:$AE$248,ROW()-14-($AI$12))))</f>
        <v>0</v>
      </c>
      <c r="AR62" s="40" t="str">
        <f t="shared" si="2"/>
        <v>-</v>
      </c>
      <c r="AS62" s="315" t="str" cm="1">
        <f t="array" ref="AS62">IFERROR(INDEX($E$12:$E$261, SMALL(IF($E$12:$E$261&lt;&gt;"", ROW($E$12:$E$261)-11), ROW(A51))), "")</f>
        <v/>
      </c>
      <c r="AU62" s="40" t="e">
        <f>IF(AND(Hersteller!$D62&lt;&gt;"", OR(Hersteller!#REF!="Hersteller", Hersteller!#REF!="")), ROW(), "")</f>
        <v>#REF!</v>
      </c>
      <c r="AV62" s="315" t="str" cm="1">
        <f t="array" ref="AV62">IFERROR(INDEX(Hersteller!$D$12:$D$261, _xlfn.AGGREGATE(15, 6, (ROW(Hersteller!$D$12:$D$261)-11)/((Hersteller!$D$12:$D$261&lt;&gt;"") * ((Hersteller!#REF!="Hersteller") + (Hersteller!#REF!=""))), ROW(A51))), "")</f>
        <v/>
      </c>
      <c r="AX62" s="315" t="str" cm="1">
        <f t="array" ref="AX62">IFERROR(
    INDEX(Hersteller!$D$12:$D$261,
        _xlfn.AGGREGATE(15, 6, (ROW(Hersteller!$D$12:$D$261)-11) / ((Hersteller!$D$12:$D$261&lt;&gt;"") * (Hersteller!#REF!="Zwischenhändler")), ROW(A51))
    ),
    ""
)</f>
        <v/>
      </c>
      <c r="AZ62" s="322" t="str" cm="1">
        <f t="array" ref="AZ62">IFERROR(INDEX(Hersteller!$D$12:$D$261, SMALL(IF(Hersteller!$D$12:$D$261&lt;&gt;"", ROW(Hersteller!$D$12:$D$261)-11), ROW(A51))), "")</f>
        <v/>
      </c>
      <c r="BB62" s="264" cm="1">
        <f t="array" ref="BB6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2" s="264" cm="1">
        <f t="array" ref="BC62">IF(AND($AT$12&gt;0,ROW()-ROW($AT$12)=0),"━━ Installationen ━━",IF(AND($AT$12&gt;0,ROW()-ROW($AT$12)&lt;=$AT$12),INDEX($AS$12:$AS$261,ROW()-ROW($AT$12)),IF(AND($BA$12&gt;0,ROW()-ROW($AT$12)-$AT$12-IF($AT$12&gt;0,1,0)=0),"━━ Hersteller ━━",IF(AND($BA$12&gt;0,ROW()-ROW($AT$12)-$AT$12-IF($AT$12&gt;0,1,0)&lt;=$BA$12),INDEX($AZ$12:$AZ$261,ROW()-ROW($AT$12)-$AT$12-IF($AT$12&gt;0,1,0)),0))))</f>
        <v>0</v>
      </c>
      <c r="BD62" s="264">
        <f t="shared" si="3"/>
        <v>0</v>
      </c>
    </row>
    <row r="63" spans="3:56" ht="30" customHeight="1" thickTop="1" thickBot="1">
      <c r="C63" s="141">
        <v>52</v>
      </c>
      <c r="D63" s="125"/>
      <c r="E63" s="155"/>
      <c r="F63" s="156"/>
      <c r="G63" s="156"/>
      <c r="H63" s="156"/>
      <c r="I63" s="125"/>
      <c r="J63" s="125"/>
      <c r="K63" s="155"/>
      <c r="L63" s="156"/>
      <c r="M63" s="41"/>
      <c r="N63" s="41"/>
      <c r="O63" s="41"/>
      <c r="P63" s="41"/>
      <c r="Q63" s="41"/>
      <c r="R63" s="41"/>
      <c r="S63" s="41"/>
      <c r="T63" s="41"/>
      <c r="U63" s="41"/>
      <c r="AC63" s="61" t="str">
        <f t="array" ref="AC63">IF($K63="", "", IF(ISERROR(INDEX(Länder_Liste!$I:$I, _xludf.AGGREGATE(15, 6, ROW(Länder_Liste!$H$1:$M$260)/(Länder_Liste!$H$1:$M$260=$K$10), 1))), "not_found", INDEX(Länder_Liste!I:I, _xludf.AGGREGATE(15, 6, ROW(Länder_Liste!$H$1:$M$260)/(Länder_Liste!$H$1:$M$260=K63), 1))))</f>
        <v/>
      </c>
      <c r="AD63" s="40" t="str" cm="1">
        <f t="array" ref="AD63">IFERROR(INDEX($AK$12:$AK$261, SMALL(IF($AK$12:$AK$261&lt;&gt;"", ROW($AK$12:$AK$261)-ROW(#REF!)+1), ROW(C50))), "")</f>
        <v/>
      </c>
      <c r="AE63" s="40" cm="1">
        <f t="array" aca="1" ref="AE63" ca="1">IFERROR(INDEX(ListeHersteller,ROW(AE63)-13),0)</f>
        <v>0</v>
      </c>
      <c r="AH63" s="40" t="e">
        <f t="shared" ca="1" si="0"/>
        <v>#REF!</v>
      </c>
      <c r="AK63" s="40" t="str">
        <f t="shared" si="1"/>
        <v/>
      </c>
      <c r="AL63" s="40">
        <f>IF(ISERROR(MATCH(Hersteller!D63,D63:D199, 0)), Hersteller!D63, 0)</f>
        <v>0</v>
      </c>
      <c r="AO63" s="40" cm="1">
        <f t="array" aca="1" ref="AO63" ca="1">IF(ROW()-14&lt;($AI$12),$AH63,IF(ROW()-14=$AI$12,"━━━━━━",INDEX($AE$12:$AE$248,ROW()-14-($AI$12))))</f>
        <v>0</v>
      </c>
      <c r="AR63" s="40" t="str">
        <f t="shared" si="2"/>
        <v>-</v>
      </c>
      <c r="AS63" s="315" t="str" cm="1">
        <f t="array" ref="AS63">IFERROR(INDEX($E$12:$E$261, SMALL(IF($E$12:$E$261&lt;&gt;"", ROW($E$12:$E$261)-11), ROW(A52))), "")</f>
        <v/>
      </c>
      <c r="AU63" s="40" t="e">
        <f>IF(AND(Hersteller!$D63&lt;&gt;"", OR(Hersteller!#REF!="Hersteller", Hersteller!#REF!="")), ROW(), "")</f>
        <v>#REF!</v>
      </c>
      <c r="AV63" s="315" t="str" cm="1">
        <f t="array" ref="AV63">IFERROR(INDEX(Hersteller!$D$12:$D$261, _xlfn.AGGREGATE(15, 6, (ROW(Hersteller!$D$12:$D$261)-11)/((Hersteller!$D$12:$D$261&lt;&gt;"") * ((Hersteller!#REF!="Hersteller") + (Hersteller!#REF!=""))), ROW(A52))), "")</f>
        <v/>
      </c>
      <c r="AX63" s="315" t="str" cm="1">
        <f t="array" ref="AX63">IFERROR(
    INDEX(Hersteller!$D$12:$D$261,
        _xlfn.AGGREGATE(15, 6, (ROW(Hersteller!$D$12:$D$261)-11) / ((Hersteller!$D$12:$D$261&lt;&gt;"") * (Hersteller!#REF!="Zwischenhändler")), ROW(A52))
    ),
    ""
)</f>
        <v/>
      </c>
      <c r="AZ63" s="322" t="str" cm="1">
        <f t="array" ref="AZ63">IFERROR(INDEX(Hersteller!$D$12:$D$261, SMALL(IF(Hersteller!$D$12:$D$261&lt;&gt;"", ROW(Hersteller!$D$12:$D$261)-11), ROW(A52))), "")</f>
        <v/>
      </c>
      <c r="BB63" s="264" cm="1">
        <f t="array" ref="BB6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3" s="264" cm="1">
        <f t="array" ref="BC63">IF(AND($AT$12&gt;0,ROW()-ROW($AT$12)=0),"━━ Installationen ━━",IF(AND($AT$12&gt;0,ROW()-ROW($AT$12)&lt;=$AT$12),INDEX($AS$12:$AS$261,ROW()-ROW($AT$12)),IF(AND($BA$12&gt;0,ROW()-ROW($AT$12)-$AT$12-IF($AT$12&gt;0,1,0)=0),"━━ Hersteller ━━",IF(AND($BA$12&gt;0,ROW()-ROW($AT$12)-$AT$12-IF($AT$12&gt;0,1,0)&lt;=$BA$12),INDEX($AZ$12:$AZ$261,ROW()-ROW($AT$12)-$AT$12-IF($AT$12&gt;0,1,0)),0))))</f>
        <v>0</v>
      </c>
      <c r="BD63" s="264">
        <f t="shared" si="3"/>
        <v>0</v>
      </c>
    </row>
    <row r="64" spans="3:56" ht="30" customHeight="1" thickTop="1" thickBot="1">
      <c r="C64" s="141">
        <v>53</v>
      </c>
      <c r="D64" s="125"/>
      <c r="E64" s="155"/>
      <c r="F64" s="156"/>
      <c r="G64" s="156"/>
      <c r="H64" s="156"/>
      <c r="I64" s="125"/>
      <c r="J64" s="125"/>
      <c r="K64" s="155"/>
      <c r="L64" s="156"/>
      <c r="M64" s="41"/>
      <c r="N64" s="41"/>
      <c r="O64" s="41"/>
      <c r="P64" s="41"/>
      <c r="Q64" s="41"/>
      <c r="R64" s="41"/>
      <c r="S64" s="41"/>
      <c r="T64" s="41"/>
      <c r="U64" s="41"/>
      <c r="AC64" s="61" t="str">
        <f t="array" ref="AC64">IF($K64="", "", IF(ISERROR(INDEX(Länder_Liste!$I:$I, _xludf.AGGREGATE(15, 6, ROW(Länder_Liste!$H$1:$M$260)/(Länder_Liste!$H$1:$M$260=$K$10), 1))), "not_found", INDEX(Länder_Liste!I:I, _xludf.AGGREGATE(15, 6, ROW(Länder_Liste!$H$1:$M$260)/(Länder_Liste!$H$1:$M$260=K64), 1))))</f>
        <v/>
      </c>
      <c r="AD64" s="40" t="str" cm="1">
        <f t="array" ref="AD64">IFERROR(INDEX($AK$12:$AK$261, SMALL(IF($AK$12:$AK$261&lt;&gt;"", ROW($AK$12:$AK$261)-ROW(#REF!)+1), ROW(C51))), "")</f>
        <v/>
      </c>
      <c r="AE64" s="40" cm="1">
        <f t="array" aca="1" ref="AE64" ca="1">IFERROR(INDEX(ListeHersteller,ROW(AE64)-13),0)</f>
        <v>0</v>
      </c>
      <c r="AH64" s="40" t="e">
        <f t="shared" ca="1" si="0"/>
        <v>#REF!</v>
      </c>
      <c r="AK64" s="40" t="str">
        <f t="shared" si="1"/>
        <v/>
      </c>
      <c r="AL64" s="40">
        <f>IF(ISERROR(MATCH(Hersteller!D64,D64:D200, 0)), Hersteller!D64, 0)</f>
        <v>0</v>
      </c>
      <c r="AO64" s="40" cm="1">
        <f t="array" aca="1" ref="AO64" ca="1">IF(ROW()-14&lt;($AI$12),$AH64,IF(ROW()-14=$AI$12,"━━━━━━",INDEX($AE$12:$AE$248,ROW()-14-($AI$12))))</f>
        <v>0</v>
      </c>
      <c r="AR64" s="40" t="str">
        <f t="shared" si="2"/>
        <v>-</v>
      </c>
      <c r="AS64" s="315" t="str" cm="1">
        <f t="array" ref="AS64">IFERROR(INDEX($E$12:$E$261, SMALL(IF($E$12:$E$261&lt;&gt;"", ROW($E$12:$E$261)-11), ROW(A53))), "")</f>
        <v/>
      </c>
      <c r="AU64" s="40" t="e">
        <f>IF(AND(Hersteller!$D64&lt;&gt;"", OR(Hersteller!#REF!="Hersteller", Hersteller!#REF!="")), ROW(), "")</f>
        <v>#REF!</v>
      </c>
      <c r="AV64" s="315" t="str" cm="1">
        <f t="array" ref="AV64">IFERROR(INDEX(Hersteller!$D$12:$D$261, _xlfn.AGGREGATE(15, 6, (ROW(Hersteller!$D$12:$D$261)-11)/((Hersteller!$D$12:$D$261&lt;&gt;"") * ((Hersteller!#REF!="Hersteller") + (Hersteller!#REF!=""))), ROW(A53))), "")</f>
        <v/>
      </c>
      <c r="AX64" s="315" t="str" cm="1">
        <f t="array" ref="AX64">IFERROR(
    INDEX(Hersteller!$D$12:$D$261,
        _xlfn.AGGREGATE(15, 6, (ROW(Hersteller!$D$12:$D$261)-11) / ((Hersteller!$D$12:$D$261&lt;&gt;"") * (Hersteller!#REF!="Zwischenhändler")), ROW(A53))
    ),
    ""
)</f>
        <v/>
      </c>
      <c r="AZ64" s="322" t="str" cm="1">
        <f t="array" ref="AZ64">IFERROR(INDEX(Hersteller!$D$12:$D$261, SMALL(IF(Hersteller!$D$12:$D$261&lt;&gt;"", ROW(Hersteller!$D$12:$D$261)-11), ROW(A53))), "")</f>
        <v/>
      </c>
      <c r="BB64" s="264" cm="1">
        <f t="array" ref="BB6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4" s="264" cm="1">
        <f t="array" ref="BC64">IF(AND($AT$12&gt;0,ROW()-ROW($AT$12)=0),"━━ Installationen ━━",IF(AND($AT$12&gt;0,ROW()-ROW($AT$12)&lt;=$AT$12),INDEX($AS$12:$AS$261,ROW()-ROW($AT$12)),IF(AND($BA$12&gt;0,ROW()-ROW($AT$12)-$AT$12-IF($AT$12&gt;0,1,0)=0),"━━ Hersteller ━━",IF(AND($BA$12&gt;0,ROW()-ROW($AT$12)-$AT$12-IF($AT$12&gt;0,1,0)&lt;=$BA$12),INDEX($AZ$12:$AZ$261,ROW()-ROW($AT$12)-$AT$12-IF($AT$12&gt;0,1,0)),0))))</f>
        <v>0</v>
      </c>
      <c r="BD64" s="264">
        <f t="shared" si="3"/>
        <v>0</v>
      </c>
    </row>
    <row r="65" spans="3:56" ht="30" customHeight="1" thickTop="1" thickBot="1">
      <c r="C65" s="141">
        <v>54</v>
      </c>
      <c r="D65" s="125"/>
      <c r="E65" s="155"/>
      <c r="F65" s="156"/>
      <c r="G65" s="156"/>
      <c r="H65" s="156"/>
      <c r="I65" s="125"/>
      <c r="J65" s="125"/>
      <c r="K65" s="155"/>
      <c r="L65" s="156"/>
      <c r="M65" s="41"/>
      <c r="N65" s="41"/>
      <c r="O65" s="41"/>
      <c r="P65" s="41"/>
      <c r="Q65" s="41"/>
      <c r="R65" s="41"/>
      <c r="S65" s="41"/>
      <c r="T65" s="41"/>
      <c r="U65" s="41"/>
      <c r="AC65" s="61" t="str">
        <f t="array" ref="AC65">IF($K65="", "", IF(ISERROR(INDEX(Länder_Liste!$I:$I, _xludf.AGGREGATE(15, 6, ROW(Länder_Liste!$H$1:$M$260)/(Länder_Liste!$H$1:$M$260=$K$10), 1))), "not_found", INDEX(Länder_Liste!I:I, _xludf.AGGREGATE(15, 6, ROW(Länder_Liste!$H$1:$M$260)/(Länder_Liste!$H$1:$M$260=K65), 1))))</f>
        <v/>
      </c>
      <c r="AD65" s="40" t="str" cm="1">
        <f t="array" ref="AD65">IFERROR(INDEX($AK$12:$AK$261, SMALL(IF($AK$12:$AK$261&lt;&gt;"", ROW($AK$12:$AK$261)-ROW(#REF!)+1), ROW(C52))), "")</f>
        <v/>
      </c>
      <c r="AE65" s="40" cm="1">
        <f t="array" aca="1" ref="AE65" ca="1">IFERROR(INDEX(ListeHersteller,ROW(AE65)-13),0)</f>
        <v>0</v>
      </c>
      <c r="AH65" s="40" t="e">
        <f t="shared" ca="1" si="0"/>
        <v>#REF!</v>
      </c>
      <c r="AK65" s="40" t="str">
        <f t="shared" si="1"/>
        <v/>
      </c>
      <c r="AL65" s="40">
        <f>IF(ISERROR(MATCH(Hersteller!D65,D65:D201, 0)), Hersteller!D65, 0)</f>
        <v>0</v>
      </c>
      <c r="AO65" s="40" cm="1">
        <f t="array" aca="1" ref="AO65" ca="1">IF(ROW()-14&lt;($AI$12),$AH65,IF(ROW()-14=$AI$12,"━━━━━━",INDEX($AE$12:$AE$248,ROW()-14-($AI$12))))</f>
        <v>0</v>
      </c>
      <c r="AR65" s="40" t="str">
        <f t="shared" si="2"/>
        <v>-</v>
      </c>
      <c r="AS65" s="315" t="str" cm="1">
        <f t="array" ref="AS65">IFERROR(INDEX($E$12:$E$261, SMALL(IF($E$12:$E$261&lt;&gt;"", ROW($E$12:$E$261)-11), ROW(A54))), "")</f>
        <v/>
      </c>
      <c r="AU65" s="40" t="e">
        <f>IF(AND(Hersteller!$D65&lt;&gt;"", OR(Hersteller!#REF!="Hersteller", Hersteller!#REF!="")), ROW(), "")</f>
        <v>#REF!</v>
      </c>
      <c r="AV65" s="315" t="str" cm="1">
        <f t="array" ref="AV65">IFERROR(INDEX(Hersteller!$D$12:$D$261, _xlfn.AGGREGATE(15, 6, (ROW(Hersteller!$D$12:$D$261)-11)/((Hersteller!$D$12:$D$261&lt;&gt;"") * ((Hersteller!#REF!="Hersteller") + (Hersteller!#REF!=""))), ROW(A54))), "")</f>
        <v/>
      </c>
      <c r="AX65" s="315" t="str" cm="1">
        <f t="array" ref="AX65">IFERROR(
    INDEX(Hersteller!$D$12:$D$261,
        _xlfn.AGGREGATE(15, 6, (ROW(Hersteller!$D$12:$D$261)-11) / ((Hersteller!$D$12:$D$261&lt;&gt;"") * (Hersteller!#REF!="Zwischenhändler")), ROW(A54))
    ),
    ""
)</f>
        <v/>
      </c>
      <c r="AZ65" s="322" t="str" cm="1">
        <f t="array" ref="AZ65">IFERROR(INDEX(Hersteller!$D$12:$D$261, SMALL(IF(Hersteller!$D$12:$D$261&lt;&gt;"", ROW(Hersteller!$D$12:$D$261)-11), ROW(A54))), "")</f>
        <v/>
      </c>
      <c r="BB65" s="264" cm="1">
        <f t="array" ref="BB6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5" s="264" cm="1">
        <f t="array" ref="BC65">IF(AND($AT$12&gt;0,ROW()-ROW($AT$12)=0),"━━ Installationen ━━",IF(AND($AT$12&gt;0,ROW()-ROW($AT$12)&lt;=$AT$12),INDEX($AS$12:$AS$261,ROW()-ROW($AT$12)),IF(AND($BA$12&gt;0,ROW()-ROW($AT$12)-$AT$12-IF($AT$12&gt;0,1,0)=0),"━━ Hersteller ━━",IF(AND($BA$12&gt;0,ROW()-ROW($AT$12)-$AT$12-IF($AT$12&gt;0,1,0)&lt;=$BA$12),INDEX($AZ$12:$AZ$261,ROW()-ROW($AT$12)-$AT$12-IF($AT$12&gt;0,1,0)),0))))</f>
        <v>0</v>
      </c>
      <c r="BD65" s="264">
        <f t="shared" si="3"/>
        <v>0</v>
      </c>
    </row>
    <row r="66" spans="3:56" ht="30" customHeight="1" thickTop="1" thickBot="1">
      <c r="C66" s="141">
        <v>55</v>
      </c>
      <c r="D66" s="125"/>
      <c r="E66" s="155"/>
      <c r="F66" s="156"/>
      <c r="G66" s="156"/>
      <c r="H66" s="156"/>
      <c r="I66" s="125"/>
      <c r="J66" s="125"/>
      <c r="K66" s="155"/>
      <c r="L66" s="156"/>
      <c r="M66" s="41"/>
      <c r="N66" s="41"/>
      <c r="O66" s="41"/>
      <c r="P66" s="41"/>
      <c r="Q66" s="41"/>
      <c r="R66" s="41"/>
      <c r="S66" s="41"/>
      <c r="T66" s="41"/>
      <c r="U66" s="41"/>
      <c r="AC66" s="61" t="str">
        <f t="array" ref="AC66">IF($K66="", "", IF(ISERROR(INDEX(Länder_Liste!$I:$I, _xludf.AGGREGATE(15, 6, ROW(Länder_Liste!$H$1:$M$260)/(Länder_Liste!$H$1:$M$260=$K$10), 1))), "not_found", INDEX(Länder_Liste!I:I, _xludf.AGGREGATE(15, 6, ROW(Länder_Liste!$H$1:$M$260)/(Länder_Liste!$H$1:$M$260=K66), 1))))</f>
        <v/>
      </c>
      <c r="AD66" s="40" t="str" cm="1">
        <f t="array" ref="AD66">IFERROR(INDEX($AK$12:$AK$261, SMALL(IF($AK$12:$AK$261&lt;&gt;"", ROW($AK$12:$AK$261)-ROW(#REF!)+1), ROW(C53))), "")</f>
        <v/>
      </c>
      <c r="AE66" s="40" cm="1">
        <f t="array" aca="1" ref="AE66" ca="1">IFERROR(INDEX(ListeHersteller,ROW(AE66)-13),0)</f>
        <v>0</v>
      </c>
      <c r="AH66" s="40" t="e">
        <f t="shared" ca="1" si="0"/>
        <v>#REF!</v>
      </c>
      <c r="AK66" s="40" t="str">
        <f t="shared" si="1"/>
        <v/>
      </c>
      <c r="AL66" s="40">
        <f>IF(ISERROR(MATCH(Hersteller!D66,D66:D202, 0)), Hersteller!D66, 0)</f>
        <v>0</v>
      </c>
      <c r="AO66" s="40" cm="1">
        <f t="array" aca="1" ref="AO66" ca="1">IF(ROW()-14&lt;($AI$12),$AH66,IF(ROW()-14=$AI$12,"━━━━━━",INDEX($AE$12:$AE$248,ROW()-14-($AI$12))))</f>
        <v>0</v>
      </c>
      <c r="AR66" s="40" t="str">
        <f t="shared" si="2"/>
        <v>-</v>
      </c>
      <c r="AS66" s="315" t="str" cm="1">
        <f t="array" ref="AS66">IFERROR(INDEX($E$12:$E$261, SMALL(IF($E$12:$E$261&lt;&gt;"", ROW($E$12:$E$261)-11), ROW(A55))), "")</f>
        <v/>
      </c>
      <c r="AU66" s="40" t="e">
        <f>IF(AND(Hersteller!$D66&lt;&gt;"", OR(Hersteller!#REF!="Hersteller", Hersteller!#REF!="")), ROW(), "")</f>
        <v>#REF!</v>
      </c>
      <c r="AV66" s="315" t="str" cm="1">
        <f t="array" ref="AV66">IFERROR(INDEX(Hersteller!$D$12:$D$261, _xlfn.AGGREGATE(15, 6, (ROW(Hersteller!$D$12:$D$261)-11)/((Hersteller!$D$12:$D$261&lt;&gt;"") * ((Hersteller!#REF!="Hersteller") + (Hersteller!#REF!=""))), ROW(A55))), "")</f>
        <v/>
      </c>
      <c r="AX66" s="315" t="str" cm="1">
        <f t="array" ref="AX66">IFERROR(
    INDEX(Hersteller!$D$12:$D$261,
        _xlfn.AGGREGATE(15, 6, (ROW(Hersteller!$D$12:$D$261)-11) / ((Hersteller!$D$12:$D$261&lt;&gt;"") * (Hersteller!#REF!="Zwischenhändler")), ROW(A55))
    ),
    ""
)</f>
        <v/>
      </c>
      <c r="AZ66" s="322" t="str" cm="1">
        <f t="array" ref="AZ66">IFERROR(INDEX(Hersteller!$D$12:$D$261, SMALL(IF(Hersteller!$D$12:$D$261&lt;&gt;"", ROW(Hersteller!$D$12:$D$261)-11), ROW(A55))), "")</f>
        <v/>
      </c>
      <c r="BB66" s="264" cm="1">
        <f t="array" ref="BB6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6" s="264" cm="1">
        <f t="array" ref="BC66">IF(AND($AT$12&gt;0,ROW()-ROW($AT$12)=0),"━━ Installationen ━━",IF(AND($AT$12&gt;0,ROW()-ROW($AT$12)&lt;=$AT$12),INDEX($AS$12:$AS$261,ROW()-ROW($AT$12)),IF(AND($BA$12&gt;0,ROW()-ROW($AT$12)-$AT$12-IF($AT$12&gt;0,1,0)=0),"━━ Hersteller ━━",IF(AND($BA$12&gt;0,ROW()-ROW($AT$12)-$AT$12-IF($AT$12&gt;0,1,0)&lt;=$BA$12),INDEX($AZ$12:$AZ$261,ROW()-ROW($AT$12)-$AT$12-IF($AT$12&gt;0,1,0)),0))))</f>
        <v>0</v>
      </c>
      <c r="BD66" s="264">
        <f t="shared" si="3"/>
        <v>0</v>
      </c>
    </row>
    <row r="67" spans="3:56" ht="30" customHeight="1" thickTop="1" thickBot="1">
      <c r="C67" s="141">
        <v>56</v>
      </c>
      <c r="D67" s="125"/>
      <c r="E67" s="155"/>
      <c r="F67" s="156"/>
      <c r="G67" s="156"/>
      <c r="H67" s="156"/>
      <c r="I67" s="125"/>
      <c r="J67" s="125"/>
      <c r="K67" s="155"/>
      <c r="L67" s="156"/>
      <c r="M67" s="41"/>
      <c r="N67" s="41"/>
      <c r="O67" s="41"/>
      <c r="P67" s="41"/>
      <c r="Q67" s="41"/>
      <c r="R67" s="41"/>
      <c r="S67" s="41"/>
      <c r="T67" s="41"/>
      <c r="U67" s="41"/>
      <c r="AC67" s="61" t="str">
        <f t="array" ref="AC67">IF($K67="", "", IF(ISERROR(INDEX(Länder_Liste!$I:$I, _xludf.AGGREGATE(15, 6, ROW(Länder_Liste!$H$1:$M$260)/(Länder_Liste!$H$1:$M$260=$K$10), 1))), "not_found", INDEX(Länder_Liste!I:I, _xludf.AGGREGATE(15, 6, ROW(Länder_Liste!$H$1:$M$260)/(Länder_Liste!$H$1:$M$260=K67), 1))))</f>
        <v/>
      </c>
      <c r="AD67" s="40" t="str" cm="1">
        <f t="array" ref="AD67">IFERROR(INDEX($AK$12:$AK$261, SMALL(IF($AK$12:$AK$261&lt;&gt;"", ROW($AK$12:$AK$261)-ROW(#REF!)+1), ROW(C54))), "")</f>
        <v/>
      </c>
      <c r="AE67" s="40" cm="1">
        <f t="array" aca="1" ref="AE67" ca="1">IFERROR(INDEX(ListeHersteller,ROW(AE67)-13),0)</f>
        <v>0</v>
      </c>
      <c r="AH67" s="40" t="e">
        <f t="shared" ca="1" si="0"/>
        <v>#REF!</v>
      </c>
      <c r="AK67" s="40" t="str">
        <f t="shared" si="1"/>
        <v/>
      </c>
      <c r="AL67" s="40">
        <f>IF(ISERROR(MATCH(Hersteller!D67,D67:D203, 0)), Hersteller!D67, 0)</f>
        <v>0</v>
      </c>
      <c r="AO67" s="40" cm="1">
        <f t="array" aca="1" ref="AO67" ca="1">IF(ROW()-14&lt;($AI$12),$AH67,IF(ROW()-14=$AI$12,"━━━━━━",INDEX($AE$12:$AE$248,ROW()-14-($AI$12))))</f>
        <v>0</v>
      </c>
      <c r="AR67" s="40" t="str">
        <f t="shared" si="2"/>
        <v>-</v>
      </c>
      <c r="AS67" s="315" t="str" cm="1">
        <f t="array" ref="AS67">IFERROR(INDEX($E$12:$E$261, SMALL(IF($E$12:$E$261&lt;&gt;"", ROW($E$12:$E$261)-11), ROW(A56))), "")</f>
        <v/>
      </c>
      <c r="AU67" s="40" t="e">
        <f>IF(AND(Hersteller!$D67&lt;&gt;"", OR(Hersteller!#REF!="Hersteller", Hersteller!#REF!="")), ROW(), "")</f>
        <v>#REF!</v>
      </c>
      <c r="AV67" s="315" t="str" cm="1">
        <f t="array" ref="AV67">IFERROR(INDEX(Hersteller!$D$12:$D$261, _xlfn.AGGREGATE(15, 6, (ROW(Hersteller!$D$12:$D$261)-11)/((Hersteller!$D$12:$D$261&lt;&gt;"") * ((Hersteller!#REF!="Hersteller") + (Hersteller!#REF!=""))), ROW(A56))), "")</f>
        <v/>
      </c>
      <c r="AX67" s="315" t="str" cm="1">
        <f t="array" ref="AX67">IFERROR(
    INDEX(Hersteller!$D$12:$D$261,
        _xlfn.AGGREGATE(15, 6, (ROW(Hersteller!$D$12:$D$261)-11) / ((Hersteller!$D$12:$D$261&lt;&gt;"") * (Hersteller!#REF!="Zwischenhändler")), ROW(A56))
    ),
    ""
)</f>
        <v/>
      </c>
      <c r="AZ67" s="322" t="str" cm="1">
        <f t="array" ref="AZ67">IFERROR(INDEX(Hersteller!$D$12:$D$261, SMALL(IF(Hersteller!$D$12:$D$261&lt;&gt;"", ROW(Hersteller!$D$12:$D$261)-11), ROW(A56))), "")</f>
        <v/>
      </c>
      <c r="BB67" s="264" cm="1">
        <f t="array" ref="BB6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7" s="264" cm="1">
        <f t="array" ref="BC67">IF(AND($AT$12&gt;0,ROW()-ROW($AT$12)=0),"━━ Installationen ━━",IF(AND($AT$12&gt;0,ROW()-ROW($AT$12)&lt;=$AT$12),INDEX($AS$12:$AS$261,ROW()-ROW($AT$12)),IF(AND($BA$12&gt;0,ROW()-ROW($AT$12)-$AT$12-IF($AT$12&gt;0,1,0)=0),"━━ Hersteller ━━",IF(AND($BA$12&gt;0,ROW()-ROW($AT$12)-$AT$12-IF($AT$12&gt;0,1,0)&lt;=$BA$12),INDEX($AZ$12:$AZ$261,ROW()-ROW($AT$12)-$AT$12-IF($AT$12&gt;0,1,0)),0))))</f>
        <v>0</v>
      </c>
      <c r="BD67" s="264">
        <f t="shared" si="3"/>
        <v>0</v>
      </c>
    </row>
    <row r="68" spans="3:56" ht="30" customHeight="1" thickTop="1" thickBot="1">
      <c r="C68" s="141">
        <v>57</v>
      </c>
      <c r="D68" s="125"/>
      <c r="E68" s="155"/>
      <c r="F68" s="156"/>
      <c r="G68" s="156"/>
      <c r="H68" s="156"/>
      <c r="I68" s="125"/>
      <c r="J68" s="125"/>
      <c r="K68" s="155"/>
      <c r="L68" s="156"/>
      <c r="M68" s="41"/>
      <c r="N68" s="41"/>
      <c r="O68" s="41"/>
      <c r="P68" s="41"/>
      <c r="Q68" s="41"/>
      <c r="R68" s="41"/>
      <c r="S68" s="41"/>
      <c r="T68" s="41"/>
      <c r="U68" s="41"/>
      <c r="AC68" s="61" t="str">
        <f t="array" ref="AC68">IF($K68="", "", IF(ISERROR(INDEX(Länder_Liste!$I:$I, _xludf.AGGREGATE(15, 6, ROW(Länder_Liste!$H$1:$M$260)/(Länder_Liste!$H$1:$M$260=$K$10), 1))), "not_found", INDEX(Länder_Liste!I:I, _xludf.AGGREGATE(15, 6, ROW(Länder_Liste!$H$1:$M$260)/(Länder_Liste!$H$1:$M$260=K68), 1))))</f>
        <v/>
      </c>
      <c r="AD68" s="40" t="str" cm="1">
        <f t="array" ref="AD68">IFERROR(INDEX($AK$12:$AK$261, SMALL(IF($AK$12:$AK$261&lt;&gt;"", ROW($AK$12:$AK$261)-ROW(#REF!)+1), ROW(C55))), "")</f>
        <v/>
      </c>
      <c r="AE68" s="40" cm="1">
        <f t="array" aca="1" ref="AE68" ca="1">IFERROR(INDEX(ListeHersteller,ROW(AE68)-13),0)</f>
        <v>0</v>
      </c>
      <c r="AH68" s="40" t="e">
        <f t="shared" ca="1" si="0"/>
        <v>#REF!</v>
      </c>
      <c r="AK68" s="40" t="str">
        <f t="shared" si="1"/>
        <v/>
      </c>
      <c r="AL68" s="40">
        <f>IF(ISERROR(MATCH(Hersteller!D68,D68:D204, 0)), Hersteller!D68, 0)</f>
        <v>0</v>
      </c>
      <c r="AO68" s="40" cm="1">
        <f t="array" aca="1" ref="AO68" ca="1">IF(ROW()-14&lt;($AI$12),$AH68,IF(ROW()-14=$AI$12,"━━━━━━",INDEX($AE$12:$AE$248,ROW()-14-($AI$12))))</f>
        <v>0</v>
      </c>
      <c r="AR68" s="40" t="str">
        <f t="shared" si="2"/>
        <v>-</v>
      </c>
      <c r="AS68" s="315" t="str" cm="1">
        <f t="array" ref="AS68">IFERROR(INDEX($E$12:$E$261, SMALL(IF($E$12:$E$261&lt;&gt;"", ROW($E$12:$E$261)-11), ROW(A57))), "")</f>
        <v/>
      </c>
      <c r="AU68" s="40" t="e">
        <f>IF(AND(Hersteller!$D68&lt;&gt;"", OR(Hersteller!#REF!="Hersteller", Hersteller!#REF!="")), ROW(), "")</f>
        <v>#REF!</v>
      </c>
      <c r="AV68" s="315" t="str" cm="1">
        <f t="array" ref="AV68">IFERROR(INDEX(Hersteller!$D$12:$D$261, _xlfn.AGGREGATE(15, 6, (ROW(Hersteller!$D$12:$D$261)-11)/((Hersteller!$D$12:$D$261&lt;&gt;"") * ((Hersteller!#REF!="Hersteller") + (Hersteller!#REF!=""))), ROW(A57))), "")</f>
        <v/>
      </c>
      <c r="AX68" s="315" t="str" cm="1">
        <f t="array" ref="AX68">IFERROR(
    INDEX(Hersteller!$D$12:$D$261,
        _xlfn.AGGREGATE(15, 6, (ROW(Hersteller!$D$12:$D$261)-11) / ((Hersteller!$D$12:$D$261&lt;&gt;"") * (Hersteller!#REF!="Zwischenhändler")), ROW(A57))
    ),
    ""
)</f>
        <v/>
      </c>
      <c r="AZ68" s="322" t="str" cm="1">
        <f t="array" ref="AZ68">IFERROR(INDEX(Hersteller!$D$12:$D$261, SMALL(IF(Hersteller!$D$12:$D$261&lt;&gt;"", ROW(Hersteller!$D$12:$D$261)-11), ROW(A57))), "")</f>
        <v/>
      </c>
      <c r="BB68" s="264" cm="1">
        <f t="array" ref="BB6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8" s="264" cm="1">
        <f t="array" ref="BC68">IF(AND($AT$12&gt;0,ROW()-ROW($AT$12)=0),"━━ Installationen ━━",IF(AND($AT$12&gt;0,ROW()-ROW($AT$12)&lt;=$AT$12),INDEX($AS$12:$AS$261,ROW()-ROW($AT$12)),IF(AND($BA$12&gt;0,ROW()-ROW($AT$12)-$AT$12-IF($AT$12&gt;0,1,0)=0),"━━ Hersteller ━━",IF(AND($BA$12&gt;0,ROW()-ROW($AT$12)-$AT$12-IF($AT$12&gt;0,1,0)&lt;=$BA$12),INDEX($AZ$12:$AZ$261,ROW()-ROW($AT$12)-$AT$12-IF($AT$12&gt;0,1,0)),0))))</f>
        <v>0</v>
      </c>
      <c r="BD68" s="264">
        <f t="shared" si="3"/>
        <v>0</v>
      </c>
    </row>
    <row r="69" spans="3:56" ht="30" customHeight="1" thickTop="1" thickBot="1">
      <c r="C69" s="141">
        <v>58</v>
      </c>
      <c r="D69" s="125"/>
      <c r="E69" s="155"/>
      <c r="F69" s="156"/>
      <c r="G69" s="156"/>
      <c r="H69" s="156"/>
      <c r="I69" s="125"/>
      <c r="J69" s="125"/>
      <c r="K69" s="155"/>
      <c r="L69" s="156"/>
      <c r="M69" s="41"/>
      <c r="N69" s="41"/>
      <c r="O69" s="41"/>
      <c r="P69" s="41"/>
      <c r="Q69" s="41"/>
      <c r="R69" s="41"/>
      <c r="S69" s="41"/>
      <c r="T69" s="41"/>
      <c r="U69" s="41"/>
      <c r="AC69" s="61" t="str">
        <f t="array" ref="AC69">IF($K69="", "", IF(ISERROR(INDEX(Länder_Liste!$I:$I, _xludf.AGGREGATE(15, 6, ROW(Länder_Liste!$H$1:$M$260)/(Länder_Liste!$H$1:$M$260=$K$10), 1))), "not_found", INDEX(Länder_Liste!I:I, _xludf.AGGREGATE(15, 6, ROW(Länder_Liste!$H$1:$M$260)/(Länder_Liste!$H$1:$M$260=K69), 1))))</f>
        <v/>
      </c>
      <c r="AD69" s="40" t="str" cm="1">
        <f t="array" ref="AD69">IFERROR(INDEX($AK$12:$AK$261, SMALL(IF($AK$12:$AK$261&lt;&gt;"", ROW($AK$12:$AK$261)-ROW(#REF!)+1), ROW(C56))), "")</f>
        <v/>
      </c>
      <c r="AE69" s="40" cm="1">
        <f t="array" aca="1" ref="AE69" ca="1">IFERROR(INDEX(ListeHersteller,ROW(AE69)-13),0)</f>
        <v>0</v>
      </c>
      <c r="AH69" s="40" t="e">
        <f t="shared" ca="1" si="0"/>
        <v>#REF!</v>
      </c>
      <c r="AK69" s="40" t="str">
        <f t="shared" si="1"/>
        <v/>
      </c>
      <c r="AL69" s="40">
        <f>IF(ISERROR(MATCH(Hersteller!D69,D69:D205, 0)), Hersteller!D69, 0)</f>
        <v>0</v>
      </c>
      <c r="AO69" s="40" cm="1">
        <f t="array" aca="1" ref="AO69" ca="1">IF(ROW()-14&lt;($AI$12),$AH69,IF(ROW()-14=$AI$12,"━━━━━━",INDEX($AE$12:$AE$248,ROW()-14-($AI$12))))</f>
        <v>0</v>
      </c>
      <c r="AR69" s="40" t="str">
        <f t="shared" si="2"/>
        <v>-</v>
      </c>
      <c r="AS69" s="315" t="str" cm="1">
        <f t="array" ref="AS69">IFERROR(INDEX($E$12:$E$261, SMALL(IF($E$12:$E$261&lt;&gt;"", ROW($E$12:$E$261)-11), ROW(A58))), "")</f>
        <v/>
      </c>
      <c r="AU69" s="40" t="e">
        <f>IF(AND(Hersteller!$D69&lt;&gt;"", OR(Hersteller!#REF!="Hersteller", Hersteller!#REF!="")), ROW(), "")</f>
        <v>#REF!</v>
      </c>
      <c r="AV69" s="315" t="str" cm="1">
        <f t="array" ref="AV69">IFERROR(INDEX(Hersteller!$D$12:$D$261, _xlfn.AGGREGATE(15, 6, (ROW(Hersteller!$D$12:$D$261)-11)/((Hersteller!$D$12:$D$261&lt;&gt;"") * ((Hersteller!#REF!="Hersteller") + (Hersteller!#REF!=""))), ROW(A58))), "")</f>
        <v/>
      </c>
      <c r="AX69" s="315" t="str" cm="1">
        <f t="array" ref="AX69">IFERROR(
    INDEX(Hersteller!$D$12:$D$261,
        _xlfn.AGGREGATE(15, 6, (ROW(Hersteller!$D$12:$D$261)-11) / ((Hersteller!$D$12:$D$261&lt;&gt;"") * (Hersteller!#REF!="Zwischenhändler")), ROW(A58))
    ),
    ""
)</f>
        <v/>
      </c>
      <c r="AZ69" s="322" t="str" cm="1">
        <f t="array" ref="AZ69">IFERROR(INDEX(Hersteller!$D$12:$D$261, SMALL(IF(Hersteller!$D$12:$D$261&lt;&gt;"", ROW(Hersteller!$D$12:$D$261)-11), ROW(A58))), "")</f>
        <v/>
      </c>
      <c r="BB69" s="264" cm="1">
        <f t="array" ref="BB6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69" s="264" cm="1">
        <f t="array" ref="BC69">IF(AND($AT$12&gt;0,ROW()-ROW($AT$12)=0),"━━ Installationen ━━",IF(AND($AT$12&gt;0,ROW()-ROW($AT$12)&lt;=$AT$12),INDEX($AS$12:$AS$261,ROW()-ROW($AT$12)),IF(AND($BA$12&gt;0,ROW()-ROW($AT$12)-$AT$12-IF($AT$12&gt;0,1,0)=0),"━━ Hersteller ━━",IF(AND($BA$12&gt;0,ROW()-ROW($AT$12)-$AT$12-IF($AT$12&gt;0,1,0)&lt;=$BA$12),INDEX($AZ$12:$AZ$261,ROW()-ROW($AT$12)-$AT$12-IF($AT$12&gt;0,1,0)),0))))</f>
        <v>0</v>
      </c>
      <c r="BD69" s="264">
        <f t="shared" si="3"/>
        <v>0</v>
      </c>
    </row>
    <row r="70" spans="3:56" ht="30" customHeight="1" thickTop="1" thickBot="1">
      <c r="C70" s="141">
        <v>59</v>
      </c>
      <c r="D70" s="125"/>
      <c r="E70" s="155"/>
      <c r="F70" s="156"/>
      <c r="G70" s="156"/>
      <c r="H70" s="156"/>
      <c r="I70" s="125"/>
      <c r="J70" s="125"/>
      <c r="K70" s="155"/>
      <c r="L70" s="156"/>
      <c r="M70" s="41"/>
      <c r="N70" s="41"/>
      <c r="O70" s="41"/>
      <c r="P70" s="41"/>
      <c r="Q70" s="41"/>
      <c r="R70" s="41"/>
      <c r="S70" s="41"/>
      <c r="T70" s="41"/>
      <c r="U70" s="41"/>
      <c r="AC70" s="61" t="str">
        <f t="array" ref="AC70">IF($K70="", "", IF(ISERROR(INDEX(Länder_Liste!$I:$I, _xludf.AGGREGATE(15, 6, ROW(Länder_Liste!$H$1:$M$260)/(Länder_Liste!$H$1:$M$260=$K$10), 1))), "not_found", INDEX(Länder_Liste!I:I, _xludf.AGGREGATE(15, 6, ROW(Länder_Liste!$H$1:$M$260)/(Länder_Liste!$H$1:$M$260=K70), 1))))</f>
        <v/>
      </c>
      <c r="AD70" s="40" t="str" cm="1">
        <f t="array" ref="AD70">IFERROR(INDEX($AK$12:$AK$261, SMALL(IF($AK$12:$AK$261&lt;&gt;"", ROW($AK$12:$AK$261)-ROW(#REF!)+1), ROW(C57))), "")</f>
        <v/>
      </c>
      <c r="AE70" s="40" cm="1">
        <f t="array" aca="1" ref="AE70" ca="1">IFERROR(INDEX(ListeHersteller,ROW(AE70)-13),0)</f>
        <v>0</v>
      </c>
      <c r="AH70" s="40" t="e">
        <f t="shared" ca="1" si="0"/>
        <v>#REF!</v>
      </c>
      <c r="AK70" s="40" t="str">
        <f t="shared" si="1"/>
        <v/>
      </c>
      <c r="AL70" s="40">
        <f>IF(ISERROR(MATCH(Hersteller!D70,D70:D206, 0)), Hersteller!D70, 0)</f>
        <v>0</v>
      </c>
      <c r="AO70" s="40" cm="1">
        <f t="array" aca="1" ref="AO70" ca="1">IF(ROW()-14&lt;($AI$12),$AH70,IF(ROW()-14=$AI$12,"━━━━━━",INDEX($AE$12:$AE$248,ROW()-14-($AI$12))))</f>
        <v>0</v>
      </c>
      <c r="AR70" s="40" t="str">
        <f t="shared" si="2"/>
        <v>-</v>
      </c>
      <c r="AS70" s="315" t="str" cm="1">
        <f t="array" ref="AS70">IFERROR(INDEX($E$12:$E$261, SMALL(IF($E$12:$E$261&lt;&gt;"", ROW($E$12:$E$261)-11), ROW(A59))), "")</f>
        <v/>
      </c>
      <c r="AU70" s="40" t="e">
        <f>IF(AND(Hersteller!$D70&lt;&gt;"", OR(Hersteller!#REF!="Hersteller", Hersteller!#REF!="")), ROW(), "")</f>
        <v>#REF!</v>
      </c>
      <c r="AV70" s="315" t="str" cm="1">
        <f t="array" ref="AV70">IFERROR(INDEX(Hersteller!$D$12:$D$261, _xlfn.AGGREGATE(15, 6, (ROW(Hersteller!$D$12:$D$261)-11)/((Hersteller!$D$12:$D$261&lt;&gt;"") * ((Hersteller!#REF!="Hersteller") + (Hersteller!#REF!=""))), ROW(A59))), "")</f>
        <v/>
      </c>
      <c r="AX70" s="315" t="str" cm="1">
        <f t="array" ref="AX70">IFERROR(
    INDEX(Hersteller!$D$12:$D$261,
        _xlfn.AGGREGATE(15, 6, (ROW(Hersteller!$D$12:$D$261)-11) / ((Hersteller!$D$12:$D$261&lt;&gt;"") * (Hersteller!#REF!="Zwischenhändler")), ROW(A59))
    ),
    ""
)</f>
        <v/>
      </c>
      <c r="AZ70" s="322" t="str" cm="1">
        <f t="array" ref="AZ70">IFERROR(INDEX(Hersteller!$D$12:$D$261, SMALL(IF(Hersteller!$D$12:$D$261&lt;&gt;"", ROW(Hersteller!$D$12:$D$261)-11), ROW(A59))), "")</f>
        <v/>
      </c>
      <c r="BB70" s="264" cm="1">
        <f t="array" ref="BB7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0" s="264" cm="1">
        <f t="array" ref="BC70">IF(AND($AT$12&gt;0,ROW()-ROW($AT$12)=0),"━━ Installationen ━━",IF(AND($AT$12&gt;0,ROW()-ROW($AT$12)&lt;=$AT$12),INDEX($AS$12:$AS$261,ROW()-ROW($AT$12)),IF(AND($BA$12&gt;0,ROW()-ROW($AT$12)-$AT$12-IF($AT$12&gt;0,1,0)=0),"━━ Hersteller ━━",IF(AND($BA$12&gt;0,ROW()-ROW($AT$12)-$AT$12-IF($AT$12&gt;0,1,0)&lt;=$BA$12),INDEX($AZ$12:$AZ$261,ROW()-ROW($AT$12)-$AT$12-IF($AT$12&gt;0,1,0)),0))))</f>
        <v>0</v>
      </c>
      <c r="BD70" s="264">
        <f t="shared" si="3"/>
        <v>0</v>
      </c>
    </row>
    <row r="71" spans="3:56" ht="30" customHeight="1" thickTop="1" thickBot="1">
      <c r="C71" s="141">
        <v>60</v>
      </c>
      <c r="D71" s="125"/>
      <c r="E71" s="155"/>
      <c r="F71" s="156"/>
      <c r="G71" s="156"/>
      <c r="H71" s="156"/>
      <c r="I71" s="125"/>
      <c r="J71" s="125"/>
      <c r="K71" s="155"/>
      <c r="L71" s="156"/>
      <c r="M71" s="41"/>
      <c r="N71" s="41"/>
      <c r="O71" s="41"/>
      <c r="P71" s="41"/>
      <c r="Q71" s="41"/>
      <c r="R71" s="41"/>
      <c r="S71" s="41"/>
      <c r="T71" s="41"/>
      <c r="U71" s="41"/>
      <c r="AC71" s="61" t="str">
        <f t="array" ref="AC71">IF($K71="", "", IF(ISERROR(INDEX(Länder_Liste!$I:$I, _xludf.AGGREGATE(15, 6, ROW(Länder_Liste!$H$1:$M$260)/(Länder_Liste!$H$1:$M$260=$K$10), 1))), "not_found", INDEX(Länder_Liste!I:I, _xludf.AGGREGATE(15, 6, ROW(Länder_Liste!$H$1:$M$260)/(Länder_Liste!$H$1:$M$260=K71), 1))))</f>
        <v/>
      </c>
      <c r="AD71" s="40" t="str" cm="1">
        <f t="array" ref="AD71">IFERROR(INDEX($AK$12:$AK$261, SMALL(IF($AK$12:$AK$261&lt;&gt;"", ROW($AK$12:$AK$261)-ROW(#REF!)+1), ROW(C58))), "")</f>
        <v/>
      </c>
      <c r="AE71" s="40" cm="1">
        <f t="array" aca="1" ref="AE71" ca="1">IFERROR(INDEX(ListeHersteller,ROW(AE71)-13),0)</f>
        <v>0</v>
      </c>
      <c r="AH71" s="40" t="e">
        <f t="shared" ca="1" si="0"/>
        <v>#REF!</v>
      </c>
      <c r="AK71" s="40" t="str">
        <f t="shared" si="1"/>
        <v/>
      </c>
      <c r="AL71" s="40">
        <f>IF(ISERROR(MATCH(Hersteller!D71,D71:D207, 0)), Hersteller!D71, 0)</f>
        <v>0</v>
      </c>
      <c r="AO71" s="40" cm="1">
        <f t="array" aca="1" ref="AO71" ca="1">IF(ROW()-14&lt;($AI$12),$AH71,IF(ROW()-14=$AI$12,"━━━━━━",INDEX($AE$12:$AE$248,ROW()-14-($AI$12))))</f>
        <v>0</v>
      </c>
      <c r="AR71" s="40" t="str">
        <f t="shared" si="2"/>
        <v>-</v>
      </c>
      <c r="AS71" s="315" t="str" cm="1">
        <f t="array" ref="AS71">IFERROR(INDEX($E$12:$E$261, SMALL(IF($E$12:$E$261&lt;&gt;"", ROW($E$12:$E$261)-11), ROW(A60))), "")</f>
        <v/>
      </c>
      <c r="AU71" s="40" t="e">
        <f>IF(AND(Hersteller!$D71&lt;&gt;"", OR(Hersteller!#REF!="Hersteller", Hersteller!#REF!="")), ROW(), "")</f>
        <v>#REF!</v>
      </c>
      <c r="AV71" s="315" t="str" cm="1">
        <f t="array" ref="AV71">IFERROR(INDEX(Hersteller!$D$12:$D$261, _xlfn.AGGREGATE(15, 6, (ROW(Hersteller!$D$12:$D$261)-11)/((Hersteller!$D$12:$D$261&lt;&gt;"") * ((Hersteller!#REF!="Hersteller") + (Hersteller!#REF!=""))), ROW(A60))), "")</f>
        <v/>
      </c>
      <c r="AX71" s="315" t="str" cm="1">
        <f t="array" ref="AX71">IFERROR(
    INDEX(Hersteller!$D$12:$D$261,
        _xlfn.AGGREGATE(15, 6, (ROW(Hersteller!$D$12:$D$261)-11) / ((Hersteller!$D$12:$D$261&lt;&gt;"") * (Hersteller!#REF!="Zwischenhändler")), ROW(A60))
    ),
    ""
)</f>
        <v/>
      </c>
      <c r="AZ71" s="322" t="str" cm="1">
        <f t="array" ref="AZ71">IFERROR(INDEX(Hersteller!$D$12:$D$261, SMALL(IF(Hersteller!$D$12:$D$261&lt;&gt;"", ROW(Hersteller!$D$12:$D$261)-11), ROW(A60))), "")</f>
        <v/>
      </c>
      <c r="BB71" s="264" cm="1">
        <f t="array" ref="BB7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1" s="264" cm="1">
        <f t="array" ref="BC71">IF(AND($AT$12&gt;0,ROW()-ROW($AT$12)=0),"━━ Installationen ━━",IF(AND($AT$12&gt;0,ROW()-ROW($AT$12)&lt;=$AT$12),INDEX($AS$12:$AS$261,ROW()-ROW($AT$12)),IF(AND($BA$12&gt;0,ROW()-ROW($AT$12)-$AT$12-IF($AT$12&gt;0,1,0)=0),"━━ Hersteller ━━",IF(AND($BA$12&gt;0,ROW()-ROW($AT$12)-$AT$12-IF($AT$12&gt;0,1,0)&lt;=$BA$12),INDEX($AZ$12:$AZ$261,ROW()-ROW($AT$12)-$AT$12-IF($AT$12&gt;0,1,0)),0))))</f>
        <v>0</v>
      </c>
      <c r="BD71" s="264">
        <f t="shared" si="3"/>
        <v>0</v>
      </c>
    </row>
    <row r="72" spans="3:56" ht="30" customHeight="1" thickTop="1" thickBot="1">
      <c r="C72" s="141">
        <v>61</v>
      </c>
      <c r="D72" s="125"/>
      <c r="E72" s="155"/>
      <c r="F72" s="156"/>
      <c r="G72" s="156"/>
      <c r="H72" s="156"/>
      <c r="I72" s="125"/>
      <c r="J72" s="125"/>
      <c r="K72" s="155"/>
      <c r="L72" s="156"/>
      <c r="M72" s="41"/>
      <c r="N72" s="41"/>
      <c r="O72" s="41"/>
      <c r="P72" s="41"/>
      <c r="Q72" s="41"/>
      <c r="R72" s="41"/>
      <c r="S72" s="41"/>
      <c r="T72" s="41"/>
      <c r="U72" s="41"/>
      <c r="AC72" s="61" t="str">
        <f t="array" ref="AC72">IF($K72="", "", IF(ISERROR(INDEX(Länder_Liste!$I:$I, _xludf.AGGREGATE(15, 6, ROW(Länder_Liste!$H$1:$M$260)/(Länder_Liste!$H$1:$M$260=$K$10), 1))), "not_found", INDEX(Länder_Liste!I:I, _xludf.AGGREGATE(15, 6, ROW(Länder_Liste!$H$1:$M$260)/(Länder_Liste!$H$1:$M$260=K72), 1))))</f>
        <v/>
      </c>
      <c r="AD72" s="40" t="str" cm="1">
        <f t="array" ref="AD72">IFERROR(INDEX($AK$12:$AK$261, SMALL(IF($AK$12:$AK$261&lt;&gt;"", ROW($AK$12:$AK$261)-ROW(#REF!)+1), ROW(C59))), "")</f>
        <v/>
      </c>
      <c r="AE72" s="40" cm="1">
        <f t="array" aca="1" ref="AE72" ca="1">IFERROR(INDEX(ListeHersteller,ROW(AE72)-13),0)</f>
        <v>0</v>
      </c>
      <c r="AH72" s="40" t="e">
        <f t="shared" ca="1" si="0"/>
        <v>#REF!</v>
      </c>
      <c r="AK72" s="40" t="str">
        <f t="shared" si="1"/>
        <v/>
      </c>
      <c r="AL72" s="40">
        <f>IF(ISERROR(MATCH(Hersteller!D72,D72:D208, 0)), Hersteller!D72, 0)</f>
        <v>0</v>
      </c>
      <c r="AO72" s="40" cm="1">
        <f t="array" aca="1" ref="AO72" ca="1">IF(ROW()-14&lt;($AI$12),$AH72,IF(ROW()-14=$AI$12,"━━━━━━",INDEX($AE$12:$AE$248,ROW()-14-($AI$12))))</f>
        <v>0</v>
      </c>
      <c r="AR72" s="40" t="str">
        <f t="shared" si="2"/>
        <v>-</v>
      </c>
      <c r="AS72" s="315" t="str" cm="1">
        <f t="array" ref="AS72">IFERROR(INDEX($E$12:$E$261, SMALL(IF($E$12:$E$261&lt;&gt;"", ROW($E$12:$E$261)-11), ROW(A61))), "")</f>
        <v/>
      </c>
      <c r="AU72" s="40" t="e">
        <f>IF(AND(Hersteller!$D72&lt;&gt;"", OR(Hersteller!#REF!="Hersteller", Hersteller!#REF!="")), ROW(), "")</f>
        <v>#REF!</v>
      </c>
      <c r="AV72" s="315" t="str" cm="1">
        <f t="array" ref="AV72">IFERROR(INDEX(Hersteller!$D$12:$D$261, _xlfn.AGGREGATE(15, 6, (ROW(Hersteller!$D$12:$D$261)-11)/((Hersteller!$D$12:$D$261&lt;&gt;"") * ((Hersteller!#REF!="Hersteller") + (Hersteller!#REF!=""))), ROW(A61))), "")</f>
        <v/>
      </c>
      <c r="AX72" s="315" t="str" cm="1">
        <f t="array" ref="AX72">IFERROR(
    INDEX(Hersteller!$D$12:$D$261,
        _xlfn.AGGREGATE(15, 6, (ROW(Hersteller!$D$12:$D$261)-11) / ((Hersteller!$D$12:$D$261&lt;&gt;"") * (Hersteller!#REF!="Zwischenhändler")), ROW(A61))
    ),
    ""
)</f>
        <v/>
      </c>
      <c r="AZ72" s="322" t="str" cm="1">
        <f t="array" ref="AZ72">IFERROR(INDEX(Hersteller!$D$12:$D$261, SMALL(IF(Hersteller!$D$12:$D$261&lt;&gt;"", ROW(Hersteller!$D$12:$D$261)-11), ROW(A61))), "")</f>
        <v/>
      </c>
      <c r="BB72" s="264" cm="1">
        <f t="array" ref="BB7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2" s="264" cm="1">
        <f t="array" ref="BC72">IF(AND($AT$12&gt;0,ROW()-ROW($AT$12)=0),"━━ Installationen ━━",IF(AND($AT$12&gt;0,ROW()-ROW($AT$12)&lt;=$AT$12),INDEX($AS$12:$AS$261,ROW()-ROW($AT$12)),IF(AND($BA$12&gt;0,ROW()-ROW($AT$12)-$AT$12-IF($AT$12&gt;0,1,0)=0),"━━ Hersteller ━━",IF(AND($BA$12&gt;0,ROW()-ROW($AT$12)-$AT$12-IF($AT$12&gt;0,1,0)&lt;=$BA$12),INDEX($AZ$12:$AZ$261,ROW()-ROW($AT$12)-$AT$12-IF($AT$12&gt;0,1,0)),0))))</f>
        <v>0</v>
      </c>
      <c r="BD72" s="264">
        <f t="shared" si="3"/>
        <v>0</v>
      </c>
    </row>
    <row r="73" spans="3:56" ht="30" customHeight="1" thickTop="1" thickBot="1">
      <c r="C73" s="141">
        <v>62</v>
      </c>
      <c r="D73" s="125"/>
      <c r="E73" s="155"/>
      <c r="F73" s="156"/>
      <c r="G73" s="156"/>
      <c r="H73" s="156"/>
      <c r="I73" s="125"/>
      <c r="J73" s="125"/>
      <c r="K73" s="155"/>
      <c r="L73" s="156"/>
      <c r="M73" s="41"/>
      <c r="N73" s="41"/>
      <c r="O73" s="41"/>
      <c r="P73" s="41"/>
      <c r="Q73" s="41"/>
      <c r="R73" s="41"/>
      <c r="S73" s="41"/>
      <c r="T73" s="41"/>
      <c r="U73" s="41"/>
      <c r="AC73" s="61" t="str">
        <f t="array" ref="AC73">IF($K73="", "", IF(ISERROR(INDEX(Länder_Liste!$I:$I, _xludf.AGGREGATE(15, 6, ROW(Länder_Liste!$H$1:$M$260)/(Länder_Liste!$H$1:$M$260=$K$10), 1))), "not_found", INDEX(Länder_Liste!I:I, _xludf.AGGREGATE(15, 6, ROW(Länder_Liste!$H$1:$M$260)/(Länder_Liste!$H$1:$M$260=K73), 1))))</f>
        <v/>
      </c>
      <c r="AD73" s="40" t="str" cm="1">
        <f t="array" ref="AD73">IFERROR(INDEX($AK$12:$AK$261, SMALL(IF($AK$12:$AK$261&lt;&gt;"", ROW($AK$12:$AK$261)-ROW(#REF!)+1), ROW(C60))), "")</f>
        <v/>
      </c>
      <c r="AE73" s="40" cm="1">
        <f t="array" aca="1" ref="AE73" ca="1">IFERROR(INDEX(ListeHersteller,ROW(AE73)-13),0)</f>
        <v>0</v>
      </c>
      <c r="AH73" s="40" t="e">
        <f t="shared" ca="1" si="0"/>
        <v>#REF!</v>
      </c>
      <c r="AK73" s="40" t="str">
        <f t="shared" si="1"/>
        <v/>
      </c>
      <c r="AL73" s="40">
        <f>IF(ISERROR(MATCH(Hersteller!D73,D73:D209, 0)), Hersteller!D73, 0)</f>
        <v>0</v>
      </c>
      <c r="AO73" s="40" cm="1">
        <f t="array" aca="1" ref="AO73" ca="1">IF(ROW()-14&lt;($AI$12),$AH73,IF(ROW()-14=$AI$12,"━━━━━━",INDEX($AE$12:$AE$248,ROW()-14-($AI$12))))</f>
        <v>0</v>
      </c>
      <c r="AR73" s="40" t="str">
        <f t="shared" si="2"/>
        <v>-</v>
      </c>
      <c r="AS73" s="315" t="str" cm="1">
        <f t="array" ref="AS73">IFERROR(INDEX($E$12:$E$261, SMALL(IF($E$12:$E$261&lt;&gt;"", ROW($E$12:$E$261)-11), ROW(A62))), "")</f>
        <v/>
      </c>
      <c r="AU73" s="40" t="e">
        <f>IF(AND(Hersteller!$D73&lt;&gt;"", OR(Hersteller!#REF!="Hersteller", Hersteller!#REF!="")), ROW(), "")</f>
        <v>#REF!</v>
      </c>
      <c r="AV73" s="315" t="str" cm="1">
        <f t="array" ref="AV73">IFERROR(INDEX(Hersteller!$D$12:$D$261, _xlfn.AGGREGATE(15, 6, (ROW(Hersteller!$D$12:$D$261)-11)/((Hersteller!$D$12:$D$261&lt;&gt;"") * ((Hersteller!#REF!="Hersteller") + (Hersteller!#REF!=""))), ROW(A62))), "")</f>
        <v/>
      </c>
      <c r="AX73" s="315" t="str" cm="1">
        <f t="array" ref="AX73">IFERROR(
    INDEX(Hersteller!$D$12:$D$261,
        _xlfn.AGGREGATE(15, 6, (ROW(Hersteller!$D$12:$D$261)-11) / ((Hersteller!$D$12:$D$261&lt;&gt;"") * (Hersteller!#REF!="Zwischenhändler")), ROW(A62))
    ),
    ""
)</f>
        <v/>
      </c>
      <c r="AZ73" s="322" t="str" cm="1">
        <f t="array" ref="AZ73">IFERROR(INDEX(Hersteller!$D$12:$D$261, SMALL(IF(Hersteller!$D$12:$D$261&lt;&gt;"", ROW(Hersteller!$D$12:$D$261)-11), ROW(A62))), "")</f>
        <v/>
      </c>
      <c r="BB73" s="264" cm="1">
        <f t="array" ref="BB7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3" s="264" cm="1">
        <f t="array" ref="BC73">IF(AND($AT$12&gt;0,ROW()-ROW($AT$12)=0),"━━ Installationen ━━",IF(AND($AT$12&gt;0,ROW()-ROW($AT$12)&lt;=$AT$12),INDEX($AS$12:$AS$261,ROW()-ROW($AT$12)),IF(AND($BA$12&gt;0,ROW()-ROW($AT$12)-$AT$12-IF($AT$12&gt;0,1,0)=0),"━━ Hersteller ━━",IF(AND($BA$12&gt;0,ROW()-ROW($AT$12)-$AT$12-IF($AT$12&gt;0,1,0)&lt;=$BA$12),INDEX($AZ$12:$AZ$261,ROW()-ROW($AT$12)-$AT$12-IF($AT$12&gt;0,1,0)),0))))</f>
        <v>0</v>
      </c>
      <c r="BD73" s="264">
        <f t="shared" si="3"/>
        <v>0</v>
      </c>
    </row>
    <row r="74" spans="3:56" ht="30" customHeight="1" thickTop="1" thickBot="1">
      <c r="C74" s="141">
        <v>63</v>
      </c>
      <c r="D74" s="125"/>
      <c r="E74" s="155"/>
      <c r="F74" s="156"/>
      <c r="G74" s="156"/>
      <c r="H74" s="156"/>
      <c r="I74" s="125"/>
      <c r="J74" s="125"/>
      <c r="K74" s="155"/>
      <c r="L74" s="156"/>
      <c r="M74" s="41"/>
      <c r="N74" s="41"/>
      <c r="O74" s="41"/>
      <c r="P74" s="41"/>
      <c r="Q74" s="41"/>
      <c r="R74" s="41"/>
      <c r="S74" s="41"/>
      <c r="T74" s="41"/>
      <c r="U74" s="41"/>
      <c r="AC74" s="61" t="str">
        <f t="array" ref="AC74">IF($K74="", "", IF(ISERROR(INDEX(Länder_Liste!$I:$I, _xludf.AGGREGATE(15, 6, ROW(Länder_Liste!$H$1:$M$260)/(Länder_Liste!$H$1:$M$260=$K$10), 1))), "not_found", INDEX(Länder_Liste!I:I, _xludf.AGGREGATE(15, 6, ROW(Länder_Liste!$H$1:$M$260)/(Länder_Liste!$H$1:$M$260=K74), 1))))</f>
        <v/>
      </c>
      <c r="AD74" s="40" t="str" cm="1">
        <f t="array" ref="AD74">IFERROR(INDEX($AK$12:$AK$261, SMALL(IF($AK$12:$AK$261&lt;&gt;"", ROW($AK$12:$AK$261)-ROW(#REF!)+1), ROW(C61))), "")</f>
        <v/>
      </c>
      <c r="AE74" s="40" cm="1">
        <f t="array" aca="1" ref="AE74" ca="1">IFERROR(INDEX(ListeHersteller,ROW(AE74)-13),0)</f>
        <v>0</v>
      </c>
      <c r="AH74" s="40" t="e">
        <f t="shared" ca="1" si="0"/>
        <v>#REF!</v>
      </c>
      <c r="AK74" s="40" t="str">
        <f t="shared" si="1"/>
        <v/>
      </c>
      <c r="AL74" s="40">
        <f>IF(ISERROR(MATCH(Hersteller!D74,D74:D210, 0)), Hersteller!D74, 0)</f>
        <v>0</v>
      </c>
      <c r="AO74" s="40" cm="1">
        <f t="array" aca="1" ref="AO74" ca="1">IF(ROW()-14&lt;($AI$12),$AH74,IF(ROW()-14=$AI$12,"━━━━━━",INDEX($AE$12:$AE$248,ROW()-14-($AI$12))))</f>
        <v>0</v>
      </c>
      <c r="AR74" s="40" t="str">
        <f t="shared" si="2"/>
        <v>-</v>
      </c>
      <c r="AS74" s="315" t="str" cm="1">
        <f t="array" ref="AS74">IFERROR(INDEX($E$12:$E$261, SMALL(IF($E$12:$E$261&lt;&gt;"", ROW($E$12:$E$261)-11), ROW(A63))), "")</f>
        <v/>
      </c>
      <c r="AU74" s="40" t="e">
        <f>IF(AND(Hersteller!$D74&lt;&gt;"", OR(Hersteller!#REF!="Hersteller", Hersteller!#REF!="")), ROW(), "")</f>
        <v>#REF!</v>
      </c>
      <c r="AV74" s="315" t="str" cm="1">
        <f t="array" ref="AV74">IFERROR(INDEX(Hersteller!$D$12:$D$261, _xlfn.AGGREGATE(15, 6, (ROW(Hersteller!$D$12:$D$261)-11)/((Hersteller!$D$12:$D$261&lt;&gt;"") * ((Hersteller!#REF!="Hersteller") + (Hersteller!#REF!=""))), ROW(A63))), "")</f>
        <v/>
      </c>
      <c r="AX74" s="315" t="str" cm="1">
        <f t="array" ref="AX74">IFERROR(
    INDEX(Hersteller!$D$12:$D$261,
        _xlfn.AGGREGATE(15, 6, (ROW(Hersteller!$D$12:$D$261)-11) / ((Hersteller!$D$12:$D$261&lt;&gt;"") * (Hersteller!#REF!="Zwischenhändler")), ROW(A63))
    ),
    ""
)</f>
        <v/>
      </c>
      <c r="AZ74" s="322" t="str" cm="1">
        <f t="array" ref="AZ74">IFERROR(INDEX(Hersteller!$D$12:$D$261, SMALL(IF(Hersteller!$D$12:$D$261&lt;&gt;"", ROW(Hersteller!$D$12:$D$261)-11), ROW(A63))), "")</f>
        <v/>
      </c>
      <c r="BB74" s="264" cm="1">
        <f t="array" ref="BB7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4" s="264" cm="1">
        <f t="array" ref="BC74">IF(AND($AT$12&gt;0,ROW()-ROW($AT$12)=0),"━━ Installationen ━━",IF(AND($AT$12&gt;0,ROW()-ROW($AT$12)&lt;=$AT$12),INDEX($AS$12:$AS$261,ROW()-ROW($AT$12)),IF(AND($BA$12&gt;0,ROW()-ROW($AT$12)-$AT$12-IF($AT$12&gt;0,1,0)=0),"━━ Hersteller ━━",IF(AND($BA$12&gt;0,ROW()-ROW($AT$12)-$AT$12-IF($AT$12&gt;0,1,0)&lt;=$BA$12),INDEX($AZ$12:$AZ$261,ROW()-ROW($AT$12)-$AT$12-IF($AT$12&gt;0,1,0)),0))))</f>
        <v>0</v>
      </c>
      <c r="BD74" s="264">
        <f t="shared" si="3"/>
        <v>0</v>
      </c>
    </row>
    <row r="75" spans="3:56" ht="30" customHeight="1" thickTop="1" thickBot="1">
      <c r="C75" s="141">
        <v>64</v>
      </c>
      <c r="D75" s="125"/>
      <c r="E75" s="155"/>
      <c r="F75" s="156"/>
      <c r="G75" s="156"/>
      <c r="H75" s="156"/>
      <c r="I75" s="125"/>
      <c r="J75" s="125"/>
      <c r="K75" s="155"/>
      <c r="L75" s="156"/>
      <c r="M75" s="41"/>
      <c r="N75" s="41"/>
      <c r="O75" s="41"/>
      <c r="P75" s="41"/>
      <c r="Q75" s="41"/>
      <c r="R75" s="41"/>
      <c r="S75" s="41"/>
      <c r="T75" s="41"/>
      <c r="U75" s="41"/>
      <c r="AC75" s="61" t="str">
        <f t="array" ref="AC75">IF($K75="", "", IF(ISERROR(INDEX(Länder_Liste!$I:$I, _xludf.AGGREGATE(15, 6, ROW(Länder_Liste!$H$1:$M$260)/(Länder_Liste!$H$1:$M$260=$K$10), 1))), "not_found", INDEX(Länder_Liste!I:I, _xludf.AGGREGATE(15, 6, ROW(Länder_Liste!$H$1:$M$260)/(Länder_Liste!$H$1:$M$260=K75), 1))))</f>
        <v/>
      </c>
      <c r="AD75" s="40" t="str" cm="1">
        <f t="array" ref="AD75">IFERROR(INDEX($AK$12:$AK$261, SMALL(IF($AK$12:$AK$261&lt;&gt;"", ROW($AK$12:$AK$261)-ROW(#REF!)+1), ROW(C62))), "")</f>
        <v/>
      </c>
      <c r="AE75" s="40" cm="1">
        <f t="array" aca="1" ref="AE75" ca="1">IFERROR(INDEX(ListeHersteller,ROW(AE75)-13),0)</f>
        <v>0</v>
      </c>
      <c r="AH75" s="40" t="e">
        <f t="shared" ca="1" si="0"/>
        <v>#REF!</v>
      </c>
      <c r="AK75" s="40" t="str">
        <f t="shared" si="1"/>
        <v/>
      </c>
      <c r="AL75" s="40">
        <f>IF(ISERROR(MATCH(Hersteller!D75,D75:D211, 0)), Hersteller!D75, 0)</f>
        <v>0</v>
      </c>
      <c r="AO75" s="40" cm="1">
        <f t="array" aca="1" ref="AO75" ca="1">IF(ROW()-14&lt;($AI$12),$AH75,IF(ROW()-14=$AI$12,"━━━━━━",INDEX($AE$12:$AE$248,ROW()-14-($AI$12))))</f>
        <v>0</v>
      </c>
      <c r="AR75" s="40" t="str">
        <f t="shared" si="2"/>
        <v>-</v>
      </c>
      <c r="AS75" s="315" t="str" cm="1">
        <f t="array" ref="AS75">IFERROR(INDEX($E$12:$E$261, SMALL(IF($E$12:$E$261&lt;&gt;"", ROW($E$12:$E$261)-11), ROW(A64))), "")</f>
        <v/>
      </c>
      <c r="AU75" s="40" t="e">
        <f>IF(AND(Hersteller!$D75&lt;&gt;"", OR(Hersteller!#REF!="Hersteller", Hersteller!#REF!="")), ROW(), "")</f>
        <v>#REF!</v>
      </c>
      <c r="AV75" s="315" t="str" cm="1">
        <f t="array" ref="AV75">IFERROR(INDEX(Hersteller!$D$12:$D$261, _xlfn.AGGREGATE(15, 6, (ROW(Hersteller!$D$12:$D$261)-11)/((Hersteller!$D$12:$D$261&lt;&gt;"") * ((Hersteller!#REF!="Hersteller") + (Hersteller!#REF!=""))), ROW(A64))), "")</f>
        <v/>
      </c>
      <c r="AX75" s="315" t="str" cm="1">
        <f t="array" ref="AX75">IFERROR(
    INDEX(Hersteller!$D$12:$D$261,
        _xlfn.AGGREGATE(15, 6, (ROW(Hersteller!$D$12:$D$261)-11) / ((Hersteller!$D$12:$D$261&lt;&gt;"") * (Hersteller!#REF!="Zwischenhändler")), ROW(A64))
    ),
    ""
)</f>
        <v/>
      </c>
      <c r="AZ75" s="322" t="str" cm="1">
        <f t="array" ref="AZ75">IFERROR(INDEX(Hersteller!$D$12:$D$261, SMALL(IF(Hersteller!$D$12:$D$261&lt;&gt;"", ROW(Hersteller!$D$12:$D$261)-11), ROW(A64))), "")</f>
        <v/>
      </c>
      <c r="BB75" s="264" cm="1">
        <f t="array" ref="BB7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5" s="264" cm="1">
        <f t="array" ref="BC75">IF(AND($AT$12&gt;0,ROW()-ROW($AT$12)=0),"━━ Installationen ━━",IF(AND($AT$12&gt;0,ROW()-ROW($AT$12)&lt;=$AT$12),INDEX($AS$12:$AS$261,ROW()-ROW($AT$12)),IF(AND($BA$12&gt;0,ROW()-ROW($AT$12)-$AT$12-IF($AT$12&gt;0,1,0)=0),"━━ Hersteller ━━",IF(AND($BA$12&gt;0,ROW()-ROW($AT$12)-$AT$12-IF($AT$12&gt;0,1,0)&lt;=$BA$12),INDEX($AZ$12:$AZ$261,ROW()-ROW($AT$12)-$AT$12-IF($AT$12&gt;0,1,0)),0))))</f>
        <v>0</v>
      </c>
      <c r="BD75" s="264">
        <f t="shared" si="3"/>
        <v>0</v>
      </c>
    </row>
    <row r="76" spans="3:56" ht="30" customHeight="1" thickTop="1" thickBot="1">
      <c r="C76" s="141">
        <v>65</v>
      </c>
      <c r="D76" s="125"/>
      <c r="E76" s="155"/>
      <c r="F76" s="156"/>
      <c r="G76" s="156"/>
      <c r="H76" s="156"/>
      <c r="I76" s="125"/>
      <c r="J76" s="125"/>
      <c r="K76" s="155"/>
      <c r="L76" s="156"/>
      <c r="M76" s="41"/>
      <c r="N76" s="41"/>
      <c r="O76" s="41"/>
      <c r="P76" s="41"/>
      <c r="Q76" s="41"/>
      <c r="R76" s="41"/>
      <c r="S76" s="41"/>
      <c r="T76" s="41"/>
      <c r="U76" s="41"/>
      <c r="AC76" s="61" t="str">
        <f t="array" ref="AC76">IF($K76="", "", IF(ISERROR(INDEX(Länder_Liste!$I:$I, _xludf.AGGREGATE(15, 6, ROW(Länder_Liste!$H$1:$M$260)/(Länder_Liste!$H$1:$M$260=$K$10), 1))), "not_found", INDEX(Länder_Liste!I:I, _xludf.AGGREGATE(15, 6, ROW(Länder_Liste!$H$1:$M$260)/(Länder_Liste!$H$1:$M$260=K76), 1))))</f>
        <v/>
      </c>
      <c r="AD76" s="40" t="str" cm="1">
        <f t="array" ref="AD76">IFERROR(INDEX($AK$12:$AK$261, SMALL(IF($AK$12:$AK$261&lt;&gt;"", ROW($AK$12:$AK$261)-ROW(#REF!)+1), ROW(C63))), "")</f>
        <v/>
      </c>
      <c r="AE76" s="40" cm="1">
        <f t="array" aca="1" ref="AE76" ca="1">IFERROR(INDEX(ListeHersteller,ROW(AE76)-13),0)</f>
        <v>0</v>
      </c>
      <c r="AH76" s="40" t="e">
        <f t="shared" ca="1" si="0"/>
        <v>#REF!</v>
      </c>
      <c r="AK76" s="40" t="str">
        <f t="shared" si="1"/>
        <v/>
      </c>
      <c r="AL76" s="40">
        <f>IF(ISERROR(MATCH(Hersteller!D76,D76:D212, 0)), Hersteller!D76, 0)</f>
        <v>0</v>
      </c>
      <c r="AO76" s="40" cm="1">
        <f t="array" aca="1" ref="AO76" ca="1">IF(ROW()-14&lt;($AI$12),$AH76,IF(ROW()-14=$AI$12,"━━━━━━",INDEX($AE$12:$AE$248,ROW()-14-($AI$12))))</f>
        <v>0</v>
      </c>
      <c r="AR76" s="40" t="str">
        <f t="shared" si="2"/>
        <v>-</v>
      </c>
      <c r="AS76" s="315" t="str" cm="1">
        <f t="array" ref="AS76">IFERROR(INDEX($E$12:$E$261, SMALL(IF($E$12:$E$261&lt;&gt;"", ROW($E$12:$E$261)-11), ROW(A65))), "")</f>
        <v/>
      </c>
      <c r="AU76" s="40" t="e">
        <f>IF(AND(Hersteller!$D76&lt;&gt;"", OR(Hersteller!#REF!="Hersteller", Hersteller!#REF!="")), ROW(), "")</f>
        <v>#REF!</v>
      </c>
      <c r="AV76" s="315" t="str" cm="1">
        <f t="array" ref="AV76">IFERROR(INDEX(Hersteller!$D$12:$D$261, _xlfn.AGGREGATE(15, 6, (ROW(Hersteller!$D$12:$D$261)-11)/((Hersteller!$D$12:$D$261&lt;&gt;"") * ((Hersteller!#REF!="Hersteller") + (Hersteller!#REF!=""))), ROW(A65))), "")</f>
        <v/>
      </c>
      <c r="AX76" s="315" t="str" cm="1">
        <f t="array" ref="AX76">IFERROR(
    INDEX(Hersteller!$D$12:$D$261,
        _xlfn.AGGREGATE(15, 6, (ROW(Hersteller!$D$12:$D$261)-11) / ((Hersteller!$D$12:$D$261&lt;&gt;"") * (Hersteller!#REF!="Zwischenhändler")), ROW(A65))
    ),
    ""
)</f>
        <v/>
      </c>
      <c r="AZ76" s="322" t="str" cm="1">
        <f t="array" ref="AZ76">IFERROR(INDEX(Hersteller!$D$12:$D$261, SMALL(IF(Hersteller!$D$12:$D$261&lt;&gt;"", ROW(Hersteller!$D$12:$D$261)-11), ROW(A65))), "")</f>
        <v/>
      </c>
      <c r="BB76" s="264" cm="1">
        <f t="array" ref="BB7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6" s="264" cm="1">
        <f t="array" ref="BC76">IF(AND($AT$12&gt;0,ROW()-ROW($AT$12)=0),"━━ Installationen ━━",IF(AND($AT$12&gt;0,ROW()-ROW($AT$12)&lt;=$AT$12),INDEX($AS$12:$AS$261,ROW()-ROW($AT$12)),IF(AND($BA$12&gt;0,ROW()-ROW($AT$12)-$AT$12-IF($AT$12&gt;0,1,0)=0),"━━ Hersteller ━━",IF(AND($BA$12&gt;0,ROW()-ROW($AT$12)-$AT$12-IF($AT$12&gt;0,1,0)&lt;=$BA$12),INDEX($AZ$12:$AZ$261,ROW()-ROW($AT$12)-$AT$12-IF($AT$12&gt;0,1,0)),0))))</f>
        <v>0</v>
      </c>
      <c r="BD76" s="264">
        <f t="shared" si="3"/>
        <v>0</v>
      </c>
    </row>
    <row r="77" spans="3:56" ht="30" customHeight="1" thickTop="1" thickBot="1">
      <c r="C77" s="141">
        <v>66</v>
      </c>
      <c r="D77" s="125"/>
      <c r="E77" s="155"/>
      <c r="F77" s="156"/>
      <c r="G77" s="156"/>
      <c r="H77" s="156"/>
      <c r="I77" s="125"/>
      <c r="J77" s="125"/>
      <c r="K77" s="155"/>
      <c r="L77" s="156"/>
      <c r="M77" s="41"/>
      <c r="N77" s="41"/>
      <c r="O77" s="41"/>
      <c r="P77" s="41"/>
      <c r="Q77" s="41"/>
      <c r="R77" s="41"/>
      <c r="S77" s="41"/>
      <c r="T77" s="41"/>
      <c r="U77" s="41"/>
      <c r="AC77" s="61" t="str">
        <f t="array" ref="AC77">IF($K77="", "", IF(ISERROR(INDEX(Länder_Liste!$I:$I, _xludf.AGGREGATE(15, 6, ROW(Länder_Liste!$H$1:$M$260)/(Länder_Liste!$H$1:$M$260=$K$10), 1))), "not_found", INDEX(Länder_Liste!I:I, _xludf.AGGREGATE(15, 6, ROW(Länder_Liste!$H$1:$M$260)/(Länder_Liste!$H$1:$M$260=K77), 1))))</f>
        <v/>
      </c>
      <c r="AD77" s="40" t="str" cm="1">
        <f t="array" ref="AD77">IFERROR(INDEX($AK$12:$AK$261, SMALL(IF($AK$12:$AK$261&lt;&gt;"", ROW($AK$12:$AK$261)-ROW(#REF!)+1), ROW(C64))), "")</f>
        <v/>
      </c>
      <c r="AE77" s="40" cm="1">
        <f t="array" aca="1" ref="AE77" ca="1">IFERROR(INDEX(ListeHersteller,ROW(AE77)-13),0)</f>
        <v>0</v>
      </c>
      <c r="AH77" s="40" t="e">
        <f t="shared" ref="AH77:AH140" ca="1" si="4">OFFSET($AD77, 0, 0, 250-COUNTIF($AD$12:$AD$261, ""))</f>
        <v>#REF!</v>
      </c>
      <c r="AK77" s="40" t="str">
        <f t="shared" ref="AK77:AK140" si="5">IF(NOT(ISBLANK(E77)),E77&amp;" ("&amp;D77&amp;")","")</f>
        <v/>
      </c>
      <c r="AL77" s="40">
        <f>IF(ISERROR(MATCH(Hersteller!D77,D77:D213, 0)), Hersteller!D77, 0)</f>
        <v>0</v>
      </c>
      <c r="AO77" s="40" cm="1">
        <f t="array" aca="1" ref="AO77" ca="1">IF(ROW()-14&lt;($AI$12),$AH77,IF(ROW()-14=$AI$12,"━━━━━━",INDEX($AE$12:$AE$248,ROW()-14-($AI$12))))</f>
        <v>0</v>
      </c>
      <c r="AR77" s="40" t="str">
        <f t="shared" si="2"/>
        <v>-</v>
      </c>
      <c r="AS77" s="315" t="str" cm="1">
        <f t="array" ref="AS77">IFERROR(INDEX($E$12:$E$261, SMALL(IF($E$12:$E$261&lt;&gt;"", ROW($E$12:$E$261)-11), ROW(A66))), "")</f>
        <v/>
      </c>
      <c r="AU77" s="40" t="e">
        <f>IF(AND(Hersteller!$D77&lt;&gt;"", OR(Hersteller!#REF!="Hersteller", Hersteller!#REF!="")), ROW(), "")</f>
        <v>#REF!</v>
      </c>
      <c r="AV77" s="315" t="str" cm="1">
        <f t="array" ref="AV77">IFERROR(INDEX(Hersteller!$D$12:$D$261, _xlfn.AGGREGATE(15, 6, (ROW(Hersteller!$D$12:$D$261)-11)/((Hersteller!$D$12:$D$261&lt;&gt;"") * ((Hersteller!#REF!="Hersteller") + (Hersteller!#REF!=""))), ROW(A66))), "")</f>
        <v/>
      </c>
      <c r="AX77" s="315" t="str" cm="1">
        <f t="array" ref="AX77">IFERROR(
    INDEX(Hersteller!$D$12:$D$261,
        _xlfn.AGGREGATE(15, 6, (ROW(Hersteller!$D$12:$D$261)-11) / ((Hersteller!$D$12:$D$261&lt;&gt;"") * (Hersteller!#REF!="Zwischenhändler")), ROW(A66))
    ),
    ""
)</f>
        <v/>
      </c>
      <c r="AZ77" s="322" t="str" cm="1">
        <f t="array" ref="AZ77">IFERROR(INDEX(Hersteller!$D$12:$D$261, SMALL(IF(Hersteller!$D$12:$D$261&lt;&gt;"", ROW(Hersteller!$D$12:$D$261)-11), ROW(A66))), "")</f>
        <v/>
      </c>
      <c r="BB77" s="264" cm="1">
        <f t="array" ref="BB7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7" s="264" cm="1">
        <f t="array" ref="BC77">IF(AND($AT$12&gt;0,ROW()-ROW($AT$12)=0),"━━ Installationen ━━",IF(AND($AT$12&gt;0,ROW()-ROW($AT$12)&lt;=$AT$12),INDEX($AS$12:$AS$261,ROW()-ROW($AT$12)),IF(AND($BA$12&gt;0,ROW()-ROW($AT$12)-$AT$12-IF($AT$12&gt;0,1,0)=0),"━━ Hersteller ━━",IF(AND($BA$12&gt;0,ROW()-ROW($AT$12)-$AT$12-IF($AT$12&gt;0,1,0)&lt;=$BA$12),INDEX($AZ$12:$AZ$261,ROW()-ROW($AT$12)-$AT$12-IF($AT$12&gt;0,1,0)),0))))</f>
        <v>0</v>
      </c>
      <c r="BD77" s="264">
        <f t="shared" ref="BD77:BD140" si="6">IFERROR(IF(ISERROR($AU$12),$BC77,$BB77),0)</f>
        <v>0</v>
      </c>
    </row>
    <row r="78" spans="3:56" ht="30" customHeight="1" thickTop="1" thickBot="1">
      <c r="C78" s="141">
        <v>67</v>
      </c>
      <c r="D78" s="125"/>
      <c r="E78" s="155"/>
      <c r="F78" s="156"/>
      <c r="G78" s="156"/>
      <c r="H78" s="156"/>
      <c r="I78" s="125"/>
      <c r="J78" s="125"/>
      <c r="K78" s="155"/>
      <c r="L78" s="156"/>
      <c r="M78" s="41"/>
      <c r="N78" s="41"/>
      <c r="O78" s="41"/>
      <c r="P78" s="41"/>
      <c r="Q78" s="41"/>
      <c r="R78" s="41"/>
      <c r="S78" s="41"/>
      <c r="T78" s="41"/>
      <c r="U78" s="41"/>
      <c r="AC78" s="61" t="str">
        <f t="array" ref="AC78">IF($K78="", "", IF(ISERROR(INDEX(Länder_Liste!$I:$I, _xludf.AGGREGATE(15, 6, ROW(Länder_Liste!$H$1:$M$260)/(Länder_Liste!$H$1:$M$260=$K$10), 1))), "not_found", INDEX(Länder_Liste!I:I, _xludf.AGGREGATE(15, 6, ROW(Länder_Liste!$H$1:$M$260)/(Länder_Liste!$H$1:$M$260=K78), 1))))</f>
        <v/>
      </c>
      <c r="AD78" s="40" t="str" cm="1">
        <f t="array" ref="AD78">IFERROR(INDEX($AK$12:$AK$261, SMALL(IF($AK$12:$AK$261&lt;&gt;"", ROW($AK$12:$AK$261)-ROW(#REF!)+1), ROW(C65))), "")</f>
        <v/>
      </c>
      <c r="AE78" s="40" cm="1">
        <f t="array" aca="1" ref="AE78" ca="1">IFERROR(INDEX(ListeHersteller,ROW(AE78)-13),0)</f>
        <v>0</v>
      </c>
      <c r="AH78" s="40" t="e">
        <f t="shared" ca="1" si="4"/>
        <v>#REF!</v>
      </c>
      <c r="AK78" s="40" t="str">
        <f t="shared" si="5"/>
        <v/>
      </c>
      <c r="AL78" s="40">
        <f>IF(ISERROR(MATCH(Hersteller!D78,D78:D214, 0)), Hersteller!D78, 0)</f>
        <v>0</v>
      </c>
      <c r="AO78" s="40" cm="1">
        <f t="array" aca="1" ref="AO78" ca="1">IF(ROW()-14&lt;($AI$12),$AH78,IF(ROW()-14=$AI$12,"━━━━━━",INDEX($AE$12:$AE$248,ROW()-14-($AI$12))))</f>
        <v>0</v>
      </c>
      <c r="AR78" s="40" t="str">
        <f t="shared" si="2"/>
        <v>-</v>
      </c>
      <c r="AS78" s="315" t="str" cm="1">
        <f t="array" ref="AS78">IFERROR(INDEX($E$12:$E$261, SMALL(IF($E$12:$E$261&lt;&gt;"", ROW($E$12:$E$261)-11), ROW(A67))), "")</f>
        <v/>
      </c>
      <c r="AU78" s="40" t="e">
        <f>IF(AND(Hersteller!$D78&lt;&gt;"", OR(Hersteller!#REF!="Hersteller", Hersteller!#REF!="")), ROW(), "")</f>
        <v>#REF!</v>
      </c>
      <c r="AV78" s="315" t="str" cm="1">
        <f t="array" ref="AV78">IFERROR(INDEX(Hersteller!$D$12:$D$261, _xlfn.AGGREGATE(15, 6, (ROW(Hersteller!$D$12:$D$261)-11)/((Hersteller!$D$12:$D$261&lt;&gt;"") * ((Hersteller!#REF!="Hersteller") + (Hersteller!#REF!=""))), ROW(A67))), "")</f>
        <v/>
      </c>
      <c r="AX78" s="315" t="str" cm="1">
        <f t="array" ref="AX78">IFERROR(
    INDEX(Hersteller!$D$12:$D$261,
        _xlfn.AGGREGATE(15, 6, (ROW(Hersteller!$D$12:$D$261)-11) / ((Hersteller!$D$12:$D$261&lt;&gt;"") * (Hersteller!#REF!="Zwischenhändler")), ROW(A67))
    ),
    ""
)</f>
        <v/>
      </c>
      <c r="AZ78" s="322" t="str" cm="1">
        <f t="array" ref="AZ78">IFERROR(INDEX(Hersteller!$D$12:$D$261, SMALL(IF(Hersteller!$D$12:$D$261&lt;&gt;"", ROW(Hersteller!$D$12:$D$261)-11), ROW(A67))), "")</f>
        <v/>
      </c>
      <c r="BB78" s="264" cm="1">
        <f t="array" ref="BB7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8" s="264" cm="1">
        <f t="array" ref="BC78">IF(AND($AT$12&gt;0,ROW()-ROW($AT$12)=0),"━━ Installationen ━━",IF(AND($AT$12&gt;0,ROW()-ROW($AT$12)&lt;=$AT$12),INDEX($AS$12:$AS$261,ROW()-ROW($AT$12)),IF(AND($BA$12&gt;0,ROW()-ROW($AT$12)-$AT$12-IF($AT$12&gt;0,1,0)=0),"━━ Hersteller ━━",IF(AND($BA$12&gt;0,ROW()-ROW($AT$12)-$AT$12-IF($AT$12&gt;0,1,0)&lt;=$BA$12),INDEX($AZ$12:$AZ$261,ROW()-ROW($AT$12)-$AT$12-IF($AT$12&gt;0,1,0)),0))))</f>
        <v>0</v>
      </c>
      <c r="BD78" s="264">
        <f t="shared" si="6"/>
        <v>0</v>
      </c>
    </row>
    <row r="79" spans="3:56" ht="30" customHeight="1" thickTop="1" thickBot="1">
      <c r="C79" s="141">
        <v>68</v>
      </c>
      <c r="D79" s="125"/>
      <c r="E79" s="155"/>
      <c r="F79" s="156"/>
      <c r="G79" s="156"/>
      <c r="H79" s="156"/>
      <c r="I79" s="125"/>
      <c r="J79" s="125"/>
      <c r="K79" s="155"/>
      <c r="L79" s="156"/>
      <c r="M79" s="41"/>
      <c r="N79" s="41"/>
      <c r="O79" s="41"/>
      <c r="P79" s="41"/>
      <c r="Q79" s="41"/>
      <c r="R79" s="41"/>
      <c r="S79" s="41"/>
      <c r="T79" s="41"/>
      <c r="U79" s="41"/>
      <c r="AC79" s="61" t="str">
        <f t="array" ref="AC79">IF($K79="", "", IF(ISERROR(INDEX(Länder_Liste!$I:$I, _xludf.AGGREGATE(15, 6, ROW(Länder_Liste!$H$1:$M$260)/(Länder_Liste!$H$1:$M$260=$K$10), 1))), "not_found", INDEX(Länder_Liste!I:I, _xludf.AGGREGATE(15, 6, ROW(Länder_Liste!$H$1:$M$260)/(Länder_Liste!$H$1:$M$260=K79), 1))))</f>
        <v/>
      </c>
      <c r="AD79" s="40" t="str" cm="1">
        <f t="array" ref="AD79">IFERROR(INDEX($AK$12:$AK$261, SMALL(IF($AK$12:$AK$261&lt;&gt;"", ROW($AK$12:$AK$261)-ROW(#REF!)+1), ROW(C66))), "")</f>
        <v/>
      </c>
      <c r="AE79" s="40" cm="1">
        <f t="array" aca="1" ref="AE79" ca="1">IFERROR(INDEX(ListeHersteller,ROW(AE79)-13),0)</f>
        <v>0</v>
      </c>
      <c r="AH79" s="40" t="e">
        <f t="shared" ca="1" si="4"/>
        <v>#REF!</v>
      </c>
      <c r="AK79" s="40" t="str">
        <f t="shared" si="5"/>
        <v/>
      </c>
      <c r="AL79" s="40">
        <f>IF(ISERROR(MATCH(Hersteller!D79,D79:D215, 0)), Hersteller!D79, 0)</f>
        <v>0</v>
      </c>
      <c r="AO79" s="40" cm="1">
        <f t="array" aca="1" ref="AO79" ca="1">IF(ROW()-14&lt;($AI$12),$AH79,IF(ROW()-14=$AI$12,"━━━━━━",INDEX($AE$12:$AE$248,ROW()-14-($AI$12))))</f>
        <v>0</v>
      </c>
      <c r="AR79" s="40" t="str">
        <f t="shared" si="2"/>
        <v>-</v>
      </c>
      <c r="AS79" s="315" t="str" cm="1">
        <f t="array" ref="AS79">IFERROR(INDEX($E$12:$E$261, SMALL(IF($E$12:$E$261&lt;&gt;"", ROW($E$12:$E$261)-11), ROW(A68))), "")</f>
        <v/>
      </c>
      <c r="AU79" s="40" t="e">
        <f>IF(AND(Hersteller!$D79&lt;&gt;"", OR(Hersteller!#REF!="Hersteller", Hersteller!#REF!="")), ROW(), "")</f>
        <v>#REF!</v>
      </c>
      <c r="AV79" s="315" t="str" cm="1">
        <f t="array" ref="AV79">IFERROR(INDEX(Hersteller!$D$12:$D$261, _xlfn.AGGREGATE(15, 6, (ROW(Hersteller!$D$12:$D$261)-11)/((Hersteller!$D$12:$D$261&lt;&gt;"") * ((Hersteller!#REF!="Hersteller") + (Hersteller!#REF!=""))), ROW(A68))), "")</f>
        <v/>
      </c>
      <c r="AX79" s="315" t="str" cm="1">
        <f t="array" ref="AX79">IFERROR(
    INDEX(Hersteller!$D$12:$D$261,
        _xlfn.AGGREGATE(15, 6, (ROW(Hersteller!$D$12:$D$261)-11) / ((Hersteller!$D$12:$D$261&lt;&gt;"") * (Hersteller!#REF!="Zwischenhändler")), ROW(A68))
    ),
    ""
)</f>
        <v/>
      </c>
      <c r="AZ79" s="322" t="str" cm="1">
        <f t="array" ref="AZ79">IFERROR(INDEX(Hersteller!$D$12:$D$261, SMALL(IF(Hersteller!$D$12:$D$261&lt;&gt;"", ROW(Hersteller!$D$12:$D$261)-11), ROW(A68))), "")</f>
        <v/>
      </c>
      <c r="BB79" s="264" cm="1">
        <f t="array" ref="BB7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79" s="264" cm="1">
        <f t="array" ref="BC79">IF(AND($AT$12&gt;0,ROW()-ROW($AT$12)=0),"━━ Installationen ━━",IF(AND($AT$12&gt;0,ROW()-ROW($AT$12)&lt;=$AT$12),INDEX($AS$12:$AS$261,ROW()-ROW($AT$12)),IF(AND($BA$12&gt;0,ROW()-ROW($AT$12)-$AT$12-IF($AT$12&gt;0,1,0)=0),"━━ Hersteller ━━",IF(AND($BA$12&gt;0,ROW()-ROW($AT$12)-$AT$12-IF($AT$12&gt;0,1,0)&lt;=$BA$12),INDEX($AZ$12:$AZ$261,ROW()-ROW($AT$12)-$AT$12-IF($AT$12&gt;0,1,0)),0))))</f>
        <v>0</v>
      </c>
      <c r="BD79" s="264">
        <f t="shared" si="6"/>
        <v>0</v>
      </c>
    </row>
    <row r="80" spans="3:56" ht="30" customHeight="1" thickTop="1" thickBot="1">
      <c r="C80" s="141">
        <v>69</v>
      </c>
      <c r="D80" s="125"/>
      <c r="E80" s="155"/>
      <c r="F80" s="156"/>
      <c r="G80" s="156"/>
      <c r="H80" s="156"/>
      <c r="I80" s="125"/>
      <c r="J80" s="125"/>
      <c r="K80" s="155"/>
      <c r="L80" s="156"/>
      <c r="M80" s="41"/>
      <c r="N80" s="41"/>
      <c r="O80" s="41"/>
      <c r="P80" s="41"/>
      <c r="Q80" s="41"/>
      <c r="R80" s="41"/>
      <c r="S80" s="41"/>
      <c r="T80" s="41"/>
      <c r="U80" s="41"/>
      <c r="AC80" s="61" t="str">
        <f t="array" ref="AC80">IF($K80="", "", IF(ISERROR(INDEX(Länder_Liste!$I:$I, _xludf.AGGREGATE(15, 6, ROW(Länder_Liste!$H$1:$M$260)/(Länder_Liste!$H$1:$M$260=$K$10), 1))), "not_found", INDEX(Länder_Liste!I:I, _xludf.AGGREGATE(15, 6, ROW(Länder_Liste!$H$1:$M$260)/(Länder_Liste!$H$1:$M$260=K80), 1))))</f>
        <v/>
      </c>
      <c r="AD80" s="40" t="str" cm="1">
        <f t="array" ref="AD80">IFERROR(INDEX($AK$12:$AK$261, SMALL(IF($AK$12:$AK$261&lt;&gt;"", ROW($AK$12:$AK$261)-ROW(#REF!)+1), ROW(C67))), "")</f>
        <v/>
      </c>
      <c r="AE80" s="40" cm="1">
        <f t="array" aca="1" ref="AE80" ca="1">IFERROR(INDEX(ListeHersteller,ROW(AE80)-13),0)</f>
        <v>0</v>
      </c>
      <c r="AH80" s="40" t="e">
        <f t="shared" ca="1" si="4"/>
        <v>#REF!</v>
      </c>
      <c r="AK80" s="40" t="str">
        <f t="shared" si="5"/>
        <v/>
      </c>
      <c r="AL80" s="40">
        <f>IF(ISERROR(MATCH(Hersteller!D80,D80:D216, 0)), Hersteller!D80, 0)</f>
        <v>0</v>
      </c>
      <c r="AO80" s="40" cm="1">
        <f t="array" aca="1" ref="AO80" ca="1">IF(ROW()-14&lt;($AI$12),$AH80,IF(ROW()-14=$AI$12,"━━━━━━",INDEX($AE$12:$AE$248,ROW()-14-($AI$12))))</f>
        <v>0</v>
      </c>
      <c r="AR80" s="40" t="str">
        <f t="shared" si="2"/>
        <v>-</v>
      </c>
      <c r="AS80" s="315" t="str" cm="1">
        <f t="array" ref="AS80">IFERROR(INDEX($E$12:$E$261, SMALL(IF($E$12:$E$261&lt;&gt;"", ROW($E$12:$E$261)-11), ROW(A69))), "")</f>
        <v/>
      </c>
      <c r="AU80" s="40" t="e">
        <f>IF(AND(Hersteller!$D80&lt;&gt;"", OR(Hersteller!#REF!="Hersteller", Hersteller!#REF!="")), ROW(), "")</f>
        <v>#REF!</v>
      </c>
      <c r="AV80" s="315" t="str" cm="1">
        <f t="array" ref="AV80">IFERROR(INDEX(Hersteller!$D$12:$D$261, _xlfn.AGGREGATE(15, 6, (ROW(Hersteller!$D$12:$D$261)-11)/((Hersteller!$D$12:$D$261&lt;&gt;"") * ((Hersteller!#REF!="Hersteller") + (Hersteller!#REF!=""))), ROW(A69))), "")</f>
        <v/>
      </c>
      <c r="AX80" s="315" t="str" cm="1">
        <f t="array" ref="AX80">IFERROR(
    INDEX(Hersteller!$D$12:$D$261,
        _xlfn.AGGREGATE(15, 6, (ROW(Hersteller!$D$12:$D$261)-11) / ((Hersteller!$D$12:$D$261&lt;&gt;"") * (Hersteller!#REF!="Zwischenhändler")), ROW(A69))
    ),
    ""
)</f>
        <v/>
      </c>
      <c r="AZ80" s="322" t="str" cm="1">
        <f t="array" ref="AZ80">IFERROR(INDEX(Hersteller!$D$12:$D$261, SMALL(IF(Hersteller!$D$12:$D$261&lt;&gt;"", ROW(Hersteller!$D$12:$D$261)-11), ROW(A69))), "")</f>
        <v/>
      </c>
      <c r="BB80" s="264" cm="1">
        <f t="array" ref="BB8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0" s="264" cm="1">
        <f t="array" ref="BC80">IF(AND($AT$12&gt;0,ROW()-ROW($AT$12)=0),"━━ Installationen ━━",IF(AND($AT$12&gt;0,ROW()-ROW($AT$12)&lt;=$AT$12),INDEX($AS$12:$AS$261,ROW()-ROW($AT$12)),IF(AND($BA$12&gt;0,ROW()-ROW($AT$12)-$AT$12-IF($AT$12&gt;0,1,0)=0),"━━ Hersteller ━━",IF(AND($BA$12&gt;0,ROW()-ROW($AT$12)-$AT$12-IF($AT$12&gt;0,1,0)&lt;=$BA$12),INDEX($AZ$12:$AZ$261,ROW()-ROW($AT$12)-$AT$12-IF($AT$12&gt;0,1,0)),0))))</f>
        <v>0</v>
      </c>
      <c r="BD80" s="264">
        <f t="shared" si="6"/>
        <v>0</v>
      </c>
    </row>
    <row r="81" spans="3:56" ht="30" customHeight="1" thickTop="1" thickBot="1">
      <c r="C81" s="141">
        <v>70</v>
      </c>
      <c r="D81" s="125"/>
      <c r="E81" s="155"/>
      <c r="F81" s="156"/>
      <c r="G81" s="156"/>
      <c r="H81" s="156"/>
      <c r="I81" s="125"/>
      <c r="J81" s="125"/>
      <c r="K81" s="155"/>
      <c r="L81" s="156"/>
      <c r="M81" s="41"/>
      <c r="N81" s="41"/>
      <c r="O81" s="41"/>
      <c r="P81" s="41"/>
      <c r="Q81" s="41"/>
      <c r="R81" s="41"/>
      <c r="S81" s="41"/>
      <c r="T81" s="41"/>
      <c r="U81" s="41"/>
      <c r="AC81" s="61" t="str">
        <f t="array" ref="AC81">IF($K81="", "", IF(ISERROR(INDEX(Länder_Liste!$I:$I, _xludf.AGGREGATE(15, 6, ROW(Länder_Liste!$H$1:$M$260)/(Länder_Liste!$H$1:$M$260=$K$10), 1))), "not_found", INDEX(Länder_Liste!I:I, _xludf.AGGREGATE(15, 6, ROW(Länder_Liste!$H$1:$M$260)/(Länder_Liste!$H$1:$M$260=K81), 1))))</f>
        <v/>
      </c>
      <c r="AD81" s="40" t="str" cm="1">
        <f t="array" ref="AD81">IFERROR(INDEX($AK$12:$AK$261, SMALL(IF($AK$12:$AK$261&lt;&gt;"", ROW($AK$12:$AK$261)-ROW(#REF!)+1), ROW(C68))), "")</f>
        <v/>
      </c>
      <c r="AE81" s="40" cm="1">
        <f t="array" aca="1" ref="AE81" ca="1">IFERROR(INDEX(ListeHersteller,ROW(AE81)-13),0)</f>
        <v>0</v>
      </c>
      <c r="AH81" s="40" t="e">
        <f t="shared" ca="1" si="4"/>
        <v>#REF!</v>
      </c>
      <c r="AK81" s="40" t="str">
        <f t="shared" si="5"/>
        <v/>
      </c>
      <c r="AL81" s="40">
        <f>IF(ISERROR(MATCH(Hersteller!D81,D81:D217, 0)), Hersteller!D81, 0)</f>
        <v>0</v>
      </c>
      <c r="AO81" s="40" cm="1">
        <f t="array" aca="1" ref="AO81" ca="1">IF(ROW()-14&lt;($AI$12),$AH81,IF(ROW()-14=$AI$12,"━━━━━━",INDEX($AE$12:$AE$248,ROW()-14-($AI$12))))</f>
        <v>0</v>
      </c>
      <c r="AR81" s="40" t="str">
        <f t="shared" si="2"/>
        <v>-</v>
      </c>
      <c r="AS81" s="315" t="str" cm="1">
        <f t="array" ref="AS81">IFERROR(INDEX($E$12:$E$261, SMALL(IF($E$12:$E$261&lt;&gt;"", ROW($E$12:$E$261)-11), ROW(A70))), "")</f>
        <v/>
      </c>
      <c r="AU81" s="40" t="e">
        <f>IF(AND(Hersteller!$D81&lt;&gt;"", OR(Hersteller!#REF!="Hersteller", Hersteller!#REF!="")), ROW(), "")</f>
        <v>#REF!</v>
      </c>
      <c r="AV81" s="315" t="str" cm="1">
        <f t="array" ref="AV81">IFERROR(INDEX(Hersteller!$D$12:$D$261, _xlfn.AGGREGATE(15, 6, (ROW(Hersteller!$D$12:$D$261)-11)/((Hersteller!$D$12:$D$261&lt;&gt;"") * ((Hersteller!#REF!="Hersteller") + (Hersteller!#REF!=""))), ROW(A70))), "")</f>
        <v/>
      </c>
      <c r="AX81" s="315" t="str" cm="1">
        <f t="array" ref="AX81">IFERROR(
    INDEX(Hersteller!$D$12:$D$261,
        _xlfn.AGGREGATE(15, 6, (ROW(Hersteller!$D$12:$D$261)-11) / ((Hersteller!$D$12:$D$261&lt;&gt;"") * (Hersteller!#REF!="Zwischenhändler")), ROW(A70))
    ),
    ""
)</f>
        <v/>
      </c>
      <c r="AZ81" s="322" t="str" cm="1">
        <f t="array" ref="AZ81">IFERROR(INDEX(Hersteller!$D$12:$D$261, SMALL(IF(Hersteller!$D$12:$D$261&lt;&gt;"", ROW(Hersteller!$D$12:$D$261)-11), ROW(A70))), "")</f>
        <v/>
      </c>
      <c r="BB81" s="264" cm="1">
        <f t="array" ref="BB8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1" s="264" cm="1">
        <f t="array" ref="BC81">IF(AND($AT$12&gt;0,ROW()-ROW($AT$12)=0),"━━ Installationen ━━",IF(AND($AT$12&gt;0,ROW()-ROW($AT$12)&lt;=$AT$12),INDEX($AS$12:$AS$261,ROW()-ROW($AT$12)),IF(AND($BA$12&gt;0,ROW()-ROW($AT$12)-$AT$12-IF($AT$12&gt;0,1,0)=0),"━━ Hersteller ━━",IF(AND($BA$12&gt;0,ROW()-ROW($AT$12)-$AT$12-IF($AT$12&gt;0,1,0)&lt;=$BA$12),INDEX($AZ$12:$AZ$261,ROW()-ROW($AT$12)-$AT$12-IF($AT$12&gt;0,1,0)),0))))</f>
        <v>0</v>
      </c>
      <c r="BD81" s="264">
        <f t="shared" si="6"/>
        <v>0</v>
      </c>
    </row>
    <row r="82" spans="3:56" ht="30" customHeight="1" thickTop="1" thickBot="1">
      <c r="C82" s="141">
        <v>71</v>
      </c>
      <c r="D82" s="125"/>
      <c r="E82" s="155"/>
      <c r="F82" s="156"/>
      <c r="G82" s="156"/>
      <c r="H82" s="156"/>
      <c r="I82" s="125"/>
      <c r="J82" s="125"/>
      <c r="K82" s="155"/>
      <c r="L82" s="156"/>
      <c r="M82" s="41"/>
      <c r="N82" s="41"/>
      <c r="O82" s="41"/>
      <c r="P82" s="41"/>
      <c r="Q82" s="41"/>
      <c r="R82" s="41"/>
      <c r="S82" s="41"/>
      <c r="T82" s="41"/>
      <c r="U82" s="41"/>
      <c r="AC82" s="61" t="str">
        <f t="array" ref="AC82">IF($K82="", "", IF(ISERROR(INDEX(Länder_Liste!$I:$I, _xludf.AGGREGATE(15, 6, ROW(Länder_Liste!$H$1:$M$260)/(Länder_Liste!$H$1:$M$260=$K$10), 1))), "not_found", INDEX(Länder_Liste!I:I, _xludf.AGGREGATE(15, 6, ROW(Länder_Liste!$H$1:$M$260)/(Länder_Liste!$H$1:$M$260=K82), 1))))</f>
        <v/>
      </c>
      <c r="AD82" s="40" t="str" cm="1">
        <f t="array" ref="AD82">IFERROR(INDEX($AK$12:$AK$261, SMALL(IF($AK$12:$AK$261&lt;&gt;"", ROW($AK$12:$AK$261)-ROW(#REF!)+1), ROW(C69))), "")</f>
        <v/>
      </c>
      <c r="AE82" s="40" cm="1">
        <f t="array" aca="1" ref="AE82" ca="1">IFERROR(INDEX(ListeHersteller,ROW(AE82)-13),0)</f>
        <v>0</v>
      </c>
      <c r="AH82" s="40" t="e">
        <f t="shared" ca="1" si="4"/>
        <v>#REF!</v>
      </c>
      <c r="AK82" s="40" t="str">
        <f t="shared" si="5"/>
        <v/>
      </c>
      <c r="AL82" s="40">
        <f>IF(ISERROR(MATCH(Hersteller!D82,D82:D218, 0)), Hersteller!D82, 0)</f>
        <v>0</v>
      </c>
      <c r="AO82" s="40" cm="1">
        <f t="array" aca="1" ref="AO82" ca="1">IF(ROW()-14&lt;($AI$12),$AH82,IF(ROW()-14=$AI$12,"━━━━━━",INDEX($AE$12:$AE$248,ROW()-14-($AI$12))))</f>
        <v>0</v>
      </c>
      <c r="AR82" s="40" t="str">
        <f t="shared" si="2"/>
        <v>-</v>
      </c>
      <c r="AS82" s="315" t="str" cm="1">
        <f t="array" ref="AS82">IFERROR(INDEX($E$12:$E$261, SMALL(IF($E$12:$E$261&lt;&gt;"", ROW($E$12:$E$261)-11), ROW(A71))), "")</f>
        <v/>
      </c>
      <c r="AU82" s="40" t="e">
        <f>IF(AND(Hersteller!$D82&lt;&gt;"", OR(Hersteller!#REF!="Hersteller", Hersteller!#REF!="")), ROW(), "")</f>
        <v>#REF!</v>
      </c>
      <c r="AV82" s="315" t="str" cm="1">
        <f t="array" ref="AV82">IFERROR(INDEX(Hersteller!$D$12:$D$261, _xlfn.AGGREGATE(15, 6, (ROW(Hersteller!$D$12:$D$261)-11)/((Hersteller!$D$12:$D$261&lt;&gt;"") * ((Hersteller!#REF!="Hersteller") + (Hersteller!#REF!=""))), ROW(A71))), "")</f>
        <v/>
      </c>
      <c r="AX82" s="315" t="str" cm="1">
        <f t="array" ref="AX82">IFERROR(
    INDEX(Hersteller!$D$12:$D$261,
        _xlfn.AGGREGATE(15, 6, (ROW(Hersteller!$D$12:$D$261)-11) / ((Hersteller!$D$12:$D$261&lt;&gt;"") * (Hersteller!#REF!="Zwischenhändler")), ROW(A71))
    ),
    ""
)</f>
        <v/>
      </c>
      <c r="AZ82" s="322" t="str" cm="1">
        <f t="array" ref="AZ82">IFERROR(INDEX(Hersteller!$D$12:$D$261, SMALL(IF(Hersteller!$D$12:$D$261&lt;&gt;"", ROW(Hersteller!$D$12:$D$261)-11), ROW(A71))), "")</f>
        <v/>
      </c>
      <c r="BB82" s="264" cm="1">
        <f t="array" ref="BB8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2" s="264" cm="1">
        <f t="array" ref="BC82">IF(AND($AT$12&gt;0,ROW()-ROW($AT$12)=0),"━━ Installationen ━━",IF(AND($AT$12&gt;0,ROW()-ROW($AT$12)&lt;=$AT$12),INDEX($AS$12:$AS$261,ROW()-ROW($AT$12)),IF(AND($BA$12&gt;0,ROW()-ROW($AT$12)-$AT$12-IF($AT$12&gt;0,1,0)=0),"━━ Hersteller ━━",IF(AND($BA$12&gt;0,ROW()-ROW($AT$12)-$AT$12-IF($AT$12&gt;0,1,0)&lt;=$BA$12),INDEX($AZ$12:$AZ$261,ROW()-ROW($AT$12)-$AT$12-IF($AT$12&gt;0,1,0)),0))))</f>
        <v>0</v>
      </c>
      <c r="BD82" s="264">
        <f t="shared" si="6"/>
        <v>0</v>
      </c>
    </row>
    <row r="83" spans="3:56" ht="30" customHeight="1" thickTop="1" thickBot="1">
      <c r="C83" s="141">
        <v>72</v>
      </c>
      <c r="D83" s="125"/>
      <c r="E83" s="155"/>
      <c r="F83" s="156"/>
      <c r="G83" s="156"/>
      <c r="H83" s="156"/>
      <c r="I83" s="125"/>
      <c r="J83" s="125"/>
      <c r="K83" s="155"/>
      <c r="L83" s="156"/>
      <c r="M83" s="41"/>
      <c r="N83" s="41"/>
      <c r="O83" s="41"/>
      <c r="P83" s="41"/>
      <c r="Q83" s="41"/>
      <c r="R83" s="41"/>
      <c r="S83" s="41"/>
      <c r="T83" s="41"/>
      <c r="U83" s="41"/>
      <c r="AC83" s="61" t="str">
        <f t="array" ref="AC83">IF($K83="", "", IF(ISERROR(INDEX(Länder_Liste!$I:$I, _xludf.AGGREGATE(15, 6, ROW(Länder_Liste!$H$1:$M$260)/(Länder_Liste!$H$1:$M$260=$K$10), 1))), "not_found", INDEX(Länder_Liste!I:I, _xludf.AGGREGATE(15, 6, ROW(Länder_Liste!$H$1:$M$260)/(Länder_Liste!$H$1:$M$260=K83), 1))))</f>
        <v/>
      </c>
      <c r="AD83" s="40" t="str" cm="1">
        <f t="array" ref="AD83">IFERROR(INDEX($AK$12:$AK$261, SMALL(IF($AK$12:$AK$261&lt;&gt;"", ROW($AK$12:$AK$261)-ROW(#REF!)+1), ROW(C70))), "")</f>
        <v/>
      </c>
      <c r="AE83" s="40" cm="1">
        <f t="array" aca="1" ref="AE83" ca="1">IFERROR(INDEX(ListeHersteller,ROW(AE83)-13),0)</f>
        <v>0</v>
      </c>
      <c r="AH83" s="40" t="e">
        <f t="shared" ca="1" si="4"/>
        <v>#REF!</v>
      </c>
      <c r="AK83" s="40" t="str">
        <f t="shared" si="5"/>
        <v/>
      </c>
      <c r="AL83" s="40">
        <f>IF(ISERROR(MATCH(Hersteller!D83,D83:D219, 0)), Hersteller!D83, 0)</f>
        <v>0</v>
      </c>
      <c r="AO83" s="40" cm="1">
        <f t="array" aca="1" ref="AO83" ca="1">IF(ROW()-14&lt;($AI$12),$AH83,IF(ROW()-14=$AI$12,"━━━━━━",INDEX($AE$12:$AE$248,ROW()-14-($AI$12))))</f>
        <v>0</v>
      </c>
      <c r="AR83" s="40" t="str">
        <f t="shared" si="2"/>
        <v>-</v>
      </c>
      <c r="AS83" s="315" t="str" cm="1">
        <f t="array" ref="AS83">IFERROR(INDEX($E$12:$E$261, SMALL(IF($E$12:$E$261&lt;&gt;"", ROW($E$12:$E$261)-11), ROW(A72))), "")</f>
        <v/>
      </c>
      <c r="AU83" s="40" t="e">
        <f>IF(AND(Hersteller!$D83&lt;&gt;"", OR(Hersteller!#REF!="Hersteller", Hersteller!#REF!="")), ROW(), "")</f>
        <v>#REF!</v>
      </c>
      <c r="AV83" s="315" t="str" cm="1">
        <f t="array" ref="AV83">IFERROR(INDEX(Hersteller!$D$12:$D$261, _xlfn.AGGREGATE(15, 6, (ROW(Hersteller!$D$12:$D$261)-11)/((Hersteller!$D$12:$D$261&lt;&gt;"") * ((Hersteller!#REF!="Hersteller") + (Hersteller!#REF!=""))), ROW(A72))), "")</f>
        <v/>
      </c>
      <c r="AX83" s="315" t="str" cm="1">
        <f t="array" ref="AX83">IFERROR(
    INDEX(Hersteller!$D$12:$D$261,
        _xlfn.AGGREGATE(15, 6, (ROW(Hersteller!$D$12:$D$261)-11) / ((Hersteller!$D$12:$D$261&lt;&gt;"") * (Hersteller!#REF!="Zwischenhändler")), ROW(A72))
    ),
    ""
)</f>
        <v/>
      </c>
      <c r="AZ83" s="322" t="str" cm="1">
        <f t="array" ref="AZ83">IFERROR(INDEX(Hersteller!$D$12:$D$261, SMALL(IF(Hersteller!$D$12:$D$261&lt;&gt;"", ROW(Hersteller!$D$12:$D$261)-11), ROW(A72))), "")</f>
        <v/>
      </c>
      <c r="BB83" s="264" cm="1">
        <f t="array" ref="BB8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3" s="264" cm="1">
        <f t="array" ref="BC83">IF(AND($AT$12&gt;0,ROW()-ROW($AT$12)=0),"━━ Installationen ━━",IF(AND($AT$12&gt;0,ROW()-ROW($AT$12)&lt;=$AT$12),INDEX($AS$12:$AS$261,ROW()-ROW($AT$12)),IF(AND($BA$12&gt;0,ROW()-ROW($AT$12)-$AT$12-IF($AT$12&gt;0,1,0)=0),"━━ Hersteller ━━",IF(AND($BA$12&gt;0,ROW()-ROW($AT$12)-$AT$12-IF($AT$12&gt;0,1,0)&lt;=$BA$12),INDEX($AZ$12:$AZ$261,ROW()-ROW($AT$12)-$AT$12-IF($AT$12&gt;0,1,0)),0))))</f>
        <v>0</v>
      </c>
      <c r="BD83" s="264">
        <f t="shared" si="6"/>
        <v>0</v>
      </c>
    </row>
    <row r="84" spans="3:56" ht="30" customHeight="1" thickTop="1" thickBot="1">
      <c r="C84" s="141">
        <v>73</v>
      </c>
      <c r="D84" s="125"/>
      <c r="E84" s="155"/>
      <c r="F84" s="156"/>
      <c r="G84" s="156"/>
      <c r="H84" s="156"/>
      <c r="I84" s="125"/>
      <c r="J84" s="125"/>
      <c r="K84" s="155"/>
      <c r="L84" s="156"/>
      <c r="M84" s="41"/>
      <c r="N84" s="41"/>
      <c r="O84" s="41"/>
      <c r="P84" s="41"/>
      <c r="Q84" s="41"/>
      <c r="R84" s="41"/>
      <c r="S84" s="41"/>
      <c r="T84" s="41"/>
      <c r="U84" s="41"/>
      <c r="AC84" s="61" t="str">
        <f t="array" ref="AC84">IF($K84="", "", IF(ISERROR(INDEX(Länder_Liste!$I:$I, _xludf.AGGREGATE(15, 6, ROW(Länder_Liste!$H$1:$M$260)/(Länder_Liste!$H$1:$M$260=$K$10), 1))), "not_found", INDEX(Länder_Liste!I:I, _xludf.AGGREGATE(15, 6, ROW(Länder_Liste!$H$1:$M$260)/(Länder_Liste!$H$1:$M$260=K84), 1))))</f>
        <v/>
      </c>
      <c r="AD84" s="40" t="str" cm="1">
        <f t="array" ref="AD84">IFERROR(INDEX($AK$12:$AK$261, SMALL(IF($AK$12:$AK$261&lt;&gt;"", ROW($AK$12:$AK$261)-ROW(#REF!)+1), ROW(C71))), "")</f>
        <v/>
      </c>
      <c r="AE84" s="40" cm="1">
        <f t="array" aca="1" ref="AE84" ca="1">IFERROR(INDEX(ListeHersteller,ROW(AE84)-13),0)</f>
        <v>0</v>
      </c>
      <c r="AH84" s="40" t="e">
        <f t="shared" ca="1" si="4"/>
        <v>#REF!</v>
      </c>
      <c r="AK84" s="40" t="str">
        <f t="shared" si="5"/>
        <v/>
      </c>
      <c r="AL84" s="40">
        <f>IF(ISERROR(MATCH(Hersteller!D84,D84:D220, 0)), Hersteller!D84, 0)</f>
        <v>0</v>
      </c>
      <c r="AO84" s="40" cm="1">
        <f t="array" aca="1" ref="AO84" ca="1">IF(ROW()-14&lt;($AI$12),$AH84,IF(ROW()-14=$AI$12,"━━━━━━",INDEX($AE$12:$AE$248,ROW()-14-($AI$12))))</f>
        <v>0</v>
      </c>
      <c r="AR84" s="40" t="str">
        <f t="shared" si="2"/>
        <v>-</v>
      </c>
      <c r="AS84" s="315" t="str" cm="1">
        <f t="array" ref="AS84">IFERROR(INDEX($E$12:$E$261, SMALL(IF($E$12:$E$261&lt;&gt;"", ROW($E$12:$E$261)-11), ROW(A73))), "")</f>
        <v/>
      </c>
      <c r="AU84" s="40" t="e">
        <f>IF(AND(Hersteller!$D84&lt;&gt;"", OR(Hersteller!#REF!="Hersteller", Hersteller!#REF!="")), ROW(), "")</f>
        <v>#REF!</v>
      </c>
      <c r="AV84" s="315" t="str" cm="1">
        <f t="array" ref="AV84">IFERROR(INDEX(Hersteller!$D$12:$D$261, _xlfn.AGGREGATE(15, 6, (ROW(Hersteller!$D$12:$D$261)-11)/((Hersteller!$D$12:$D$261&lt;&gt;"") * ((Hersteller!#REF!="Hersteller") + (Hersteller!#REF!=""))), ROW(A73))), "")</f>
        <v/>
      </c>
      <c r="AX84" s="315" t="str" cm="1">
        <f t="array" ref="AX84">IFERROR(
    INDEX(Hersteller!$D$12:$D$261,
        _xlfn.AGGREGATE(15, 6, (ROW(Hersteller!$D$12:$D$261)-11) / ((Hersteller!$D$12:$D$261&lt;&gt;"") * (Hersteller!#REF!="Zwischenhändler")), ROW(A73))
    ),
    ""
)</f>
        <v/>
      </c>
      <c r="AZ84" s="322" t="str" cm="1">
        <f t="array" ref="AZ84">IFERROR(INDEX(Hersteller!$D$12:$D$261, SMALL(IF(Hersteller!$D$12:$D$261&lt;&gt;"", ROW(Hersteller!$D$12:$D$261)-11), ROW(A73))), "")</f>
        <v/>
      </c>
      <c r="BB84" s="264" cm="1">
        <f t="array" ref="BB8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4" s="264" cm="1">
        <f t="array" ref="BC84">IF(AND($AT$12&gt;0,ROW()-ROW($AT$12)=0),"━━ Installationen ━━",IF(AND($AT$12&gt;0,ROW()-ROW($AT$12)&lt;=$AT$12),INDEX($AS$12:$AS$261,ROW()-ROW($AT$12)),IF(AND($BA$12&gt;0,ROW()-ROW($AT$12)-$AT$12-IF($AT$12&gt;0,1,0)=0),"━━ Hersteller ━━",IF(AND($BA$12&gt;0,ROW()-ROW($AT$12)-$AT$12-IF($AT$12&gt;0,1,0)&lt;=$BA$12),INDEX($AZ$12:$AZ$261,ROW()-ROW($AT$12)-$AT$12-IF($AT$12&gt;0,1,0)),0))))</f>
        <v>0</v>
      </c>
      <c r="BD84" s="264">
        <f t="shared" si="6"/>
        <v>0</v>
      </c>
    </row>
    <row r="85" spans="3:56" ht="30" customHeight="1" thickTop="1" thickBot="1">
      <c r="C85" s="141">
        <v>74</v>
      </c>
      <c r="D85" s="125"/>
      <c r="E85" s="155"/>
      <c r="F85" s="156"/>
      <c r="G85" s="156"/>
      <c r="H85" s="156"/>
      <c r="I85" s="125"/>
      <c r="J85" s="125"/>
      <c r="K85" s="155"/>
      <c r="L85" s="156"/>
      <c r="M85" s="41"/>
      <c r="N85" s="41"/>
      <c r="O85" s="41"/>
      <c r="P85" s="41"/>
      <c r="Q85" s="41"/>
      <c r="R85" s="41"/>
      <c r="S85" s="41"/>
      <c r="T85" s="41"/>
      <c r="U85" s="41"/>
      <c r="AC85" s="61" t="str">
        <f t="array" ref="AC85">IF($K85="", "", IF(ISERROR(INDEX(Länder_Liste!$I:$I, _xludf.AGGREGATE(15, 6, ROW(Länder_Liste!$H$1:$M$260)/(Länder_Liste!$H$1:$M$260=$K$10), 1))), "not_found", INDEX(Länder_Liste!I:I, _xludf.AGGREGATE(15, 6, ROW(Länder_Liste!$H$1:$M$260)/(Länder_Liste!$H$1:$M$260=K85), 1))))</f>
        <v/>
      </c>
      <c r="AD85" s="40" t="str" cm="1">
        <f t="array" ref="AD85">IFERROR(INDEX($AK$12:$AK$261, SMALL(IF($AK$12:$AK$261&lt;&gt;"", ROW($AK$12:$AK$261)-ROW(#REF!)+1), ROW(C72))), "")</f>
        <v/>
      </c>
      <c r="AE85" s="40" cm="1">
        <f t="array" aca="1" ref="AE85" ca="1">IFERROR(INDEX(ListeHersteller,ROW(AE85)-13),0)</f>
        <v>0</v>
      </c>
      <c r="AH85" s="40" t="e">
        <f t="shared" ca="1" si="4"/>
        <v>#REF!</v>
      </c>
      <c r="AK85" s="40" t="str">
        <f t="shared" si="5"/>
        <v/>
      </c>
      <c r="AL85" s="40">
        <f>IF(ISERROR(MATCH(Hersteller!D85,D85:D221, 0)), Hersteller!D85, 0)</f>
        <v>0</v>
      </c>
      <c r="AO85" s="40" cm="1">
        <f t="array" aca="1" ref="AO85" ca="1">IF(ROW()-14&lt;($AI$12),$AH85,IF(ROW()-14=$AI$12,"━━━━━━",INDEX($AE$12:$AE$248,ROW()-14-($AI$12))))</f>
        <v>0</v>
      </c>
      <c r="AR85" s="40" t="str">
        <f t="shared" si="2"/>
        <v>-</v>
      </c>
      <c r="AS85" s="315" t="str" cm="1">
        <f t="array" ref="AS85">IFERROR(INDEX($E$12:$E$261, SMALL(IF($E$12:$E$261&lt;&gt;"", ROW($E$12:$E$261)-11), ROW(A74))), "")</f>
        <v/>
      </c>
      <c r="AU85" s="40" t="e">
        <f>IF(AND(Hersteller!$D85&lt;&gt;"", OR(Hersteller!#REF!="Hersteller", Hersteller!#REF!="")), ROW(), "")</f>
        <v>#REF!</v>
      </c>
      <c r="AV85" s="315" t="str" cm="1">
        <f t="array" ref="AV85">IFERROR(INDEX(Hersteller!$D$12:$D$261, _xlfn.AGGREGATE(15, 6, (ROW(Hersteller!$D$12:$D$261)-11)/((Hersteller!$D$12:$D$261&lt;&gt;"") * ((Hersteller!#REF!="Hersteller") + (Hersteller!#REF!=""))), ROW(A74))), "")</f>
        <v/>
      </c>
      <c r="AX85" s="315" t="str" cm="1">
        <f t="array" ref="AX85">IFERROR(
    INDEX(Hersteller!$D$12:$D$261,
        _xlfn.AGGREGATE(15, 6, (ROW(Hersteller!$D$12:$D$261)-11) / ((Hersteller!$D$12:$D$261&lt;&gt;"") * (Hersteller!#REF!="Zwischenhändler")), ROW(A74))
    ),
    ""
)</f>
        <v/>
      </c>
      <c r="AZ85" s="322" t="str" cm="1">
        <f t="array" ref="AZ85">IFERROR(INDEX(Hersteller!$D$12:$D$261, SMALL(IF(Hersteller!$D$12:$D$261&lt;&gt;"", ROW(Hersteller!$D$12:$D$261)-11), ROW(A74))), "")</f>
        <v/>
      </c>
      <c r="BB85" s="264" cm="1">
        <f t="array" ref="BB8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5" s="264" cm="1">
        <f t="array" ref="BC85">IF(AND($AT$12&gt;0,ROW()-ROW($AT$12)=0),"━━ Installationen ━━",IF(AND($AT$12&gt;0,ROW()-ROW($AT$12)&lt;=$AT$12),INDEX($AS$12:$AS$261,ROW()-ROW($AT$12)),IF(AND($BA$12&gt;0,ROW()-ROW($AT$12)-$AT$12-IF($AT$12&gt;0,1,0)=0),"━━ Hersteller ━━",IF(AND($BA$12&gt;0,ROW()-ROW($AT$12)-$AT$12-IF($AT$12&gt;0,1,0)&lt;=$BA$12),INDEX($AZ$12:$AZ$261,ROW()-ROW($AT$12)-$AT$12-IF($AT$12&gt;0,1,0)),0))))</f>
        <v>0</v>
      </c>
      <c r="BD85" s="264">
        <f t="shared" si="6"/>
        <v>0</v>
      </c>
    </row>
    <row r="86" spans="3:56" ht="30" customHeight="1" thickTop="1" thickBot="1">
      <c r="C86" s="141">
        <v>75</v>
      </c>
      <c r="D86" s="125"/>
      <c r="E86" s="155"/>
      <c r="F86" s="156"/>
      <c r="G86" s="156"/>
      <c r="H86" s="156"/>
      <c r="I86" s="125"/>
      <c r="J86" s="125"/>
      <c r="K86" s="155"/>
      <c r="L86" s="156"/>
      <c r="M86" s="41"/>
      <c r="N86" s="41"/>
      <c r="O86" s="41"/>
      <c r="P86" s="41"/>
      <c r="Q86" s="41"/>
      <c r="R86" s="41"/>
      <c r="S86" s="41"/>
      <c r="T86" s="41"/>
      <c r="U86" s="41"/>
      <c r="AC86" s="61" t="str">
        <f t="array" ref="AC86">IF($K86="", "", IF(ISERROR(INDEX(Länder_Liste!$I:$I, _xludf.AGGREGATE(15, 6, ROW(Länder_Liste!$H$1:$M$260)/(Länder_Liste!$H$1:$M$260=$K$10), 1))), "not_found", INDEX(Länder_Liste!I:I, _xludf.AGGREGATE(15, 6, ROW(Länder_Liste!$H$1:$M$260)/(Länder_Liste!$H$1:$M$260=K86), 1))))</f>
        <v/>
      </c>
      <c r="AD86" s="40" t="str" cm="1">
        <f t="array" ref="AD86">IFERROR(INDEX($AK$12:$AK$261, SMALL(IF($AK$12:$AK$261&lt;&gt;"", ROW($AK$12:$AK$261)-ROW(#REF!)+1), ROW(C73))), "")</f>
        <v/>
      </c>
      <c r="AE86" s="40" cm="1">
        <f t="array" aca="1" ref="AE86" ca="1">IFERROR(INDEX(ListeHersteller,ROW(AE86)-13),0)</f>
        <v>0</v>
      </c>
      <c r="AH86" s="40" t="e">
        <f t="shared" ca="1" si="4"/>
        <v>#REF!</v>
      </c>
      <c r="AK86" s="40" t="str">
        <f t="shared" si="5"/>
        <v/>
      </c>
      <c r="AL86" s="40">
        <f>IF(ISERROR(MATCH(Hersteller!D86,D86:D222, 0)), Hersteller!D86, 0)</f>
        <v>0</v>
      </c>
      <c r="AO86" s="40" cm="1">
        <f t="array" aca="1" ref="AO86" ca="1">IF(ROW()-14&lt;($AI$12),$AH86,IF(ROW()-14=$AI$12,"━━━━━━",INDEX($AE$12:$AE$248,ROW()-14-($AI$12))))</f>
        <v>0</v>
      </c>
      <c r="AR86" s="40" t="str">
        <f t="shared" si="2"/>
        <v>-</v>
      </c>
      <c r="AS86" s="315" t="str" cm="1">
        <f t="array" ref="AS86">IFERROR(INDEX($E$12:$E$261, SMALL(IF($E$12:$E$261&lt;&gt;"", ROW($E$12:$E$261)-11), ROW(A75))), "")</f>
        <v/>
      </c>
      <c r="AU86" s="40" t="e">
        <f>IF(AND(Hersteller!$D86&lt;&gt;"", OR(Hersteller!#REF!="Hersteller", Hersteller!#REF!="")), ROW(), "")</f>
        <v>#REF!</v>
      </c>
      <c r="AV86" s="315" t="str" cm="1">
        <f t="array" ref="AV86">IFERROR(INDEX(Hersteller!$D$12:$D$261, _xlfn.AGGREGATE(15, 6, (ROW(Hersteller!$D$12:$D$261)-11)/((Hersteller!$D$12:$D$261&lt;&gt;"") * ((Hersteller!#REF!="Hersteller") + (Hersteller!#REF!=""))), ROW(A75))), "")</f>
        <v/>
      </c>
      <c r="AX86" s="315" t="str" cm="1">
        <f t="array" ref="AX86">IFERROR(
    INDEX(Hersteller!$D$12:$D$261,
        _xlfn.AGGREGATE(15, 6, (ROW(Hersteller!$D$12:$D$261)-11) / ((Hersteller!$D$12:$D$261&lt;&gt;"") * (Hersteller!#REF!="Zwischenhändler")), ROW(A75))
    ),
    ""
)</f>
        <v/>
      </c>
      <c r="AZ86" s="322" t="str" cm="1">
        <f t="array" ref="AZ86">IFERROR(INDEX(Hersteller!$D$12:$D$261, SMALL(IF(Hersteller!$D$12:$D$261&lt;&gt;"", ROW(Hersteller!$D$12:$D$261)-11), ROW(A75))), "")</f>
        <v/>
      </c>
      <c r="BB86" s="264" cm="1">
        <f t="array" ref="BB8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6" s="264" cm="1">
        <f t="array" ref="BC86">IF(AND($AT$12&gt;0,ROW()-ROW($AT$12)=0),"━━ Installationen ━━",IF(AND($AT$12&gt;0,ROW()-ROW($AT$12)&lt;=$AT$12),INDEX($AS$12:$AS$261,ROW()-ROW($AT$12)),IF(AND($BA$12&gt;0,ROW()-ROW($AT$12)-$AT$12-IF($AT$12&gt;0,1,0)=0),"━━ Hersteller ━━",IF(AND($BA$12&gt;0,ROW()-ROW($AT$12)-$AT$12-IF($AT$12&gt;0,1,0)&lt;=$BA$12),INDEX($AZ$12:$AZ$261,ROW()-ROW($AT$12)-$AT$12-IF($AT$12&gt;0,1,0)),0))))</f>
        <v>0</v>
      </c>
      <c r="BD86" s="264">
        <f t="shared" si="6"/>
        <v>0</v>
      </c>
    </row>
    <row r="87" spans="3:56" ht="30" customHeight="1" thickTop="1" thickBot="1">
      <c r="C87" s="141">
        <v>76</v>
      </c>
      <c r="D87" s="125"/>
      <c r="E87" s="155"/>
      <c r="F87" s="156"/>
      <c r="G87" s="156"/>
      <c r="H87" s="156"/>
      <c r="I87" s="125"/>
      <c r="J87" s="125"/>
      <c r="K87" s="155"/>
      <c r="L87" s="156"/>
      <c r="M87" s="41"/>
      <c r="N87" s="41"/>
      <c r="O87" s="41"/>
      <c r="P87" s="41"/>
      <c r="Q87" s="41"/>
      <c r="R87" s="41"/>
      <c r="S87" s="41"/>
      <c r="T87" s="41"/>
      <c r="U87" s="41"/>
      <c r="AC87" s="61" t="str">
        <f t="array" ref="AC87">IF($K87="", "", IF(ISERROR(INDEX(Länder_Liste!$I:$I, _xludf.AGGREGATE(15, 6, ROW(Länder_Liste!$H$1:$M$260)/(Länder_Liste!$H$1:$M$260=$K$10), 1))), "not_found", INDEX(Länder_Liste!I:I, _xludf.AGGREGATE(15, 6, ROW(Länder_Liste!$H$1:$M$260)/(Länder_Liste!$H$1:$M$260=K87), 1))))</f>
        <v/>
      </c>
      <c r="AD87" s="40" t="str" cm="1">
        <f t="array" ref="AD87">IFERROR(INDEX($AK$12:$AK$261, SMALL(IF($AK$12:$AK$261&lt;&gt;"", ROW($AK$12:$AK$261)-ROW(#REF!)+1), ROW(C74))), "")</f>
        <v/>
      </c>
      <c r="AE87" s="40" cm="1">
        <f t="array" aca="1" ref="AE87" ca="1">IFERROR(INDEX(ListeHersteller,ROW(AE87)-13),0)</f>
        <v>0</v>
      </c>
      <c r="AH87" s="40" t="e">
        <f t="shared" ca="1" si="4"/>
        <v>#REF!</v>
      </c>
      <c r="AK87" s="40" t="str">
        <f t="shared" si="5"/>
        <v/>
      </c>
      <c r="AL87" s="40">
        <f>IF(ISERROR(MATCH(Hersteller!D87,D87:D223, 0)), Hersteller!D87, 0)</f>
        <v>0</v>
      </c>
      <c r="AO87" s="40" cm="1">
        <f t="array" aca="1" ref="AO87" ca="1">IF(ROW()-14&lt;($AI$12),$AH87,IF(ROW()-14=$AI$12,"━━━━━━",INDEX($AE$12:$AE$248,ROW()-14-($AI$12))))</f>
        <v>0</v>
      </c>
      <c r="AR87" s="40" t="str">
        <f t="shared" si="2"/>
        <v>-</v>
      </c>
      <c r="AS87" s="315" t="str" cm="1">
        <f t="array" ref="AS87">IFERROR(INDEX($E$12:$E$261, SMALL(IF($E$12:$E$261&lt;&gt;"", ROW($E$12:$E$261)-11), ROW(A76))), "")</f>
        <v/>
      </c>
      <c r="AU87" s="40" t="e">
        <f>IF(AND(Hersteller!$D87&lt;&gt;"", OR(Hersteller!#REF!="Hersteller", Hersteller!#REF!="")), ROW(), "")</f>
        <v>#REF!</v>
      </c>
      <c r="AV87" s="315" t="str" cm="1">
        <f t="array" ref="AV87">IFERROR(INDEX(Hersteller!$D$12:$D$261, _xlfn.AGGREGATE(15, 6, (ROW(Hersteller!$D$12:$D$261)-11)/((Hersteller!$D$12:$D$261&lt;&gt;"") * ((Hersteller!#REF!="Hersteller") + (Hersteller!#REF!=""))), ROW(A76))), "")</f>
        <v/>
      </c>
      <c r="AX87" s="315" t="str" cm="1">
        <f t="array" ref="AX87">IFERROR(
    INDEX(Hersteller!$D$12:$D$261,
        _xlfn.AGGREGATE(15, 6, (ROW(Hersteller!$D$12:$D$261)-11) / ((Hersteller!$D$12:$D$261&lt;&gt;"") * (Hersteller!#REF!="Zwischenhändler")), ROW(A76))
    ),
    ""
)</f>
        <v/>
      </c>
      <c r="AZ87" s="322" t="str" cm="1">
        <f t="array" ref="AZ87">IFERROR(INDEX(Hersteller!$D$12:$D$261, SMALL(IF(Hersteller!$D$12:$D$261&lt;&gt;"", ROW(Hersteller!$D$12:$D$261)-11), ROW(A76))), "")</f>
        <v/>
      </c>
      <c r="BB87" s="264" cm="1">
        <f t="array" ref="BB8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7" s="264" cm="1">
        <f t="array" ref="BC87">IF(AND($AT$12&gt;0,ROW()-ROW($AT$12)=0),"━━ Installationen ━━",IF(AND($AT$12&gt;0,ROW()-ROW($AT$12)&lt;=$AT$12),INDEX($AS$12:$AS$261,ROW()-ROW($AT$12)),IF(AND($BA$12&gt;0,ROW()-ROW($AT$12)-$AT$12-IF($AT$12&gt;0,1,0)=0),"━━ Hersteller ━━",IF(AND($BA$12&gt;0,ROW()-ROW($AT$12)-$AT$12-IF($AT$12&gt;0,1,0)&lt;=$BA$12),INDEX($AZ$12:$AZ$261,ROW()-ROW($AT$12)-$AT$12-IF($AT$12&gt;0,1,0)),0))))</f>
        <v>0</v>
      </c>
      <c r="BD87" s="264">
        <f t="shared" si="6"/>
        <v>0</v>
      </c>
    </row>
    <row r="88" spans="3:56" ht="30" customHeight="1" thickTop="1" thickBot="1">
      <c r="C88" s="141">
        <v>77</v>
      </c>
      <c r="D88" s="125"/>
      <c r="E88" s="155"/>
      <c r="F88" s="156"/>
      <c r="G88" s="156"/>
      <c r="H88" s="156"/>
      <c r="I88" s="125"/>
      <c r="J88" s="125"/>
      <c r="K88" s="155"/>
      <c r="L88" s="156"/>
      <c r="M88" s="41"/>
      <c r="N88" s="41"/>
      <c r="O88" s="41"/>
      <c r="P88" s="41"/>
      <c r="Q88" s="41"/>
      <c r="R88" s="41"/>
      <c r="S88" s="41"/>
      <c r="T88" s="41"/>
      <c r="U88" s="41"/>
      <c r="AC88" s="61" t="str">
        <f t="array" ref="AC88">IF($K88="", "", IF(ISERROR(INDEX(Länder_Liste!$I:$I, _xludf.AGGREGATE(15, 6, ROW(Länder_Liste!$H$1:$M$260)/(Länder_Liste!$H$1:$M$260=$K$10), 1))), "not_found", INDEX(Länder_Liste!I:I, _xludf.AGGREGATE(15, 6, ROW(Länder_Liste!$H$1:$M$260)/(Länder_Liste!$H$1:$M$260=K88), 1))))</f>
        <v/>
      </c>
      <c r="AD88" s="40" t="str" cm="1">
        <f t="array" ref="AD88">IFERROR(INDEX($AK$12:$AK$261, SMALL(IF($AK$12:$AK$261&lt;&gt;"", ROW($AK$12:$AK$261)-ROW(#REF!)+1), ROW(C75))), "")</f>
        <v/>
      </c>
      <c r="AE88" s="40" cm="1">
        <f t="array" aca="1" ref="AE88" ca="1">IFERROR(INDEX(ListeHersteller,ROW(AE88)-13),0)</f>
        <v>0</v>
      </c>
      <c r="AH88" s="40" t="e">
        <f t="shared" ca="1" si="4"/>
        <v>#REF!</v>
      </c>
      <c r="AK88" s="40" t="str">
        <f t="shared" si="5"/>
        <v/>
      </c>
      <c r="AL88" s="40">
        <f>IF(ISERROR(MATCH(Hersteller!D88,D88:D224, 0)), Hersteller!D88, 0)</f>
        <v>0</v>
      </c>
      <c r="AO88" s="40" cm="1">
        <f t="array" aca="1" ref="AO88" ca="1">IF(ROW()-14&lt;($AI$12),$AH88,IF(ROW()-14=$AI$12,"━━━━━━",INDEX($AE$12:$AE$248,ROW()-14-($AI$12))))</f>
        <v>0</v>
      </c>
      <c r="AR88" s="40" t="str">
        <f t="shared" si="2"/>
        <v>-</v>
      </c>
      <c r="AS88" s="315" t="str" cm="1">
        <f t="array" ref="AS88">IFERROR(INDEX($E$12:$E$261, SMALL(IF($E$12:$E$261&lt;&gt;"", ROW($E$12:$E$261)-11), ROW(A77))), "")</f>
        <v/>
      </c>
      <c r="AU88" s="40" t="e">
        <f>IF(AND(Hersteller!$D88&lt;&gt;"", OR(Hersteller!#REF!="Hersteller", Hersteller!#REF!="")), ROW(), "")</f>
        <v>#REF!</v>
      </c>
      <c r="AV88" s="315" t="str" cm="1">
        <f t="array" ref="AV88">IFERROR(INDEX(Hersteller!$D$12:$D$261, _xlfn.AGGREGATE(15, 6, (ROW(Hersteller!$D$12:$D$261)-11)/((Hersteller!$D$12:$D$261&lt;&gt;"") * ((Hersteller!#REF!="Hersteller") + (Hersteller!#REF!=""))), ROW(A77))), "")</f>
        <v/>
      </c>
      <c r="AX88" s="315" t="str" cm="1">
        <f t="array" ref="AX88">IFERROR(
    INDEX(Hersteller!$D$12:$D$261,
        _xlfn.AGGREGATE(15, 6, (ROW(Hersteller!$D$12:$D$261)-11) / ((Hersteller!$D$12:$D$261&lt;&gt;"") * (Hersteller!#REF!="Zwischenhändler")), ROW(A77))
    ),
    ""
)</f>
        <v/>
      </c>
      <c r="AZ88" s="322" t="str" cm="1">
        <f t="array" ref="AZ88">IFERROR(INDEX(Hersteller!$D$12:$D$261, SMALL(IF(Hersteller!$D$12:$D$261&lt;&gt;"", ROW(Hersteller!$D$12:$D$261)-11), ROW(A77))), "")</f>
        <v/>
      </c>
      <c r="BB88" s="264" cm="1">
        <f t="array" ref="BB8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8" s="264" cm="1">
        <f t="array" ref="BC88">IF(AND($AT$12&gt;0,ROW()-ROW($AT$12)=0),"━━ Installationen ━━",IF(AND($AT$12&gt;0,ROW()-ROW($AT$12)&lt;=$AT$12),INDEX($AS$12:$AS$261,ROW()-ROW($AT$12)),IF(AND($BA$12&gt;0,ROW()-ROW($AT$12)-$AT$12-IF($AT$12&gt;0,1,0)=0),"━━ Hersteller ━━",IF(AND($BA$12&gt;0,ROW()-ROW($AT$12)-$AT$12-IF($AT$12&gt;0,1,0)&lt;=$BA$12),INDEX($AZ$12:$AZ$261,ROW()-ROW($AT$12)-$AT$12-IF($AT$12&gt;0,1,0)),0))))</f>
        <v>0</v>
      </c>
      <c r="BD88" s="264">
        <f t="shared" si="6"/>
        <v>0</v>
      </c>
    </row>
    <row r="89" spans="3:56" ht="30" customHeight="1" thickTop="1" thickBot="1">
      <c r="C89" s="141">
        <v>78</v>
      </c>
      <c r="D89" s="125"/>
      <c r="E89" s="155"/>
      <c r="F89" s="156"/>
      <c r="G89" s="156"/>
      <c r="H89" s="156"/>
      <c r="I89" s="125"/>
      <c r="J89" s="125"/>
      <c r="K89" s="155"/>
      <c r="L89" s="156"/>
      <c r="M89" s="41"/>
      <c r="N89" s="41"/>
      <c r="O89" s="41"/>
      <c r="P89" s="41"/>
      <c r="Q89" s="41"/>
      <c r="R89" s="41"/>
      <c r="S89" s="41"/>
      <c r="T89" s="41"/>
      <c r="U89" s="41"/>
      <c r="AC89" s="61" t="str">
        <f t="array" ref="AC89">IF($K89="", "", IF(ISERROR(INDEX(Länder_Liste!$I:$I, _xludf.AGGREGATE(15, 6, ROW(Länder_Liste!$H$1:$M$260)/(Länder_Liste!$H$1:$M$260=$K$10), 1))), "not_found", INDEX(Länder_Liste!I:I, _xludf.AGGREGATE(15, 6, ROW(Länder_Liste!$H$1:$M$260)/(Länder_Liste!$H$1:$M$260=K89), 1))))</f>
        <v/>
      </c>
      <c r="AD89" s="40" t="str" cm="1">
        <f t="array" ref="AD89">IFERROR(INDEX($AK$12:$AK$261, SMALL(IF($AK$12:$AK$261&lt;&gt;"", ROW($AK$12:$AK$261)-ROW(#REF!)+1), ROW(C76))), "")</f>
        <v/>
      </c>
      <c r="AE89" s="40" cm="1">
        <f t="array" aca="1" ref="AE89" ca="1">IFERROR(INDEX(ListeHersteller,ROW(AE89)-13),0)</f>
        <v>0</v>
      </c>
      <c r="AH89" s="40" t="e">
        <f t="shared" ca="1" si="4"/>
        <v>#REF!</v>
      </c>
      <c r="AK89" s="40" t="str">
        <f t="shared" si="5"/>
        <v/>
      </c>
      <c r="AL89" s="40">
        <f>IF(ISERROR(MATCH(Hersteller!D89,D89:D225, 0)), Hersteller!D89, 0)</f>
        <v>0</v>
      </c>
      <c r="AO89" s="40" cm="1">
        <f t="array" aca="1" ref="AO89" ca="1">IF(ROW()-14&lt;($AI$12),$AH89,IF(ROW()-14=$AI$12,"━━━━━━",INDEX($AE$12:$AE$248,ROW()-14-($AI$12))))</f>
        <v>0</v>
      </c>
      <c r="AR89" s="40" t="str">
        <f t="shared" si="2"/>
        <v>-</v>
      </c>
      <c r="AS89" s="315" t="str" cm="1">
        <f t="array" ref="AS89">IFERROR(INDEX($E$12:$E$261, SMALL(IF($E$12:$E$261&lt;&gt;"", ROW($E$12:$E$261)-11), ROW(A78))), "")</f>
        <v/>
      </c>
      <c r="AU89" s="40" t="e">
        <f>IF(AND(Hersteller!$D89&lt;&gt;"", OR(Hersteller!#REF!="Hersteller", Hersteller!#REF!="")), ROW(), "")</f>
        <v>#REF!</v>
      </c>
      <c r="AV89" s="315" t="str" cm="1">
        <f t="array" ref="AV89">IFERROR(INDEX(Hersteller!$D$12:$D$261, _xlfn.AGGREGATE(15, 6, (ROW(Hersteller!$D$12:$D$261)-11)/((Hersteller!$D$12:$D$261&lt;&gt;"") * ((Hersteller!#REF!="Hersteller") + (Hersteller!#REF!=""))), ROW(A78))), "")</f>
        <v/>
      </c>
      <c r="AX89" s="315" t="str" cm="1">
        <f t="array" ref="AX89">IFERROR(
    INDEX(Hersteller!$D$12:$D$261,
        _xlfn.AGGREGATE(15, 6, (ROW(Hersteller!$D$12:$D$261)-11) / ((Hersteller!$D$12:$D$261&lt;&gt;"") * (Hersteller!#REF!="Zwischenhändler")), ROW(A78))
    ),
    ""
)</f>
        <v/>
      </c>
      <c r="AZ89" s="322" t="str" cm="1">
        <f t="array" ref="AZ89">IFERROR(INDEX(Hersteller!$D$12:$D$261, SMALL(IF(Hersteller!$D$12:$D$261&lt;&gt;"", ROW(Hersteller!$D$12:$D$261)-11), ROW(A78))), "")</f>
        <v/>
      </c>
      <c r="BB89" s="264" cm="1">
        <f t="array" ref="BB8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89" s="264" cm="1">
        <f t="array" ref="BC89">IF(AND($AT$12&gt;0,ROW()-ROW($AT$12)=0),"━━ Installationen ━━",IF(AND($AT$12&gt;0,ROW()-ROW($AT$12)&lt;=$AT$12),INDEX($AS$12:$AS$261,ROW()-ROW($AT$12)),IF(AND($BA$12&gt;0,ROW()-ROW($AT$12)-$AT$12-IF($AT$12&gt;0,1,0)=0),"━━ Hersteller ━━",IF(AND($BA$12&gt;0,ROW()-ROW($AT$12)-$AT$12-IF($AT$12&gt;0,1,0)&lt;=$BA$12),INDEX($AZ$12:$AZ$261,ROW()-ROW($AT$12)-$AT$12-IF($AT$12&gt;0,1,0)),0))))</f>
        <v>0</v>
      </c>
      <c r="BD89" s="264">
        <f t="shared" si="6"/>
        <v>0</v>
      </c>
    </row>
    <row r="90" spans="3:56" ht="30" customHeight="1" thickTop="1" thickBot="1">
      <c r="C90" s="141">
        <v>79</v>
      </c>
      <c r="D90" s="125"/>
      <c r="E90" s="155"/>
      <c r="F90" s="156"/>
      <c r="G90" s="156"/>
      <c r="H90" s="156"/>
      <c r="I90" s="125"/>
      <c r="J90" s="125"/>
      <c r="K90" s="155"/>
      <c r="L90" s="156"/>
      <c r="M90" s="41"/>
      <c r="N90" s="41"/>
      <c r="O90" s="41"/>
      <c r="P90" s="41"/>
      <c r="Q90" s="41"/>
      <c r="R90" s="41"/>
      <c r="S90" s="41"/>
      <c r="T90" s="41"/>
      <c r="U90" s="41"/>
      <c r="AC90" s="61" t="str">
        <f t="array" ref="AC90">IF($K90="", "", IF(ISERROR(INDEX(Länder_Liste!$I:$I, _xludf.AGGREGATE(15, 6, ROW(Länder_Liste!$H$1:$M$260)/(Länder_Liste!$H$1:$M$260=$K$10), 1))), "not_found", INDEX(Länder_Liste!I:I, _xludf.AGGREGATE(15, 6, ROW(Länder_Liste!$H$1:$M$260)/(Länder_Liste!$H$1:$M$260=K90), 1))))</f>
        <v/>
      </c>
      <c r="AD90" s="40" t="str" cm="1">
        <f t="array" ref="AD90">IFERROR(INDEX($AK$12:$AK$261, SMALL(IF($AK$12:$AK$261&lt;&gt;"", ROW($AK$12:$AK$261)-ROW(#REF!)+1), ROW(C77))), "")</f>
        <v/>
      </c>
      <c r="AE90" s="40" cm="1">
        <f t="array" aca="1" ref="AE90" ca="1">IFERROR(INDEX(ListeHersteller,ROW(AE90)-13),0)</f>
        <v>0</v>
      </c>
      <c r="AH90" s="40" t="e">
        <f t="shared" ca="1" si="4"/>
        <v>#REF!</v>
      </c>
      <c r="AK90" s="40" t="str">
        <f t="shared" si="5"/>
        <v/>
      </c>
      <c r="AL90" s="40">
        <f>IF(ISERROR(MATCH(Hersteller!D90,D90:D226, 0)), Hersteller!D90, 0)</f>
        <v>0</v>
      </c>
      <c r="AO90" s="40" cm="1">
        <f t="array" aca="1" ref="AO90" ca="1">IF(ROW()-14&lt;($AI$12),$AH90,IF(ROW()-14=$AI$12,"━━━━━━",INDEX($AE$12:$AE$248,ROW()-14-($AI$12))))</f>
        <v>0</v>
      </c>
      <c r="AR90" s="40" t="str">
        <f t="shared" si="2"/>
        <v>-</v>
      </c>
      <c r="AS90" s="315" t="str" cm="1">
        <f t="array" ref="AS90">IFERROR(INDEX($E$12:$E$261, SMALL(IF($E$12:$E$261&lt;&gt;"", ROW($E$12:$E$261)-11), ROW(A79))), "")</f>
        <v/>
      </c>
      <c r="AU90" s="40" t="e">
        <f>IF(AND(Hersteller!$D90&lt;&gt;"", OR(Hersteller!#REF!="Hersteller", Hersteller!#REF!="")), ROW(), "")</f>
        <v>#REF!</v>
      </c>
      <c r="AV90" s="315" t="str" cm="1">
        <f t="array" ref="AV90">IFERROR(INDEX(Hersteller!$D$12:$D$261, _xlfn.AGGREGATE(15, 6, (ROW(Hersteller!$D$12:$D$261)-11)/((Hersteller!$D$12:$D$261&lt;&gt;"") * ((Hersteller!#REF!="Hersteller") + (Hersteller!#REF!=""))), ROW(A79))), "")</f>
        <v/>
      </c>
      <c r="AX90" s="315" t="str" cm="1">
        <f t="array" ref="AX90">IFERROR(
    INDEX(Hersteller!$D$12:$D$261,
        _xlfn.AGGREGATE(15, 6, (ROW(Hersteller!$D$12:$D$261)-11) / ((Hersteller!$D$12:$D$261&lt;&gt;"") * (Hersteller!#REF!="Zwischenhändler")), ROW(A79))
    ),
    ""
)</f>
        <v/>
      </c>
      <c r="AZ90" s="322" t="str" cm="1">
        <f t="array" ref="AZ90">IFERROR(INDEX(Hersteller!$D$12:$D$261, SMALL(IF(Hersteller!$D$12:$D$261&lt;&gt;"", ROW(Hersteller!$D$12:$D$261)-11), ROW(A79))), "")</f>
        <v/>
      </c>
      <c r="BB90" s="264" cm="1">
        <f t="array" ref="BB9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0" s="264" cm="1">
        <f t="array" ref="BC90">IF(AND($AT$12&gt;0,ROW()-ROW($AT$12)=0),"━━ Installationen ━━",IF(AND($AT$12&gt;0,ROW()-ROW($AT$12)&lt;=$AT$12),INDEX($AS$12:$AS$261,ROW()-ROW($AT$12)),IF(AND($BA$12&gt;0,ROW()-ROW($AT$12)-$AT$12-IF($AT$12&gt;0,1,0)=0),"━━ Hersteller ━━",IF(AND($BA$12&gt;0,ROW()-ROW($AT$12)-$AT$12-IF($AT$12&gt;0,1,0)&lt;=$BA$12),INDEX($AZ$12:$AZ$261,ROW()-ROW($AT$12)-$AT$12-IF($AT$12&gt;0,1,0)),0))))</f>
        <v>0</v>
      </c>
      <c r="BD90" s="264">
        <f t="shared" si="6"/>
        <v>0</v>
      </c>
    </row>
    <row r="91" spans="3:56" ht="30" customHeight="1" thickTop="1" thickBot="1">
      <c r="C91" s="141">
        <v>80</v>
      </c>
      <c r="D91" s="125"/>
      <c r="E91" s="155"/>
      <c r="F91" s="156"/>
      <c r="G91" s="156"/>
      <c r="H91" s="156"/>
      <c r="I91" s="125"/>
      <c r="J91" s="125"/>
      <c r="K91" s="155"/>
      <c r="L91" s="156"/>
      <c r="M91" s="41"/>
      <c r="N91" s="41"/>
      <c r="O91" s="41"/>
      <c r="P91" s="41"/>
      <c r="Q91" s="41"/>
      <c r="R91" s="41"/>
      <c r="S91" s="41"/>
      <c r="T91" s="41"/>
      <c r="U91" s="41"/>
      <c r="AC91" s="61" t="str">
        <f t="array" ref="AC91">IF($K91="", "", IF(ISERROR(INDEX(Länder_Liste!$I:$I, _xludf.AGGREGATE(15, 6, ROW(Länder_Liste!$H$1:$M$260)/(Länder_Liste!$H$1:$M$260=$K$10), 1))), "not_found", INDEX(Länder_Liste!I:I, _xludf.AGGREGATE(15, 6, ROW(Länder_Liste!$H$1:$M$260)/(Länder_Liste!$H$1:$M$260=K91), 1))))</f>
        <v/>
      </c>
      <c r="AD91" s="40" t="str" cm="1">
        <f t="array" ref="AD91">IFERROR(INDEX($AK$12:$AK$261, SMALL(IF($AK$12:$AK$261&lt;&gt;"", ROW($AK$12:$AK$261)-ROW(#REF!)+1), ROW(C78))), "")</f>
        <v/>
      </c>
      <c r="AE91" s="40" cm="1">
        <f t="array" aca="1" ref="AE91" ca="1">IFERROR(INDEX(ListeHersteller,ROW(AE91)-13),0)</f>
        <v>0</v>
      </c>
      <c r="AH91" s="40" t="e">
        <f t="shared" ca="1" si="4"/>
        <v>#REF!</v>
      </c>
      <c r="AK91" s="40" t="str">
        <f t="shared" si="5"/>
        <v/>
      </c>
      <c r="AL91" s="40">
        <f>IF(ISERROR(MATCH(Hersteller!D91,D91:D227, 0)), Hersteller!D91, 0)</f>
        <v>0</v>
      </c>
      <c r="AO91" s="40" cm="1">
        <f t="array" aca="1" ref="AO91" ca="1">IF(ROW()-14&lt;($AI$12),$AH91,IF(ROW()-14=$AI$12,"━━━━━━",INDEX($AE$12:$AE$248,ROW()-14-($AI$12))))</f>
        <v>0</v>
      </c>
      <c r="AR91" s="40" t="str">
        <f t="shared" si="2"/>
        <v>-</v>
      </c>
      <c r="AS91" s="315" t="str" cm="1">
        <f t="array" ref="AS91">IFERROR(INDEX($E$12:$E$261, SMALL(IF($E$12:$E$261&lt;&gt;"", ROW($E$12:$E$261)-11), ROW(A80))), "")</f>
        <v/>
      </c>
      <c r="AU91" s="40" t="e">
        <f>IF(AND(Hersteller!$D91&lt;&gt;"", OR(Hersteller!#REF!="Hersteller", Hersteller!#REF!="")), ROW(), "")</f>
        <v>#REF!</v>
      </c>
      <c r="AV91" s="315" t="str" cm="1">
        <f t="array" ref="AV91">IFERROR(INDEX(Hersteller!$D$12:$D$261, _xlfn.AGGREGATE(15, 6, (ROW(Hersteller!$D$12:$D$261)-11)/((Hersteller!$D$12:$D$261&lt;&gt;"") * ((Hersteller!#REF!="Hersteller") + (Hersteller!#REF!=""))), ROW(A80))), "")</f>
        <v/>
      </c>
      <c r="AX91" s="315" t="str" cm="1">
        <f t="array" ref="AX91">IFERROR(
    INDEX(Hersteller!$D$12:$D$261,
        _xlfn.AGGREGATE(15, 6, (ROW(Hersteller!$D$12:$D$261)-11) / ((Hersteller!$D$12:$D$261&lt;&gt;"") * (Hersteller!#REF!="Zwischenhändler")), ROW(A80))
    ),
    ""
)</f>
        <v/>
      </c>
      <c r="AZ91" s="322" t="str" cm="1">
        <f t="array" ref="AZ91">IFERROR(INDEX(Hersteller!$D$12:$D$261, SMALL(IF(Hersteller!$D$12:$D$261&lt;&gt;"", ROW(Hersteller!$D$12:$D$261)-11), ROW(A80))), "")</f>
        <v/>
      </c>
      <c r="BB91" s="264" cm="1">
        <f t="array" ref="BB9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1" s="264" cm="1">
        <f t="array" ref="BC91">IF(AND($AT$12&gt;0,ROW()-ROW($AT$12)=0),"━━ Installationen ━━",IF(AND($AT$12&gt;0,ROW()-ROW($AT$12)&lt;=$AT$12),INDEX($AS$12:$AS$261,ROW()-ROW($AT$12)),IF(AND($BA$12&gt;0,ROW()-ROW($AT$12)-$AT$12-IF($AT$12&gt;0,1,0)=0),"━━ Hersteller ━━",IF(AND($BA$12&gt;0,ROW()-ROW($AT$12)-$AT$12-IF($AT$12&gt;0,1,0)&lt;=$BA$12),INDEX($AZ$12:$AZ$261,ROW()-ROW($AT$12)-$AT$12-IF($AT$12&gt;0,1,0)),0))))</f>
        <v>0</v>
      </c>
      <c r="BD91" s="264">
        <f t="shared" si="6"/>
        <v>0</v>
      </c>
    </row>
    <row r="92" spans="3:56" ht="30" customHeight="1" thickTop="1" thickBot="1">
      <c r="C92" s="141">
        <v>81</v>
      </c>
      <c r="D92" s="125"/>
      <c r="E92" s="155"/>
      <c r="F92" s="156"/>
      <c r="G92" s="156"/>
      <c r="H92" s="156"/>
      <c r="I92" s="125"/>
      <c r="J92" s="125"/>
      <c r="K92" s="155"/>
      <c r="L92" s="156"/>
      <c r="M92" s="41"/>
      <c r="N92" s="41"/>
      <c r="O92" s="41"/>
      <c r="P92" s="41"/>
      <c r="Q92" s="41"/>
      <c r="R92" s="41"/>
      <c r="S92" s="41"/>
      <c r="T92" s="41"/>
      <c r="U92" s="41"/>
      <c r="AC92" s="61" t="str">
        <f t="array" ref="AC92">IF($K92="", "", IF(ISERROR(INDEX(Länder_Liste!$I:$I, _xludf.AGGREGATE(15, 6, ROW(Länder_Liste!$H$1:$M$260)/(Länder_Liste!$H$1:$M$260=$K$10), 1))), "not_found", INDEX(Länder_Liste!I:I, _xludf.AGGREGATE(15, 6, ROW(Länder_Liste!$H$1:$M$260)/(Länder_Liste!$H$1:$M$260=K92), 1))))</f>
        <v/>
      </c>
      <c r="AD92" s="40" t="str" cm="1">
        <f t="array" ref="AD92">IFERROR(INDEX($AK$12:$AK$261, SMALL(IF($AK$12:$AK$261&lt;&gt;"", ROW($AK$12:$AK$261)-ROW(#REF!)+1), ROW(C79))), "")</f>
        <v/>
      </c>
      <c r="AE92" s="40" cm="1">
        <f t="array" aca="1" ref="AE92" ca="1">IFERROR(INDEX(ListeHersteller,ROW(AE92)-13),0)</f>
        <v>0</v>
      </c>
      <c r="AH92" s="40" t="e">
        <f t="shared" ca="1" si="4"/>
        <v>#REF!</v>
      </c>
      <c r="AK92" s="40" t="str">
        <f t="shared" si="5"/>
        <v/>
      </c>
      <c r="AL92" s="40">
        <f>IF(ISERROR(MATCH(Hersteller!D92,D92:D228, 0)), Hersteller!D92, 0)</f>
        <v>0</v>
      </c>
      <c r="AO92" s="40" cm="1">
        <f t="array" aca="1" ref="AO92" ca="1">IF(ROW()-14&lt;($AI$12),$AH92,IF(ROW()-14=$AI$12,"━━━━━━",INDEX($AE$12:$AE$248,ROW()-14-($AI$12))))</f>
        <v>0</v>
      </c>
      <c r="AR92" s="40" t="str">
        <f t="shared" si="2"/>
        <v>-</v>
      </c>
      <c r="AS92" s="315" t="str" cm="1">
        <f t="array" ref="AS92">IFERROR(INDEX($E$12:$E$261, SMALL(IF($E$12:$E$261&lt;&gt;"", ROW($E$12:$E$261)-11), ROW(A81))), "")</f>
        <v/>
      </c>
      <c r="AU92" s="40" t="e">
        <f>IF(AND(Hersteller!$D92&lt;&gt;"", OR(Hersteller!#REF!="Hersteller", Hersteller!#REF!="")), ROW(), "")</f>
        <v>#REF!</v>
      </c>
      <c r="AV92" s="315" t="str" cm="1">
        <f t="array" ref="AV92">IFERROR(INDEX(Hersteller!$D$12:$D$261, _xlfn.AGGREGATE(15, 6, (ROW(Hersteller!$D$12:$D$261)-11)/((Hersteller!$D$12:$D$261&lt;&gt;"") * ((Hersteller!#REF!="Hersteller") + (Hersteller!#REF!=""))), ROW(A81))), "")</f>
        <v/>
      </c>
      <c r="AX92" s="315" t="str" cm="1">
        <f t="array" ref="AX92">IFERROR(
    INDEX(Hersteller!$D$12:$D$261,
        _xlfn.AGGREGATE(15, 6, (ROW(Hersteller!$D$12:$D$261)-11) / ((Hersteller!$D$12:$D$261&lt;&gt;"") * (Hersteller!#REF!="Zwischenhändler")), ROW(A81))
    ),
    ""
)</f>
        <v/>
      </c>
      <c r="AZ92" s="322" t="str" cm="1">
        <f t="array" ref="AZ92">IFERROR(INDEX(Hersteller!$D$12:$D$261, SMALL(IF(Hersteller!$D$12:$D$261&lt;&gt;"", ROW(Hersteller!$D$12:$D$261)-11), ROW(A81))), "")</f>
        <v/>
      </c>
      <c r="BB92" s="264" cm="1">
        <f t="array" ref="BB9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2" s="264" cm="1">
        <f t="array" ref="BC92">IF(AND($AT$12&gt;0,ROW()-ROW($AT$12)=0),"━━ Installationen ━━",IF(AND($AT$12&gt;0,ROW()-ROW($AT$12)&lt;=$AT$12),INDEX($AS$12:$AS$261,ROW()-ROW($AT$12)),IF(AND($BA$12&gt;0,ROW()-ROW($AT$12)-$AT$12-IF($AT$12&gt;0,1,0)=0),"━━ Hersteller ━━",IF(AND($BA$12&gt;0,ROW()-ROW($AT$12)-$AT$12-IF($AT$12&gt;0,1,0)&lt;=$BA$12),INDEX($AZ$12:$AZ$261,ROW()-ROW($AT$12)-$AT$12-IF($AT$12&gt;0,1,0)),0))))</f>
        <v>0</v>
      </c>
      <c r="BD92" s="264">
        <f t="shared" si="6"/>
        <v>0</v>
      </c>
    </row>
    <row r="93" spans="3:56" ht="30" customHeight="1" thickTop="1" thickBot="1">
      <c r="C93" s="141">
        <v>82</v>
      </c>
      <c r="D93" s="125"/>
      <c r="E93" s="155"/>
      <c r="F93" s="156"/>
      <c r="G93" s="156"/>
      <c r="H93" s="156"/>
      <c r="I93" s="125"/>
      <c r="J93" s="125"/>
      <c r="K93" s="155"/>
      <c r="L93" s="156"/>
      <c r="M93" s="41"/>
      <c r="N93" s="41"/>
      <c r="O93" s="41"/>
      <c r="P93" s="41"/>
      <c r="Q93" s="41"/>
      <c r="R93" s="41"/>
      <c r="S93" s="41"/>
      <c r="T93" s="41"/>
      <c r="U93" s="41"/>
      <c r="AC93" s="61" t="str">
        <f t="array" ref="AC93">IF($K93="", "", IF(ISERROR(INDEX(Länder_Liste!$I:$I, _xludf.AGGREGATE(15, 6, ROW(Länder_Liste!$H$1:$M$260)/(Länder_Liste!$H$1:$M$260=$K$10), 1))), "not_found", INDEX(Länder_Liste!I:I, _xludf.AGGREGATE(15, 6, ROW(Länder_Liste!$H$1:$M$260)/(Länder_Liste!$H$1:$M$260=K93), 1))))</f>
        <v/>
      </c>
      <c r="AD93" s="40" t="str" cm="1">
        <f t="array" ref="AD93">IFERROR(INDEX($AK$12:$AK$261, SMALL(IF($AK$12:$AK$261&lt;&gt;"", ROW($AK$12:$AK$261)-ROW(#REF!)+1), ROW(C80))), "")</f>
        <v/>
      </c>
      <c r="AE93" s="40" cm="1">
        <f t="array" aca="1" ref="AE93" ca="1">IFERROR(INDEX(ListeHersteller,ROW(AE93)-13),0)</f>
        <v>0</v>
      </c>
      <c r="AH93" s="40" t="e">
        <f t="shared" ca="1" si="4"/>
        <v>#REF!</v>
      </c>
      <c r="AK93" s="40" t="str">
        <f t="shared" si="5"/>
        <v/>
      </c>
      <c r="AL93" s="40">
        <f>IF(ISERROR(MATCH(Hersteller!D93,D93:D229, 0)), Hersteller!D93, 0)</f>
        <v>0</v>
      </c>
      <c r="AO93" s="40" cm="1">
        <f t="array" aca="1" ref="AO93" ca="1">IF(ROW()-14&lt;($AI$12),$AH93,IF(ROW()-14=$AI$12,"━━━━━━",INDEX($AE$12:$AE$248,ROW()-14-($AI$12))))</f>
        <v>0</v>
      </c>
      <c r="AR93" s="40" t="str">
        <f t="shared" si="2"/>
        <v>-</v>
      </c>
      <c r="AS93" s="315" t="str" cm="1">
        <f t="array" ref="AS93">IFERROR(INDEX($E$12:$E$261, SMALL(IF($E$12:$E$261&lt;&gt;"", ROW($E$12:$E$261)-11), ROW(A82))), "")</f>
        <v/>
      </c>
      <c r="AU93" s="40" t="e">
        <f>IF(AND(Hersteller!$D93&lt;&gt;"", OR(Hersteller!#REF!="Hersteller", Hersteller!#REF!="")), ROW(), "")</f>
        <v>#REF!</v>
      </c>
      <c r="AV93" s="315" t="str" cm="1">
        <f t="array" ref="AV93">IFERROR(INDEX(Hersteller!$D$12:$D$261, _xlfn.AGGREGATE(15, 6, (ROW(Hersteller!$D$12:$D$261)-11)/((Hersteller!$D$12:$D$261&lt;&gt;"") * ((Hersteller!#REF!="Hersteller") + (Hersteller!#REF!=""))), ROW(A82))), "")</f>
        <v/>
      </c>
      <c r="AX93" s="315" t="str" cm="1">
        <f t="array" ref="AX93">IFERROR(
    INDEX(Hersteller!$D$12:$D$261,
        _xlfn.AGGREGATE(15, 6, (ROW(Hersteller!$D$12:$D$261)-11) / ((Hersteller!$D$12:$D$261&lt;&gt;"") * (Hersteller!#REF!="Zwischenhändler")), ROW(A82))
    ),
    ""
)</f>
        <v/>
      </c>
      <c r="AZ93" s="322" t="str" cm="1">
        <f t="array" ref="AZ93">IFERROR(INDEX(Hersteller!$D$12:$D$261, SMALL(IF(Hersteller!$D$12:$D$261&lt;&gt;"", ROW(Hersteller!$D$12:$D$261)-11), ROW(A82))), "")</f>
        <v/>
      </c>
      <c r="BB93" s="264" cm="1">
        <f t="array" ref="BB9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3" s="264" cm="1">
        <f t="array" ref="BC93">IF(AND($AT$12&gt;0,ROW()-ROW($AT$12)=0),"━━ Installationen ━━",IF(AND($AT$12&gt;0,ROW()-ROW($AT$12)&lt;=$AT$12),INDEX($AS$12:$AS$261,ROW()-ROW($AT$12)),IF(AND($BA$12&gt;0,ROW()-ROW($AT$12)-$AT$12-IF($AT$12&gt;0,1,0)=0),"━━ Hersteller ━━",IF(AND($BA$12&gt;0,ROW()-ROW($AT$12)-$AT$12-IF($AT$12&gt;0,1,0)&lt;=$BA$12),INDEX($AZ$12:$AZ$261,ROW()-ROW($AT$12)-$AT$12-IF($AT$12&gt;0,1,0)),0))))</f>
        <v>0</v>
      </c>
      <c r="BD93" s="264">
        <f t="shared" si="6"/>
        <v>0</v>
      </c>
    </row>
    <row r="94" spans="3:56" ht="30" customHeight="1" thickTop="1" thickBot="1">
      <c r="C94" s="141">
        <v>83</v>
      </c>
      <c r="D94" s="125"/>
      <c r="E94" s="155"/>
      <c r="F94" s="156"/>
      <c r="G94" s="156"/>
      <c r="H94" s="156"/>
      <c r="I94" s="125"/>
      <c r="J94" s="125"/>
      <c r="K94" s="155"/>
      <c r="L94" s="156"/>
      <c r="M94" s="41"/>
      <c r="N94" s="41"/>
      <c r="O94" s="41"/>
      <c r="P94" s="41"/>
      <c r="Q94" s="41"/>
      <c r="R94" s="41"/>
      <c r="S94" s="41"/>
      <c r="T94" s="41"/>
      <c r="U94" s="41"/>
      <c r="AC94" s="61" t="str">
        <f t="array" ref="AC94">IF($K94="", "", IF(ISERROR(INDEX(Länder_Liste!$I:$I, _xludf.AGGREGATE(15, 6, ROW(Länder_Liste!$H$1:$M$260)/(Länder_Liste!$H$1:$M$260=$K$10), 1))), "not_found", INDEX(Länder_Liste!I:I, _xludf.AGGREGATE(15, 6, ROW(Länder_Liste!$H$1:$M$260)/(Länder_Liste!$H$1:$M$260=K94), 1))))</f>
        <v/>
      </c>
      <c r="AD94" s="40" t="str" cm="1">
        <f t="array" ref="AD94">IFERROR(INDEX($AK$12:$AK$261, SMALL(IF($AK$12:$AK$261&lt;&gt;"", ROW($AK$12:$AK$261)-ROW(#REF!)+1), ROW(C81))), "")</f>
        <v/>
      </c>
      <c r="AE94" s="40" cm="1">
        <f t="array" aca="1" ref="AE94" ca="1">IFERROR(INDEX(ListeHersteller,ROW(AE94)-13),0)</f>
        <v>0</v>
      </c>
      <c r="AH94" s="40" t="e">
        <f t="shared" ca="1" si="4"/>
        <v>#REF!</v>
      </c>
      <c r="AK94" s="40" t="str">
        <f t="shared" si="5"/>
        <v/>
      </c>
      <c r="AL94" s="40">
        <f>IF(ISERROR(MATCH(Hersteller!D94,D94:D230, 0)), Hersteller!D94, 0)</f>
        <v>0</v>
      </c>
      <c r="AO94" s="40" cm="1">
        <f t="array" aca="1" ref="AO94" ca="1">IF(ROW()-14&lt;($AI$12),$AH94,IF(ROW()-14=$AI$12,"━━━━━━",INDEX($AE$12:$AE$248,ROW()-14-($AI$12))))</f>
        <v>0</v>
      </c>
      <c r="AR94" s="40" t="str">
        <f t="shared" si="2"/>
        <v>-</v>
      </c>
      <c r="AS94" s="315" t="str" cm="1">
        <f t="array" ref="AS94">IFERROR(INDEX($E$12:$E$261, SMALL(IF($E$12:$E$261&lt;&gt;"", ROW($E$12:$E$261)-11), ROW(A83))), "")</f>
        <v/>
      </c>
      <c r="AU94" s="40" t="e">
        <f>IF(AND(Hersteller!$D94&lt;&gt;"", OR(Hersteller!#REF!="Hersteller", Hersteller!#REF!="")), ROW(), "")</f>
        <v>#REF!</v>
      </c>
      <c r="AV94" s="315" t="str" cm="1">
        <f t="array" ref="AV94">IFERROR(INDEX(Hersteller!$D$12:$D$261, _xlfn.AGGREGATE(15, 6, (ROW(Hersteller!$D$12:$D$261)-11)/((Hersteller!$D$12:$D$261&lt;&gt;"") * ((Hersteller!#REF!="Hersteller") + (Hersteller!#REF!=""))), ROW(A83))), "")</f>
        <v/>
      </c>
      <c r="AX94" s="315" t="str" cm="1">
        <f t="array" ref="AX94">IFERROR(
    INDEX(Hersteller!$D$12:$D$261,
        _xlfn.AGGREGATE(15, 6, (ROW(Hersteller!$D$12:$D$261)-11) / ((Hersteller!$D$12:$D$261&lt;&gt;"") * (Hersteller!#REF!="Zwischenhändler")), ROW(A83))
    ),
    ""
)</f>
        <v/>
      </c>
      <c r="AZ94" s="322" t="str" cm="1">
        <f t="array" ref="AZ94">IFERROR(INDEX(Hersteller!$D$12:$D$261, SMALL(IF(Hersteller!$D$12:$D$261&lt;&gt;"", ROW(Hersteller!$D$12:$D$261)-11), ROW(A83))), "")</f>
        <v/>
      </c>
      <c r="BB94" s="264" cm="1">
        <f t="array" ref="BB9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4" s="264" cm="1">
        <f t="array" ref="BC94">IF(AND($AT$12&gt;0,ROW()-ROW($AT$12)=0),"━━ Installationen ━━",IF(AND($AT$12&gt;0,ROW()-ROW($AT$12)&lt;=$AT$12),INDEX($AS$12:$AS$261,ROW()-ROW($AT$12)),IF(AND($BA$12&gt;0,ROW()-ROW($AT$12)-$AT$12-IF($AT$12&gt;0,1,0)=0),"━━ Hersteller ━━",IF(AND($BA$12&gt;0,ROW()-ROW($AT$12)-$AT$12-IF($AT$12&gt;0,1,0)&lt;=$BA$12),INDEX($AZ$12:$AZ$261,ROW()-ROW($AT$12)-$AT$12-IF($AT$12&gt;0,1,0)),0))))</f>
        <v>0</v>
      </c>
      <c r="BD94" s="264">
        <f t="shared" si="6"/>
        <v>0</v>
      </c>
    </row>
    <row r="95" spans="3:56" ht="30" customHeight="1" thickTop="1" thickBot="1">
      <c r="C95" s="141">
        <v>84</v>
      </c>
      <c r="D95" s="125"/>
      <c r="E95" s="155"/>
      <c r="F95" s="156"/>
      <c r="G95" s="156"/>
      <c r="H95" s="156"/>
      <c r="I95" s="125"/>
      <c r="J95" s="125"/>
      <c r="K95" s="155"/>
      <c r="L95" s="156"/>
      <c r="M95" s="41"/>
      <c r="N95" s="41"/>
      <c r="O95" s="41"/>
      <c r="P95" s="41"/>
      <c r="Q95" s="41"/>
      <c r="R95" s="41"/>
      <c r="S95" s="41"/>
      <c r="T95" s="41"/>
      <c r="U95" s="41"/>
      <c r="AC95" s="61" t="str">
        <f t="array" ref="AC95">IF($K95="", "", IF(ISERROR(INDEX(Länder_Liste!$I:$I, _xludf.AGGREGATE(15, 6, ROW(Länder_Liste!$H$1:$M$260)/(Länder_Liste!$H$1:$M$260=$K$10), 1))), "not_found", INDEX(Länder_Liste!I:I, _xludf.AGGREGATE(15, 6, ROW(Länder_Liste!$H$1:$M$260)/(Länder_Liste!$H$1:$M$260=K95), 1))))</f>
        <v/>
      </c>
      <c r="AD95" s="40" t="str" cm="1">
        <f t="array" ref="AD95">IFERROR(INDEX($AK$12:$AK$261, SMALL(IF($AK$12:$AK$261&lt;&gt;"", ROW($AK$12:$AK$261)-ROW(#REF!)+1), ROW(C82))), "")</f>
        <v/>
      </c>
      <c r="AE95" s="40" cm="1">
        <f t="array" aca="1" ref="AE95" ca="1">IFERROR(INDEX(ListeHersteller,ROW(AE95)-13),0)</f>
        <v>0</v>
      </c>
      <c r="AH95" s="40" t="e">
        <f t="shared" ca="1" si="4"/>
        <v>#REF!</v>
      </c>
      <c r="AK95" s="40" t="str">
        <f t="shared" si="5"/>
        <v/>
      </c>
      <c r="AL95" s="40">
        <f>IF(ISERROR(MATCH(Hersteller!D95,D95:D231, 0)), Hersteller!D95, 0)</f>
        <v>0</v>
      </c>
      <c r="AO95" s="40" cm="1">
        <f t="array" aca="1" ref="AO95" ca="1">IF(ROW()-14&lt;($AI$12),$AH95,IF(ROW()-14=$AI$12,"━━━━━━",INDEX($AE$12:$AE$248,ROW()-14-($AI$12))))</f>
        <v>0</v>
      </c>
      <c r="AR95" s="40" t="str">
        <f t="shared" si="2"/>
        <v>-</v>
      </c>
      <c r="AS95" s="315" t="str" cm="1">
        <f t="array" ref="AS95">IFERROR(INDEX($E$12:$E$261, SMALL(IF($E$12:$E$261&lt;&gt;"", ROW($E$12:$E$261)-11), ROW(A84))), "")</f>
        <v/>
      </c>
      <c r="AU95" s="40" t="e">
        <f>IF(AND(Hersteller!$D95&lt;&gt;"", OR(Hersteller!#REF!="Hersteller", Hersteller!#REF!="")), ROW(), "")</f>
        <v>#REF!</v>
      </c>
      <c r="AV95" s="315" t="str" cm="1">
        <f t="array" ref="AV95">IFERROR(INDEX(Hersteller!$D$12:$D$261, _xlfn.AGGREGATE(15, 6, (ROW(Hersteller!$D$12:$D$261)-11)/((Hersteller!$D$12:$D$261&lt;&gt;"") * ((Hersteller!#REF!="Hersteller") + (Hersteller!#REF!=""))), ROW(A84))), "")</f>
        <v/>
      </c>
      <c r="AX95" s="315" t="str" cm="1">
        <f t="array" ref="AX95">IFERROR(
    INDEX(Hersteller!$D$12:$D$261,
        _xlfn.AGGREGATE(15, 6, (ROW(Hersteller!$D$12:$D$261)-11) / ((Hersteller!$D$12:$D$261&lt;&gt;"") * (Hersteller!#REF!="Zwischenhändler")), ROW(A84))
    ),
    ""
)</f>
        <v/>
      </c>
      <c r="AZ95" s="322" t="str" cm="1">
        <f t="array" ref="AZ95">IFERROR(INDEX(Hersteller!$D$12:$D$261, SMALL(IF(Hersteller!$D$12:$D$261&lt;&gt;"", ROW(Hersteller!$D$12:$D$261)-11), ROW(A84))), "")</f>
        <v/>
      </c>
      <c r="BB95" s="264" cm="1">
        <f t="array" ref="BB9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5" s="264" cm="1">
        <f t="array" ref="BC95">IF(AND($AT$12&gt;0,ROW()-ROW($AT$12)=0),"━━ Installationen ━━",IF(AND($AT$12&gt;0,ROW()-ROW($AT$12)&lt;=$AT$12),INDEX($AS$12:$AS$261,ROW()-ROW($AT$12)),IF(AND($BA$12&gt;0,ROW()-ROW($AT$12)-$AT$12-IF($AT$12&gt;0,1,0)=0),"━━ Hersteller ━━",IF(AND($BA$12&gt;0,ROW()-ROW($AT$12)-$AT$12-IF($AT$12&gt;0,1,0)&lt;=$BA$12),INDEX($AZ$12:$AZ$261,ROW()-ROW($AT$12)-$AT$12-IF($AT$12&gt;0,1,0)),0))))</f>
        <v>0</v>
      </c>
      <c r="BD95" s="264">
        <f t="shared" si="6"/>
        <v>0</v>
      </c>
    </row>
    <row r="96" spans="3:56" ht="30" customHeight="1" thickTop="1" thickBot="1">
      <c r="C96" s="141">
        <v>85</v>
      </c>
      <c r="D96" s="125"/>
      <c r="E96" s="155"/>
      <c r="F96" s="156"/>
      <c r="G96" s="156"/>
      <c r="H96" s="156"/>
      <c r="I96" s="125"/>
      <c r="J96" s="125"/>
      <c r="K96" s="155"/>
      <c r="L96" s="156"/>
      <c r="M96" s="41"/>
      <c r="N96" s="41"/>
      <c r="O96" s="41"/>
      <c r="P96" s="41"/>
      <c r="Q96" s="41"/>
      <c r="R96" s="41"/>
      <c r="S96" s="41"/>
      <c r="T96" s="41"/>
      <c r="U96" s="41"/>
      <c r="AC96" s="61" t="str">
        <f t="array" ref="AC96">IF($K96="", "", IF(ISERROR(INDEX(Länder_Liste!$I:$I, _xludf.AGGREGATE(15, 6, ROW(Länder_Liste!$H$1:$M$260)/(Länder_Liste!$H$1:$M$260=$K$10), 1))), "not_found", INDEX(Länder_Liste!I:I, _xludf.AGGREGATE(15, 6, ROW(Länder_Liste!$H$1:$M$260)/(Länder_Liste!$H$1:$M$260=K96), 1))))</f>
        <v/>
      </c>
      <c r="AD96" s="40" t="str" cm="1">
        <f t="array" ref="AD96">IFERROR(INDEX($AK$12:$AK$261, SMALL(IF($AK$12:$AK$261&lt;&gt;"", ROW($AK$12:$AK$261)-ROW(#REF!)+1), ROW(C83))), "")</f>
        <v/>
      </c>
      <c r="AE96" s="40" cm="1">
        <f t="array" aca="1" ref="AE96" ca="1">IFERROR(INDEX(ListeHersteller,ROW(AE96)-13),0)</f>
        <v>0</v>
      </c>
      <c r="AH96" s="40" t="e">
        <f t="shared" ca="1" si="4"/>
        <v>#REF!</v>
      </c>
      <c r="AK96" s="40" t="str">
        <f t="shared" si="5"/>
        <v/>
      </c>
      <c r="AL96" s="40">
        <f>IF(ISERROR(MATCH(Hersteller!D96,D96:D232, 0)), Hersteller!D96, 0)</f>
        <v>0</v>
      </c>
      <c r="AO96" s="40" cm="1">
        <f t="array" aca="1" ref="AO96" ca="1">IF(ROW()-14&lt;($AI$12),$AH96,IF(ROW()-14=$AI$12,"━━━━━━",INDEX($AE$12:$AE$248,ROW()-14-($AI$12))))</f>
        <v>0</v>
      </c>
      <c r="AR96" s="40" t="str">
        <f t="shared" si="2"/>
        <v>-</v>
      </c>
      <c r="AS96" s="315" t="str" cm="1">
        <f t="array" ref="AS96">IFERROR(INDEX($E$12:$E$261, SMALL(IF($E$12:$E$261&lt;&gt;"", ROW($E$12:$E$261)-11), ROW(A85))), "")</f>
        <v/>
      </c>
      <c r="AU96" s="40" t="e">
        <f>IF(AND(Hersteller!$D96&lt;&gt;"", OR(Hersteller!#REF!="Hersteller", Hersteller!#REF!="")), ROW(), "")</f>
        <v>#REF!</v>
      </c>
      <c r="AV96" s="315" t="str" cm="1">
        <f t="array" ref="AV96">IFERROR(INDEX(Hersteller!$D$12:$D$261, _xlfn.AGGREGATE(15, 6, (ROW(Hersteller!$D$12:$D$261)-11)/((Hersteller!$D$12:$D$261&lt;&gt;"") * ((Hersteller!#REF!="Hersteller") + (Hersteller!#REF!=""))), ROW(A85))), "")</f>
        <v/>
      </c>
      <c r="AX96" s="315" t="str" cm="1">
        <f t="array" ref="AX96">IFERROR(
    INDEX(Hersteller!$D$12:$D$261,
        _xlfn.AGGREGATE(15, 6, (ROW(Hersteller!$D$12:$D$261)-11) / ((Hersteller!$D$12:$D$261&lt;&gt;"") * (Hersteller!#REF!="Zwischenhändler")), ROW(A85))
    ),
    ""
)</f>
        <v/>
      </c>
      <c r="AZ96" s="322" t="str" cm="1">
        <f t="array" ref="AZ96">IFERROR(INDEX(Hersteller!$D$12:$D$261, SMALL(IF(Hersteller!$D$12:$D$261&lt;&gt;"", ROW(Hersteller!$D$12:$D$261)-11), ROW(A85))), "")</f>
        <v/>
      </c>
      <c r="BB96" s="264" cm="1">
        <f t="array" ref="BB9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6" s="264" cm="1">
        <f t="array" ref="BC96">IF(AND($AT$12&gt;0,ROW()-ROW($AT$12)=0),"━━ Installationen ━━",IF(AND($AT$12&gt;0,ROW()-ROW($AT$12)&lt;=$AT$12),INDEX($AS$12:$AS$261,ROW()-ROW($AT$12)),IF(AND($BA$12&gt;0,ROW()-ROW($AT$12)-$AT$12-IF($AT$12&gt;0,1,0)=0),"━━ Hersteller ━━",IF(AND($BA$12&gt;0,ROW()-ROW($AT$12)-$AT$12-IF($AT$12&gt;0,1,0)&lt;=$BA$12),INDEX($AZ$12:$AZ$261,ROW()-ROW($AT$12)-$AT$12-IF($AT$12&gt;0,1,0)),0))))</f>
        <v>0</v>
      </c>
      <c r="BD96" s="264">
        <f t="shared" si="6"/>
        <v>0</v>
      </c>
    </row>
    <row r="97" spans="3:56" ht="30" customHeight="1" thickTop="1" thickBot="1">
      <c r="C97" s="141">
        <v>86</v>
      </c>
      <c r="D97" s="125"/>
      <c r="E97" s="155"/>
      <c r="F97" s="156"/>
      <c r="G97" s="156"/>
      <c r="H97" s="156"/>
      <c r="I97" s="125"/>
      <c r="J97" s="125"/>
      <c r="K97" s="155"/>
      <c r="L97" s="156"/>
      <c r="M97" s="41"/>
      <c r="N97" s="41"/>
      <c r="O97" s="41"/>
      <c r="P97" s="41"/>
      <c r="Q97" s="41"/>
      <c r="R97" s="41"/>
      <c r="S97" s="41"/>
      <c r="T97" s="41"/>
      <c r="U97" s="41"/>
      <c r="AC97" s="61" t="str">
        <f t="array" ref="AC97">IF($K97="", "", IF(ISERROR(INDEX(Länder_Liste!$I:$I, _xludf.AGGREGATE(15, 6, ROW(Länder_Liste!$H$1:$M$260)/(Länder_Liste!$H$1:$M$260=$K$10), 1))), "not_found", INDEX(Länder_Liste!I:I, _xludf.AGGREGATE(15, 6, ROW(Länder_Liste!$H$1:$M$260)/(Länder_Liste!$H$1:$M$260=K97), 1))))</f>
        <v/>
      </c>
      <c r="AD97" s="40" t="str" cm="1">
        <f t="array" ref="AD97">IFERROR(INDEX($AK$12:$AK$261, SMALL(IF($AK$12:$AK$261&lt;&gt;"", ROW($AK$12:$AK$261)-ROW(#REF!)+1), ROW(C84))), "")</f>
        <v/>
      </c>
      <c r="AE97" s="40" cm="1">
        <f t="array" aca="1" ref="AE97" ca="1">IFERROR(INDEX(ListeHersteller,ROW(AE97)-13),0)</f>
        <v>0</v>
      </c>
      <c r="AH97" s="40" t="e">
        <f t="shared" ca="1" si="4"/>
        <v>#REF!</v>
      </c>
      <c r="AK97" s="40" t="str">
        <f t="shared" si="5"/>
        <v/>
      </c>
      <c r="AL97" s="40">
        <f>IF(ISERROR(MATCH(Hersteller!D97,D97:D233, 0)), Hersteller!D97, 0)</f>
        <v>0</v>
      </c>
      <c r="AO97" s="40" cm="1">
        <f t="array" aca="1" ref="AO97" ca="1">IF(ROW()-14&lt;($AI$12),$AH97,IF(ROW()-14=$AI$12,"━━━━━━",INDEX($AE$12:$AE$248,ROW()-14-($AI$12))))</f>
        <v>0</v>
      </c>
      <c r="AR97" s="40" t="str">
        <f t="shared" si="2"/>
        <v>-</v>
      </c>
      <c r="AS97" s="315" t="str" cm="1">
        <f t="array" ref="AS97">IFERROR(INDEX($E$12:$E$261, SMALL(IF($E$12:$E$261&lt;&gt;"", ROW($E$12:$E$261)-11), ROW(A86))), "")</f>
        <v/>
      </c>
      <c r="AU97" s="40" t="e">
        <f>IF(AND(Hersteller!$D97&lt;&gt;"", OR(Hersteller!#REF!="Hersteller", Hersteller!#REF!="")), ROW(), "")</f>
        <v>#REF!</v>
      </c>
      <c r="AV97" s="315" t="str" cm="1">
        <f t="array" ref="AV97">IFERROR(INDEX(Hersteller!$D$12:$D$261, _xlfn.AGGREGATE(15, 6, (ROW(Hersteller!$D$12:$D$261)-11)/((Hersteller!$D$12:$D$261&lt;&gt;"") * ((Hersteller!#REF!="Hersteller") + (Hersteller!#REF!=""))), ROW(A86))), "")</f>
        <v/>
      </c>
      <c r="AX97" s="315" t="str" cm="1">
        <f t="array" ref="AX97">IFERROR(
    INDEX(Hersteller!$D$12:$D$261,
        _xlfn.AGGREGATE(15, 6, (ROW(Hersteller!$D$12:$D$261)-11) / ((Hersteller!$D$12:$D$261&lt;&gt;"") * (Hersteller!#REF!="Zwischenhändler")), ROW(A86))
    ),
    ""
)</f>
        <v/>
      </c>
      <c r="AZ97" s="322" t="str" cm="1">
        <f t="array" ref="AZ97">IFERROR(INDEX(Hersteller!$D$12:$D$261, SMALL(IF(Hersteller!$D$12:$D$261&lt;&gt;"", ROW(Hersteller!$D$12:$D$261)-11), ROW(A86))), "")</f>
        <v/>
      </c>
      <c r="BB97" s="264" cm="1">
        <f t="array" ref="BB9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7" s="264" cm="1">
        <f t="array" ref="BC97">IF(AND($AT$12&gt;0,ROW()-ROW($AT$12)=0),"━━ Installationen ━━",IF(AND($AT$12&gt;0,ROW()-ROW($AT$12)&lt;=$AT$12),INDEX($AS$12:$AS$261,ROW()-ROW($AT$12)),IF(AND($BA$12&gt;0,ROW()-ROW($AT$12)-$AT$12-IF($AT$12&gt;0,1,0)=0),"━━ Hersteller ━━",IF(AND($BA$12&gt;0,ROW()-ROW($AT$12)-$AT$12-IF($AT$12&gt;0,1,0)&lt;=$BA$12),INDEX($AZ$12:$AZ$261,ROW()-ROW($AT$12)-$AT$12-IF($AT$12&gt;0,1,0)),0))))</f>
        <v>0</v>
      </c>
      <c r="BD97" s="264">
        <f t="shared" si="6"/>
        <v>0</v>
      </c>
    </row>
    <row r="98" spans="3:56" ht="30" customHeight="1" thickTop="1" thickBot="1">
      <c r="C98" s="141">
        <v>87</v>
      </c>
      <c r="D98" s="125"/>
      <c r="E98" s="155"/>
      <c r="F98" s="156"/>
      <c r="G98" s="156"/>
      <c r="H98" s="156"/>
      <c r="I98" s="125"/>
      <c r="J98" s="125"/>
      <c r="K98" s="155"/>
      <c r="L98" s="156"/>
      <c r="M98" s="41"/>
      <c r="N98" s="41"/>
      <c r="O98" s="41"/>
      <c r="P98" s="41"/>
      <c r="Q98" s="41"/>
      <c r="R98" s="41"/>
      <c r="S98" s="41"/>
      <c r="T98" s="41"/>
      <c r="U98" s="41"/>
      <c r="AC98" s="61" t="str">
        <f t="array" ref="AC98">IF($K98="", "", IF(ISERROR(INDEX(Länder_Liste!$I:$I, _xludf.AGGREGATE(15, 6, ROW(Länder_Liste!$H$1:$M$260)/(Länder_Liste!$H$1:$M$260=$K$10), 1))), "not_found", INDEX(Länder_Liste!I:I, _xludf.AGGREGATE(15, 6, ROW(Länder_Liste!$H$1:$M$260)/(Länder_Liste!$H$1:$M$260=K98), 1))))</f>
        <v/>
      </c>
      <c r="AD98" s="40" t="str" cm="1">
        <f t="array" ref="AD98">IFERROR(INDEX($AK$12:$AK$261, SMALL(IF($AK$12:$AK$261&lt;&gt;"", ROW($AK$12:$AK$261)-ROW(#REF!)+1), ROW(C85))), "")</f>
        <v/>
      </c>
      <c r="AE98" s="40" cm="1">
        <f t="array" aca="1" ref="AE98" ca="1">IFERROR(INDEX(ListeHersteller,ROW(AE98)-13),0)</f>
        <v>0</v>
      </c>
      <c r="AH98" s="40" t="e">
        <f t="shared" ca="1" si="4"/>
        <v>#REF!</v>
      </c>
      <c r="AK98" s="40" t="str">
        <f t="shared" si="5"/>
        <v/>
      </c>
      <c r="AL98" s="40">
        <f>IF(ISERROR(MATCH(Hersteller!D98,D98:D234, 0)), Hersteller!D98, 0)</f>
        <v>0</v>
      </c>
      <c r="AO98" s="40" cm="1">
        <f t="array" aca="1" ref="AO98" ca="1">IF(ROW()-14&lt;($AI$12),$AH98,IF(ROW()-14=$AI$12,"━━━━━━",INDEX($AE$12:$AE$248,ROW()-14-($AI$12))))</f>
        <v>0</v>
      </c>
      <c r="AR98" s="40" t="str">
        <f t="shared" si="2"/>
        <v>-</v>
      </c>
      <c r="AS98" s="315" t="str" cm="1">
        <f t="array" ref="AS98">IFERROR(INDEX($E$12:$E$261, SMALL(IF($E$12:$E$261&lt;&gt;"", ROW($E$12:$E$261)-11), ROW(A87))), "")</f>
        <v/>
      </c>
      <c r="AU98" s="40" t="e">
        <f>IF(AND(Hersteller!$D98&lt;&gt;"", OR(Hersteller!#REF!="Hersteller", Hersteller!#REF!="")), ROW(), "")</f>
        <v>#REF!</v>
      </c>
      <c r="AV98" s="315" t="str" cm="1">
        <f t="array" ref="AV98">IFERROR(INDEX(Hersteller!$D$12:$D$261, _xlfn.AGGREGATE(15, 6, (ROW(Hersteller!$D$12:$D$261)-11)/((Hersteller!$D$12:$D$261&lt;&gt;"") * ((Hersteller!#REF!="Hersteller") + (Hersteller!#REF!=""))), ROW(A87))), "")</f>
        <v/>
      </c>
      <c r="AX98" s="315" t="str" cm="1">
        <f t="array" ref="AX98">IFERROR(
    INDEX(Hersteller!$D$12:$D$261,
        _xlfn.AGGREGATE(15, 6, (ROW(Hersteller!$D$12:$D$261)-11) / ((Hersteller!$D$12:$D$261&lt;&gt;"") * (Hersteller!#REF!="Zwischenhändler")), ROW(A87))
    ),
    ""
)</f>
        <v/>
      </c>
      <c r="AZ98" s="322" t="str" cm="1">
        <f t="array" ref="AZ98">IFERROR(INDEX(Hersteller!$D$12:$D$261, SMALL(IF(Hersteller!$D$12:$D$261&lt;&gt;"", ROW(Hersteller!$D$12:$D$261)-11), ROW(A87))), "")</f>
        <v/>
      </c>
      <c r="BB98" s="264" cm="1">
        <f t="array" ref="BB9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8" s="264" cm="1">
        <f t="array" ref="BC98">IF(AND($AT$12&gt;0,ROW()-ROW($AT$12)=0),"━━ Installationen ━━",IF(AND($AT$12&gt;0,ROW()-ROW($AT$12)&lt;=$AT$12),INDEX($AS$12:$AS$261,ROW()-ROW($AT$12)),IF(AND($BA$12&gt;0,ROW()-ROW($AT$12)-$AT$12-IF($AT$12&gt;0,1,0)=0),"━━ Hersteller ━━",IF(AND($BA$12&gt;0,ROW()-ROW($AT$12)-$AT$12-IF($AT$12&gt;0,1,0)&lt;=$BA$12),INDEX($AZ$12:$AZ$261,ROW()-ROW($AT$12)-$AT$12-IF($AT$12&gt;0,1,0)),0))))</f>
        <v>0</v>
      </c>
      <c r="BD98" s="264">
        <f t="shared" si="6"/>
        <v>0</v>
      </c>
    </row>
    <row r="99" spans="3:56" ht="30" customHeight="1" thickTop="1" thickBot="1">
      <c r="C99" s="141">
        <v>88</v>
      </c>
      <c r="D99" s="125"/>
      <c r="E99" s="155"/>
      <c r="F99" s="156"/>
      <c r="G99" s="156"/>
      <c r="H99" s="156"/>
      <c r="I99" s="125"/>
      <c r="J99" s="125"/>
      <c r="K99" s="155"/>
      <c r="L99" s="156"/>
      <c r="M99" s="41"/>
      <c r="N99" s="41"/>
      <c r="O99" s="41"/>
      <c r="P99" s="41"/>
      <c r="Q99" s="41"/>
      <c r="R99" s="41"/>
      <c r="S99" s="41"/>
      <c r="T99" s="41"/>
      <c r="U99" s="41"/>
      <c r="AC99" s="61" t="str">
        <f t="array" ref="AC99">IF($K99="", "", IF(ISERROR(INDEX(Länder_Liste!$I:$I, _xludf.AGGREGATE(15, 6, ROW(Länder_Liste!$H$1:$M$260)/(Länder_Liste!$H$1:$M$260=$K$10), 1))), "not_found", INDEX(Länder_Liste!I:I, _xludf.AGGREGATE(15, 6, ROW(Länder_Liste!$H$1:$M$260)/(Länder_Liste!$H$1:$M$260=K99), 1))))</f>
        <v/>
      </c>
      <c r="AD99" s="40" t="str" cm="1">
        <f t="array" ref="AD99">IFERROR(INDEX($AK$12:$AK$261, SMALL(IF($AK$12:$AK$261&lt;&gt;"", ROW($AK$12:$AK$261)-ROW(#REF!)+1), ROW(C86))), "")</f>
        <v/>
      </c>
      <c r="AE99" s="40" cm="1">
        <f t="array" aca="1" ref="AE99" ca="1">IFERROR(INDEX(ListeHersteller,ROW(AE99)-13),0)</f>
        <v>0</v>
      </c>
      <c r="AH99" s="40" t="e">
        <f t="shared" ca="1" si="4"/>
        <v>#REF!</v>
      </c>
      <c r="AK99" s="40" t="str">
        <f t="shared" si="5"/>
        <v/>
      </c>
      <c r="AL99" s="40">
        <f>IF(ISERROR(MATCH(Hersteller!D99,D99:D235, 0)), Hersteller!D99, 0)</f>
        <v>0</v>
      </c>
      <c r="AO99" s="40" cm="1">
        <f t="array" aca="1" ref="AO99" ca="1">IF(ROW()-14&lt;($AI$12),$AH99,IF(ROW()-14=$AI$12,"━━━━━━",INDEX($AE$12:$AE$248,ROW()-14-($AI$12))))</f>
        <v>0</v>
      </c>
      <c r="AR99" s="40" t="str">
        <f t="shared" si="2"/>
        <v>-</v>
      </c>
      <c r="AS99" s="315" t="str" cm="1">
        <f t="array" ref="AS99">IFERROR(INDEX($E$12:$E$261, SMALL(IF($E$12:$E$261&lt;&gt;"", ROW($E$12:$E$261)-11), ROW(A88))), "")</f>
        <v/>
      </c>
      <c r="AU99" s="40" t="e">
        <f>IF(AND(Hersteller!$D99&lt;&gt;"", OR(Hersteller!#REF!="Hersteller", Hersteller!#REF!="")), ROW(), "")</f>
        <v>#REF!</v>
      </c>
      <c r="AV99" s="315" t="str" cm="1">
        <f t="array" ref="AV99">IFERROR(INDEX(Hersteller!$D$12:$D$261, _xlfn.AGGREGATE(15, 6, (ROW(Hersteller!$D$12:$D$261)-11)/((Hersteller!$D$12:$D$261&lt;&gt;"") * ((Hersteller!#REF!="Hersteller") + (Hersteller!#REF!=""))), ROW(A88))), "")</f>
        <v/>
      </c>
      <c r="AX99" s="315" t="str" cm="1">
        <f t="array" ref="AX99">IFERROR(
    INDEX(Hersteller!$D$12:$D$261,
        _xlfn.AGGREGATE(15, 6, (ROW(Hersteller!$D$12:$D$261)-11) / ((Hersteller!$D$12:$D$261&lt;&gt;"") * (Hersteller!#REF!="Zwischenhändler")), ROW(A88))
    ),
    ""
)</f>
        <v/>
      </c>
      <c r="AZ99" s="322" t="str" cm="1">
        <f t="array" ref="AZ99">IFERROR(INDEX(Hersteller!$D$12:$D$261, SMALL(IF(Hersteller!$D$12:$D$261&lt;&gt;"", ROW(Hersteller!$D$12:$D$261)-11), ROW(A88))), "")</f>
        <v/>
      </c>
      <c r="BB99" s="264" cm="1">
        <f t="array" ref="BB9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99" s="264" cm="1">
        <f t="array" ref="BC99">IF(AND($AT$12&gt;0,ROW()-ROW($AT$12)=0),"━━ Installationen ━━",IF(AND($AT$12&gt;0,ROW()-ROW($AT$12)&lt;=$AT$12),INDEX($AS$12:$AS$261,ROW()-ROW($AT$12)),IF(AND($BA$12&gt;0,ROW()-ROW($AT$12)-$AT$12-IF($AT$12&gt;0,1,0)=0),"━━ Hersteller ━━",IF(AND($BA$12&gt;0,ROW()-ROW($AT$12)-$AT$12-IF($AT$12&gt;0,1,0)&lt;=$BA$12),INDEX($AZ$12:$AZ$261,ROW()-ROW($AT$12)-$AT$12-IF($AT$12&gt;0,1,0)),0))))</f>
        <v>0</v>
      </c>
      <c r="BD99" s="264">
        <f t="shared" si="6"/>
        <v>0</v>
      </c>
    </row>
    <row r="100" spans="3:56" ht="30" customHeight="1" thickTop="1" thickBot="1">
      <c r="C100" s="141">
        <v>89</v>
      </c>
      <c r="D100" s="125"/>
      <c r="E100" s="155"/>
      <c r="F100" s="156"/>
      <c r="G100" s="156"/>
      <c r="H100" s="156"/>
      <c r="I100" s="125"/>
      <c r="J100" s="125"/>
      <c r="K100" s="155"/>
      <c r="L100" s="156"/>
      <c r="M100" s="41"/>
      <c r="N100" s="41"/>
      <c r="O100" s="41"/>
      <c r="P100" s="41"/>
      <c r="Q100" s="41"/>
      <c r="R100" s="41"/>
      <c r="S100" s="41"/>
      <c r="T100" s="41"/>
      <c r="U100" s="41"/>
      <c r="AC100" s="61" t="str">
        <f t="array" ref="AC100">IF($K100="", "", IF(ISERROR(INDEX(Länder_Liste!$I:$I, _xludf.AGGREGATE(15, 6, ROW(Länder_Liste!$H$1:$M$260)/(Länder_Liste!$H$1:$M$260=$K$10), 1))), "not_found", INDEX(Länder_Liste!I:I, _xludf.AGGREGATE(15, 6, ROW(Länder_Liste!$H$1:$M$260)/(Länder_Liste!$H$1:$M$260=K100), 1))))</f>
        <v/>
      </c>
      <c r="AD100" s="40" t="str" cm="1">
        <f t="array" ref="AD100">IFERROR(INDEX($AK$12:$AK$261, SMALL(IF($AK$12:$AK$261&lt;&gt;"", ROW($AK$12:$AK$261)-ROW(#REF!)+1), ROW(C87))), "")</f>
        <v/>
      </c>
      <c r="AE100" s="40" cm="1">
        <f t="array" aca="1" ref="AE100" ca="1">IFERROR(INDEX(ListeHersteller,ROW(AE100)-13),0)</f>
        <v>0</v>
      </c>
      <c r="AH100" s="40" t="e">
        <f t="shared" ca="1" si="4"/>
        <v>#REF!</v>
      </c>
      <c r="AK100" s="40" t="str">
        <f t="shared" si="5"/>
        <v/>
      </c>
      <c r="AL100" s="40">
        <f>IF(ISERROR(MATCH(Hersteller!D100,D100:D236, 0)), Hersteller!D100, 0)</f>
        <v>0</v>
      </c>
      <c r="AO100" s="40" cm="1">
        <f t="array" aca="1" ref="AO100" ca="1">IF(ROW()-14&lt;($AI$12),$AH100,IF(ROW()-14=$AI$12,"━━━━━━",INDEX($AE$12:$AE$248,ROW()-14-($AI$12))))</f>
        <v>0</v>
      </c>
      <c r="AR100" s="40" t="str">
        <f t="shared" si="2"/>
        <v>-</v>
      </c>
      <c r="AS100" s="315" t="str" cm="1">
        <f t="array" ref="AS100">IFERROR(INDEX($E$12:$E$261, SMALL(IF($E$12:$E$261&lt;&gt;"", ROW($E$12:$E$261)-11), ROW(A89))), "")</f>
        <v/>
      </c>
      <c r="AU100" s="40" t="e">
        <f>IF(AND(Hersteller!$D100&lt;&gt;"", OR(Hersteller!#REF!="Hersteller", Hersteller!#REF!="")), ROW(), "")</f>
        <v>#REF!</v>
      </c>
      <c r="AV100" s="315" t="str" cm="1">
        <f t="array" ref="AV100">IFERROR(INDEX(Hersteller!$D$12:$D$261, _xlfn.AGGREGATE(15, 6, (ROW(Hersteller!$D$12:$D$261)-11)/((Hersteller!$D$12:$D$261&lt;&gt;"") * ((Hersteller!#REF!="Hersteller") + (Hersteller!#REF!=""))), ROW(A89))), "")</f>
        <v/>
      </c>
      <c r="AX100" s="315" t="str" cm="1">
        <f t="array" ref="AX100">IFERROR(
    INDEX(Hersteller!$D$12:$D$261,
        _xlfn.AGGREGATE(15, 6, (ROW(Hersteller!$D$12:$D$261)-11) / ((Hersteller!$D$12:$D$261&lt;&gt;"") * (Hersteller!#REF!="Zwischenhändler")), ROW(A89))
    ),
    ""
)</f>
        <v/>
      </c>
      <c r="AZ100" s="322" t="str" cm="1">
        <f t="array" ref="AZ100">IFERROR(INDEX(Hersteller!$D$12:$D$261, SMALL(IF(Hersteller!$D$12:$D$261&lt;&gt;"", ROW(Hersteller!$D$12:$D$261)-11), ROW(A89))), "")</f>
        <v/>
      </c>
      <c r="BB100" s="264" cm="1">
        <f t="array" ref="BB10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0" s="264" cm="1">
        <f t="array" ref="BC100">IF(AND($AT$12&gt;0,ROW()-ROW($AT$12)=0),"━━ Installationen ━━",IF(AND($AT$12&gt;0,ROW()-ROW($AT$12)&lt;=$AT$12),INDEX($AS$12:$AS$261,ROW()-ROW($AT$12)),IF(AND($BA$12&gt;0,ROW()-ROW($AT$12)-$AT$12-IF($AT$12&gt;0,1,0)=0),"━━ Hersteller ━━",IF(AND($BA$12&gt;0,ROW()-ROW($AT$12)-$AT$12-IF($AT$12&gt;0,1,0)&lt;=$BA$12),INDEX($AZ$12:$AZ$261,ROW()-ROW($AT$12)-$AT$12-IF($AT$12&gt;0,1,0)),0))))</f>
        <v>0</v>
      </c>
      <c r="BD100" s="264">
        <f t="shared" si="6"/>
        <v>0</v>
      </c>
    </row>
    <row r="101" spans="3:56" ht="30" customHeight="1" thickTop="1" thickBot="1">
      <c r="C101" s="141">
        <v>90</v>
      </c>
      <c r="D101" s="125"/>
      <c r="E101" s="155"/>
      <c r="F101" s="156"/>
      <c r="G101" s="156"/>
      <c r="H101" s="156"/>
      <c r="I101" s="125"/>
      <c r="J101" s="125"/>
      <c r="K101" s="155"/>
      <c r="L101" s="156"/>
      <c r="M101" s="41"/>
      <c r="N101" s="41"/>
      <c r="O101" s="41"/>
      <c r="P101" s="41"/>
      <c r="Q101" s="41"/>
      <c r="R101" s="41"/>
      <c r="S101" s="41"/>
      <c r="T101" s="41"/>
      <c r="U101" s="41"/>
      <c r="AC101" s="61" t="str">
        <f t="array" ref="AC101">IF($K101="", "", IF(ISERROR(INDEX(Länder_Liste!$I:$I, _xludf.AGGREGATE(15, 6, ROW(Länder_Liste!$H$1:$M$260)/(Länder_Liste!$H$1:$M$260=$K$10), 1))), "not_found", INDEX(Länder_Liste!I:I, _xludf.AGGREGATE(15, 6, ROW(Länder_Liste!$H$1:$M$260)/(Länder_Liste!$H$1:$M$260=K101), 1))))</f>
        <v/>
      </c>
      <c r="AD101" s="40" t="str" cm="1">
        <f t="array" ref="AD101">IFERROR(INDEX($AK$12:$AK$261, SMALL(IF($AK$12:$AK$261&lt;&gt;"", ROW($AK$12:$AK$261)-ROW(#REF!)+1), ROW(C88))), "")</f>
        <v/>
      </c>
      <c r="AE101" s="40" cm="1">
        <f t="array" aca="1" ref="AE101" ca="1">IFERROR(INDEX(ListeHersteller,ROW(AE101)-13),0)</f>
        <v>0</v>
      </c>
      <c r="AH101" s="40" t="e">
        <f t="shared" ca="1" si="4"/>
        <v>#REF!</v>
      </c>
      <c r="AK101" s="40" t="str">
        <f t="shared" si="5"/>
        <v/>
      </c>
      <c r="AL101" s="40">
        <f>IF(ISERROR(MATCH(Hersteller!D101,D101:D237, 0)), Hersteller!D101, 0)</f>
        <v>0</v>
      </c>
      <c r="AO101" s="40" cm="1">
        <f t="array" aca="1" ref="AO101" ca="1">IF(ROW()-14&lt;($AI$12),$AH101,IF(ROW()-14=$AI$12,"━━━━━━",INDEX($AE$12:$AE$248,ROW()-14-($AI$12))))</f>
        <v>0</v>
      </c>
      <c r="AR101" s="40" t="str">
        <f t="shared" si="2"/>
        <v>-</v>
      </c>
      <c r="AS101" s="315" t="str" cm="1">
        <f t="array" ref="AS101">IFERROR(INDEX($E$12:$E$261, SMALL(IF($E$12:$E$261&lt;&gt;"", ROW($E$12:$E$261)-11), ROW(A90))), "")</f>
        <v/>
      </c>
      <c r="AU101" s="40" t="e">
        <f>IF(AND(Hersteller!$D101&lt;&gt;"", OR(Hersteller!#REF!="Hersteller", Hersteller!#REF!="")), ROW(), "")</f>
        <v>#REF!</v>
      </c>
      <c r="AV101" s="315" t="str" cm="1">
        <f t="array" ref="AV101">IFERROR(INDEX(Hersteller!$D$12:$D$261, _xlfn.AGGREGATE(15, 6, (ROW(Hersteller!$D$12:$D$261)-11)/((Hersteller!$D$12:$D$261&lt;&gt;"") * ((Hersteller!#REF!="Hersteller") + (Hersteller!#REF!=""))), ROW(A90))), "")</f>
        <v/>
      </c>
      <c r="AX101" s="315" t="str" cm="1">
        <f t="array" ref="AX101">IFERROR(
    INDEX(Hersteller!$D$12:$D$261,
        _xlfn.AGGREGATE(15, 6, (ROW(Hersteller!$D$12:$D$261)-11) / ((Hersteller!$D$12:$D$261&lt;&gt;"") * (Hersteller!#REF!="Zwischenhändler")), ROW(A90))
    ),
    ""
)</f>
        <v/>
      </c>
      <c r="AZ101" s="322" t="str" cm="1">
        <f t="array" ref="AZ101">IFERROR(INDEX(Hersteller!$D$12:$D$261, SMALL(IF(Hersteller!$D$12:$D$261&lt;&gt;"", ROW(Hersteller!$D$12:$D$261)-11), ROW(A90))), "")</f>
        <v/>
      </c>
      <c r="BB101" s="264" cm="1">
        <f t="array" ref="BB10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1" s="264" cm="1">
        <f t="array" ref="BC101">IF(AND($AT$12&gt;0,ROW()-ROW($AT$12)=0),"━━ Installationen ━━",IF(AND($AT$12&gt;0,ROW()-ROW($AT$12)&lt;=$AT$12),INDEX($AS$12:$AS$261,ROW()-ROW($AT$12)),IF(AND($BA$12&gt;0,ROW()-ROW($AT$12)-$AT$12-IF($AT$12&gt;0,1,0)=0),"━━ Hersteller ━━",IF(AND($BA$12&gt;0,ROW()-ROW($AT$12)-$AT$12-IF($AT$12&gt;0,1,0)&lt;=$BA$12),INDEX($AZ$12:$AZ$261,ROW()-ROW($AT$12)-$AT$12-IF($AT$12&gt;0,1,0)),0))))</f>
        <v>0</v>
      </c>
      <c r="BD101" s="264">
        <f t="shared" si="6"/>
        <v>0</v>
      </c>
    </row>
    <row r="102" spans="3:56" ht="30" customHeight="1" thickTop="1" thickBot="1">
      <c r="C102" s="141">
        <v>91</v>
      </c>
      <c r="D102" s="125"/>
      <c r="E102" s="155"/>
      <c r="F102" s="156"/>
      <c r="G102" s="156"/>
      <c r="H102" s="156"/>
      <c r="I102" s="125"/>
      <c r="J102" s="125"/>
      <c r="K102" s="155"/>
      <c r="L102" s="156"/>
      <c r="M102" s="41"/>
      <c r="N102" s="41"/>
      <c r="O102" s="41"/>
      <c r="P102" s="41"/>
      <c r="Q102" s="41"/>
      <c r="R102" s="41"/>
      <c r="S102" s="41"/>
      <c r="T102" s="41"/>
      <c r="U102" s="41"/>
      <c r="AC102" s="61" t="str">
        <f t="array" ref="AC102">IF($K102="", "", IF(ISERROR(INDEX(Länder_Liste!$I:$I, _xludf.AGGREGATE(15, 6, ROW(Länder_Liste!$H$1:$M$260)/(Länder_Liste!$H$1:$M$260=$K$10), 1))), "not_found", INDEX(Länder_Liste!I:I, _xludf.AGGREGATE(15, 6, ROW(Länder_Liste!$H$1:$M$260)/(Länder_Liste!$H$1:$M$260=K102), 1))))</f>
        <v/>
      </c>
      <c r="AD102" s="40" t="str" cm="1">
        <f t="array" ref="AD102">IFERROR(INDEX($AK$12:$AK$261, SMALL(IF($AK$12:$AK$261&lt;&gt;"", ROW($AK$12:$AK$261)-ROW(#REF!)+1), ROW(C89))), "")</f>
        <v/>
      </c>
      <c r="AE102" s="40" cm="1">
        <f t="array" aca="1" ref="AE102" ca="1">IFERROR(INDEX(ListeHersteller,ROW(AE102)-13),0)</f>
        <v>0</v>
      </c>
      <c r="AH102" s="40" t="e">
        <f t="shared" ca="1" si="4"/>
        <v>#REF!</v>
      </c>
      <c r="AK102" s="40" t="str">
        <f t="shared" si="5"/>
        <v/>
      </c>
      <c r="AL102" s="40">
        <f>IF(ISERROR(MATCH(Hersteller!D102,D102:D238, 0)), Hersteller!D102, 0)</f>
        <v>0</v>
      </c>
      <c r="AO102" s="40" cm="1">
        <f t="array" aca="1" ref="AO102" ca="1">IF(ROW()-14&lt;($AI$12),$AH102,IF(ROW()-14=$AI$12,"━━━━━━",INDEX($AE$12:$AE$248,ROW()-14-($AI$12))))</f>
        <v>0</v>
      </c>
      <c r="AR102" s="40" t="str">
        <f t="shared" si="2"/>
        <v>-</v>
      </c>
      <c r="AS102" s="315" t="str" cm="1">
        <f t="array" ref="AS102">IFERROR(INDEX($E$12:$E$261, SMALL(IF($E$12:$E$261&lt;&gt;"", ROW($E$12:$E$261)-11), ROW(A91))), "")</f>
        <v/>
      </c>
      <c r="AU102" s="40" t="e">
        <f>IF(AND(Hersteller!$D102&lt;&gt;"", OR(Hersteller!#REF!="Hersteller", Hersteller!#REF!="")), ROW(), "")</f>
        <v>#REF!</v>
      </c>
      <c r="AV102" s="315" t="str" cm="1">
        <f t="array" ref="AV102">IFERROR(INDEX(Hersteller!$D$12:$D$261, _xlfn.AGGREGATE(15, 6, (ROW(Hersteller!$D$12:$D$261)-11)/((Hersteller!$D$12:$D$261&lt;&gt;"") * ((Hersteller!#REF!="Hersteller") + (Hersteller!#REF!=""))), ROW(A91))), "")</f>
        <v/>
      </c>
      <c r="AX102" s="315" t="str" cm="1">
        <f t="array" ref="AX102">IFERROR(
    INDEX(Hersteller!$D$12:$D$261,
        _xlfn.AGGREGATE(15, 6, (ROW(Hersteller!$D$12:$D$261)-11) / ((Hersteller!$D$12:$D$261&lt;&gt;"") * (Hersteller!#REF!="Zwischenhändler")), ROW(A91))
    ),
    ""
)</f>
        <v/>
      </c>
      <c r="AZ102" s="322" t="str" cm="1">
        <f t="array" ref="AZ102">IFERROR(INDEX(Hersteller!$D$12:$D$261, SMALL(IF(Hersteller!$D$12:$D$261&lt;&gt;"", ROW(Hersteller!$D$12:$D$261)-11), ROW(A91))), "")</f>
        <v/>
      </c>
      <c r="BB102" s="264" cm="1">
        <f t="array" ref="BB10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2" s="264" cm="1">
        <f t="array" ref="BC102">IF(AND($AT$12&gt;0,ROW()-ROW($AT$12)=0),"━━ Installationen ━━",IF(AND($AT$12&gt;0,ROW()-ROW($AT$12)&lt;=$AT$12),INDEX($AS$12:$AS$261,ROW()-ROW($AT$12)),IF(AND($BA$12&gt;0,ROW()-ROW($AT$12)-$AT$12-IF($AT$12&gt;0,1,0)=0),"━━ Hersteller ━━",IF(AND($BA$12&gt;0,ROW()-ROW($AT$12)-$AT$12-IF($AT$12&gt;0,1,0)&lt;=$BA$12),INDEX($AZ$12:$AZ$261,ROW()-ROW($AT$12)-$AT$12-IF($AT$12&gt;0,1,0)),0))))</f>
        <v>0</v>
      </c>
      <c r="BD102" s="264">
        <f t="shared" si="6"/>
        <v>0</v>
      </c>
    </row>
    <row r="103" spans="3:56" ht="30" customHeight="1" thickTop="1" thickBot="1">
      <c r="C103" s="141">
        <v>92</v>
      </c>
      <c r="D103" s="125"/>
      <c r="E103" s="155"/>
      <c r="F103" s="156"/>
      <c r="G103" s="156"/>
      <c r="H103" s="156"/>
      <c r="I103" s="125"/>
      <c r="J103" s="125"/>
      <c r="K103" s="155"/>
      <c r="L103" s="156"/>
      <c r="M103" s="41"/>
      <c r="N103" s="41"/>
      <c r="O103" s="41"/>
      <c r="P103" s="41"/>
      <c r="Q103" s="41"/>
      <c r="R103" s="41"/>
      <c r="S103" s="41"/>
      <c r="T103" s="41"/>
      <c r="U103" s="41"/>
      <c r="AC103" s="61" t="str">
        <f t="array" ref="AC103">IF($K103="", "", IF(ISERROR(INDEX(Länder_Liste!$I:$I, _xludf.AGGREGATE(15, 6, ROW(Länder_Liste!$H$1:$M$260)/(Länder_Liste!$H$1:$M$260=$K$10), 1))), "not_found", INDEX(Länder_Liste!I:I, _xludf.AGGREGATE(15, 6, ROW(Länder_Liste!$H$1:$M$260)/(Länder_Liste!$H$1:$M$260=K103), 1))))</f>
        <v/>
      </c>
      <c r="AD103" s="40" t="str" cm="1">
        <f t="array" ref="AD103">IFERROR(INDEX($AK$12:$AK$261, SMALL(IF($AK$12:$AK$261&lt;&gt;"", ROW($AK$12:$AK$261)-ROW(#REF!)+1), ROW(C90))), "")</f>
        <v/>
      </c>
      <c r="AE103" s="40" cm="1">
        <f t="array" aca="1" ref="AE103" ca="1">IFERROR(INDEX(ListeHersteller,ROW(AE103)-13),0)</f>
        <v>0</v>
      </c>
      <c r="AH103" s="40" t="e">
        <f t="shared" ca="1" si="4"/>
        <v>#REF!</v>
      </c>
      <c r="AK103" s="40" t="str">
        <f t="shared" si="5"/>
        <v/>
      </c>
      <c r="AL103" s="40">
        <f>IF(ISERROR(MATCH(Hersteller!D103,D103:D239, 0)), Hersteller!D103, 0)</f>
        <v>0</v>
      </c>
      <c r="AO103" s="40" cm="1">
        <f t="array" aca="1" ref="AO103" ca="1">IF(ROW()-14&lt;($AI$12),$AH103,IF(ROW()-14=$AI$12,"━━━━━━",INDEX($AE$12:$AE$248,ROW()-14-($AI$12))))</f>
        <v>0</v>
      </c>
      <c r="AR103" s="40" t="str">
        <f t="shared" si="2"/>
        <v>-</v>
      </c>
      <c r="AS103" s="315" t="str" cm="1">
        <f t="array" ref="AS103">IFERROR(INDEX($E$12:$E$261, SMALL(IF($E$12:$E$261&lt;&gt;"", ROW($E$12:$E$261)-11), ROW(A92))), "")</f>
        <v/>
      </c>
      <c r="AU103" s="40" t="e">
        <f>IF(AND(Hersteller!$D103&lt;&gt;"", OR(Hersteller!#REF!="Hersteller", Hersteller!#REF!="")), ROW(), "")</f>
        <v>#REF!</v>
      </c>
      <c r="AV103" s="315" t="str" cm="1">
        <f t="array" ref="AV103">IFERROR(INDEX(Hersteller!$D$12:$D$261, _xlfn.AGGREGATE(15, 6, (ROW(Hersteller!$D$12:$D$261)-11)/((Hersteller!$D$12:$D$261&lt;&gt;"") * ((Hersteller!#REF!="Hersteller") + (Hersteller!#REF!=""))), ROW(A92))), "")</f>
        <v/>
      </c>
      <c r="AX103" s="315" t="str" cm="1">
        <f t="array" ref="AX103">IFERROR(
    INDEX(Hersteller!$D$12:$D$261,
        _xlfn.AGGREGATE(15, 6, (ROW(Hersteller!$D$12:$D$261)-11) / ((Hersteller!$D$12:$D$261&lt;&gt;"") * (Hersteller!#REF!="Zwischenhändler")), ROW(A92))
    ),
    ""
)</f>
        <v/>
      </c>
      <c r="AZ103" s="322" t="str" cm="1">
        <f t="array" ref="AZ103">IFERROR(INDEX(Hersteller!$D$12:$D$261, SMALL(IF(Hersteller!$D$12:$D$261&lt;&gt;"", ROW(Hersteller!$D$12:$D$261)-11), ROW(A92))), "")</f>
        <v/>
      </c>
      <c r="BB103" s="264" cm="1">
        <f t="array" ref="BB10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3" s="264" cm="1">
        <f t="array" ref="BC103">IF(AND($AT$12&gt;0,ROW()-ROW($AT$12)=0),"━━ Installationen ━━",IF(AND($AT$12&gt;0,ROW()-ROW($AT$12)&lt;=$AT$12),INDEX($AS$12:$AS$261,ROW()-ROW($AT$12)),IF(AND($BA$12&gt;0,ROW()-ROW($AT$12)-$AT$12-IF($AT$12&gt;0,1,0)=0),"━━ Hersteller ━━",IF(AND($BA$12&gt;0,ROW()-ROW($AT$12)-$AT$12-IF($AT$12&gt;0,1,0)&lt;=$BA$12),INDEX($AZ$12:$AZ$261,ROW()-ROW($AT$12)-$AT$12-IF($AT$12&gt;0,1,0)),0))))</f>
        <v>0</v>
      </c>
      <c r="BD103" s="264">
        <f t="shared" si="6"/>
        <v>0</v>
      </c>
    </row>
    <row r="104" spans="3:56" ht="30" customHeight="1" thickTop="1" thickBot="1">
      <c r="C104" s="141">
        <v>93</v>
      </c>
      <c r="D104" s="125"/>
      <c r="E104" s="155"/>
      <c r="F104" s="156"/>
      <c r="G104" s="156"/>
      <c r="H104" s="156"/>
      <c r="I104" s="125"/>
      <c r="J104" s="125"/>
      <c r="K104" s="155"/>
      <c r="L104" s="156"/>
      <c r="M104" s="41"/>
      <c r="N104" s="41"/>
      <c r="O104" s="41"/>
      <c r="P104" s="41"/>
      <c r="Q104" s="41"/>
      <c r="R104" s="41"/>
      <c r="S104" s="41"/>
      <c r="T104" s="41"/>
      <c r="U104" s="41"/>
      <c r="AC104" s="61" t="str">
        <f t="array" ref="AC104">IF($K104="", "", IF(ISERROR(INDEX(Länder_Liste!$I:$I, _xludf.AGGREGATE(15, 6, ROW(Länder_Liste!$H$1:$M$260)/(Länder_Liste!$H$1:$M$260=$K$10), 1))), "not_found", INDEX(Länder_Liste!I:I, _xludf.AGGREGATE(15, 6, ROW(Länder_Liste!$H$1:$M$260)/(Länder_Liste!$H$1:$M$260=K104), 1))))</f>
        <v/>
      </c>
      <c r="AD104" s="40" t="str" cm="1">
        <f t="array" ref="AD104">IFERROR(INDEX($AK$12:$AK$261, SMALL(IF($AK$12:$AK$261&lt;&gt;"", ROW($AK$12:$AK$261)-ROW(#REF!)+1), ROW(C91))), "")</f>
        <v/>
      </c>
      <c r="AE104" s="40" cm="1">
        <f t="array" aca="1" ref="AE104" ca="1">IFERROR(INDEX(ListeHersteller,ROW(AE104)-13),0)</f>
        <v>0</v>
      </c>
      <c r="AH104" s="40" t="e">
        <f t="shared" ca="1" si="4"/>
        <v>#REF!</v>
      </c>
      <c r="AK104" s="40" t="str">
        <f t="shared" si="5"/>
        <v/>
      </c>
      <c r="AL104" s="40">
        <f>IF(ISERROR(MATCH(Hersteller!D104,D104:D240, 0)), Hersteller!D104, 0)</f>
        <v>0</v>
      </c>
      <c r="AO104" s="40" cm="1">
        <f t="array" aca="1" ref="AO104" ca="1">IF(ROW()-14&lt;($AI$12),$AH104,IF(ROW()-14=$AI$12,"━━━━━━",INDEX($AE$12:$AE$248,ROW()-14-($AI$12))))</f>
        <v>0</v>
      </c>
      <c r="AR104" s="40" t="str">
        <f t="shared" si="2"/>
        <v>-</v>
      </c>
      <c r="AS104" s="315" t="str" cm="1">
        <f t="array" ref="AS104">IFERROR(INDEX($E$12:$E$261, SMALL(IF($E$12:$E$261&lt;&gt;"", ROW($E$12:$E$261)-11), ROW(A93))), "")</f>
        <v/>
      </c>
      <c r="AU104" s="40" t="e">
        <f>IF(AND(Hersteller!$D104&lt;&gt;"", OR(Hersteller!#REF!="Hersteller", Hersteller!#REF!="")), ROW(), "")</f>
        <v>#REF!</v>
      </c>
      <c r="AV104" s="315" t="str" cm="1">
        <f t="array" ref="AV104">IFERROR(INDEX(Hersteller!$D$12:$D$261, _xlfn.AGGREGATE(15, 6, (ROW(Hersteller!$D$12:$D$261)-11)/((Hersteller!$D$12:$D$261&lt;&gt;"") * ((Hersteller!#REF!="Hersteller") + (Hersteller!#REF!=""))), ROW(A93))), "")</f>
        <v/>
      </c>
      <c r="AX104" s="315" t="str" cm="1">
        <f t="array" ref="AX104">IFERROR(
    INDEX(Hersteller!$D$12:$D$261,
        _xlfn.AGGREGATE(15, 6, (ROW(Hersteller!$D$12:$D$261)-11) / ((Hersteller!$D$12:$D$261&lt;&gt;"") * (Hersteller!#REF!="Zwischenhändler")), ROW(A93))
    ),
    ""
)</f>
        <v/>
      </c>
      <c r="AZ104" s="322" t="str" cm="1">
        <f t="array" ref="AZ104">IFERROR(INDEX(Hersteller!$D$12:$D$261, SMALL(IF(Hersteller!$D$12:$D$261&lt;&gt;"", ROW(Hersteller!$D$12:$D$261)-11), ROW(A93))), "")</f>
        <v/>
      </c>
      <c r="BB104" s="264" cm="1">
        <f t="array" ref="BB10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4" s="264" cm="1">
        <f t="array" ref="BC104">IF(AND($AT$12&gt;0,ROW()-ROW($AT$12)=0),"━━ Installationen ━━",IF(AND($AT$12&gt;0,ROW()-ROW($AT$12)&lt;=$AT$12),INDEX($AS$12:$AS$261,ROW()-ROW($AT$12)),IF(AND($BA$12&gt;0,ROW()-ROW($AT$12)-$AT$12-IF($AT$12&gt;0,1,0)=0),"━━ Hersteller ━━",IF(AND($BA$12&gt;0,ROW()-ROW($AT$12)-$AT$12-IF($AT$12&gt;0,1,0)&lt;=$BA$12),INDEX($AZ$12:$AZ$261,ROW()-ROW($AT$12)-$AT$12-IF($AT$12&gt;0,1,0)),0))))</f>
        <v>0</v>
      </c>
      <c r="BD104" s="264">
        <f t="shared" si="6"/>
        <v>0</v>
      </c>
    </row>
    <row r="105" spans="3:56" ht="30" customHeight="1" thickTop="1" thickBot="1">
      <c r="C105" s="141">
        <v>94</v>
      </c>
      <c r="D105" s="125"/>
      <c r="E105" s="155"/>
      <c r="F105" s="156"/>
      <c r="G105" s="156"/>
      <c r="H105" s="156"/>
      <c r="I105" s="125"/>
      <c r="J105" s="125"/>
      <c r="K105" s="155"/>
      <c r="L105" s="156"/>
      <c r="M105" s="41"/>
      <c r="N105" s="41"/>
      <c r="O105" s="41"/>
      <c r="P105" s="41"/>
      <c r="Q105" s="41"/>
      <c r="R105" s="41"/>
      <c r="S105" s="41"/>
      <c r="T105" s="41"/>
      <c r="U105" s="41"/>
      <c r="AC105" s="61" t="str">
        <f t="array" ref="AC105">IF($K105="", "", IF(ISERROR(INDEX(Länder_Liste!$I:$I, _xludf.AGGREGATE(15, 6, ROW(Länder_Liste!$H$1:$M$260)/(Länder_Liste!$H$1:$M$260=$K$10), 1))), "not_found", INDEX(Länder_Liste!I:I, _xludf.AGGREGATE(15, 6, ROW(Länder_Liste!$H$1:$M$260)/(Länder_Liste!$H$1:$M$260=K105), 1))))</f>
        <v/>
      </c>
      <c r="AD105" s="40" t="str" cm="1">
        <f t="array" ref="AD105">IFERROR(INDEX($AK$12:$AK$261, SMALL(IF($AK$12:$AK$261&lt;&gt;"", ROW($AK$12:$AK$261)-ROW(#REF!)+1), ROW(C92))), "")</f>
        <v/>
      </c>
      <c r="AE105" s="40" cm="1">
        <f t="array" aca="1" ref="AE105" ca="1">IFERROR(INDEX(ListeHersteller,ROW(AE105)-13),0)</f>
        <v>0</v>
      </c>
      <c r="AH105" s="40" t="e">
        <f t="shared" ca="1" si="4"/>
        <v>#REF!</v>
      </c>
      <c r="AK105" s="40" t="str">
        <f t="shared" si="5"/>
        <v/>
      </c>
      <c r="AL105" s="40">
        <f>IF(ISERROR(MATCH(Hersteller!D105,D105:D241, 0)), Hersteller!D105, 0)</f>
        <v>0</v>
      </c>
      <c r="AO105" s="40" cm="1">
        <f t="array" aca="1" ref="AO105" ca="1">IF(ROW()-14&lt;($AI$12),$AH105,IF(ROW()-14=$AI$12,"━━━━━━",INDEX($AE$12:$AE$248,ROW()-14-($AI$12))))</f>
        <v>0</v>
      </c>
      <c r="AR105" s="40" t="str">
        <f t="shared" si="2"/>
        <v>-</v>
      </c>
      <c r="AS105" s="315" t="str" cm="1">
        <f t="array" ref="AS105">IFERROR(INDEX($E$12:$E$261, SMALL(IF($E$12:$E$261&lt;&gt;"", ROW($E$12:$E$261)-11), ROW(A94))), "")</f>
        <v/>
      </c>
      <c r="AU105" s="40" t="e">
        <f>IF(AND(Hersteller!$D105&lt;&gt;"", OR(Hersteller!#REF!="Hersteller", Hersteller!#REF!="")), ROW(), "")</f>
        <v>#REF!</v>
      </c>
      <c r="AV105" s="315" t="str" cm="1">
        <f t="array" ref="AV105">IFERROR(INDEX(Hersteller!$D$12:$D$261, _xlfn.AGGREGATE(15, 6, (ROW(Hersteller!$D$12:$D$261)-11)/((Hersteller!$D$12:$D$261&lt;&gt;"") * ((Hersteller!#REF!="Hersteller") + (Hersteller!#REF!=""))), ROW(A94))), "")</f>
        <v/>
      </c>
      <c r="AX105" s="315" t="str" cm="1">
        <f t="array" ref="AX105">IFERROR(
    INDEX(Hersteller!$D$12:$D$261,
        _xlfn.AGGREGATE(15, 6, (ROW(Hersteller!$D$12:$D$261)-11) / ((Hersteller!$D$12:$D$261&lt;&gt;"") * (Hersteller!#REF!="Zwischenhändler")), ROW(A94))
    ),
    ""
)</f>
        <v/>
      </c>
      <c r="AZ105" s="322" t="str" cm="1">
        <f t="array" ref="AZ105">IFERROR(INDEX(Hersteller!$D$12:$D$261, SMALL(IF(Hersteller!$D$12:$D$261&lt;&gt;"", ROW(Hersteller!$D$12:$D$261)-11), ROW(A94))), "")</f>
        <v/>
      </c>
      <c r="BB105" s="264" cm="1">
        <f t="array" ref="BB10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5" s="264" cm="1">
        <f t="array" ref="BC105">IF(AND($AT$12&gt;0,ROW()-ROW($AT$12)=0),"━━ Installationen ━━",IF(AND($AT$12&gt;0,ROW()-ROW($AT$12)&lt;=$AT$12),INDEX($AS$12:$AS$261,ROW()-ROW($AT$12)),IF(AND($BA$12&gt;0,ROW()-ROW($AT$12)-$AT$12-IF($AT$12&gt;0,1,0)=0),"━━ Hersteller ━━",IF(AND($BA$12&gt;0,ROW()-ROW($AT$12)-$AT$12-IF($AT$12&gt;0,1,0)&lt;=$BA$12),INDEX($AZ$12:$AZ$261,ROW()-ROW($AT$12)-$AT$12-IF($AT$12&gt;0,1,0)),0))))</f>
        <v>0</v>
      </c>
      <c r="BD105" s="264">
        <f t="shared" si="6"/>
        <v>0</v>
      </c>
    </row>
    <row r="106" spans="3:56" ht="30" customHeight="1" thickTop="1" thickBot="1">
      <c r="C106" s="141">
        <v>95</v>
      </c>
      <c r="D106" s="125"/>
      <c r="E106" s="155"/>
      <c r="F106" s="156"/>
      <c r="G106" s="156"/>
      <c r="H106" s="156"/>
      <c r="I106" s="125"/>
      <c r="J106" s="125"/>
      <c r="K106" s="155"/>
      <c r="L106" s="156"/>
      <c r="M106" s="41"/>
      <c r="N106" s="41"/>
      <c r="O106" s="41"/>
      <c r="P106" s="41"/>
      <c r="Q106" s="41"/>
      <c r="R106" s="41"/>
      <c r="S106" s="41"/>
      <c r="T106" s="41"/>
      <c r="U106" s="41"/>
      <c r="AC106" s="61" t="str">
        <f t="array" ref="AC106">IF($K106="", "", IF(ISERROR(INDEX(Länder_Liste!$I:$I, _xludf.AGGREGATE(15, 6, ROW(Länder_Liste!$H$1:$M$260)/(Länder_Liste!$H$1:$M$260=$K$10), 1))), "not_found", INDEX(Länder_Liste!I:I, _xludf.AGGREGATE(15, 6, ROW(Länder_Liste!$H$1:$M$260)/(Länder_Liste!$H$1:$M$260=K106), 1))))</f>
        <v/>
      </c>
      <c r="AD106" s="40" t="str" cm="1">
        <f t="array" ref="AD106">IFERROR(INDEX($AK$12:$AK$261, SMALL(IF($AK$12:$AK$261&lt;&gt;"", ROW($AK$12:$AK$261)-ROW(#REF!)+1), ROW(C93))), "")</f>
        <v/>
      </c>
      <c r="AE106" s="40" cm="1">
        <f t="array" aca="1" ref="AE106" ca="1">IFERROR(INDEX(ListeHersteller,ROW(AE106)-13),0)</f>
        <v>0</v>
      </c>
      <c r="AH106" s="40" t="e">
        <f t="shared" ca="1" si="4"/>
        <v>#REF!</v>
      </c>
      <c r="AK106" s="40" t="str">
        <f t="shared" si="5"/>
        <v/>
      </c>
      <c r="AL106" s="40">
        <f>IF(ISERROR(MATCH(Hersteller!D106,D106:D242, 0)), Hersteller!D106, 0)</f>
        <v>0</v>
      </c>
      <c r="AO106" s="40" cm="1">
        <f t="array" aca="1" ref="AO106" ca="1">IF(ROW()-14&lt;($AI$12),$AH106,IF(ROW()-14=$AI$12,"━━━━━━",INDEX($AE$12:$AE$248,ROW()-14-($AI$12))))</f>
        <v>0</v>
      </c>
      <c r="AR106" s="40" t="str">
        <f t="shared" si="2"/>
        <v>-</v>
      </c>
      <c r="AS106" s="315" t="str" cm="1">
        <f t="array" ref="AS106">IFERROR(INDEX($E$12:$E$261, SMALL(IF($E$12:$E$261&lt;&gt;"", ROW($E$12:$E$261)-11), ROW(A95))), "")</f>
        <v/>
      </c>
      <c r="AU106" s="40" t="e">
        <f>IF(AND(Hersteller!$D106&lt;&gt;"", OR(Hersteller!#REF!="Hersteller", Hersteller!#REF!="")), ROW(), "")</f>
        <v>#REF!</v>
      </c>
      <c r="AV106" s="315" t="str" cm="1">
        <f t="array" ref="AV106">IFERROR(INDEX(Hersteller!$D$12:$D$261, _xlfn.AGGREGATE(15, 6, (ROW(Hersteller!$D$12:$D$261)-11)/((Hersteller!$D$12:$D$261&lt;&gt;"") * ((Hersteller!#REF!="Hersteller") + (Hersteller!#REF!=""))), ROW(A95))), "")</f>
        <v/>
      </c>
      <c r="AX106" s="315" t="str" cm="1">
        <f t="array" ref="AX106">IFERROR(
    INDEX(Hersteller!$D$12:$D$261,
        _xlfn.AGGREGATE(15, 6, (ROW(Hersteller!$D$12:$D$261)-11) / ((Hersteller!$D$12:$D$261&lt;&gt;"") * (Hersteller!#REF!="Zwischenhändler")), ROW(A95))
    ),
    ""
)</f>
        <v/>
      </c>
      <c r="AZ106" s="322" t="str" cm="1">
        <f t="array" ref="AZ106">IFERROR(INDEX(Hersteller!$D$12:$D$261, SMALL(IF(Hersteller!$D$12:$D$261&lt;&gt;"", ROW(Hersteller!$D$12:$D$261)-11), ROW(A95))), "")</f>
        <v/>
      </c>
      <c r="BB106" s="264" cm="1">
        <f t="array" ref="BB10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6" s="264" cm="1">
        <f t="array" ref="BC106">IF(AND($AT$12&gt;0,ROW()-ROW($AT$12)=0),"━━ Installationen ━━",IF(AND($AT$12&gt;0,ROW()-ROW($AT$12)&lt;=$AT$12),INDEX($AS$12:$AS$261,ROW()-ROW($AT$12)),IF(AND($BA$12&gt;0,ROW()-ROW($AT$12)-$AT$12-IF($AT$12&gt;0,1,0)=0),"━━ Hersteller ━━",IF(AND($BA$12&gt;0,ROW()-ROW($AT$12)-$AT$12-IF($AT$12&gt;0,1,0)&lt;=$BA$12),INDEX($AZ$12:$AZ$261,ROW()-ROW($AT$12)-$AT$12-IF($AT$12&gt;0,1,0)),0))))</f>
        <v>0</v>
      </c>
      <c r="BD106" s="264">
        <f t="shared" si="6"/>
        <v>0</v>
      </c>
    </row>
    <row r="107" spans="3:56" ht="30" customHeight="1" thickTop="1" thickBot="1">
      <c r="C107" s="141">
        <v>96</v>
      </c>
      <c r="D107" s="125"/>
      <c r="E107" s="155"/>
      <c r="F107" s="156"/>
      <c r="G107" s="156"/>
      <c r="H107" s="156"/>
      <c r="I107" s="125"/>
      <c r="J107" s="125"/>
      <c r="K107" s="155"/>
      <c r="L107" s="156"/>
      <c r="M107" s="41"/>
      <c r="N107" s="41"/>
      <c r="O107" s="41"/>
      <c r="P107" s="41"/>
      <c r="Q107" s="41"/>
      <c r="R107" s="41"/>
      <c r="S107" s="41"/>
      <c r="T107" s="41"/>
      <c r="U107" s="41"/>
      <c r="AC107" s="61" t="str">
        <f t="array" ref="AC107">IF($K107="", "", IF(ISERROR(INDEX(Länder_Liste!$I:$I, _xludf.AGGREGATE(15, 6, ROW(Länder_Liste!$H$1:$M$260)/(Länder_Liste!$H$1:$M$260=$K$10), 1))), "not_found", INDEX(Länder_Liste!I:I, _xludf.AGGREGATE(15, 6, ROW(Länder_Liste!$H$1:$M$260)/(Länder_Liste!$H$1:$M$260=K107), 1))))</f>
        <v/>
      </c>
      <c r="AD107" s="40" t="str" cm="1">
        <f t="array" ref="AD107">IFERROR(INDEX($AK$12:$AK$261, SMALL(IF($AK$12:$AK$261&lt;&gt;"", ROW($AK$12:$AK$261)-ROW(#REF!)+1), ROW(C94))), "")</f>
        <v/>
      </c>
      <c r="AE107" s="40" cm="1">
        <f t="array" aca="1" ref="AE107" ca="1">IFERROR(INDEX(ListeHersteller,ROW(AE107)-13),0)</f>
        <v>0</v>
      </c>
      <c r="AH107" s="40" t="e">
        <f t="shared" ca="1" si="4"/>
        <v>#REF!</v>
      </c>
      <c r="AK107" s="40" t="str">
        <f t="shared" si="5"/>
        <v/>
      </c>
      <c r="AL107" s="40">
        <f>IF(ISERROR(MATCH(Hersteller!D107,D107:D243, 0)), Hersteller!D107, 0)</f>
        <v>0</v>
      </c>
      <c r="AO107" s="40" cm="1">
        <f t="array" aca="1" ref="AO107" ca="1">IF(ROW()-14&lt;($AI$12),$AH107,IF(ROW()-14=$AI$12,"━━━━━━",INDEX($AE$12:$AE$248,ROW()-14-($AI$12))))</f>
        <v>0</v>
      </c>
      <c r="AR107" s="40" t="str">
        <f t="shared" si="2"/>
        <v>-</v>
      </c>
      <c r="AS107" s="315" t="str" cm="1">
        <f t="array" ref="AS107">IFERROR(INDEX($E$12:$E$261, SMALL(IF($E$12:$E$261&lt;&gt;"", ROW($E$12:$E$261)-11), ROW(A96))), "")</f>
        <v/>
      </c>
      <c r="AU107" s="40" t="e">
        <f>IF(AND(Hersteller!$D107&lt;&gt;"", OR(Hersteller!#REF!="Hersteller", Hersteller!#REF!="")), ROW(), "")</f>
        <v>#REF!</v>
      </c>
      <c r="AV107" s="315" t="str" cm="1">
        <f t="array" ref="AV107">IFERROR(INDEX(Hersteller!$D$12:$D$261, _xlfn.AGGREGATE(15, 6, (ROW(Hersteller!$D$12:$D$261)-11)/((Hersteller!$D$12:$D$261&lt;&gt;"") * ((Hersteller!#REF!="Hersteller") + (Hersteller!#REF!=""))), ROW(A96))), "")</f>
        <v/>
      </c>
      <c r="AX107" s="315" t="str" cm="1">
        <f t="array" ref="AX107">IFERROR(
    INDEX(Hersteller!$D$12:$D$261,
        _xlfn.AGGREGATE(15, 6, (ROW(Hersteller!$D$12:$D$261)-11) / ((Hersteller!$D$12:$D$261&lt;&gt;"") * (Hersteller!#REF!="Zwischenhändler")), ROW(A96))
    ),
    ""
)</f>
        <v/>
      </c>
      <c r="AZ107" s="322" t="str" cm="1">
        <f t="array" ref="AZ107">IFERROR(INDEX(Hersteller!$D$12:$D$261, SMALL(IF(Hersteller!$D$12:$D$261&lt;&gt;"", ROW(Hersteller!$D$12:$D$261)-11), ROW(A96))), "")</f>
        <v/>
      </c>
      <c r="BB107" s="264" cm="1">
        <f t="array" ref="BB10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7" s="264" cm="1">
        <f t="array" ref="BC107">IF(AND($AT$12&gt;0,ROW()-ROW($AT$12)=0),"━━ Installationen ━━",IF(AND($AT$12&gt;0,ROW()-ROW($AT$12)&lt;=$AT$12),INDEX($AS$12:$AS$261,ROW()-ROW($AT$12)),IF(AND($BA$12&gt;0,ROW()-ROW($AT$12)-$AT$12-IF($AT$12&gt;0,1,0)=0),"━━ Hersteller ━━",IF(AND($BA$12&gt;0,ROW()-ROW($AT$12)-$AT$12-IF($AT$12&gt;0,1,0)&lt;=$BA$12),INDEX($AZ$12:$AZ$261,ROW()-ROW($AT$12)-$AT$12-IF($AT$12&gt;0,1,0)),0))))</f>
        <v>0</v>
      </c>
      <c r="BD107" s="264">
        <f t="shared" si="6"/>
        <v>0</v>
      </c>
    </row>
    <row r="108" spans="3:56" ht="30" customHeight="1" thickTop="1" thickBot="1">
      <c r="C108" s="141">
        <v>97</v>
      </c>
      <c r="D108" s="125"/>
      <c r="E108" s="155"/>
      <c r="F108" s="156"/>
      <c r="G108" s="156"/>
      <c r="H108" s="156"/>
      <c r="I108" s="125"/>
      <c r="J108" s="125"/>
      <c r="K108" s="155"/>
      <c r="L108" s="156"/>
      <c r="M108" s="41"/>
      <c r="N108" s="41"/>
      <c r="O108" s="41"/>
      <c r="P108" s="41"/>
      <c r="Q108" s="41"/>
      <c r="R108" s="41"/>
      <c r="S108" s="41"/>
      <c r="T108" s="41"/>
      <c r="U108" s="41"/>
      <c r="AC108" s="61" t="str">
        <f t="array" ref="AC108">IF($K108="", "", IF(ISERROR(INDEX(Länder_Liste!$I:$I, _xludf.AGGREGATE(15, 6, ROW(Länder_Liste!$H$1:$M$260)/(Länder_Liste!$H$1:$M$260=$K$10), 1))), "not_found", INDEX(Länder_Liste!I:I, _xludf.AGGREGATE(15, 6, ROW(Länder_Liste!$H$1:$M$260)/(Länder_Liste!$H$1:$M$260=K108), 1))))</f>
        <v/>
      </c>
      <c r="AD108" s="40" t="str" cm="1">
        <f t="array" ref="AD108">IFERROR(INDEX($AK$12:$AK$261, SMALL(IF($AK$12:$AK$261&lt;&gt;"", ROW($AK$12:$AK$261)-ROW(#REF!)+1), ROW(C95))), "")</f>
        <v/>
      </c>
      <c r="AE108" s="40" cm="1">
        <f t="array" aca="1" ref="AE108" ca="1">IFERROR(INDEX(ListeHersteller,ROW(AE108)-13),0)</f>
        <v>0</v>
      </c>
      <c r="AH108" s="40" t="e">
        <f t="shared" ca="1" si="4"/>
        <v>#REF!</v>
      </c>
      <c r="AK108" s="40" t="str">
        <f t="shared" si="5"/>
        <v/>
      </c>
      <c r="AL108" s="40">
        <f>IF(ISERROR(MATCH(Hersteller!D108,D108:D244, 0)), Hersteller!D108, 0)</f>
        <v>0</v>
      </c>
      <c r="AO108" s="40" cm="1">
        <f t="array" aca="1" ref="AO108" ca="1">IF(ROW()-14&lt;($AI$12),$AH108,IF(ROW()-14=$AI$12,"━━━━━━",INDEX($AE$12:$AE$248,ROW()-14-($AI$12))))</f>
        <v>0</v>
      </c>
      <c r="AR108" s="40" t="str">
        <f t="shared" si="2"/>
        <v>-</v>
      </c>
      <c r="AS108" s="315" t="str" cm="1">
        <f t="array" ref="AS108">IFERROR(INDEX($E$12:$E$261, SMALL(IF($E$12:$E$261&lt;&gt;"", ROW($E$12:$E$261)-11), ROW(A97))), "")</f>
        <v/>
      </c>
      <c r="AU108" s="40" t="e">
        <f>IF(AND(Hersteller!$D108&lt;&gt;"", OR(Hersteller!#REF!="Hersteller", Hersteller!#REF!="")), ROW(), "")</f>
        <v>#REF!</v>
      </c>
      <c r="AV108" s="315" t="str" cm="1">
        <f t="array" ref="AV108">IFERROR(INDEX(Hersteller!$D$12:$D$261, _xlfn.AGGREGATE(15, 6, (ROW(Hersteller!$D$12:$D$261)-11)/((Hersteller!$D$12:$D$261&lt;&gt;"") * ((Hersteller!#REF!="Hersteller") + (Hersteller!#REF!=""))), ROW(A97))), "")</f>
        <v/>
      </c>
      <c r="AX108" s="315" t="str" cm="1">
        <f t="array" ref="AX108">IFERROR(
    INDEX(Hersteller!$D$12:$D$261,
        _xlfn.AGGREGATE(15, 6, (ROW(Hersteller!$D$12:$D$261)-11) / ((Hersteller!$D$12:$D$261&lt;&gt;"") * (Hersteller!#REF!="Zwischenhändler")), ROW(A97))
    ),
    ""
)</f>
        <v/>
      </c>
      <c r="AZ108" s="322" t="str" cm="1">
        <f t="array" ref="AZ108">IFERROR(INDEX(Hersteller!$D$12:$D$261, SMALL(IF(Hersteller!$D$12:$D$261&lt;&gt;"", ROW(Hersteller!$D$12:$D$261)-11), ROW(A97))), "")</f>
        <v/>
      </c>
      <c r="BB108" s="264" cm="1">
        <f t="array" ref="BB10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8" s="264" cm="1">
        <f t="array" ref="BC108">IF(AND($AT$12&gt;0,ROW()-ROW($AT$12)=0),"━━ Installationen ━━",IF(AND($AT$12&gt;0,ROW()-ROW($AT$12)&lt;=$AT$12),INDEX($AS$12:$AS$261,ROW()-ROW($AT$12)),IF(AND($BA$12&gt;0,ROW()-ROW($AT$12)-$AT$12-IF($AT$12&gt;0,1,0)=0),"━━ Hersteller ━━",IF(AND($BA$12&gt;0,ROW()-ROW($AT$12)-$AT$12-IF($AT$12&gt;0,1,0)&lt;=$BA$12),INDEX($AZ$12:$AZ$261,ROW()-ROW($AT$12)-$AT$12-IF($AT$12&gt;0,1,0)),0))))</f>
        <v>0</v>
      </c>
      <c r="BD108" s="264">
        <f t="shared" si="6"/>
        <v>0</v>
      </c>
    </row>
    <row r="109" spans="3:56" ht="30" customHeight="1" thickTop="1" thickBot="1">
      <c r="C109" s="141">
        <v>98</v>
      </c>
      <c r="D109" s="125"/>
      <c r="E109" s="155"/>
      <c r="F109" s="156"/>
      <c r="G109" s="156"/>
      <c r="H109" s="156"/>
      <c r="I109" s="125"/>
      <c r="J109" s="125"/>
      <c r="K109" s="155"/>
      <c r="L109" s="156"/>
      <c r="M109" s="41"/>
      <c r="N109" s="41"/>
      <c r="O109" s="41"/>
      <c r="P109" s="41"/>
      <c r="Q109" s="41"/>
      <c r="R109" s="41"/>
      <c r="S109" s="41"/>
      <c r="T109" s="41"/>
      <c r="U109" s="41"/>
      <c r="AC109" s="61" t="str">
        <f t="array" ref="AC109">IF($K109="", "", IF(ISERROR(INDEX(Länder_Liste!$I:$I, _xludf.AGGREGATE(15, 6, ROW(Länder_Liste!$H$1:$M$260)/(Länder_Liste!$H$1:$M$260=$K$10), 1))), "not_found", INDEX(Länder_Liste!I:I, _xludf.AGGREGATE(15, 6, ROW(Länder_Liste!$H$1:$M$260)/(Länder_Liste!$H$1:$M$260=K109), 1))))</f>
        <v/>
      </c>
      <c r="AD109" s="40" t="str" cm="1">
        <f t="array" ref="AD109">IFERROR(INDEX($AK$12:$AK$261, SMALL(IF($AK$12:$AK$261&lt;&gt;"", ROW($AK$12:$AK$261)-ROW(#REF!)+1), ROW(C96))), "")</f>
        <v/>
      </c>
      <c r="AE109" s="40" cm="1">
        <f t="array" aca="1" ref="AE109" ca="1">IFERROR(INDEX(ListeHersteller,ROW(AE109)-13),0)</f>
        <v>0</v>
      </c>
      <c r="AH109" s="40" t="e">
        <f t="shared" ca="1" si="4"/>
        <v>#REF!</v>
      </c>
      <c r="AK109" s="40" t="str">
        <f t="shared" si="5"/>
        <v/>
      </c>
      <c r="AL109" s="40">
        <f>IF(ISERROR(MATCH(Hersteller!D109,D109:D245, 0)), Hersteller!D109, 0)</f>
        <v>0</v>
      </c>
      <c r="AO109" s="40" cm="1">
        <f t="array" aca="1" ref="AO109" ca="1">IF(ROW()-14&lt;($AI$12),$AH109,IF(ROW()-14=$AI$12,"━━━━━━",INDEX($AE$12:$AE$248,ROW()-14-($AI$12))))</f>
        <v>0</v>
      </c>
      <c r="AR109" s="40" t="str">
        <f t="shared" si="2"/>
        <v>-</v>
      </c>
      <c r="AS109" s="315" t="str" cm="1">
        <f t="array" ref="AS109">IFERROR(INDEX($E$12:$E$261, SMALL(IF($E$12:$E$261&lt;&gt;"", ROW($E$12:$E$261)-11), ROW(A98))), "")</f>
        <v/>
      </c>
      <c r="AU109" s="40" t="e">
        <f>IF(AND(Hersteller!$D109&lt;&gt;"", OR(Hersteller!#REF!="Hersteller", Hersteller!#REF!="")), ROW(), "")</f>
        <v>#REF!</v>
      </c>
      <c r="AV109" s="315" t="str" cm="1">
        <f t="array" ref="AV109">IFERROR(INDEX(Hersteller!$D$12:$D$261, _xlfn.AGGREGATE(15, 6, (ROW(Hersteller!$D$12:$D$261)-11)/((Hersteller!$D$12:$D$261&lt;&gt;"") * ((Hersteller!#REF!="Hersteller") + (Hersteller!#REF!=""))), ROW(A98))), "")</f>
        <v/>
      </c>
      <c r="AX109" s="315" t="str" cm="1">
        <f t="array" ref="AX109">IFERROR(
    INDEX(Hersteller!$D$12:$D$261,
        _xlfn.AGGREGATE(15, 6, (ROW(Hersteller!$D$12:$D$261)-11) / ((Hersteller!$D$12:$D$261&lt;&gt;"") * (Hersteller!#REF!="Zwischenhändler")), ROW(A98))
    ),
    ""
)</f>
        <v/>
      </c>
      <c r="AZ109" s="322" t="str" cm="1">
        <f t="array" ref="AZ109">IFERROR(INDEX(Hersteller!$D$12:$D$261, SMALL(IF(Hersteller!$D$12:$D$261&lt;&gt;"", ROW(Hersteller!$D$12:$D$261)-11), ROW(A98))), "")</f>
        <v/>
      </c>
      <c r="BB109" s="264" cm="1">
        <f t="array" ref="BB10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09" s="264" cm="1">
        <f t="array" ref="BC109">IF(AND($AT$12&gt;0,ROW()-ROW($AT$12)=0),"━━ Installationen ━━",IF(AND($AT$12&gt;0,ROW()-ROW($AT$12)&lt;=$AT$12),INDEX($AS$12:$AS$261,ROW()-ROW($AT$12)),IF(AND($BA$12&gt;0,ROW()-ROW($AT$12)-$AT$12-IF($AT$12&gt;0,1,0)=0),"━━ Hersteller ━━",IF(AND($BA$12&gt;0,ROW()-ROW($AT$12)-$AT$12-IF($AT$12&gt;0,1,0)&lt;=$BA$12),INDEX($AZ$12:$AZ$261,ROW()-ROW($AT$12)-$AT$12-IF($AT$12&gt;0,1,0)),0))))</f>
        <v>0</v>
      </c>
      <c r="BD109" s="264">
        <f t="shared" si="6"/>
        <v>0</v>
      </c>
    </row>
    <row r="110" spans="3:56" ht="30" customHeight="1" thickTop="1" thickBot="1">
      <c r="C110" s="141">
        <v>99</v>
      </c>
      <c r="D110" s="125"/>
      <c r="E110" s="155"/>
      <c r="F110" s="156"/>
      <c r="G110" s="156"/>
      <c r="H110" s="156"/>
      <c r="I110" s="125"/>
      <c r="J110" s="125"/>
      <c r="K110" s="155"/>
      <c r="L110" s="156"/>
      <c r="M110" s="41"/>
      <c r="N110" s="41"/>
      <c r="O110" s="41"/>
      <c r="P110" s="41"/>
      <c r="Q110" s="41"/>
      <c r="R110" s="41"/>
      <c r="S110" s="41"/>
      <c r="T110" s="41"/>
      <c r="U110" s="41"/>
      <c r="AC110" s="61" t="str">
        <f t="array" ref="AC110">IF($K110="", "", IF(ISERROR(INDEX(Länder_Liste!$I:$I, _xludf.AGGREGATE(15, 6, ROW(Länder_Liste!$H$1:$M$260)/(Länder_Liste!$H$1:$M$260=$K$10), 1))), "not_found", INDEX(Länder_Liste!I:I, _xludf.AGGREGATE(15, 6, ROW(Länder_Liste!$H$1:$M$260)/(Länder_Liste!$H$1:$M$260=K110), 1))))</f>
        <v/>
      </c>
      <c r="AD110" s="40" t="str" cm="1">
        <f t="array" ref="AD110">IFERROR(INDEX($AK$12:$AK$261, SMALL(IF($AK$12:$AK$261&lt;&gt;"", ROW($AK$12:$AK$261)-ROW(#REF!)+1), ROW(C97))), "")</f>
        <v/>
      </c>
      <c r="AE110" s="40" cm="1">
        <f t="array" aca="1" ref="AE110" ca="1">IFERROR(INDEX(ListeHersteller,ROW(AE110)-13),0)</f>
        <v>0</v>
      </c>
      <c r="AH110" s="40" t="e">
        <f t="shared" ca="1" si="4"/>
        <v>#REF!</v>
      </c>
      <c r="AK110" s="40" t="str">
        <f t="shared" si="5"/>
        <v/>
      </c>
      <c r="AL110" s="40">
        <f>IF(ISERROR(MATCH(Hersteller!D110,D110:D246, 0)), Hersteller!D110, 0)</f>
        <v>0</v>
      </c>
      <c r="AO110" s="40" cm="1">
        <f t="array" aca="1" ref="AO110" ca="1">IF(ROW()-14&lt;($AI$12),$AH110,IF(ROW()-14=$AI$12,"━━━━━━",INDEX($AE$12:$AE$248,ROW()-14-($AI$12))))</f>
        <v>0</v>
      </c>
      <c r="AR110" s="40" t="str">
        <f t="shared" si="2"/>
        <v>-</v>
      </c>
      <c r="AS110" s="315" t="str" cm="1">
        <f t="array" ref="AS110">IFERROR(INDEX($E$12:$E$261, SMALL(IF($E$12:$E$261&lt;&gt;"", ROW($E$12:$E$261)-11), ROW(A99))), "")</f>
        <v/>
      </c>
      <c r="AU110" s="40" t="e">
        <f>IF(AND(Hersteller!$D110&lt;&gt;"", OR(Hersteller!#REF!="Hersteller", Hersteller!#REF!="")), ROW(), "")</f>
        <v>#REF!</v>
      </c>
      <c r="AV110" s="315" t="str" cm="1">
        <f t="array" ref="AV110">IFERROR(INDEX(Hersteller!$D$12:$D$261, _xlfn.AGGREGATE(15, 6, (ROW(Hersteller!$D$12:$D$261)-11)/((Hersteller!$D$12:$D$261&lt;&gt;"") * ((Hersteller!#REF!="Hersteller") + (Hersteller!#REF!=""))), ROW(A99))), "")</f>
        <v/>
      </c>
      <c r="AX110" s="315" t="str" cm="1">
        <f t="array" ref="AX110">IFERROR(
    INDEX(Hersteller!$D$12:$D$261,
        _xlfn.AGGREGATE(15, 6, (ROW(Hersteller!$D$12:$D$261)-11) / ((Hersteller!$D$12:$D$261&lt;&gt;"") * (Hersteller!#REF!="Zwischenhändler")), ROW(A99))
    ),
    ""
)</f>
        <v/>
      </c>
      <c r="AZ110" s="322" t="str" cm="1">
        <f t="array" ref="AZ110">IFERROR(INDEX(Hersteller!$D$12:$D$261, SMALL(IF(Hersteller!$D$12:$D$261&lt;&gt;"", ROW(Hersteller!$D$12:$D$261)-11), ROW(A99))), "")</f>
        <v/>
      </c>
      <c r="BB110" s="264" cm="1">
        <f t="array" ref="BB11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0" s="264" cm="1">
        <f t="array" ref="BC110">IF(AND($AT$12&gt;0,ROW()-ROW($AT$12)=0),"━━ Installationen ━━",IF(AND($AT$12&gt;0,ROW()-ROW($AT$12)&lt;=$AT$12),INDEX($AS$12:$AS$261,ROW()-ROW($AT$12)),IF(AND($BA$12&gt;0,ROW()-ROW($AT$12)-$AT$12-IF($AT$12&gt;0,1,0)=0),"━━ Hersteller ━━",IF(AND($BA$12&gt;0,ROW()-ROW($AT$12)-$AT$12-IF($AT$12&gt;0,1,0)&lt;=$BA$12),INDEX($AZ$12:$AZ$261,ROW()-ROW($AT$12)-$AT$12-IF($AT$12&gt;0,1,0)),0))))</f>
        <v>0</v>
      </c>
      <c r="BD110" s="264">
        <f t="shared" si="6"/>
        <v>0</v>
      </c>
    </row>
    <row r="111" spans="3:56" ht="30" customHeight="1" thickTop="1" thickBot="1">
      <c r="C111" s="141">
        <v>100</v>
      </c>
      <c r="D111" s="125"/>
      <c r="E111" s="155"/>
      <c r="F111" s="156"/>
      <c r="G111" s="156"/>
      <c r="H111" s="156"/>
      <c r="I111" s="125"/>
      <c r="J111" s="125"/>
      <c r="K111" s="155"/>
      <c r="L111" s="156"/>
      <c r="M111" s="41"/>
      <c r="N111" s="41"/>
      <c r="O111" s="41"/>
      <c r="P111" s="41"/>
      <c r="Q111" s="41"/>
      <c r="R111" s="41"/>
      <c r="S111" s="41"/>
      <c r="T111" s="41"/>
      <c r="U111" s="41"/>
      <c r="AC111" s="61" t="str">
        <f t="array" ref="AC111">IF($K111="", "", IF(ISERROR(INDEX(Länder_Liste!$I:$I, _xludf.AGGREGATE(15, 6, ROW(Länder_Liste!$H$1:$M$260)/(Länder_Liste!$H$1:$M$260=$K$10), 1))), "not_found", INDEX(Länder_Liste!I:I, _xludf.AGGREGATE(15, 6, ROW(Länder_Liste!$H$1:$M$260)/(Länder_Liste!$H$1:$M$260=K111), 1))))</f>
        <v/>
      </c>
      <c r="AD111" s="40" t="str" cm="1">
        <f t="array" ref="AD111">IFERROR(INDEX($AK$12:$AK$261, SMALL(IF($AK$12:$AK$261&lt;&gt;"", ROW($AK$12:$AK$261)-ROW(#REF!)+1), ROW(C98))), "")</f>
        <v/>
      </c>
      <c r="AE111" s="40" cm="1">
        <f t="array" aca="1" ref="AE111" ca="1">IFERROR(INDEX(ListeHersteller,ROW(AE111)-13),0)</f>
        <v>0</v>
      </c>
      <c r="AH111" s="40" t="e">
        <f t="shared" ca="1" si="4"/>
        <v>#REF!</v>
      </c>
      <c r="AK111" s="40" t="str">
        <f t="shared" si="5"/>
        <v/>
      </c>
      <c r="AL111" s="40">
        <f>IF(ISERROR(MATCH(Hersteller!D111,D111:D247, 0)), Hersteller!D111, 0)</f>
        <v>0</v>
      </c>
      <c r="AO111" s="40" cm="1">
        <f t="array" aca="1" ref="AO111" ca="1">IF(ROW()-14&lt;($AI$12),$AH111,IF(ROW()-14=$AI$12,"━━━━━━",INDEX($AE$12:$AE$248,ROW()-14-($AI$12))))</f>
        <v>0</v>
      </c>
      <c r="AR111" s="40" t="str">
        <f t="shared" si="2"/>
        <v>-</v>
      </c>
      <c r="AS111" s="315" t="str" cm="1">
        <f t="array" ref="AS111">IFERROR(INDEX($E$12:$E$261, SMALL(IF($E$12:$E$261&lt;&gt;"", ROW($E$12:$E$261)-11), ROW(A100))), "")</f>
        <v/>
      </c>
      <c r="AU111" s="40" t="e">
        <f>IF(AND(Hersteller!$D111&lt;&gt;"", OR(Hersteller!#REF!="Hersteller", Hersteller!#REF!="")), ROW(), "")</f>
        <v>#REF!</v>
      </c>
      <c r="AV111" s="315" t="str" cm="1">
        <f t="array" ref="AV111">IFERROR(INDEX(Hersteller!$D$12:$D$261, _xlfn.AGGREGATE(15, 6, (ROW(Hersteller!$D$12:$D$261)-11)/((Hersteller!$D$12:$D$261&lt;&gt;"") * ((Hersteller!#REF!="Hersteller") + (Hersteller!#REF!=""))), ROW(A100))), "")</f>
        <v/>
      </c>
      <c r="AX111" s="315" t="str" cm="1">
        <f t="array" ref="AX111">IFERROR(
    INDEX(Hersteller!$D$12:$D$261,
        _xlfn.AGGREGATE(15, 6, (ROW(Hersteller!$D$12:$D$261)-11) / ((Hersteller!$D$12:$D$261&lt;&gt;"") * (Hersteller!#REF!="Zwischenhändler")), ROW(A100))
    ),
    ""
)</f>
        <v/>
      </c>
      <c r="AZ111" s="322" t="str" cm="1">
        <f t="array" ref="AZ111">IFERROR(INDEX(Hersteller!$D$12:$D$261, SMALL(IF(Hersteller!$D$12:$D$261&lt;&gt;"", ROW(Hersteller!$D$12:$D$261)-11), ROW(A100))), "")</f>
        <v/>
      </c>
      <c r="BB111" s="264" cm="1">
        <f t="array" ref="BB11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1" s="264" cm="1">
        <f t="array" ref="BC111">IF(AND($AT$12&gt;0,ROW()-ROW($AT$12)=0),"━━ Installationen ━━",IF(AND($AT$12&gt;0,ROW()-ROW($AT$12)&lt;=$AT$12),INDEX($AS$12:$AS$261,ROW()-ROW($AT$12)),IF(AND($BA$12&gt;0,ROW()-ROW($AT$12)-$AT$12-IF($AT$12&gt;0,1,0)=0),"━━ Hersteller ━━",IF(AND($BA$12&gt;0,ROW()-ROW($AT$12)-$AT$12-IF($AT$12&gt;0,1,0)&lt;=$BA$12),INDEX($AZ$12:$AZ$261,ROW()-ROW($AT$12)-$AT$12-IF($AT$12&gt;0,1,0)),0))))</f>
        <v>0</v>
      </c>
      <c r="BD111" s="264">
        <f t="shared" si="6"/>
        <v>0</v>
      </c>
    </row>
    <row r="112" spans="3:56" ht="30" customHeight="1" thickTop="1" thickBot="1">
      <c r="C112" s="141">
        <v>101</v>
      </c>
      <c r="D112" s="125"/>
      <c r="E112" s="155"/>
      <c r="F112" s="156"/>
      <c r="G112" s="156"/>
      <c r="H112" s="156"/>
      <c r="I112" s="125"/>
      <c r="J112" s="125"/>
      <c r="K112" s="155"/>
      <c r="L112" s="156"/>
      <c r="M112" s="41"/>
      <c r="N112" s="41"/>
      <c r="O112" s="41"/>
      <c r="P112" s="41"/>
      <c r="Q112" s="41"/>
      <c r="R112" s="41"/>
      <c r="S112" s="41"/>
      <c r="T112" s="41"/>
      <c r="U112" s="41"/>
      <c r="AC112" s="61" t="str">
        <f t="array" ref="AC112">IF($K112="", "", IF(ISERROR(INDEX(Länder_Liste!$I:$I, _xludf.AGGREGATE(15, 6, ROW(Länder_Liste!$H$1:$M$260)/(Länder_Liste!$H$1:$M$260=$K$10), 1))), "not_found", INDEX(Länder_Liste!I:I, _xludf.AGGREGATE(15, 6, ROW(Länder_Liste!$H$1:$M$260)/(Länder_Liste!$H$1:$M$260=K112), 1))))</f>
        <v/>
      </c>
      <c r="AD112" s="40" t="str" cm="1">
        <f t="array" ref="AD112">IFERROR(INDEX($AK$12:$AK$261, SMALL(IF($AK$12:$AK$261&lt;&gt;"", ROW($AK$12:$AK$261)-ROW(#REF!)+1), ROW(C99))), "")</f>
        <v/>
      </c>
      <c r="AE112" s="40" cm="1">
        <f t="array" aca="1" ref="AE112" ca="1">IFERROR(INDEX(ListeHersteller,ROW(AE112)-13),0)</f>
        <v>0</v>
      </c>
      <c r="AH112" s="40" t="e">
        <f t="shared" ca="1" si="4"/>
        <v>#REF!</v>
      </c>
      <c r="AK112" s="40" t="str">
        <f t="shared" si="5"/>
        <v/>
      </c>
      <c r="AL112" s="40">
        <f>IF(ISERROR(MATCH(Hersteller!D112,D112:D248, 0)), Hersteller!D112, 0)</f>
        <v>0</v>
      </c>
      <c r="AO112" s="40" cm="1">
        <f t="array" aca="1" ref="AO112" ca="1">IF(ROW()-14&lt;($AI$12),$AH112,IF(ROW()-14=$AI$12,"━━━━━━",INDEX($AE$12:$AE$248,ROW()-14-($AI$12))))</f>
        <v>0</v>
      </c>
      <c r="AR112" s="40" t="str">
        <f t="shared" si="2"/>
        <v>-</v>
      </c>
      <c r="AS112" s="315" t="str" cm="1">
        <f t="array" ref="AS112">IFERROR(INDEX($E$12:$E$261, SMALL(IF($E$12:$E$261&lt;&gt;"", ROW($E$12:$E$261)-11), ROW(A101))), "")</f>
        <v/>
      </c>
      <c r="AU112" s="40" t="e">
        <f>IF(AND(Hersteller!$D112&lt;&gt;"", OR(Hersteller!#REF!="Hersteller", Hersteller!#REF!="")), ROW(), "")</f>
        <v>#REF!</v>
      </c>
      <c r="AV112" s="315" t="str" cm="1">
        <f t="array" ref="AV112">IFERROR(INDEX(Hersteller!$D$12:$D$261, _xlfn.AGGREGATE(15, 6, (ROW(Hersteller!$D$12:$D$261)-11)/((Hersteller!$D$12:$D$261&lt;&gt;"") * ((Hersteller!#REF!="Hersteller") + (Hersteller!#REF!=""))), ROW(A101))), "")</f>
        <v/>
      </c>
      <c r="AX112" s="315" t="str" cm="1">
        <f t="array" ref="AX112">IFERROR(
    INDEX(Hersteller!$D$12:$D$261,
        _xlfn.AGGREGATE(15, 6, (ROW(Hersteller!$D$12:$D$261)-11) / ((Hersteller!$D$12:$D$261&lt;&gt;"") * (Hersteller!#REF!="Zwischenhändler")), ROW(A101))
    ),
    ""
)</f>
        <v/>
      </c>
      <c r="AZ112" s="322" t="str" cm="1">
        <f t="array" ref="AZ112">IFERROR(INDEX(Hersteller!$D$12:$D$261, SMALL(IF(Hersteller!$D$12:$D$261&lt;&gt;"", ROW(Hersteller!$D$12:$D$261)-11), ROW(A101))), "")</f>
        <v/>
      </c>
      <c r="BB112" s="264" cm="1">
        <f t="array" ref="BB11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2" s="264" cm="1">
        <f t="array" ref="BC112">IF(AND($AT$12&gt;0,ROW()-ROW($AT$12)=0),"━━ Installationen ━━",IF(AND($AT$12&gt;0,ROW()-ROW($AT$12)&lt;=$AT$12),INDEX($AS$12:$AS$261,ROW()-ROW($AT$12)),IF(AND($BA$12&gt;0,ROW()-ROW($AT$12)-$AT$12-IF($AT$12&gt;0,1,0)=0),"━━ Hersteller ━━",IF(AND($BA$12&gt;0,ROW()-ROW($AT$12)-$AT$12-IF($AT$12&gt;0,1,0)&lt;=$BA$12),INDEX($AZ$12:$AZ$261,ROW()-ROW($AT$12)-$AT$12-IF($AT$12&gt;0,1,0)),0))))</f>
        <v>0</v>
      </c>
      <c r="BD112" s="264">
        <f t="shared" si="6"/>
        <v>0</v>
      </c>
    </row>
    <row r="113" spans="3:56" ht="30" customHeight="1" thickTop="1" thickBot="1">
      <c r="C113" s="141">
        <v>102</v>
      </c>
      <c r="D113" s="125"/>
      <c r="E113" s="155"/>
      <c r="F113" s="156"/>
      <c r="G113" s="156"/>
      <c r="H113" s="156"/>
      <c r="I113" s="125"/>
      <c r="J113" s="125"/>
      <c r="K113" s="155"/>
      <c r="L113" s="156"/>
      <c r="M113" s="41"/>
      <c r="N113" s="41"/>
      <c r="O113" s="41"/>
      <c r="P113" s="41"/>
      <c r="Q113" s="41"/>
      <c r="R113" s="41"/>
      <c r="S113" s="41"/>
      <c r="T113" s="41"/>
      <c r="U113" s="41"/>
      <c r="AC113" s="61" t="str">
        <f t="array" ref="AC113">IF($K113="", "", IF(ISERROR(INDEX(Länder_Liste!$I:$I, _xludf.AGGREGATE(15, 6, ROW(Länder_Liste!$H$1:$M$260)/(Länder_Liste!$H$1:$M$260=$K$10), 1))), "not_found", INDEX(Länder_Liste!I:I, _xludf.AGGREGATE(15, 6, ROW(Länder_Liste!$H$1:$M$260)/(Länder_Liste!$H$1:$M$260=K113), 1))))</f>
        <v/>
      </c>
      <c r="AD113" s="40" t="str" cm="1">
        <f t="array" ref="AD113">IFERROR(INDEX($AK$12:$AK$261, SMALL(IF($AK$12:$AK$261&lt;&gt;"", ROW($AK$12:$AK$261)-ROW(#REF!)+1), ROW(C100))), "")</f>
        <v/>
      </c>
      <c r="AE113" s="40" cm="1">
        <f t="array" aca="1" ref="AE113" ca="1">IFERROR(INDEX(ListeHersteller,ROW(AE113)-13),0)</f>
        <v>0</v>
      </c>
      <c r="AH113" s="40" t="e">
        <f t="shared" ca="1" si="4"/>
        <v>#REF!</v>
      </c>
      <c r="AK113" s="40" t="str">
        <f t="shared" si="5"/>
        <v/>
      </c>
      <c r="AL113" s="40">
        <f>IF(ISERROR(MATCH(Hersteller!D113,D113:D249, 0)), Hersteller!D113, 0)</f>
        <v>0</v>
      </c>
      <c r="AO113" s="40" cm="1">
        <f t="array" aca="1" ref="AO113" ca="1">IF(ROW()-14&lt;($AI$12),$AH113,IF(ROW()-14=$AI$12,"━━━━━━",INDEX($AE$12:$AE$248,ROW()-14-($AI$12))))</f>
        <v>0</v>
      </c>
      <c r="AR113" s="40" t="str">
        <f t="shared" si="2"/>
        <v>-</v>
      </c>
      <c r="AS113" s="315" t="str" cm="1">
        <f t="array" ref="AS113">IFERROR(INDEX($E$12:$E$261, SMALL(IF($E$12:$E$261&lt;&gt;"", ROW($E$12:$E$261)-11), ROW(A102))), "")</f>
        <v/>
      </c>
      <c r="AU113" s="40" t="e">
        <f>IF(AND(Hersteller!$D113&lt;&gt;"", OR(Hersteller!#REF!="Hersteller", Hersteller!#REF!="")), ROW(), "")</f>
        <v>#REF!</v>
      </c>
      <c r="AV113" s="315" t="str" cm="1">
        <f t="array" ref="AV113">IFERROR(INDEX(Hersteller!$D$12:$D$261, _xlfn.AGGREGATE(15, 6, (ROW(Hersteller!$D$12:$D$261)-11)/((Hersteller!$D$12:$D$261&lt;&gt;"") * ((Hersteller!#REF!="Hersteller") + (Hersteller!#REF!=""))), ROW(A102))), "")</f>
        <v/>
      </c>
      <c r="AX113" s="315" t="str" cm="1">
        <f t="array" ref="AX113">IFERROR(
    INDEX(Hersteller!$D$12:$D$261,
        _xlfn.AGGREGATE(15, 6, (ROW(Hersteller!$D$12:$D$261)-11) / ((Hersteller!$D$12:$D$261&lt;&gt;"") * (Hersteller!#REF!="Zwischenhändler")), ROW(A102))
    ),
    ""
)</f>
        <v/>
      </c>
      <c r="AZ113" s="322" t="str" cm="1">
        <f t="array" ref="AZ113">IFERROR(INDEX(Hersteller!$D$12:$D$261, SMALL(IF(Hersteller!$D$12:$D$261&lt;&gt;"", ROW(Hersteller!$D$12:$D$261)-11), ROW(A102))), "")</f>
        <v/>
      </c>
      <c r="BB113" s="264" cm="1">
        <f t="array" ref="BB11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3" s="264" cm="1">
        <f t="array" ref="BC113">IF(AND($AT$12&gt;0,ROW()-ROW($AT$12)=0),"━━ Installationen ━━",IF(AND($AT$12&gt;0,ROW()-ROW($AT$12)&lt;=$AT$12),INDEX($AS$12:$AS$261,ROW()-ROW($AT$12)),IF(AND($BA$12&gt;0,ROW()-ROW($AT$12)-$AT$12-IF($AT$12&gt;0,1,0)=0),"━━ Hersteller ━━",IF(AND($BA$12&gt;0,ROW()-ROW($AT$12)-$AT$12-IF($AT$12&gt;0,1,0)&lt;=$BA$12),INDEX($AZ$12:$AZ$261,ROW()-ROW($AT$12)-$AT$12-IF($AT$12&gt;0,1,0)),0))))</f>
        <v>0</v>
      </c>
      <c r="BD113" s="264">
        <f t="shared" si="6"/>
        <v>0</v>
      </c>
    </row>
    <row r="114" spans="3:56" ht="30" customHeight="1" thickTop="1" thickBot="1">
      <c r="C114" s="141">
        <v>103</v>
      </c>
      <c r="D114" s="125"/>
      <c r="E114" s="155"/>
      <c r="F114" s="156"/>
      <c r="G114" s="156"/>
      <c r="H114" s="156"/>
      <c r="I114" s="125"/>
      <c r="J114" s="125"/>
      <c r="K114" s="155"/>
      <c r="L114" s="156"/>
      <c r="M114" s="41"/>
      <c r="N114" s="41"/>
      <c r="O114" s="41"/>
      <c r="P114" s="41"/>
      <c r="Q114" s="41"/>
      <c r="R114" s="41"/>
      <c r="S114" s="41"/>
      <c r="T114" s="41"/>
      <c r="U114" s="41"/>
      <c r="AC114" s="61" t="str">
        <f t="array" ref="AC114">IF($K114="", "", IF(ISERROR(INDEX(Länder_Liste!$I:$I, _xludf.AGGREGATE(15, 6, ROW(Länder_Liste!$H$1:$M$260)/(Länder_Liste!$H$1:$M$260=$K$10), 1))), "not_found", INDEX(Länder_Liste!I:I, _xludf.AGGREGATE(15, 6, ROW(Länder_Liste!$H$1:$M$260)/(Länder_Liste!$H$1:$M$260=K114), 1))))</f>
        <v/>
      </c>
      <c r="AD114" s="40" t="str" cm="1">
        <f t="array" ref="AD114">IFERROR(INDEX($AK$12:$AK$261, SMALL(IF($AK$12:$AK$261&lt;&gt;"", ROW($AK$12:$AK$261)-ROW(#REF!)+1), ROW(C101))), "")</f>
        <v/>
      </c>
      <c r="AE114" s="40" cm="1">
        <f t="array" aca="1" ref="AE114" ca="1">IFERROR(INDEX(ListeHersteller,ROW(AE114)-13),0)</f>
        <v>0</v>
      </c>
      <c r="AH114" s="40" t="e">
        <f t="shared" ca="1" si="4"/>
        <v>#REF!</v>
      </c>
      <c r="AK114" s="40" t="str">
        <f t="shared" si="5"/>
        <v/>
      </c>
      <c r="AL114" s="40">
        <f>IF(ISERROR(MATCH(Hersteller!D114,D114:D250, 0)), Hersteller!D114, 0)</f>
        <v>0</v>
      </c>
      <c r="AO114" s="40" cm="1">
        <f t="array" aca="1" ref="AO114" ca="1">IF(ROW()-14&lt;($AI$12),$AH114,IF(ROW()-14=$AI$12,"━━━━━━",INDEX($AE$12:$AE$248,ROW()-14-($AI$12))))</f>
        <v>0</v>
      </c>
      <c r="AR114" s="40" t="str">
        <f t="shared" si="2"/>
        <v>-</v>
      </c>
      <c r="AS114" s="315" t="str" cm="1">
        <f t="array" ref="AS114">IFERROR(INDEX($E$12:$E$261, SMALL(IF($E$12:$E$261&lt;&gt;"", ROW($E$12:$E$261)-11), ROW(A103))), "")</f>
        <v/>
      </c>
      <c r="AU114" s="40" t="e">
        <f>IF(AND(Hersteller!$D114&lt;&gt;"", OR(Hersteller!#REF!="Hersteller", Hersteller!#REF!="")), ROW(), "")</f>
        <v>#REF!</v>
      </c>
      <c r="AV114" s="315" t="str" cm="1">
        <f t="array" ref="AV114">IFERROR(INDEX(Hersteller!$D$12:$D$261, _xlfn.AGGREGATE(15, 6, (ROW(Hersteller!$D$12:$D$261)-11)/((Hersteller!$D$12:$D$261&lt;&gt;"") * ((Hersteller!#REF!="Hersteller") + (Hersteller!#REF!=""))), ROW(A103))), "")</f>
        <v/>
      </c>
      <c r="AX114" s="315" t="str" cm="1">
        <f t="array" ref="AX114">IFERROR(
    INDEX(Hersteller!$D$12:$D$261,
        _xlfn.AGGREGATE(15, 6, (ROW(Hersteller!$D$12:$D$261)-11) / ((Hersteller!$D$12:$D$261&lt;&gt;"") * (Hersteller!#REF!="Zwischenhändler")), ROW(A103))
    ),
    ""
)</f>
        <v/>
      </c>
      <c r="AZ114" s="322" t="str" cm="1">
        <f t="array" ref="AZ114">IFERROR(INDEX(Hersteller!$D$12:$D$261, SMALL(IF(Hersteller!$D$12:$D$261&lt;&gt;"", ROW(Hersteller!$D$12:$D$261)-11), ROW(A103))), "")</f>
        <v/>
      </c>
      <c r="BB114" s="264" cm="1">
        <f t="array" ref="BB11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4" s="264" cm="1">
        <f t="array" ref="BC114">IF(AND($AT$12&gt;0,ROW()-ROW($AT$12)=0),"━━ Installationen ━━",IF(AND($AT$12&gt;0,ROW()-ROW($AT$12)&lt;=$AT$12),INDEX($AS$12:$AS$261,ROW()-ROW($AT$12)),IF(AND($BA$12&gt;0,ROW()-ROW($AT$12)-$AT$12-IF($AT$12&gt;0,1,0)=0),"━━ Hersteller ━━",IF(AND($BA$12&gt;0,ROW()-ROW($AT$12)-$AT$12-IF($AT$12&gt;0,1,0)&lt;=$BA$12),INDEX($AZ$12:$AZ$261,ROW()-ROW($AT$12)-$AT$12-IF($AT$12&gt;0,1,0)),0))))</f>
        <v>0</v>
      </c>
      <c r="BD114" s="264">
        <f t="shared" si="6"/>
        <v>0</v>
      </c>
    </row>
    <row r="115" spans="3:56" ht="30" customHeight="1" thickTop="1" thickBot="1">
      <c r="C115" s="141">
        <v>104</v>
      </c>
      <c r="D115" s="125"/>
      <c r="E115" s="155"/>
      <c r="F115" s="156"/>
      <c r="G115" s="156"/>
      <c r="H115" s="156"/>
      <c r="I115" s="125"/>
      <c r="J115" s="125"/>
      <c r="K115" s="155"/>
      <c r="L115" s="156"/>
      <c r="M115" s="41"/>
      <c r="N115" s="41"/>
      <c r="O115" s="41"/>
      <c r="P115" s="41"/>
      <c r="Q115" s="41"/>
      <c r="R115" s="41"/>
      <c r="S115" s="41"/>
      <c r="T115" s="41"/>
      <c r="U115" s="41"/>
      <c r="AC115" s="61" t="str">
        <f t="array" ref="AC115">IF($K115="", "", IF(ISERROR(INDEX(Länder_Liste!$I:$I, _xludf.AGGREGATE(15, 6, ROW(Länder_Liste!$H$1:$M$260)/(Länder_Liste!$H$1:$M$260=$K$10), 1))), "not_found", INDEX(Länder_Liste!I:I, _xludf.AGGREGATE(15, 6, ROW(Länder_Liste!$H$1:$M$260)/(Länder_Liste!$H$1:$M$260=K115), 1))))</f>
        <v/>
      </c>
      <c r="AD115" s="40" t="str" cm="1">
        <f t="array" ref="AD115">IFERROR(INDEX($AK$12:$AK$261, SMALL(IF($AK$12:$AK$261&lt;&gt;"", ROW($AK$12:$AK$261)-ROW(#REF!)+1), ROW(C102))), "")</f>
        <v/>
      </c>
      <c r="AE115" s="40" cm="1">
        <f t="array" aca="1" ref="AE115" ca="1">IFERROR(INDEX(ListeHersteller,ROW(AE115)-13),0)</f>
        <v>0</v>
      </c>
      <c r="AH115" s="40" t="e">
        <f t="shared" ca="1" si="4"/>
        <v>#REF!</v>
      </c>
      <c r="AK115" s="40" t="str">
        <f t="shared" si="5"/>
        <v/>
      </c>
      <c r="AL115" s="40">
        <f>IF(ISERROR(MATCH(Hersteller!D115,D115:D251, 0)), Hersteller!D115, 0)</f>
        <v>0</v>
      </c>
      <c r="AO115" s="40" cm="1">
        <f t="array" aca="1" ref="AO115" ca="1">IF(ROW()-14&lt;($AI$12),$AH115,IF(ROW()-14=$AI$12,"━━━━━━",INDEX($AE$12:$AE$248,ROW()-14-($AI$12))))</f>
        <v>0</v>
      </c>
      <c r="AR115" s="40" t="str">
        <f t="shared" si="2"/>
        <v>-</v>
      </c>
      <c r="AS115" s="315" t="str" cm="1">
        <f t="array" ref="AS115">IFERROR(INDEX($E$12:$E$261, SMALL(IF($E$12:$E$261&lt;&gt;"", ROW($E$12:$E$261)-11), ROW(A104))), "")</f>
        <v/>
      </c>
      <c r="AU115" s="40" t="e">
        <f>IF(AND(Hersteller!$D115&lt;&gt;"", OR(Hersteller!#REF!="Hersteller", Hersteller!#REF!="")), ROW(), "")</f>
        <v>#REF!</v>
      </c>
      <c r="AV115" s="315" t="str" cm="1">
        <f t="array" ref="AV115">IFERROR(INDEX(Hersteller!$D$12:$D$261, _xlfn.AGGREGATE(15, 6, (ROW(Hersteller!$D$12:$D$261)-11)/((Hersteller!$D$12:$D$261&lt;&gt;"") * ((Hersteller!#REF!="Hersteller") + (Hersteller!#REF!=""))), ROW(A104))), "")</f>
        <v/>
      </c>
      <c r="AX115" s="315" t="str" cm="1">
        <f t="array" ref="AX115">IFERROR(
    INDEX(Hersteller!$D$12:$D$261,
        _xlfn.AGGREGATE(15, 6, (ROW(Hersteller!$D$12:$D$261)-11) / ((Hersteller!$D$12:$D$261&lt;&gt;"") * (Hersteller!#REF!="Zwischenhändler")), ROW(A104))
    ),
    ""
)</f>
        <v/>
      </c>
      <c r="AZ115" s="322" t="str" cm="1">
        <f t="array" ref="AZ115">IFERROR(INDEX(Hersteller!$D$12:$D$261, SMALL(IF(Hersteller!$D$12:$D$261&lt;&gt;"", ROW(Hersteller!$D$12:$D$261)-11), ROW(A104))), "")</f>
        <v/>
      </c>
      <c r="BB115" s="264" cm="1">
        <f t="array" ref="BB11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5" s="264" cm="1">
        <f t="array" ref="BC115">IF(AND($AT$12&gt;0,ROW()-ROW($AT$12)=0),"━━ Installationen ━━",IF(AND($AT$12&gt;0,ROW()-ROW($AT$12)&lt;=$AT$12),INDEX($AS$12:$AS$261,ROW()-ROW($AT$12)),IF(AND($BA$12&gt;0,ROW()-ROW($AT$12)-$AT$12-IF($AT$12&gt;0,1,0)=0),"━━ Hersteller ━━",IF(AND($BA$12&gt;0,ROW()-ROW($AT$12)-$AT$12-IF($AT$12&gt;0,1,0)&lt;=$BA$12),INDEX($AZ$12:$AZ$261,ROW()-ROW($AT$12)-$AT$12-IF($AT$12&gt;0,1,0)),0))))</f>
        <v>0</v>
      </c>
      <c r="BD115" s="264">
        <f t="shared" si="6"/>
        <v>0</v>
      </c>
    </row>
    <row r="116" spans="3:56" ht="30" customHeight="1" thickTop="1" thickBot="1">
      <c r="C116" s="141">
        <v>105</v>
      </c>
      <c r="D116" s="125"/>
      <c r="E116" s="155"/>
      <c r="F116" s="156"/>
      <c r="G116" s="156"/>
      <c r="H116" s="156"/>
      <c r="I116" s="125"/>
      <c r="J116" s="125"/>
      <c r="K116" s="155"/>
      <c r="L116" s="156"/>
      <c r="M116" s="41"/>
      <c r="N116" s="41"/>
      <c r="O116" s="41"/>
      <c r="P116" s="41"/>
      <c r="Q116" s="41"/>
      <c r="R116" s="41"/>
      <c r="S116" s="41"/>
      <c r="T116" s="41"/>
      <c r="U116" s="41"/>
      <c r="AC116" s="61" t="str">
        <f t="array" ref="AC116">IF($K116="", "", IF(ISERROR(INDEX(Länder_Liste!$I:$I, _xludf.AGGREGATE(15, 6, ROW(Länder_Liste!$H$1:$M$260)/(Länder_Liste!$H$1:$M$260=$K$10), 1))), "not_found", INDEX(Länder_Liste!I:I, _xludf.AGGREGATE(15, 6, ROW(Länder_Liste!$H$1:$M$260)/(Länder_Liste!$H$1:$M$260=K116), 1))))</f>
        <v/>
      </c>
      <c r="AD116" s="40" t="str" cm="1">
        <f t="array" ref="AD116">IFERROR(INDEX($AK$12:$AK$261, SMALL(IF($AK$12:$AK$261&lt;&gt;"", ROW($AK$12:$AK$261)-ROW(#REF!)+1), ROW(C103))), "")</f>
        <v/>
      </c>
      <c r="AE116" s="40" cm="1">
        <f t="array" aca="1" ref="AE116" ca="1">IFERROR(INDEX(ListeHersteller,ROW(AE116)-13),0)</f>
        <v>0</v>
      </c>
      <c r="AH116" s="40" t="e">
        <f t="shared" ca="1" si="4"/>
        <v>#REF!</v>
      </c>
      <c r="AK116" s="40" t="str">
        <f t="shared" si="5"/>
        <v/>
      </c>
      <c r="AL116" s="40">
        <f>IF(ISERROR(MATCH(Hersteller!D116,D116:D252, 0)), Hersteller!D116, 0)</f>
        <v>0</v>
      </c>
      <c r="AO116" s="40" cm="1">
        <f t="array" aca="1" ref="AO116" ca="1">IF(ROW()-14&lt;($AI$12),$AH116,IF(ROW()-14=$AI$12,"━━━━━━",INDEX($AE$12:$AE$248,ROW()-14-($AI$12))))</f>
        <v>0</v>
      </c>
      <c r="AR116" s="40" t="str">
        <f t="shared" si="2"/>
        <v>-</v>
      </c>
      <c r="AS116" s="315" t="str" cm="1">
        <f t="array" ref="AS116">IFERROR(INDEX($E$12:$E$261, SMALL(IF($E$12:$E$261&lt;&gt;"", ROW($E$12:$E$261)-11), ROW(A105))), "")</f>
        <v/>
      </c>
      <c r="AU116" s="40" t="e">
        <f>IF(AND(Hersteller!$D116&lt;&gt;"", OR(Hersteller!#REF!="Hersteller", Hersteller!#REF!="")), ROW(), "")</f>
        <v>#REF!</v>
      </c>
      <c r="AV116" s="315" t="str" cm="1">
        <f t="array" ref="AV116">IFERROR(INDEX(Hersteller!$D$12:$D$261, _xlfn.AGGREGATE(15, 6, (ROW(Hersteller!$D$12:$D$261)-11)/((Hersteller!$D$12:$D$261&lt;&gt;"") * ((Hersteller!#REF!="Hersteller") + (Hersteller!#REF!=""))), ROW(A105))), "")</f>
        <v/>
      </c>
      <c r="AX116" s="315" t="str" cm="1">
        <f t="array" ref="AX116">IFERROR(
    INDEX(Hersteller!$D$12:$D$261,
        _xlfn.AGGREGATE(15, 6, (ROW(Hersteller!$D$12:$D$261)-11) / ((Hersteller!$D$12:$D$261&lt;&gt;"") * (Hersteller!#REF!="Zwischenhändler")), ROW(A105))
    ),
    ""
)</f>
        <v/>
      </c>
      <c r="AZ116" s="322" t="str" cm="1">
        <f t="array" ref="AZ116">IFERROR(INDEX(Hersteller!$D$12:$D$261, SMALL(IF(Hersteller!$D$12:$D$261&lt;&gt;"", ROW(Hersteller!$D$12:$D$261)-11), ROW(A105))), "")</f>
        <v/>
      </c>
      <c r="BB116" s="264" cm="1">
        <f t="array" ref="BB11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6" s="264" cm="1">
        <f t="array" ref="BC116">IF(AND($AT$12&gt;0,ROW()-ROW($AT$12)=0),"━━ Installationen ━━",IF(AND($AT$12&gt;0,ROW()-ROW($AT$12)&lt;=$AT$12),INDEX($AS$12:$AS$261,ROW()-ROW($AT$12)),IF(AND($BA$12&gt;0,ROW()-ROW($AT$12)-$AT$12-IF($AT$12&gt;0,1,0)=0),"━━ Hersteller ━━",IF(AND($BA$12&gt;0,ROW()-ROW($AT$12)-$AT$12-IF($AT$12&gt;0,1,0)&lt;=$BA$12),INDEX($AZ$12:$AZ$261,ROW()-ROW($AT$12)-$AT$12-IF($AT$12&gt;0,1,0)),0))))</f>
        <v>0</v>
      </c>
      <c r="BD116" s="264">
        <f t="shared" si="6"/>
        <v>0</v>
      </c>
    </row>
    <row r="117" spans="3:56" ht="30" customHeight="1" thickTop="1" thickBot="1">
      <c r="C117" s="141">
        <v>106</v>
      </c>
      <c r="D117" s="125"/>
      <c r="E117" s="155"/>
      <c r="F117" s="156"/>
      <c r="G117" s="156"/>
      <c r="H117" s="156"/>
      <c r="I117" s="125"/>
      <c r="J117" s="125"/>
      <c r="K117" s="155"/>
      <c r="L117" s="156"/>
      <c r="M117" s="41"/>
      <c r="N117" s="41"/>
      <c r="O117" s="41"/>
      <c r="P117" s="41"/>
      <c r="Q117" s="41"/>
      <c r="R117" s="41"/>
      <c r="S117" s="41"/>
      <c r="T117" s="41"/>
      <c r="U117" s="41"/>
      <c r="AC117" s="61" t="str">
        <f t="array" ref="AC117">IF($K117="", "", IF(ISERROR(INDEX(Länder_Liste!$I:$I, _xludf.AGGREGATE(15, 6, ROW(Länder_Liste!$H$1:$M$260)/(Länder_Liste!$H$1:$M$260=$K$10), 1))), "not_found", INDEX(Länder_Liste!I:I, _xludf.AGGREGATE(15, 6, ROW(Länder_Liste!$H$1:$M$260)/(Länder_Liste!$H$1:$M$260=K117), 1))))</f>
        <v/>
      </c>
      <c r="AD117" s="40" t="str" cm="1">
        <f t="array" ref="AD117">IFERROR(INDEX($AK$12:$AK$261, SMALL(IF($AK$12:$AK$261&lt;&gt;"", ROW($AK$12:$AK$261)-ROW(#REF!)+1), ROW(C104))), "")</f>
        <v/>
      </c>
      <c r="AE117" s="40" cm="1">
        <f t="array" aca="1" ref="AE117" ca="1">IFERROR(INDEX(ListeHersteller,ROW(AE117)-13),0)</f>
        <v>0</v>
      </c>
      <c r="AH117" s="40" t="e">
        <f t="shared" ca="1" si="4"/>
        <v>#REF!</v>
      </c>
      <c r="AK117" s="40" t="str">
        <f t="shared" si="5"/>
        <v/>
      </c>
      <c r="AL117" s="40">
        <f>IF(ISERROR(MATCH(Hersteller!D117,D117:D253, 0)), Hersteller!D117, 0)</f>
        <v>0</v>
      </c>
      <c r="AO117" s="40" cm="1">
        <f t="array" aca="1" ref="AO117" ca="1">IF(ROW()-14&lt;($AI$12),$AH117,IF(ROW()-14=$AI$12,"━━━━━━",INDEX($AE$12:$AE$248,ROW()-14-($AI$12))))</f>
        <v>0</v>
      </c>
      <c r="AR117" s="40" t="str">
        <f t="shared" si="2"/>
        <v>-</v>
      </c>
      <c r="AS117" s="315" t="str" cm="1">
        <f t="array" ref="AS117">IFERROR(INDEX($E$12:$E$261, SMALL(IF($E$12:$E$261&lt;&gt;"", ROW($E$12:$E$261)-11), ROW(A106))), "")</f>
        <v/>
      </c>
      <c r="AU117" s="40" t="e">
        <f>IF(AND(Hersteller!$D117&lt;&gt;"", OR(Hersteller!#REF!="Hersteller", Hersteller!#REF!="")), ROW(), "")</f>
        <v>#REF!</v>
      </c>
      <c r="AV117" s="315" t="str" cm="1">
        <f t="array" ref="AV117">IFERROR(INDEX(Hersteller!$D$12:$D$261, _xlfn.AGGREGATE(15, 6, (ROW(Hersteller!$D$12:$D$261)-11)/((Hersteller!$D$12:$D$261&lt;&gt;"") * ((Hersteller!#REF!="Hersteller") + (Hersteller!#REF!=""))), ROW(A106))), "")</f>
        <v/>
      </c>
      <c r="AX117" s="315" t="str" cm="1">
        <f t="array" ref="AX117">IFERROR(
    INDEX(Hersteller!$D$12:$D$261,
        _xlfn.AGGREGATE(15, 6, (ROW(Hersteller!$D$12:$D$261)-11) / ((Hersteller!$D$12:$D$261&lt;&gt;"") * (Hersteller!#REF!="Zwischenhändler")), ROW(A106))
    ),
    ""
)</f>
        <v/>
      </c>
      <c r="AZ117" s="322" t="str" cm="1">
        <f t="array" ref="AZ117">IFERROR(INDEX(Hersteller!$D$12:$D$261, SMALL(IF(Hersteller!$D$12:$D$261&lt;&gt;"", ROW(Hersteller!$D$12:$D$261)-11), ROW(A106))), "")</f>
        <v/>
      </c>
      <c r="BB117" s="264" cm="1">
        <f t="array" ref="BB11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7" s="264" cm="1">
        <f t="array" ref="BC117">IF(AND($AT$12&gt;0,ROW()-ROW($AT$12)=0),"━━ Installationen ━━",IF(AND($AT$12&gt;0,ROW()-ROW($AT$12)&lt;=$AT$12),INDEX($AS$12:$AS$261,ROW()-ROW($AT$12)),IF(AND($BA$12&gt;0,ROW()-ROW($AT$12)-$AT$12-IF($AT$12&gt;0,1,0)=0),"━━ Hersteller ━━",IF(AND($BA$12&gt;0,ROW()-ROW($AT$12)-$AT$12-IF($AT$12&gt;0,1,0)&lt;=$BA$12),INDEX($AZ$12:$AZ$261,ROW()-ROW($AT$12)-$AT$12-IF($AT$12&gt;0,1,0)),0))))</f>
        <v>0</v>
      </c>
      <c r="BD117" s="264">
        <f t="shared" si="6"/>
        <v>0</v>
      </c>
    </row>
    <row r="118" spans="3:56" ht="30" customHeight="1" thickTop="1" thickBot="1">
      <c r="C118" s="141">
        <v>107</v>
      </c>
      <c r="D118" s="125"/>
      <c r="E118" s="155"/>
      <c r="F118" s="156"/>
      <c r="G118" s="156"/>
      <c r="H118" s="156"/>
      <c r="I118" s="125"/>
      <c r="J118" s="125"/>
      <c r="K118" s="155"/>
      <c r="L118" s="156"/>
      <c r="M118" s="41"/>
      <c r="N118" s="41"/>
      <c r="O118" s="41"/>
      <c r="P118" s="41"/>
      <c r="Q118" s="41"/>
      <c r="R118" s="41"/>
      <c r="S118" s="41"/>
      <c r="T118" s="41"/>
      <c r="U118" s="41"/>
      <c r="AC118" s="61" t="str">
        <f t="array" ref="AC118">IF($K118="", "", IF(ISERROR(INDEX(Länder_Liste!$I:$I, _xludf.AGGREGATE(15, 6, ROW(Länder_Liste!$H$1:$M$260)/(Länder_Liste!$H$1:$M$260=$K$10), 1))), "not_found", INDEX(Länder_Liste!I:I, _xludf.AGGREGATE(15, 6, ROW(Länder_Liste!$H$1:$M$260)/(Länder_Liste!$H$1:$M$260=K118), 1))))</f>
        <v/>
      </c>
      <c r="AD118" s="40" t="str" cm="1">
        <f t="array" ref="AD118">IFERROR(INDEX($AK$12:$AK$261, SMALL(IF($AK$12:$AK$261&lt;&gt;"", ROW($AK$12:$AK$261)-ROW(#REF!)+1), ROW(C105))), "")</f>
        <v/>
      </c>
      <c r="AE118" s="40" cm="1">
        <f t="array" aca="1" ref="AE118" ca="1">IFERROR(INDEX(ListeHersteller,ROW(AE118)-13),0)</f>
        <v>0</v>
      </c>
      <c r="AH118" s="40" t="e">
        <f t="shared" ca="1" si="4"/>
        <v>#REF!</v>
      </c>
      <c r="AK118" s="40" t="str">
        <f t="shared" si="5"/>
        <v/>
      </c>
      <c r="AL118" s="40">
        <f>IF(ISERROR(MATCH(Hersteller!D118,D118:D254, 0)), Hersteller!D118, 0)</f>
        <v>0</v>
      </c>
      <c r="AO118" s="40" cm="1">
        <f t="array" aca="1" ref="AO118" ca="1">IF(ROW()-14&lt;($AI$12),$AH118,IF(ROW()-14=$AI$12,"━━━━━━",INDEX($AE$12:$AE$248,ROW()-14-($AI$12))))</f>
        <v>0</v>
      </c>
      <c r="AR118" s="40" t="str">
        <f t="shared" si="2"/>
        <v>-</v>
      </c>
      <c r="AS118" s="315" t="str" cm="1">
        <f t="array" ref="AS118">IFERROR(INDEX($E$12:$E$261, SMALL(IF($E$12:$E$261&lt;&gt;"", ROW($E$12:$E$261)-11), ROW(A107))), "")</f>
        <v/>
      </c>
      <c r="AU118" s="40" t="e">
        <f>IF(AND(Hersteller!$D118&lt;&gt;"", OR(Hersteller!#REF!="Hersteller", Hersteller!#REF!="")), ROW(), "")</f>
        <v>#REF!</v>
      </c>
      <c r="AV118" s="315" t="str" cm="1">
        <f t="array" ref="AV118">IFERROR(INDEX(Hersteller!$D$12:$D$261, _xlfn.AGGREGATE(15, 6, (ROW(Hersteller!$D$12:$D$261)-11)/((Hersteller!$D$12:$D$261&lt;&gt;"") * ((Hersteller!#REF!="Hersteller") + (Hersteller!#REF!=""))), ROW(A107))), "")</f>
        <v/>
      </c>
      <c r="AX118" s="315" t="str" cm="1">
        <f t="array" ref="AX118">IFERROR(
    INDEX(Hersteller!$D$12:$D$261,
        _xlfn.AGGREGATE(15, 6, (ROW(Hersteller!$D$12:$D$261)-11) / ((Hersteller!$D$12:$D$261&lt;&gt;"") * (Hersteller!#REF!="Zwischenhändler")), ROW(A107))
    ),
    ""
)</f>
        <v/>
      </c>
      <c r="AZ118" s="322" t="str" cm="1">
        <f t="array" ref="AZ118">IFERROR(INDEX(Hersteller!$D$12:$D$261, SMALL(IF(Hersteller!$D$12:$D$261&lt;&gt;"", ROW(Hersteller!$D$12:$D$261)-11), ROW(A107))), "")</f>
        <v/>
      </c>
      <c r="BB118" s="264" cm="1">
        <f t="array" ref="BB11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8" s="264" cm="1">
        <f t="array" ref="BC118">IF(AND($AT$12&gt;0,ROW()-ROW($AT$12)=0),"━━ Installationen ━━",IF(AND($AT$12&gt;0,ROW()-ROW($AT$12)&lt;=$AT$12),INDEX($AS$12:$AS$261,ROW()-ROW($AT$12)),IF(AND($BA$12&gt;0,ROW()-ROW($AT$12)-$AT$12-IF($AT$12&gt;0,1,0)=0),"━━ Hersteller ━━",IF(AND($BA$12&gt;0,ROW()-ROW($AT$12)-$AT$12-IF($AT$12&gt;0,1,0)&lt;=$BA$12),INDEX($AZ$12:$AZ$261,ROW()-ROW($AT$12)-$AT$12-IF($AT$12&gt;0,1,0)),0))))</f>
        <v>0</v>
      </c>
      <c r="BD118" s="264">
        <f t="shared" si="6"/>
        <v>0</v>
      </c>
    </row>
    <row r="119" spans="3:56" ht="30" customHeight="1" thickTop="1" thickBot="1">
      <c r="C119" s="141">
        <v>108</v>
      </c>
      <c r="D119" s="125"/>
      <c r="E119" s="155"/>
      <c r="F119" s="156"/>
      <c r="G119" s="156"/>
      <c r="H119" s="156"/>
      <c r="I119" s="125"/>
      <c r="J119" s="125"/>
      <c r="K119" s="155"/>
      <c r="L119" s="156"/>
      <c r="M119" s="41"/>
      <c r="N119" s="41"/>
      <c r="O119" s="41"/>
      <c r="P119" s="41"/>
      <c r="Q119" s="41"/>
      <c r="R119" s="41"/>
      <c r="S119" s="41"/>
      <c r="T119" s="41"/>
      <c r="U119" s="41"/>
      <c r="AC119" s="61" t="str">
        <f t="array" ref="AC119">IF($K119="", "", IF(ISERROR(INDEX(Länder_Liste!$I:$I, _xludf.AGGREGATE(15, 6, ROW(Länder_Liste!$H$1:$M$260)/(Länder_Liste!$H$1:$M$260=$K$10), 1))), "not_found", INDEX(Länder_Liste!I:I, _xludf.AGGREGATE(15, 6, ROW(Länder_Liste!$H$1:$M$260)/(Länder_Liste!$H$1:$M$260=K119), 1))))</f>
        <v/>
      </c>
      <c r="AD119" s="40" t="str" cm="1">
        <f t="array" ref="AD119">IFERROR(INDEX($AK$12:$AK$261, SMALL(IF($AK$12:$AK$261&lt;&gt;"", ROW($AK$12:$AK$261)-ROW(#REF!)+1), ROW(C106))), "")</f>
        <v/>
      </c>
      <c r="AE119" s="40" cm="1">
        <f t="array" aca="1" ref="AE119" ca="1">IFERROR(INDEX(ListeHersteller,ROW(AE119)-13),0)</f>
        <v>0</v>
      </c>
      <c r="AH119" s="40" t="e">
        <f t="shared" ca="1" si="4"/>
        <v>#REF!</v>
      </c>
      <c r="AK119" s="40" t="str">
        <f t="shared" si="5"/>
        <v/>
      </c>
      <c r="AL119" s="40">
        <f>IF(ISERROR(MATCH(Hersteller!D119,D119:D255, 0)), Hersteller!D119, 0)</f>
        <v>0</v>
      </c>
      <c r="AO119" s="40" cm="1">
        <f t="array" aca="1" ref="AO119" ca="1">IF(ROW()-14&lt;($AI$12),$AH119,IF(ROW()-14=$AI$12,"━━━━━━",INDEX($AE$12:$AE$248,ROW()-14-($AI$12))))</f>
        <v>0</v>
      </c>
      <c r="AR119" s="40" t="str">
        <f t="shared" si="2"/>
        <v>-</v>
      </c>
      <c r="AS119" s="315" t="str" cm="1">
        <f t="array" ref="AS119">IFERROR(INDEX($E$12:$E$261, SMALL(IF($E$12:$E$261&lt;&gt;"", ROW($E$12:$E$261)-11), ROW(A108))), "")</f>
        <v/>
      </c>
      <c r="AU119" s="40" t="e">
        <f>IF(AND(Hersteller!$D119&lt;&gt;"", OR(Hersteller!#REF!="Hersteller", Hersteller!#REF!="")), ROW(), "")</f>
        <v>#REF!</v>
      </c>
      <c r="AV119" s="315" t="str" cm="1">
        <f t="array" ref="AV119">IFERROR(INDEX(Hersteller!$D$12:$D$261, _xlfn.AGGREGATE(15, 6, (ROW(Hersteller!$D$12:$D$261)-11)/((Hersteller!$D$12:$D$261&lt;&gt;"") * ((Hersteller!#REF!="Hersteller") + (Hersteller!#REF!=""))), ROW(A108))), "")</f>
        <v/>
      </c>
      <c r="AX119" s="315" t="str" cm="1">
        <f t="array" ref="AX119">IFERROR(
    INDEX(Hersteller!$D$12:$D$261,
        _xlfn.AGGREGATE(15, 6, (ROW(Hersteller!$D$12:$D$261)-11) / ((Hersteller!$D$12:$D$261&lt;&gt;"") * (Hersteller!#REF!="Zwischenhändler")), ROW(A108))
    ),
    ""
)</f>
        <v/>
      </c>
      <c r="AZ119" s="322" t="str" cm="1">
        <f t="array" ref="AZ119">IFERROR(INDEX(Hersteller!$D$12:$D$261, SMALL(IF(Hersteller!$D$12:$D$261&lt;&gt;"", ROW(Hersteller!$D$12:$D$261)-11), ROW(A108))), "")</f>
        <v/>
      </c>
      <c r="BB119" s="264" cm="1">
        <f t="array" ref="BB11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19" s="264" cm="1">
        <f t="array" ref="BC119">IF(AND($AT$12&gt;0,ROW()-ROW($AT$12)=0),"━━ Installationen ━━",IF(AND($AT$12&gt;0,ROW()-ROW($AT$12)&lt;=$AT$12),INDEX($AS$12:$AS$261,ROW()-ROW($AT$12)),IF(AND($BA$12&gt;0,ROW()-ROW($AT$12)-$AT$12-IF($AT$12&gt;0,1,0)=0),"━━ Hersteller ━━",IF(AND($BA$12&gt;0,ROW()-ROW($AT$12)-$AT$12-IF($AT$12&gt;0,1,0)&lt;=$BA$12),INDEX($AZ$12:$AZ$261,ROW()-ROW($AT$12)-$AT$12-IF($AT$12&gt;0,1,0)),0))))</f>
        <v>0</v>
      </c>
      <c r="BD119" s="264">
        <f t="shared" si="6"/>
        <v>0</v>
      </c>
    </row>
    <row r="120" spans="3:56" ht="30" customHeight="1" thickTop="1" thickBot="1">
      <c r="C120" s="141">
        <v>109</v>
      </c>
      <c r="D120" s="125"/>
      <c r="E120" s="155"/>
      <c r="F120" s="156"/>
      <c r="G120" s="156"/>
      <c r="H120" s="156"/>
      <c r="I120" s="125"/>
      <c r="J120" s="125"/>
      <c r="K120" s="155"/>
      <c r="L120" s="156"/>
      <c r="M120" s="41"/>
      <c r="N120" s="41"/>
      <c r="O120" s="41"/>
      <c r="P120" s="41"/>
      <c r="Q120" s="41"/>
      <c r="R120" s="41"/>
      <c r="S120" s="41"/>
      <c r="T120" s="41"/>
      <c r="U120" s="41"/>
      <c r="AC120" s="61" t="str">
        <f t="array" ref="AC120">IF($K120="", "", IF(ISERROR(INDEX(Länder_Liste!$I:$I, _xludf.AGGREGATE(15, 6, ROW(Länder_Liste!$H$1:$M$260)/(Länder_Liste!$H$1:$M$260=$K$10), 1))), "not_found", INDEX(Länder_Liste!I:I, _xludf.AGGREGATE(15, 6, ROW(Länder_Liste!$H$1:$M$260)/(Länder_Liste!$H$1:$M$260=K120), 1))))</f>
        <v/>
      </c>
      <c r="AD120" s="40" t="str" cm="1">
        <f t="array" ref="AD120">IFERROR(INDEX($AK$12:$AK$261, SMALL(IF($AK$12:$AK$261&lt;&gt;"", ROW($AK$12:$AK$261)-ROW(#REF!)+1), ROW(C107))), "")</f>
        <v/>
      </c>
      <c r="AE120" s="40" cm="1">
        <f t="array" aca="1" ref="AE120" ca="1">IFERROR(INDEX(ListeHersteller,ROW(AE120)-13),0)</f>
        <v>0</v>
      </c>
      <c r="AH120" s="40" t="e">
        <f t="shared" ca="1" si="4"/>
        <v>#REF!</v>
      </c>
      <c r="AK120" s="40" t="str">
        <f t="shared" si="5"/>
        <v/>
      </c>
      <c r="AL120" s="40">
        <f>IF(ISERROR(MATCH(Hersteller!D120,D120:D256, 0)), Hersteller!D120, 0)</f>
        <v>0</v>
      </c>
      <c r="AO120" s="40" cm="1">
        <f t="array" aca="1" ref="AO120" ca="1">IF(ROW()-14&lt;($AI$12),$AH120,IF(ROW()-14=$AI$12,"━━━━━━",INDEX($AE$12:$AE$248,ROW()-14-($AI$12))))</f>
        <v>0</v>
      </c>
      <c r="AR120" s="40" t="str">
        <f t="shared" si="2"/>
        <v>-</v>
      </c>
      <c r="AS120" s="315" t="str" cm="1">
        <f t="array" ref="AS120">IFERROR(INDEX($E$12:$E$261, SMALL(IF($E$12:$E$261&lt;&gt;"", ROW($E$12:$E$261)-11), ROW(A109))), "")</f>
        <v/>
      </c>
      <c r="AU120" s="40" t="e">
        <f>IF(AND(Hersteller!$D120&lt;&gt;"", OR(Hersteller!#REF!="Hersteller", Hersteller!#REF!="")), ROW(), "")</f>
        <v>#REF!</v>
      </c>
      <c r="AV120" s="315" t="str" cm="1">
        <f t="array" ref="AV120">IFERROR(INDEX(Hersteller!$D$12:$D$261, _xlfn.AGGREGATE(15, 6, (ROW(Hersteller!$D$12:$D$261)-11)/((Hersteller!$D$12:$D$261&lt;&gt;"") * ((Hersteller!#REF!="Hersteller") + (Hersteller!#REF!=""))), ROW(A109))), "")</f>
        <v/>
      </c>
      <c r="AX120" s="315" t="str" cm="1">
        <f t="array" ref="AX120">IFERROR(
    INDEX(Hersteller!$D$12:$D$261,
        _xlfn.AGGREGATE(15, 6, (ROW(Hersteller!$D$12:$D$261)-11) / ((Hersteller!$D$12:$D$261&lt;&gt;"") * (Hersteller!#REF!="Zwischenhändler")), ROW(A109))
    ),
    ""
)</f>
        <v/>
      </c>
      <c r="AZ120" s="322" t="str" cm="1">
        <f t="array" ref="AZ120">IFERROR(INDEX(Hersteller!$D$12:$D$261, SMALL(IF(Hersteller!$D$12:$D$261&lt;&gt;"", ROW(Hersteller!$D$12:$D$261)-11), ROW(A109))), "")</f>
        <v/>
      </c>
      <c r="BB120" s="264" cm="1">
        <f t="array" ref="BB12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0" s="264" cm="1">
        <f t="array" ref="BC120">IF(AND($AT$12&gt;0,ROW()-ROW($AT$12)=0),"━━ Installationen ━━",IF(AND($AT$12&gt;0,ROW()-ROW($AT$12)&lt;=$AT$12),INDEX($AS$12:$AS$261,ROW()-ROW($AT$12)),IF(AND($BA$12&gt;0,ROW()-ROW($AT$12)-$AT$12-IF($AT$12&gt;0,1,0)=0),"━━ Hersteller ━━",IF(AND($BA$12&gt;0,ROW()-ROW($AT$12)-$AT$12-IF($AT$12&gt;0,1,0)&lt;=$BA$12),INDEX($AZ$12:$AZ$261,ROW()-ROW($AT$12)-$AT$12-IF($AT$12&gt;0,1,0)),0))))</f>
        <v>0</v>
      </c>
      <c r="BD120" s="264">
        <f t="shared" si="6"/>
        <v>0</v>
      </c>
    </row>
    <row r="121" spans="3:56" ht="30" customHeight="1" thickTop="1" thickBot="1">
      <c r="C121" s="141">
        <v>110</v>
      </c>
      <c r="D121" s="125"/>
      <c r="E121" s="155"/>
      <c r="F121" s="156"/>
      <c r="G121" s="156"/>
      <c r="H121" s="156"/>
      <c r="I121" s="125"/>
      <c r="J121" s="125"/>
      <c r="K121" s="155"/>
      <c r="L121" s="156"/>
      <c r="M121" s="41"/>
      <c r="N121" s="41"/>
      <c r="O121" s="41"/>
      <c r="P121" s="41"/>
      <c r="Q121" s="41"/>
      <c r="R121" s="41"/>
      <c r="S121" s="41"/>
      <c r="T121" s="41"/>
      <c r="U121" s="41"/>
      <c r="AC121" s="61" t="str">
        <f t="array" ref="AC121">IF($K121="", "", IF(ISERROR(INDEX(Länder_Liste!$I:$I, _xludf.AGGREGATE(15, 6, ROW(Länder_Liste!$H$1:$M$260)/(Länder_Liste!$H$1:$M$260=$K$10), 1))), "not_found", INDEX(Länder_Liste!I:I, _xludf.AGGREGATE(15, 6, ROW(Länder_Liste!$H$1:$M$260)/(Länder_Liste!$H$1:$M$260=K121), 1))))</f>
        <v/>
      </c>
      <c r="AD121" s="40" t="str" cm="1">
        <f t="array" ref="AD121">IFERROR(INDEX($AK$12:$AK$261, SMALL(IF($AK$12:$AK$261&lt;&gt;"", ROW($AK$12:$AK$261)-ROW(#REF!)+1), ROW(C108))), "")</f>
        <v/>
      </c>
      <c r="AE121" s="40" cm="1">
        <f t="array" aca="1" ref="AE121" ca="1">IFERROR(INDEX(ListeHersteller,ROW(AE121)-13),0)</f>
        <v>0</v>
      </c>
      <c r="AH121" s="40" t="e">
        <f t="shared" ca="1" si="4"/>
        <v>#REF!</v>
      </c>
      <c r="AK121" s="40" t="str">
        <f t="shared" si="5"/>
        <v/>
      </c>
      <c r="AL121" s="40">
        <f>IF(ISERROR(MATCH(Hersteller!D121,D121:D257, 0)), Hersteller!D121, 0)</f>
        <v>0</v>
      </c>
      <c r="AO121" s="40" cm="1">
        <f t="array" aca="1" ref="AO121" ca="1">IF(ROW()-14&lt;($AI$12),$AH121,IF(ROW()-14=$AI$12,"━━━━━━",INDEX($AE$12:$AE$248,ROW()-14-($AI$12))))</f>
        <v>0</v>
      </c>
      <c r="AR121" s="40" t="str">
        <f t="shared" si="2"/>
        <v>-</v>
      </c>
      <c r="AS121" s="315" t="str" cm="1">
        <f t="array" ref="AS121">IFERROR(INDEX($E$12:$E$261, SMALL(IF($E$12:$E$261&lt;&gt;"", ROW($E$12:$E$261)-11), ROW(A110))), "")</f>
        <v/>
      </c>
      <c r="AU121" s="40" t="e">
        <f>IF(AND(Hersteller!$D121&lt;&gt;"", OR(Hersteller!#REF!="Hersteller", Hersteller!#REF!="")), ROW(), "")</f>
        <v>#REF!</v>
      </c>
      <c r="AV121" s="315" t="str" cm="1">
        <f t="array" ref="AV121">IFERROR(INDEX(Hersteller!$D$12:$D$261, _xlfn.AGGREGATE(15, 6, (ROW(Hersteller!$D$12:$D$261)-11)/((Hersteller!$D$12:$D$261&lt;&gt;"") * ((Hersteller!#REF!="Hersteller") + (Hersteller!#REF!=""))), ROW(A110))), "")</f>
        <v/>
      </c>
      <c r="AX121" s="315" t="str" cm="1">
        <f t="array" ref="AX121">IFERROR(
    INDEX(Hersteller!$D$12:$D$261,
        _xlfn.AGGREGATE(15, 6, (ROW(Hersteller!$D$12:$D$261)-11) / ((Hersteller!$D$12:$D$261&lt;&gt;"") * (Hersteller!#REF!="Zwischenhändler")), ROW(A110))
    ),
    ""
)</f>
        <v/>
      </c>
      <c r="AZ121" s="322" t="str" cm="1">
        <f t="array" ref="AZ121">IFERROR(INDEX(Hersteller!$D$12:$D$261, SMALL(IF(Hersteller!$D$12:$D$261&lt;&gt;"", ROW(Hersteller!$D$12:$D$261)-11), ROW(A110))), "")</f>
        <v/>
      </c>
      <c r="BB121" s="264" cm="1">
        <f t="array" ref="BB12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1" s="264" cm="1">
        <f t="array" ref="BC121">IF(AND($AT$12&gt;0,ROW()-ROW($AT$12)=0),"━━ Installationen ━━",IF(AND($AT$12&gt;0,ROW()-ROW($AT$12)&lt;=$AT$12),INDEX($AS$12:$AS$261,ROW()-ROW($AT$12)),IF(AND($BA$12&gt;0,ROW()-ROW($AT$12)-$AT$12-IF($AT$12&gt;0,1,0)=0),"━━ Hersteller ━━",IF(AND($BA$12&gt;0,ROW()-ROW($AT$12)-$AT$12-IF($AT$12&gt;0,1,0)&lt;=$BA$12),INDEX($AZ$12:$AZ$261,ROW()-ROW($AT$12)-$AT$12-IF($AT$12&gt;0,1,0)),0))))</f>
        <v>0</v>
      </c>
      <c r="BD121" s="264">
        <f t="shared" si="6"/>
        <v>0</v>
      </c>
    </row>
    <row r="122" spans="3:56" ht="30" customHeight="1" thickTop="1" thickBot="1">
      <c r="C122" s="141">
        <v>111</v>
      </c>
      <c r="D122" s="125"/>
      <c r="E122" s="155"/>
      <c r="F122" s="156"/>
      <c r="G122" s="156"/>
      <c r="H122" s="156"/>
      <c r="I122" s="125"/>
      <c r="J122" s="125"/>
      <c r="K122" s="155"/>
      <c r="L122" s="156"/>
      <c r="M122" s="41"/>
      <c r="N122" s="41"/>
      <c r="O122" s="41"/>
      <c r="P122" s="41"/>
      <c r="Q122" s="41"/>
      <c r="R122" s="41"/>
      <c r="S122" s="41"/>
      <c r="T122" s="41"/>
      <c r="U122" s="41"/>
      <c r="AC122" s="61" t="str">
        <f t="array" ref="AC122">IF($K122="", "", IF(ISERROR(INDEX(Länder_Liste!$I:$I, _xludf.AGGREGATE(15, 6, ROW(Länder_Liste!$H$1:$M$260)/(Länder_Liste!$H$1:$M$260=$K$10), 1))), "not_found", INDEX(Länder_Liste!I:I, _xludf.AGGREGATE(15, 6, ROW(Länder_Liste!$H$1:$M$260)/(Länder_Liste!$H$1:$M$260=K122), 1))))</f>
        <v/>
      </c>
      <c r="AD122" s="40" t="str" cm="1">
        <f t="array" ref="AD122">IFERROR(INDEX($AK$12:$AK$261, SMALL(IF($AK$12:$AK$261&lt;&gt;"", ROW($AK$12:$AK$261)-ROW(#REF!)+1), ROW(C109))), "")</f>
        <v/>
      </c>
      <c r="AE122" s="40" cm="1">
        <f t="array" aca="1" ref="AE122" ca="1">IFERROR(INDEX(ListeHersteller,ROW(AE122)-13),0)</f>
        <v>0</v>
      </c>
      <c r="AH122" s="40" t="e">
        <f t="shared" ca="1" si="4"/>
        <v>#REF!</v>
      </c>
      <c r="AK122" s="40" t="str">
        <f t="shared" si="5"/>
        <v/>
      </c>
      <c r="AL122" s="40">
        <f>IF(ISERROR(MATCH(Hersteller!D122,D122:D258, 0)), Hersteller!D122, 0)</f>
        <v>0</v>
      </c>
      <c r="AO122" s="40" cm="1">
        <f t="array" aca="1" ref="AO122" ca="1">IF(ROW()-14&lt;($AI$12),$AH122,IF(ROW()-14=$AI$12,"━━━━━━",INDEX($AE$12:$AE$248,ROW()-14-($AI$12))))</f>
        <v>0</v>
      </c>
      <c r="AR122" s="40" t="str">
        <f t="shared" si="2"/>
        <v>-</v>
      </c>
      <c r="AS122" s="315" t="str" cm="1">
        <f t="array" ref="AS122">IFERROR(INDEX($E$12:$E$261, SMALL(IF($E$12:$E$261&lt;&gt;"", ROW($E$12:$E$261)-11), ROW(A111))), "")</f>
        <v/>
      </c>
      <c r="AU122" s="40" t="e">
        <f>IF(AND(Hersteller!$D122&lt;&gt;"", OR(Hersteller!#REF!="Hersteller", Hersteller!#REF!="")), ROW(), "")</f>
        <v>#REF!</v>
      </c>
      <c r="AV122" s="315" t="str" cm="1">
        <f t="array" ref="AV122">IFERROR(INDEX(Hersteller!$D$12:$D$261, _xlfn.AGGREGATE(15, 6, (ROW(Hersteller!$D$12:$D$261)-11)/((Hersteller!$D$12:$D$261&lt;&gt;"") * ((Hersteller!#REF!="Hersteller") + (Hersteller!#REF!=""))), ROW(A111))), "")</f>
        <v/>
      </c>
      <c r="AX122" s="315" t="str" cm="1">
        <f t="array" ref="AX122">IFERROR(
    INDEX(Hersteller!$D$12:$D$261,
        _xlfn.AGGREGATE(15, 6, (ROW(Hersteller!$D$12:$D$261)-11) / ((Hersteller!$D$12:$D$261&lt;&gt;"") * (Hersteller!#REF!="Zwischenhändler")), ROW(A111))
    ),
    ""
)</f>
        <v/>
      </c>
      <c r="AZ122" s="322" t="str" cm="1">
        <f t="array" ref="AZ122">IFERROR(INDEX(Hersteller!$D$12:$D$261, SMALL(IF(Hersteller!$D$12:$D$261&lt;&gt;"", ROW(Hersteller!$D$12:$D$261)-11), ROW(A111))), "")</f>
        <v/>
      </c>
      <c r="BB122" s="264" cm="1">
        <f t="array" ref="BB12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2" s="264" cm="1">
        <f t="array" ref="BC122">IF(AND($AT$12&gt;0,ROW()-ROW($AT$12)=0),"━━ Installationen ━━",IF(AND($AT$12&gt;0,ROW()-ROW($AT$12)&lt;=$AT$12),INDEX($AS$12:$AS$261,ROW()-ROW($AT$12)),IF(AND($BA$12&gt;0,ROW()-ROW($AT$12)-$AT$12-IF($AT$12&gt;0,1,0)=0),"━━ Hersteller ━━",IF(AND($BA$12&gt;0,ROW()-ROW($AT$12)-$AT$12-IF($AT$12&gt;0,1,0)&lt;=$BA$12),INDEX($AZ$12:$AZ$261,ROW()-ROW($AT$12)-$AT$12-IF($AT$12&gt;0,1,0)),0))))</f>
        <v>0</v>
      </c>
      <c r="BD122" s="264">
        <f t="shared" si="6"/>
        <v>0</v>
      </c>
    </row>
    <row r="123" spans="3:56" ht="30" customHeight="1" thickTop="1" thickBot="1">
      <c r="C123" s="141">
        <v>112</v>
      </c>
      <c r="D123" s="125"/>
      <c r="E123" s="155"/>
      <c r="F123" s="156"/>
      <c r="G123" s="156"/>
      <c r="H123" s="156"/>
      <c r="I123" s="125"/>
      <c r="J123" s="125"/>
      <c r="K123" s="155"/>
      <c r="L123" s="156"/>
      <c r="M123" s="41"/>
      <c r="N123" s="41"/>
      <c r="O123" s="41"/>
      <c r="P123" s="41"/>
      <c r="Q123" s="41"/>
      <c r="R123" s="41"/>
      <c r="S123" s="41"/>
      <c r="T123" s="41"/>
      <c r="U123" s="41"/>
      <c r="AC123" s="61" t="str">
        <f t="array" ref="AC123">IF($K123="", "", IF(ISERROR(INDEX(Länder_Liste!$I:$I, _xludf.AGGREGATE(15, 6, ROW(Länder_Liste!$H$1:$M$260)/(Länder_Liste!$H$1:$M$260=$K$10), 1))), "not_found", INDEX(Länder_Liste!I:I, _xludf.AGGREGATE(15, 6, ROW(Länder_Liste!$H$1:$M$260)/(Länder_Liste!$H$1:$M$260=K123), 1))))</f>
        <v/>
      </c>
      <c r="AD123" s="40" t="str" cm="1">
        <f t="array" ref="AD123">IFERROR(INDEX($AK$12:$AK$261, SMALL(IF($AK$12:$AK$261&lt;&gt;"", ROW($AK$12:$AK$261)-ROW(#REF!)+1), ROW(C110))), "")</f>
        <v/>
      </c>
      <c r="AE123" s="40" cm="1">
        <f t="array" aca="1" ref="AE123" ca="1">IFERROR(INDEX(ListeHersteller,ROW(AE123)-13),0)</f>
        <v>0</v>
      </c>
      <c r="AH123" s="40" t="e">
        <f t="shared" ca="1" si="4"/>
        <v>#REF!</v>
      </c>
      <c r="AK123" s="40" t="str">
        <f t="shared" si="5"/>
        <v/>
      </c>
      <c r="AL123" s="40">
        <f>IF(ISERROR(MATCH(Hersteller!D123,D123:D259, 0)), Hersteller!D123, 0)</f>
        <v>0</v>
      </c>
      <c r="AO123" s="40" cm="1">
        <f t="array" aca="1" ref="AO123" ca="1">IF(ROW()-14&lt;($AI$12),$AH123,IF(ROW()-14=$AI$12,"━━━━━━",INDEX($AE$12:$AE$248,ROW()-14-($AI$12))))</f>
        <v>0</v>
      </c>
      <c r="AR123" s="40" t="str">
        <f t="shared" si="2"/>
        <v>-</v>
      </c>
      <c r="AS123" s="315" t="str" cm="1">
        <f t="array" ref="AS123">IFERROR(INDEX($E$12:$E$261, SMALL(IF($E$12:$E$261&lt;&gt;"", ROW($E$12:$E$261)-11), ROW(A112))), "")</f>
        <v/>
      </c>
      <c r="AU123" s="40" t="e">
        <f>IF(AND(Hersteller!$D123&lt;&gt;"", OR(Hersteller!#REF!="Hersteller", Hersteller!#REF!="")), ROW(), "")</f>
        <v>#REF!</v>
      </c>
      <c r="AV123" s="315" t="str" cm="1">
        <f t="array" ref="AV123">IFERROR(INDEX(Hersteller!$D$12:$D$261, _xlfn.AGGREGATE(15, 6, (ROW(Hersteller!$D$12:$D$261)-11)/((Hersteller!$D$12:$D$261&lt;&gt;"") * ((Hersteller!#REF!="Hersteller") + (Hersteller!#REF!=""))), ROW(A112))), "")</f>
        <v/>
      </c>
      <c r="AX123" s="315" t="str" cm="1">
        <f t="array" ref="AX123">IFERROR(
    INDEX(Hersteller!$D$12:$D$261,
        _xlfn.AGGREGATE(15, 6, (ROW(Hersteller!$D$12:$D$261)-11) / ((Hersteller!$D$12:$D$261&lt;&gt;"") * (Hersteller!#REF!="Zwischenhändler")), ROW(A112))
    ),
    ""
)</f>
        <v/>
      </c>
      <c r="AZ123" s="322" t="str" cm="1">
        <f t="array" ref="AZ123">IFERROR(INDEX(Hersteller!$D$12:$D$261, SMALL(IF(Hersteller!$D$12:$D$261&lt;&gt;"", ROW(Hersteller!$D$12:$D$261)-11), ROW(A112))), "")</f>
        <v/>
      </c>
      <c r="BB123" s="264" cm="1">
        <f t="array" ref="BB12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3" s="264" cm="1">
        <f t="array" ref="BC123">IF(AND($AT$12&gt;0,ROW()-ROW($AT$12)=0),"━━ Installationen ━━",IF(AND($AT$12&gt;0,ROW()-ROW($AT$12)&lt;=$AT$12),INDEX($AS$12:$AS$261,ROW()-ROW($AT$12)),IF(AND($BA$12&gt;0,ROW()-ROW($AT$12)-$AT$12-IF($AT$12&gt;0,1,0)=0),"━━ Hersteller ━━",IF(AND($BA$12&gt;0,ROW()-ROW($AT$12)-$AT$12-IF($AT$12&gt;0,1,0)&lt;=$BA$12),INDEX($AZ$12:$AZ$261,ROW()-ROW($AT$12)-$AT$12-IF($AT$12&gt;0,1,0)),0))))</f>
        <v>0</v>
      </c>
      <c r="BD123" s="264">
        <f t="shared" si="6"/>
        <v>0</v>
      </c>
    </row>
    <row r="124" spans="3:56" ht="30" customHeight="1" thickTop="1" thickBot="1">
      <c r="C124" s="141">
        <v>113</v>
      </c>
      <c r="D124" s="125"/>
      <c r="E124" s="155"/>
      <c r="F124" s="156"/>
      <c r="G124" s="156"/>
      <c r="H124" s="156"/>
      <c r="I124" s="125"/>
      <c r="J124" s="125"/>
      <c r="K124" s="155"/>
      <c r="L124" s="156"/>
      <c r="M124" s="41"/>
      <c r="N124" s="41"/>
      <c r="O124" s="41"/>
      <c r="P124" s="41"/>
      <c r="Q124" s="41"/>
      <c r="R124" s="41"/>
      <c r="S124" s="41"/>
      <c r="T124" s="41"/>
      <c r="U124" s="41"/>
      <c r="AC124" s="61" t="str">
        <f t="array" ref="AC124">IF($K124="", "", IF(ISERROR(INDEX(Länder_Liste!$I:$I, _xludf.AGGREGATE(15, 6, ROW(Länder_Liste!$H$1:$M$260)/(Länder_Liste!$H$1:$M$260=$K$10), 1))), "not_found", INDEX(Länder_Liste!I:I, _xludf.AGGREGATE(15, 6, ROW(Länder_Liste!$H$1:$M$260)/(Länder_Liste!$H$1:$M$260=K124), 1))))</f>
        <v/>
      </c>
      <c r="AD124" s="40" t="str" cm="1">
        <f t="array" ref="AD124">IFERROR(INDEX($AK$12:$AK$261, SMALL(IF($AK$12:$AK$261&lt;&gt;"", ROW($AK$12:$AK$261)-ROW(#REF!)+1), ROW(C111))), "")</f>
        <v/>
      </c>
      <c r="AE124" s="40" cm="1">
        <f t="array" aca="1" ref="AE124" ca="1">IFERROR(INDEX(ListeHersteller,ROW(AE124)-13),0)</f>
        <v>0</v>
      </c>
      <c r="AH124" s="40" t="e">
        <f t="shared" ca="1" si="4"/>
        <v>#REF!</v>
      </c>
      <c r="AK124" s="40" t="str">
        <f t="shared" si="5"/>
        <v/>
      </c>
      <c r="AL124" s="40">
        <f>IF(ISERROR(MATCH(Hersteller!D124,D124:D260, 0)), Hersteller!D124, 0)</f>
        <v>0</v>
      </c>
      <c r="AO124" s="40" cm="1">
        <f t="array" aca="1" ref="AO124" ca="1">IF(ROW()-14&lt;($AI$12),$AH124,IF(ROW()-14=$AI$12,"━━━━━━",INDEX($AE$12:$AE$248,ROW()-14-($AI$12))))</f>
        <v>0</v>
      </c>
      <c r="AR124" s="40" t="str">
        <f t="shared" si="2"/>
        <v>-</v>
      </c>
      <c r="AS124" s="315" t="str" cm="1">
        <f t="array" ref="AS124">IFERROR(INDEX($E$12:$E$261, SMALL(IF($E$12:$E$261&lt;&gt;"", ROW($E$12:$E$261)-11), ROW(A113))), "")</f>
        <v/>
      </c>
      <c r="AU124" s="40" t="e">
        <f>IF(AND(Hersteller!$D124&lt;&gt;"", OR(Hersteller!#REF!="Hersteller", Hersteller!#REF!="")), ROW(), "")</f>
        <v>#REF!</v>
      </c>
      <c r="AV124" s="315" t="str" cm="1">
        <f t="array" ref="AV124">IFERROR(INDEX(Hersteller!$D$12:$D$261, _xlfn.AGGREGATE(15, 6, (ROW(Hersteller!$D$12:$D$261)-11)/((Hersteller!$D$12:$D$261&lt;&gt;"") * ((Hersteller!#REF!="Hersteller") + (Hersteller!#REF!=""))), ROW(A113))), "")</f>
        <v/>
      </c>
      <c r="AX124" s="315" t="str" cm="1">
        <f t="array" ref="AX124">IFERROR(
    INDEX(Hersteller!$D$12:$D$261,
        _xlfn.AGGREGATE(15, 6, (ROW(Hersteller!$D$12:$D$261)-11) / ((Hersteller!$D$12:$D$261&lt;&gt;"") * (Hersteller!#REF!="Zwischenhändler")), ROW(A113))
    ),
    ""
)</f>
        <v/>
      </c>
      <c r="AZ124" s="322" t="str" cm="1">
        <f t="array" ref="AZ124">IFERROR(INDEX(Hersteller!$D$12:$D$261, SMALL(IF(Hersteller!$D$12:$D$261&lt;&gt;"", ROW(Hersteller!$D$12:$D$261)-11), ROW(A113))), "")</f>
        <v/>
      </c>
      <c r="BB124" s="264" cm="1">
        <f t="array" ref="BB12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4" s="264" cm="1">
        <f t="array" ref="BC124">IF(AND($AT$12&gt;0,ROW()-ROW($AT$12)=0),"━━ Installationen ━━",IF(AND($AT$12&gt;0,ROW()-ROW($AT$12)&lt;=$AT$12),INDEX($AS$12:$AS$261,ROW()-ROW($AT$12)),IF(AND($BA$12&gt;0,ROW()-ROW($AT$12)-$AT$12-IF($AT$12&gt;0,1,0)=0),"━━ Hersteller ━━",IF(AND($BA$12&gt;0,ROW()-ROW($AT$12)-$AT$12-IF($AT$12&gt;0,1,0)&lt;=$BA$12),INDEX($AZ$12:$AZ$261,ROW()-ROW($AT$12)-$AT$12-IF($AT$12&gt;0,1,0)),0))))</f>
        <v>0</v>
      </c>
      <c r="BD124" s="264">
        <f t="shared" si="6"/>
        <v>0</v>
      </c>
    </row>
    <row r="125" spans="3:56" ht="30" customHeight="1" thickTop="1" thickBot="1">
      <c r="C125" s="141">
        <v>114</v>
      </c>
      <c r="D125" s="125"/>
      <c r="E125" s="155"/>
      <c r="F125" s="156"/>
      <c r="G125" s="156"/>
      <c r="H125" s="156"/>
      <c r="I125" s="125"/>
      <c r="J125" s="125"/>
      <c r="K125" s="155"/>
      <c r="L125" s="156"/>
      <c r="M125" s="41"/>
      <c r="N125" s="41"/>
      <c r="O125" s="41"/>
      <c r="P125" s="41"/>
      <c r="Q125" s="41"/>
      <c r="R125" s="41"/>
      <c r="S125" s="41"/>
      <c r="T125" s="41"/>
      <c r="U125" s="41"/>
      <c r="AC125" s="61" t="str">
        <f t="array" ref="AC125">IF($K125="", "", IF(ISERROR(INDEX(Länder_Liste!$I:$I, _xludf.AGGREGATE(15, 6, ROW(Länder_Liste!$H$1:$M$260)/(Länder_Liste!$H$1:$M$260=$K$10), 1))), "not_found", INDEX(Länder_Liste!I:I, _xludf.AGGREGATE(15, 6, ROW(Länder_Liste!$H$1:$M$260)/(Länder_Liste!$H$1:$M$260=K125), 1))))</f>
        <v/>
      </c>
      <c r="AD125" s="40" t="str" cm="1">
        <f t="array" ref="AD125">IFERROR(INDEX($AK$12:$AK$261, SMALL(IF($AK$12:$AK$261&lt;&gt;"", ROW($AK$12:$AK$261)-ROW(#REF!)+1), ROW(C112))), "")</f>
        <v/>
      </c>
      <c r="AE125" s="40" cm="1">
        <f t="array" aca="1" ref="AE125" ca="1">IFERROR(INDEX(ListeHersteller,ROW(AE125)-13),0)</f>
        <v>0</v>
      </c>
      <c r="AH125" s="40" t="e">
        <f t="shared" ca="1" si="4"/>
        <v>#REF!</v>
      </c>
      <c r="AK125" s="40" t="str">
        <f t="shared" si="5"/>
        <v/>
      </c>
      <c r="AL125" s="40">
        <f>IF(ISERROR(MATCH(Hersteller!D125,D125:D261, 0)), Hersteller!D125, 0)</f>
        <v>0</v>
      </c>
      <c r="AO125" s="40" cm="1">
        <f t="array" aca="1" ref="AO125" ca="1">IF(ROW()-14&lt;($AI$12),$AH125,IF(ROW()-14=$AI$12,"━━━━━━",INDEX($AE$12:$AE$248,ROW()-14-($AI$12))))</f>
        <v>0</v>
      </c>
      <c r="AR125" s="40" t="str">
        <f t="shared" si="2"/>
        <v>-</v>
      </c>
      <c r="AS125" s="315" t="str" cm="1">
        <f t="array" ref="AS125">IFERROR(INDEX($E$12:$E$261, SMALL(IF($E$12:$E$261&lt;&gt;"", ROW($E$12:$E$261)-11), ROW(A114))), "")</f>
        <v/>
      </c>
      <c r="AU125" s="40" t="e">
        <f>IF(AND(Hersteller!$D125&lt;&gt;"", OR(Hersteller!#REF!="Hersteller", Hersteller!#REF!="")), ROW(), "")</f>
        <v>#REF!</v>
      </c>
      <c r="AV125" s="315" t="str" cm="1">
        <f t="array" ref="AV125">IFERROR(INDEX(Hersteller!$D$12:$D$261, _xlfn.AGGREGATE(15, 6, (ROW(Hersteller!$D$12:$D$261)-11)/((Hersteller!$D$12:$D$261&lt;&gt;"") * ((Hersteller!#REF!="Hersteller") + (Hersteller!#REF!=""))), ROW(A114))), "")</f>
        <v/>
      </c>
      <c r="AX125" s="315" t="str" cm="1">
        <f t="array" ref="AX125">IFERROR(
    INDEX(Hersteller!$D$12:$D$261,
        _xlfn.AGGREGATE(15, 6, (ROW(Hersteller!$D$12:$D$261)-11) / ((Hersteller!$D$12:$D$261&lt;&gt;"") * (Hersteller!#REF!="Zwischenhändler")), ROW(A114))
    ),
    ""
)</f>
        <v/>
      </c>
      <c r="AZ125" s="322" t="str" cm="1">
        <f t="array" ref="AZ125">IFERROR(INDEX(Hersteller!$D$12:$D$261, SMALL(IF(Hersteller!$D$12:$D$261&lt;&gt;"", ROW(Hersteller!$D$12:$D$261)-11), ROW(A114))), "")</f>
        <v/>
      </c>
      <c r="BB125" s="264" cm="1">
        <f t="array" ref="BB12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5" s="264" cm="1">
        <f t="array" ref="BC125">IF(AND($AT$12&gt;0,ROW()-ROW($AT$12)=0),"━━ Installationen ━━",IF(AND($AT$12&gt;0,ROW()-ROW($AT$12)&lt;=$AT$12),INDEX($AS$12:$AS$261,ROW()-ROW($AT$12)),IF(AND($BA$12&gt;0,ROW()-ROW($AT$12)-$AT$12-IF($AT$12&gt;0,1,0)=0),"━━ Hersteller ━━",IF(AND($BA$12&gt;0,ROW()-ROW($AT$12)-$AT$12-IF($AT$12&gt;0,1,0)&lt;=$BA$12),INDEX($AZ$12:$AZ$261,ROW()-ROW($AT$12)-$AT$12-IF($AT$12&gt;0,1,0)),0))))</f>
        <v>0</v>
      </c>
      <c r="BD125" s="264">
        <f t="shared" si="6"/>
        <v>0</v>
      </c>
    </row>
    <row r="126" spans="3:56" ht="30" customHeight="1" thickTop="1" thickBot="1">
      <c r="C126" s="141">
        <v>115</v>
      </c>
      <c r="D126" s="125"/>
      <c r="E126" s="155"/>
      <c r="F126" s="156"/>
      <c r="G126" s="156"/>
      <c r="H126" s="156"/>
      <c r="I126" s="125"/>
      <c r="J126" s="125"/>
      <c r="K126" s="155"/>
      <c r="L126" s="156"/>
      <c r="M126" s="41"/>
      <c r="N126" s="41"/>
      <c r="O126" s="41"/>
      <c r="P126" s="41"/>
      <c r="Q126" s="41"/>
      <c r="R126" s="41"/>
      <c r="S126" s="41"/>
      <c r="T126" s="41"/>
      <c r="U126" s="41"/>
      <c r="AC126" s="61" t="str">
        <f t="array" ref="AC126">IF($K126="", "", IF(ISERROR(INDEX(Länder_Liste!$I:$I, _xludf.AGGREGATE(15, 6, ROW(Länder_Liste!$H$1:$M$260)/(Länder_Liste!$H$1:$M$260=$K$10), 1))), "not_found", INDEX(Länder_Liste!I:I, _xludf.AGGREGATE(15, 6, ROW(Länder_Liste!$H$1:$M$260)/(Länder_Liste!$H$1:$M$260=K126), 1))))</f>
        <v/>
      </c>
      <c r="AD126" s="40" t="str" cm="1">
        <f t="array" ref="AD126">IFERROR(INDEX($AK$12:$AK$261, SMALL(IF($AK$12:$AK$261&lt;&gt;"", ROW($AK$12:$AK$261)-ROW(#REF!)+1), ROW(C113))), "")</f>
        <v/>
      </c>
      <c r="AE126" s="40" cm="1">
        <f t="array" aca="1" ref="AE126" ca="1">IFERROR(INDEX(ListeHersteller,ROW(AE126)-13),0)</f>
        <v>0</v>
      </c>
      <c r="AH126" s="40" t="e">
        <f t="shared" ca="1" si="4"/>
        <v>#REF!</v>
      </c>
      <c r="AK126" s="40" t="str">
        <f t="shared" si="5"/>
        <v/>
      </c>
      <c r="AL126" s="40">
        <f>IF(ISERROR(MATCH(Hersteller!D126,D126:D262, 0)), Hersteller!D126, 0)</f>
        <v>0</v>
      </c>
      <c r="AO126" s="40" cm="1">
        <f t="array" aca="1" ref="AO126" ca="1">IF(ROW()-14&lt;($AI$12),$AH126,IF(ROW()-14=$AI$12,"━━━━━━",INDEX($AE$12:$AE$248,ROW()-14-($AI$12))))</f>
        <v>0</v>
      </c>
      <c r="AR126" s="40" t="str">
        <f t="shared" si="2"/>
        <v>-</v>
      </c>
      <c r="AS126" s="315" t="str" cm="1">
        <f t="array" ref="AS126">IFERROR(INDEX($E$12:$E$261, SMALL(IF($E$12:$E$261&lt;&gt;"", ROW($E$12:$E$261)-11), ROW(A115))), "")</f>
        <v/>
      </c>
      <c r="AU126" s="40" t="e">
        <f>IF(AND(Hersteller!$D126&lt;&gt;"", OR(Hersteller!#REF!="Hersteller", Hersteller!#REF!="")), ROW(), "")</f>
        <v>#REF!</v>
      </c>
      <c r="AV126" s="315" t="str" cm="1">
        <f t="array" ref="AV126">IFERROR(INDEX(Hersteller!$D$12:$D$261, _xlfn.AGGREGATE(15, 6, (ROW(Hersteller!$D$12:$D$261)-11)/((Hersteller!$D$12:$D$261&lt;&gt;"") * ((Hersteller!#REF!="Hersteller") + (Hersteller!#REF!=""))), ROW(A115))), "")</f>
        <v/>
      </c>
      <c r="AX126" s="315" t="str" cm="1">
        <f t="array" ref="AX126">IFERROR(
    INDEX(Hersteller!$D$12:$D$261,
        _xlfn.AGGREGATE(15, 6, (ROW(Hersteller!$D$12:$D$261)-11) / ((Hersteller!$D$12:$D$261&lt;&gt;"") * (Hersteller!#REF!="Zwischenhändler")), ROW(A115))
    ),
    ""
)</f>
        <v/>
      </c>
      <c r="AZ126" s="322" t="str" cm="1">
        <f t="array" ref="AZ126">IFERROR(INDEX(Hersteller!$D$12:$D$261, SMALL(IF(Hersteller!$D$12:$D$261&lt;&gt;"", ROW(Hersteller!$D$12:$D$261)-11), ROW(A115))), "")</f>
        <v/>
      </c>
      <c r="BB126" s="264" cm="1">
        <f t="array" ref="BB12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6" s="264" cm="1">
        <f t="array" ref="BC126">IF(AND($AT$12&gt;0,ROW()-ROW($AT$12)=0),"━━ Installationen ━━",IF(AND($AT$12&gt;0,ROW()-ROW($AT$12)&lt;=$AT$12),INDEX($AS$12:$AS$261,ROW()-ROW($AT$12)),IF(AND($BA$12&gt;0,ROW()-ROW($AT$12)-$AT$12-IF($AT$12&gt;0,1,0)=0),"━━ Hersteller ━━",IF(AND($BA$12&gt;0,ROW()-ROW($AT$12)-$AT$12-IF($AT$12&gt;0,1,0)&lt;=$BA$12),INDEX($AZ$12:$AZ$261,ROW()-ROW($AT$12)-$AT$12-IF($AT$12&gt;0,1,0)),0))))</f>
        <v>0</v>
      </c>
      <c r="BD126" s="264">
        <f t="shared" si="6"/>
        <v>0</v>
      </c>
    </row>
    <row r="127" spans="3:56" ht="30" customHeight="1" thickTop="1" thickBot="1">
      <c r="C127" s="141">
        <v>116</v>
      </c>
      <c r="D127" s="125"/>
      <c r="E127" s="155"/>
      <c r="F127" s="156"/>
      <c r="G127" s="156"/>
      <c r="H127" s="156"/>
      <c r="I127" s="125"/>
      <c r="J127" s="125"/>
      <c r="K127" s="155"/>
      <c r="L127" s="156"/>
      <c r="M127" s="41"/>
      <c r="N127" s="41"/>
      <c r="O127" s="41"/>
      <c r="P127" s="41"/>
      <c r="Q127" s="41"/>
      <c r="R127" s="41"/>
      <c r="S127" s="41"/>
      <c r="T127" s="41"/>
      <c r="U127" s="41"/>
      <c r="AC127" s="61" t="str">
        <f t="array" ref="AC127">IF($K127="", "", IF(ISERROR(INDEX(Länder_Liste!$I:$I, _xludf.AGGREGATE(15, 6, ROW(Länder_Liste!$H$1:$M$260)/(Länder_Liste!$H$1:$M$260=$K$10), 1))), "not_found", INDEX(Länder_Liste!I:I, _xludf.AGGREGATE(15, 6, ROW(Länder_Liste!$H$1:$M$260)/(Länder_Liste!$H$1:$M$260=K127), 1))))</f>
        <v/>
      </c>
      <c r="AD127" s="40" t="str" cm="1">
        <f t="array" ref="AD127">IFERROR(INDEX($AK$12:$AK$261, SMALL(IF($AK$12:$AK$261&lt;&gt;"", ROW($AK$12:$AK$261)-ROW(#REF!)+1), ROW(C114))), "")</f>
        <v/>
      </c>
      <c r="AE127" s="40" cm="1">
        <f t="array" aca="1" ref="AE127" ca="1">IFERROR(INDEX(ListeHersteller,ROW(AE127)-13),0)</f>
        <v>0</v>
      </c>
      <c r="AH127" s="40" t="e">
        <f t="shared" ca="1" si="4"/>
        <v>#REF!</v>
      </c>
      <c r="AK127" s="40" t="str">
        <f t="shared" si="5"/>
        <v/>
      </c>
      <c r="AL127" s="40">
        <f>IF(ISERROR(MATCH(Hersteller!D127,D127:D263, 0)), Hersteller!D127, 0)</f>
        <v>0</v>
      </c>
      <c r="AO127" s="40" cm="1">
        <f t="array" aca="1" ref="AO127" ca="1">IF(ROW()-14&lt;($AI$12),$AH127,IF(ROW()-14=$AI$12,"━━━━━━",INDEX($AE$12:$AE$248,ROW()-14-($AI$12))))</f>
        <v>0</v>
      </c>
      <c r="AR127" s="40" t="str">
        <f t="shared" si="2"/>
        <v>-</v>
      </c>
      <c r="AS127" s="315" t="str" cm="1">
        <f t="array" ref="AS127">IFERROR(INDEX($E$12:$E$261, SMALL(IF($E$12:$E$261&lt;&gt;"", ROW($E$12:$E$261)-11), ROW(A116))), "")</f>
        <v/>
      </c>
      <c r="AU127" s="40" t="e">
        <f>IF(AND(Hersteller!$D127&lt;&gt;"", OR(Hersteller!#REF!="Hersteller", Hersteller!#REF!="")), ROW(), "")</f>
        <v>#REF!</v>
      </c>
      <c r="AV127" s="315" t="str" cm="1">
        <f t="array" ref="AV127">IFERROR(INDEX(Hersteller!$D$12:$D$261, _xlfn.AGGREGATE(15, 6, (ROW(Hersteller!$D$12:$D$261)-11)/((Hersteller!$D$12:$D$261&lt;&gt;"") * ((Hersteller!#REF!="Hersteller") + (Hersteller!#REF!=""))), ROW(A116))), "")</f>
        <v/>
      </c>
      <c r="AX127" s="315" t="str" cm="1">
        <f t="array" ref="AX127">IFERROR(
    INDEX(Hersteller!$D$12:$D$261,
        _xlfn.AGGREGATE(15, 6, (ROW(Hersteller!$D$12:$D$261)-11) / ((Hersteller!$D$12:$D$261&lt;&gt;"") * (Hersteller!#REF!="Zwischenhändler")), ROW(A116))
    ),
    ""
)</f>
        <v/>
      </c>
      <c r="AZ127" s="322" t="str" cm="1">
        <f t="array" ref="AZ127">IFERROR(INDEX(Hersteller!$D$12:$D$261, SMALL(IF(Hersteller!$D$12:$D$261&lt;&gt;"", ROW(Hersteller!$D$12:$D$261)-11), ROW(A116))), "")</f>
        <v/>
      </c>
      <c r="BB127" s="264" cm="1">
        <f t="array" ref="BB12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7" s="264" cm="1">
        <f t="array" ref="BC127">IF(AND($AT$12&gt;0,ROW()-ROW($AT$12)=0),"━━ Installationen ━━",IF(AND($AT$12&gt;0,ROW()-ROW($AT$12)&lt;=$AT$12),INDEX($AS$12:$AS$261,ROW()-ROW($AT$12)),IF(AND($BA$12&gt;0,ROW()-ROW($AT$12)-$AT$12-IF($AT$12&gt;0,1,0)=0),"━━ Hersteller ━━",IF(AND($BA$12&gt;0,ROW()-ROW($AT$12)-$AT$12-IF($AT$12&gt;0,1,0)&lt;=$BA$12),INDEX($AZ$12:$AZ$261,ROW()-ROW($AT$12)-$AT$12-IF($AT$12&gt;0,1,0)),0))))</f>
        <v>0</v>
      </c>
      <c r="BD127" s="264">
        <f t="shared" si="6"/>
        <v>0</v>
      </c>
    </row>
    <row r="128" spans="3:56" ht="30" customHeight="1" thickTop="1" thickBot="1">
      <c r="C128" s="141">
        <v>117</v>
      </c>
      <c r="D128" s="125"/>
      <c r="E128" s="155"/>
      <c r="F128" s="156"/>
      <c r="G128" s="156"/>
      <c r="H128" s="156"/>
      <c r="I128" s="125"/>
      <c r="J128" s="125"/>
      <c r="K128" s="155"/>
      <c r="L128" s="156"/>
      <c r="M128" s="41"/>
      <c r="N128" s="41"/>
      <c r="O128" s="41"/>
      <c r="P128" s="41"/>
      <c r="Q128" s="41"/>
      <c r="R128" s="41"/>
      <c r="S128" s="41"/>
      <c r="T128" s="41"/>
      <c r="U128" s="41"/>
      <c r="AC128" s="61" t="str">
        <f t="array" ref="AC128">IF($K128="", "", IF(ISERROR(INDEX(Länder_Liste!$I:$I, _xludf.AGGREGATE(15, 6, ROW(Länder_Liste!$H$1:$M$260)/(Länder_Liste!$H$1:$M$260=$K$10), 1))), "not_found", INDEX(Länder_Liste!I:I, _xludf.AGGREGATE(15, 6, ROW(Länder_Liste!$H$1:$M$260)/(Länder_Liste!$H$1:$M$260=K128), 1))))</f>
        <v/>
      </c>
      <c r="AD128" s="40" t="str" cm="1">
        <f t="array" ref="AD128">IFERROR(INDEX($AK$12:$AK$261, SMALL(IF($AK$12:$AK$261&lt;&gt;"", ROW($AK$12:$AK$261)-ROW(#REF!)+1), ROW(C115))), "")</f>
        <v/>
      </c>
      <c r="AE128" s="40" cm="1">
        <f t="array" aca="1" ref="AE128" ca="1">IFERROR(INDEX(ListeHersteller,ROW(AE128)-13),0)</f>
        <v>0</v>
      </c>
      <c r="AH128" s="40" t="e">
        <f t="shared" ca="1" si="4"/>
        <v>#REF!</v>
      </c>
      <c r="AK128" s="40" t="str">
        <f t="shared" si="5"/>
        <v/>
      </c>
      <c r="AL128" s="40">
        <f>IF(ISERROR(MATCH(Hersteller!D128,D128:D264, 0)), Hersteller!D128, 0)</f>
        <v>0</v>
      </c>
      <c r="AO128" s="40" cm="1">
        <f t="array" aca="1" ref="AO128" ca="1">IF(ROW()-14&lt;($AI$12),$AH128,IF(ROW()-14=$AI$12,"━━━━━━",INDEX($AE$12:$AE$248,ROW()-14-($AI$12))))</f>
        <v>0</v>
      </c>
      <c r="AR128" s="40" t="str">
        <f t="shared" si="2"/>
        <v>-</v>
      </c>
      <c r="AS128" s="315" t="str" cm="1">
        <f t="array" ref="AS128">IFERROR(INDEX($E$12:$E$261, SMALL(IF($E$12:$E$261&lt;&gt;"", ROW($E$12:$E$261)-11), ROW(A117))), "")</f>
        <v/>
      </c>
      <c r="AU128" s="40" t="e">
        <f>IF(AND(Hersteller!$D128&lt;&gt;"", OR(Hersteller!#REF!="Hersteller", Hersteller!#REF!="")), ROW(), "")</f>
        <v>#REF!</v>
      </c>
      <c r="AV128" s="315" t="str" cm="1">
        <f t="array" ref="AV128">IFERROR(INDEX(Hersteller!$D$12:$D$261, _xlfn.AGGREGATE(15, 6, (ROW(Hersteller!$D$12:$D$261)-11)/((Hersteller!$D$12:$D$261&lt;&gt;"") * ((Hersteller!#REF!="Hersteller") + (Hersteller!#REF!=""))), ROW(A117))), "")</f>
        <v/>
      </c>
      <c r="AX128" s="315" t="str" cm="1">
        <f t="array" ref="AX128">IFERROR(
    INDEX(Hersteller!$D$12:$D$261,
        _xlfn.AGGREGATE(15, 6, (ROW(Hersteller!$D$12:$D$261)-11) / ((Hersteller!$D$12:$D$261&lt;&gt;"") * (Hersteller!#REF!="Zwischenhändler")), ROW(A117))
    ),
    ""
)</f>
        <v/>
      </c>
      <c r="AZ128" s="322" t="str" cm="1">
        <f t="array" ref="AZ128">IFERROR(INDEX(Hersteller!$D$12:$D$261, SMALL(IF(Hersteller!$D$12:$D$261&lt;&gt;"", ROW(Hersteller!$D$12:$D$261)-11), ROW(A117))), "")</f>
        <v/>
      </c>
      <c r="BB128" s="264" cm="1">
        <f t="array" ref="BB12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8" s="264" cm="1">
        <f t="array" ref="BC128">IF(AND($AT$12&gt;0,ROW()-ROW($AT$12)=0),"━━ Installationen ━━",IF(AND($AT$12&gt;0,ROW()-ROW($AT$12)&lt;=$AT$12),INDEX($AS$12:$AS$261,ROW()-ROW($AT$12)),IF(AND($BA$12&gt;0,ROW()-ROW($AT$12)-$AT$12-IF($AT$12&gt;0,1,0)=0),"━━ Hersteller ━━",IF(AND($BA$12&gt;0,ROW()-ROW($AT$12)-$AT$12-IF($AT$12&gt;0,1,0)&lt;=$BA$12),INDEX($AZ$12:$AZ$261,ROW()-ROW($AT$12)-$AT$12-IF($AT$12&gt;0,1,0)),0))))</f>
        <v>0</v>
      </c>
      <c r="BD128" s="264">
        <f t="shared" si="6"/>
        <v>0</v>
      </c>
    </row>
    <row r="129" spans="3:56" ht="30" customHeight="1" thickTop="1" thickBot="1">
      <c r="C129" s="141">
        <v>118</v>
      </c>
      <c r="D129" s="125"/>
      <c r="E129" s="155"/>
      <c r="F129" s="156"/>
      <c r="G129" s="156"/>
      <c r="H129" s="156"/>
      <c r="I129" s="125"/>
      <c r="J129" s="125"/>
      <c r="K129" s="155"/>
      <c r="L129" s="156"/>
      <c r="M129" s="41"/>
      <c r="N129" s="41"/>
      <c r="O129" s="41"/>
      <c r="P129" s="41"/>
      <c r="Q129" s="41"/>
      <c r="R129" s="41"/>
      <c r="S129" s="41"/>
      <c r="T129" s="41"/>
      <c r="U129" s="41"/>
      <c r="AC129" s="61" t="str">
        <f t="array" ref="AC129">IF($K129="", "", IF(ISERROR(INDEX(Länder_Liste!$I:$I, _xludf.AGGREGATE(15, 6, ROW(Länder_Liste!$H$1:$M$260)/(Länder_Liste!$H$1:$M$260=$K$10), 1))), "not_found", INDEX(Länder_Liste!I:I, _xludf.AGGREGATE(15, 6, ROW(Länder_Liste!$H$1:$M$260)/(Länder_Liste!$H$1:$M$260=K129), 1))))</f>
        <v/>
      </c>
      <c r="AD129" s="40" t="str" cm="1">
        <f t="array" ref="AD129">IFERROR(INDEX($AK$12:$AK$261, SMALL(IF($AK$12:$AK$261&lt;&gt;"", ROW($AK$12:$AK$261)-ROW(#REF!)+1), ROW(C116))), "")</f>
        <v/>
      </c>
      <c r="AE129" s="40" cm="1">
        <f t="array" aca="1" ref="AE129" ca="1">IFERROR(INDEX(ListeHersteller,ROW(AE129)-13),0)</f>
        <v>0</v>
      </c>
      <c r="AH129" s="40" t="e">
        <f t="shared" ca="1" si="4"/>
        <v>#REF!</v>
      </c>
      <c r="AK129" s="40" t="str">
        <f t="shared" si="5"/>
        <v/>
      </c>
      <c r="AL129" s="40">
        <f>IF(ISERROR(MATCH(Hersteller!D129,D129:D265, 0)), Hersteller!D129, 0)</f>
        <v>0</v>
      </c>
      <c r="AO129" s="40" cm="1">
        <f t="array" aca="1" ref="AO129" ca="1">IF(ROW()-14&lt;($AI$12),$AH129,IF(ROW()-14=$AI$12,"━━━━━━",INDEX($AE$12:$AE$248,ROW()-14-($AI$12))))</f>
        <v>0</v>
      </c>
      <c r="AR129" s="40" t="str">
        <f t="shared" si="2"/>
        <v>-</v>
      </c>
      <c r="AS129" s="315" t="str" cm="1">
        <f t="array" ref="AS129">IFERROR(INDEX($E$12:$E$261, SMALL(IF($E$12:$E$261&lt;&gt;"", ROW($E$12:$E$261)-11), ROW(A118))), "")</f>
        <v/>
      </c>
      <c r="AU129" s="40" t="e">
        <f>IF(AND(Hersteller!$D129&lt;&gt;"", OR(Hersteller!#REF!="Hersteller", Hersteller!#REF!="")), ROW(), "")</f>
        <v>#REF!</v>
      </c>
      <c r="AV129" s="315" t="str" cm="1">
        <f t="array" ref="AV129">IFERROR(INDEX(Hersteller!$D$12:$D$261, _xlfn.AGGREGATE(15, 6, (ROW(Hersteller!$D$12:$D$261)-11)/((Hersteller!$D$12:$D$261&lt;&gt;"") * ((Hersteller!#REF!="Hersteller") + (Hersteller!#REF!=""))), ROW(A118))), "")</f>
        <v/>
      </c>
      <c r="AX129" s="315" t="str" cm="1">
        <f t="array" ref="AX129">IFERROR(
    INDEX(Hersteller!$D$12:$D$261,
        _xlfn.AGGREGATE(15, 6, (ROW(Hersteller!$D$12:$D$261)-11) / ((Hersteller!$D$12:$D$261&lt;&gt;"") * (Hersteller!#REF!="Zwischenhändler")), ROW(A118))
    ),
    ""
)</f>
        <v/>
      </c>
      <c r="AZ129" s="322" t="str" cm="1">
        <f t="array" ref="AZ129">IFERROR(INDEX(Hersteller!$D$12:$D$261, SMALL(IF(Hersteller!$D$12:$D$261&lt;&gt;"", ROW(Hersteller!$D$12:$D$261)-11), ROW(A118))), "")</f>
        <v/>
      </c>
      <c r="BB129" s="264" cm="1">
        <f t="array" ref="BB12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29" s="264" cm="1">
        <f t="array" ref="BC129">IF(AND($AT$12&gt;0,ROW()-ROW($AT$12)=0),"━━ Installationen ━━",IF(AND($AT$12&gt;0,ROW()-ROW($AT$12)&lt;=$AT$12),INDEX($AS$12:$AS$261,ROW()-ROW($AT$12)),IF(AND($BA$12&gt;0,ROW()-ROW($AT$12)-$AT$12-IF($AT$12&gt;0,1,0)=0),"━━ Hersteller ━━",IF(AND($BA$12&gt;0,ROW()-ROW($AT$12)-$AT$12-IF($AT$12&gt;0,1,0)&lt;=$BA$12),INDEX($AZ$12:$AZ$261,ROW()-ROW($AT$12)-$AT$12-IF($AT$12&gt;0,1,0)),0))))</f>
        <v>0</v>
      </c>
      <c r="BD129" s="264">
        <f t="shared" si="6"/>
        <v>0</v>
      </c>
    </row>
    <row r="130" spans="3:56" ht="30" customHeight="1" thickTop="1" thickBot="1">
      <c r="C130" s="141">
        <v>119</v>
      </c>
      <c r="D130" s="125"/>
      <c r="E130" s="155"/>
      <c r="F130" s="156"/>
      <c r="G130" s="156"/>
      <c r="H130" s="156"/>
      <c r="I130" s="125"/>
      <c r="J130" s="125"/>
      <c r="K130" s="155"/>
      <c r="L130" s="156"/>
      <c r="M130" s="41"/>
      <c r="N130" s="41"/>
      <c r="O130" s="41"/>
      <c r="P130" s="41"/>
      <c r="Q130" s="41"/>
      <c r="R130" s="41"/>
      <c r="S130" s="41"/>
      <c r="T130" s="41"/>
      <c r="U130" s="41"/>
      <c r="AC130" s="61" t="str">
        <f t="array" ref="AC130">IF($K130="", "", IF(ISERROR(INDEX(Länder_Liste!$I:$I, _xludf.AGGREGATE(15, 6, ROW(Länder_Liste!$H$1:$M$260)/(Länder_Liste!$H$1:$M$260=$K$10), 1))), "not_found", INDEX(Länder_Liste!I:I, _xludf.AGGREGATE(15, 6, ROW(Länder_Liste!$H$1:$M$260)/(Länder_Liste!$H$1:$M$260=K130), 1))))</f>
        <v/>
      </c>
      <c r="AD130" s="40" t="str" cm="1">
        <f t="array" ref="AD130">IFERROR(INDEX($AK$12:$AK$261, SMALL(IF($AK$12:$AK$261&lt;&gt;"", ROW($AK$12:$AK$261)-ROW(#REF!)+1), ROW(C117))), "")</f>
        <v/>
      </c>
      <c r="AE130" s="40" cm="1">
        <f t="array" aca="1" ref="AE130" ca="1">IFERROR(INDEX(ListeHersteller,ROW(AE130)-13),0)</f>
        <v>0</v>
      </c>
      <c r="AH130" s="40" t="e">
        <f t="shared" ca="1" si="4"/>
        <v>#REF!</v>
      </c>
      <c r="AK130" s="40" t="str">
        <f t="shared" si="5"/>
        <v/>
      </c>
      <c r="AL130" s="40">
        <f>IF(ISERROR(MATCH(Hersteller!D130,D130:D266, 0)), Hersteller!D130, 0)</f>
        <v>0</v>
      </c>
      <c r="AO130" s="40" cm="1">
        <f t="array" aca="1" ref="AO130" ca="1">IF(ROW()-14&lt;($AI$12),$AH130,IF(ROW()-14=$AI$12,"━━━━━━",INDEX($AE$12:$AE$248,ROW()-14-($AI$12))))</f>
        <v>0</v>
      </c>
      <c r="AR130" s="40" t="str">
        <f t="shared" si="2"/>
        <v>-</v>
      </c>
      <c r="AS130" s="315" t="str" cm="1">
        <f t="array" ref="AS130">IFERROR(INDEX($E$12:$E$261, SMALL(IF($E$12:$E$261&lt;&gt;"", ROW($E$12:$E$261)-11), ROW(A119))), "")</f>
        <v/>
      </c>
      <c r="AU130" s="40" t="e">
        <f>IF(AND(Hersteller!$D130&lt;&gt;"", OR(Hersteller!#REF!="Hersteller", Hersteller!#REF!="")), ROW(), "")</f>
        <v>#REF!</v>
      </c>
      <c r="AV130" s="315" t="str" cm="1">
        <f t="array" ref="AV130">IFERROR(INDEX(Hersteller!$D$12:$D$261, _xlfn.AGGREGATE(15, 6, (ROW(Hersteller!$D$12:$D$261)-11)/((Hersteller!$D$12:$D$261&lt;&gt;"") * ((Hersteller!#REF!="Hersteller") + (Hersteller!#REF!=""))), ROW(A119))), "")</f>
        <v/>
      </c>
      <c r="AX130" s="315" t="str" cm="1">
        <f t="array" ref="AX130">IFERROR(
    INDEX(Hersteller!$D$12:$D$261,
        _xlfn.AGGREGATE(15, 6, (ROW(Hersteller!$D$12:$D$261)-11) / ((Hersteller!$D$12:$D$261&lt;&gt;"") * (Hersteller!#REF!="Zwischenhändler")), ROW(A119))
    ),
    ""
)</f>
        <v/>
      </c>
      <c r="AZ130" s="322" t="str" cm="1">
        <f t="array" ref="AZ130">IFERROR(INDEX(Hersteller!$D$12:$D$261, SMALL(IF(Hersteller!$D$12:$D$261&lt;&gt;"", ROW(Hersteller!$D$12:$D$261)-11), ROW(A119))), "")</f>
        <v/>
      </c>
      <c r="BB130" s="264" cm="1">
        <f t="array" ref="BB13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0" s="264" cm="1">
        <f t="array" ref="BC130">IF(AND($AT$12&gt;0,ROW()-ROW($AT$12)=0),"━━ Installationen ━━",IF(AND($AT$12&gt;0,ROW()-ROW($AT$12)&lt;=$AT$12),INDEX($AS$12:$AS$261,ROW()-ROW($AT$12)),IF(AND($BA$12&gt;0,ROW()-ROW($AT$12)-$AT$12-IF($AT$12&gt;0,1,0)=0),"━━ Hersteller ━━",IF(AND($BA$12&gt;0,ROW()-ROW($AT$12)-$AT$12-IF($AT$12&gt;0,1,0)&lt;=$BA$12),INDEX($AZ$12:$AZ$261,ROW()-ROW($AT$12)-$AT$12-IF($AT$12&gt;0,1,0)),0))))</f>
        <v>0</v>
      </c>
      <c r="BD130" s="264">
        <f t="shared" si="6"/>
        <v>0</v>
      </c>
    </row>
    <row r="131" spans="3:56" ht="30" customHeight="1" thickTop="1" thickBot="1">
      <c r="C131" s="141">
        <v>120</v>
      </c>
      <c r="D131" s="125"/>
      <c r="E131" s="155"/>
      <c r="F131" s="156"/>
      <c r="G131" s="156"/>
      <c r="H131" s="156"/>
      <c r="I131" s="125"/>
      <c r="J131" s="125"/>
      <c r="K131" s="155"/>
      <c r="L131" s="156"/>
      <c r="M131" s="41"/>
      <c r="N131" s="41"/>
      <c r="O131" s="41"/>
      <c r="P131" s="41"/>
      <c r="Q131" s="41"/>
      <c r="R131" s="41"/>
      <c r="S131" s="41"/>
      <c r="T131" s="41"/>
      <c r="U131" s="41"/>
      <c r="AC131" s="61" t="str">
        <f t="array" ref="AC131">IF($K131="", "", IF(ISERROR(INDEX(Länder_Liste!$I:$I, _xludf.AGGREGATE(15, 6, ROW(Länder_Liste!$H$1:$M$260)/(Länder_Liste!$H$1:$M$260=$K$10), 1))), "not_found", INDEX(Länder_Liste!I:I, _xludf.AGGREGATE(15, 6, ROW(Länder_Liste!$H$1:$M$260)/(Länder_Liste!$H$1:$M$260=K131), 1))))</f>
        <v/>
      </c>
      <c r="AD131" s="40" t="str" cm="1">
        <f t="array" ref="AD131">IFERROR(INDEX($AK$12:$AK$261, SMALL(IF($AK$12:$AK$261&lt;&gt;"", ROW($AK$12:$AK$261)-ROW(#REF!)+1), ROW(C118))), "")</f>
        <v/>
      </c>
      <c r="AE131" s="40" cm="1">
        <f t="array" aca="1" ref="AE131" ca="1">IFERROR(INDEX(ListeHersteller,ROW(AE131)-13),0)</f>
        <v>0</v>
      </c>
      <c r="AH131" s="40" t="e">
        <f t="shared" ca="1" si="4"/>
        <v>#REF!</v>
      </c>
      <c r="AK131" s="40" t="str">
        <f t="shared" si="5"/>
        <v/>
      </c>
      <c r="AL131" s="40">
        <f>IF(ISERROR(MATCH(Hersteller!D131,D131:D267, 0)), Hersteller!D131, 0)</f>
        <v>0</v>
      </c>
      <c r="AO131" s="40" cm="1">
        <f t="array" aca="1" ref="AO131" ca="1">IF(ROW()-14&lt;($AI$12),$AH131,IF(ROW()-14=$AI$12,"━━━━━━",INDEX($AE$12:$AE$248,ROW()-14-($AI$12))))</f>
        <v>0</v>
      </c>
      <c r="AR131" s="40" t="str">
        <f t="shared" si="2"/>
        <v>-</v>
      </c>
      <c r="AS131" s="315" t="str" cm="1">
        <f t="array" ref="AS131">IFERROR(INDEX($E$12:$E$261, SMALL(IF($E$12:$E$261&lt;&gt;"", ROW($E$12:$E$261)-11), ROW(A120))), "")</f>
        <v/>
      </c>
      <c r="AU131" s="40" t="e">
        <f>IF(AND(Hersteller!$D131&lt;&gt;"", OR(Hersteller!#REF!="Hersteller", Hersteller!#REF!="")), ROW(), "")</f>
        <v>#REF!</v>
      </c>
      <c r="AV131" s="315" t="str" cm="1">
        <f t="array" ref="AV131">IFERROR(INDEX(Hersteller!$D$12:$D$261, _xlfn.AGGREGATE(15, 6, (ROW(Hersteller!$D$12:$D$261)-11)/((Hersteller!$D$12:$D$261&lt;&gt;"") * ((Hersteller!#REF!="Hersteller") + (Hersteller!#REF!=""))), ROW(A120))), "")</f>
        <v/>
      </c>
      <c r="AX131" s="315" t="str" cm="1">
        <f t="array" ref="AX131">IFERROR(
    INDEX(Hersteller!$D$12:$D$261,
        _xlfn.AGGREGATE(15, 6, (ROW(Hersteller!$D$12:$D$261)-11) / ((Hersteller!$D$12:$D$261&lt;&gt;"") * (Hersteller!#REF!="Zwischenhändler")), ROW(A120))
    ),
    ""
)</f>
        <v/>
      </c>
      <c r="AZ131" s="322" t="str" cm="1">
        <f t="array" ref="AZ131">IFERROR(INDEX(Hersteller!$D$12:$D$261, SMALL(IF(Hersteller!$D$12:$D$261&lt;&gt;"", ROW(Hersteller!$D$12:$D$261)-11), ROW(A120))), "")</f>
        <v/>
      </c>
      <c r="BB131" s="264" cm="1">
        <f t="array" ref="BB13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1" s="264" cm="1">
        <f t="array" ref="BC131">IF(AND($AT$12&gt;0,ROW()-ROW($AT$12)=0),"━━ Installationen ━━",IF(AND($AT$12&gt;0,ROW()-ROW($AT$12)&lt;=$AT$12),INDEX($AS$12:$AS$261,ROW()-ROW($AT$12)),IF(AND($BA$12&gt;0,ROW()-ROW($AT$12)-$AT$12-IF($AT$12&gt;0,1,0)=0),"━━ Hersteller ━━",IF(AND($BA$12&gt;0,ROW()-ROW($AT$12)-$AT$12-IF($AT$12&gt;0,1,0)&lt;=$BA$12),INDEX($AZ$12:$AZ$261,ROW()-ROW($AT$12)-$AT$12-IF($AT$12&gt;0,1,0)),0))))</f>
        <v>0</v>
      </c>
      <c r="BD131" s="264">
        <f t="shared" si="6"/>
        <v>0</v>
      </c>
    </row>
    <row r="132" spans="3:56" ht="30" customHeight="1" thickTop="1" thickBot="1">
      <c r="C132" s="141">
        <v>121</v>
      </c>
      <c r="D132" s="125"/>
      <c r="E132" s="155"/>
      <c r="F132" s="156"/>
      <c r="G132" s="156"/>
      <c r="H132" s="156"/>
      <c r="I132" s="125"/>
      <c r="J132" s="125"/>
      <c r="K132" s="155"/>
      <c r="L132" s="156"/>
      <c r="M132" s="41"/>
      <c r="N132" s="41"/>
      <c r="O132" s="41"/>
      <c r="P132" s="41"/>
      <c r="Q132" s="41"/>
      <c r="R132" s="41"/>
      <c r="S132" s="41"/>
      <c r="T132" s="41"/>
      <c r="U132" s="41"/>
      <c r="AC132" s="61" t="str">
        <f t="array" ref="AC132">IF($K132="", "", IF(ISERROR(INDEX(Länder_Liste!$I:$I, _xludf.AGGREGATE(15, 6, ROW(Länder_Liste!$H$1:$M$260)/(Länder_Liste!$H$1:$M$260=$K$10), 1))), "not_found", INDEX(Länder_Liste!I:I, _xludf.AGGREGATE(15, 6, ROW(Länder_Liste!$H$1:$M$260)/(Länder_Liste!$H$1:$M$260=K132), 1))))</f>
        <v/>
      </c>
      <c r="AD132" s="40" t="str" cm="1">
        <f t="array" ref="AD132">IFERROR(INDEX($AK$12:$AK$261, SMALL(IF($AK$12:$AK$261&lt;&gt;"", ROW($AK$12:$AK$261)-ROW(#REF!)+1), ROW(C119))), "")</f>
        <v/>
      </c>
      <c r="AE132" s="40" cm="1">
        <f t="array" aca="1" ref="AE132" ca="1">IFERROR(INDEX(ListeHersteller,ROW(AE132)-13),0)</f>
        <v>0</v>
      </c>
      <c r="AH132" s="40" t="e">
        <f t="shared" ca="1" si="4"/>
        <v>#REF!</v>
      </c>
      <c r="AK132" s="40" t="str">
        <f t="shared" si="5"/>
        <v/>
      </c>
      <c r="AL132" s="40">
        <f>IF(ISERROR(MATCH(Hersteller!D132,D132:D268, 0)), Hersteller!D132, 0)</f>
        <v>0</v>
      </c>
      <c r="AO132" s="40" cm="1">
        <f t="array" aca="1" ref="AO132" ca="1">IF(ROW()-14&lt;($AI$12),$AH132,IF(ROW()-14=$AI$12,"━━━━━━",INDEX($AE$12:$AE$248,ROW()-14-($AI$12))))</f>
        <v>0</v>
      </c>
      <c r="AR132" s="40" t="str">
        <f t="shared" si="2"/>
        <v>-</v>
      </c>
      <c r="AS132" s="315" t="str" cm="1">
        <f t="array" ref="AS132">IFERROR(INDEX($E$12:$E$261, SMALL(IF($E$12:$E$261&lt;&gt;"", ROW($E$12:$E$261)-11), ROW(A121))), "")</f>
        <v/>
      </c>
      <c r="AU132" s="40" t="e">
        <f>IF(AND(Hersteller!$D132&lt;&gt;"", OR(Hersteller!#REF!="Hersteller", Hersteller!#REF!="")), ROW(), "")</f>
        <v>#REF!</v>
      </c>
      <c r="AV132" s="315" t="str" cm="1">
        <f t="array" ref="AV132">IFERROR(INDEX(Hersteller!$D$12:$D$261, _xlfn.AGGREGATE(15, 6, (ROW(Hersteller!$D$12:$D$261)-11)/((Hersteller!$D$12:$D$261&lt;&gt;"") * ((Hersteller!#REF!="Hersteller") + (Hersteller!#REF!=""))), ROW(A121))), "")</f>
        <v/>
      </c>
      <c r="AX132" s="315" t="str" cm="1">
        <f t="array" ref="AX132">IFERROR(
    INDEX(Hersteller!$D$12:$D$261,
        _xlfn.AGGREGATE(15, 6, (ROW(Hersteller!$D$12:$D$261)-11) / ((Hersteller!$D$12:$D$261&lt;&gt;"") * (Hersteller!#REF!="Zwischenhändler")), ROW(A121))
    ),
    ""
)</f>
        <v/>
      </c>
      <c r="AZ132" s="322" t="str" cm="1">
        <f t="array" ref="AZ132">IFERROR(INDEX(Hersteller!$D$12:$D$261, SMALL(IF(Hersteller!$D$12:$D$261&lt;&gt;"", ROW(Hersteller!$D$12:$D$261)-11), ROW(A121))), "")</f>
        <v/>
      </c>
      <c r="BB132" s="264" cm="1">
        <f t="array" ref="BB13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2" s="264" cm="1">
        <f t="array" ref="BC132">IF(AND($AT$12&gt;0,ROW()-ROW($AT$12)=0),"━━ Installationen ━━",IF(AND($AT$12&gt;0,ROW()-ROW($AT$12)&lt;=$AT$12),INDEX($AS$12:$AS$261,ROW()-ROW($AT$12)),IF(AND($BA$12&gt;0,ROW()-ROW($AT$12)-$AT$12-IF($AT$12&gt;0,1,0)=0),"━━ Hersteller ━━",IF(AND($BA$12&gt;0,ROW()-ROW($AT$12)-$AT$12-IF($AT$12&gt;0,1,0)&lt;=$BA$12),INDEX($AZ$12:$AZ$261,ROW()-ROW($AT$12)-$AT$12-IF($AT$12&gt;0,1,0)),0))))</f>
        <v>0</v>
      </c>
      <c r="BD132" s="264">
        <f t="shared" si="6"/>
        <v>0</v>
      </c>
    </row>
    <row r="133" spans="3:56" ht="30" customHeight="1" thickTop="1" thickBot="1">
      <c r="C133" s="141">
        <v>122</v>
      </c>
      <c r="D133" s="125"/>
      <c r="E133" s="155"/>
      <c r="F133" s="156"/>
      <c r="G133" s="156"/>
      <c r="H133" s="156"/>
      <c r="I133" s="125"/>
      <c r="J133" s="125"/>
      <c r="K133" s="155"/>
      <c r="L133" s="156"/>
      <c r="M133" s="41"/>
      <c r="N133" s="41"/>
      <c r="O133" s="41"/>
      <c r="P133" s="41"/>
      <c r="Q133" s="41"/>
      <c r="R133" s="41"/>
      <c r="S133" s="41"/>
      <c r="T133" s="41"/>
      <c r="U133" s="41"/>
      <c r="AC133" s="61" t="str">
        <f t="array" ref="AC133">IF($K133="", "", IF(ISERROR(INDEX(Länder_Liste!$I:$I, _xludf.AGGREGATE(15, 6, ROW(Länder_Liste!$H$1:$M$260)/(Länder_Liste!$H$1:$M$260=$K$10), 1))), "not_found", INDEX(Länder_Liste!I:I, _xludf.AGGREGATE(15, 6, ROW(Länder_Liste!$H$1:$M$260)/(Länder_Liste!$H$1:$M$260=K133), 1))))</f>
        <v/>
      </c>
      <c r="AD133" s="40" t="str" cm="1">
        <f t="array" ref="AD133">IFERROR(INDEX($AK$12:$AK$261, SMALL(IF($AK$12:$AK$261&lt;&gt;"", ROW($AK$12:$AK$261)-ROW(#REF!)+1), ROW(C120))), "")</f>
        <v/>
      </c>
      <c r="AE133" s="40" cm="1">
        <f t="array" aca="1" ref="AE133" ca="1">IFERROR(INDEX(ListeHersteller,ROW(AE133)-13),0)</f>
        <v>0</v>
      </c>
      <c r="AH133" s="40" t="e">
        <f t="shared" ca="1" si="4"/>
        <v>#REF!</v>
      </c>
      <c r="AK133" s="40" t="str">
        <f t="shared" si="5"/>
        <v/>
      </c>
      <c r="AL133" s="40">
        <f>IF(ISERROR(MATCH(Hersteller!D133,D133:D269, 0)), Hersteller!D133, 0)</f>
        <v>0</v>
      </c>
      <c r="AO133" s="40" cm="1">
        <f t="array" aca="1" ref="AO133" ca="1">IF(ROW()-14&lt;($AI$12),$AH133,IF(ROW()-14=$AI$12,"━━━━━━",INDEX($AE$12:$AE$248,ROW()-14-($AI$12))))</f>
        <v>0</v>
      </c>
      <c r="AR133" s="40" t="str">
        <f t="shared" si="2"/>
        <v>-</v>
      </c>
      <c r="AS133" s="315" t="str" cm="1">
        <f t="array" ref="AS133">IFERROR(INDEX($E$12:$E$261, SMALL(IF($E$12:$E$261&lt;&gt;"", ROW($E$12:$E$261)-11), ROW(A122))), "")</f>
        <v/>
      </c>
      <c r="AU133" s="40" t="e">
        <f>IF(AND(Hersteller!$D133&lt;&gt;"", OR(Hersteller!#REF!="Hersteller", Hersteller!#REF!="")), ROW(), "")</f>
        <v>#REF!</v>
      </c>
      <c r="AV133" s="315" t="str" cm="1">
        <f t="array" ref="AV133">IFERROR(INDEX(Hersteller!$D$12:$D$261, _xlfn.AGGREGATE(15, 6, (ROW(Hersteller!$D$12:$D$261)-11)/((Hersteller!$D$12:$D$261&lt;&gt;"") * ((Hersteller!#REF!="Hersteller") + (Hersteller!#REF!=""))), ROW(A122))), "")</f>
        <v/>
      </c>
      <c r="AX133" s="315" t="str" cm="1">
        <f t="array" ref="AX133">IFERROR(
    INDEX(Hersteller!$D$12:$D$261,
        _xlfn.AGGREGATE(15, 6, (ROW(Hersteller!$D$12:$D$261)-11) / ((Hersteller!$D$12:$D$261&lt;&gt;"") * (Hersteller!#REF!="Zwischenhändler")), ROW(A122))
    ),
    ""
)</f>
        <v/>
      </c>
      <c r="AZ133" s="322" t="str" cm="1">
        <f t="array" ref="AZ133">IFERROR(INDEX(Hersteller!$D$12:$D$261, SMALL(IF(Hersteller!$D$12:$D$261&lt;&gt;"", ROW(Hersteller!$D$12:$D$261)-11), ROW(A122))), "")</f>
        <v/>
      </c>
      <c r="BB133" s="264" cm="1">
        <f t="array" ref="BB13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3" s="264" cm="1">
        <f t="array" ref="BC133">IF(AND($AT$12&gt;0,ROW()-ROW($AT$12)=0),"━━ Installationen ━━",IF(AND($AT$12&gt;0,ROW()-ROW($AT$12)&lt;=$AT$12),INDEX($AS$12:$AS$261,ROW()-ROW($AT$12)),IF(AND($BA$12&gt;0,ROW()-ROW($AT$12)-$AT$12-IF($AT$12&gt;0,1,0)=0),"━━ Hersteller ━━",IF(AND($BA$12&gt;0,ROW()-ROW($AT$12)-$AT$12-IF($AT$12&gt;0,1,0)&lt;=$BA$12),INDEX($AZ$12:$AZ$261,ROW()-ROW($AT$12)-$AT$12-IF($AT$12&gt;0,1,0)),0))))</f>
        <v>0</v>
      </c>
      <c r="BD133" s="264">
        <f t="shared" si="6"/>
        <v>0</v>
      </c>
    </row>
    <row r="134" spans="3:56" ht="30" customHeight="1" thickTop="1" thickBot="1">
      <c r="C134" s="141">
        <v>123</v>
      </c>
      <c r="D134" s="125"/>
      <c r="E134" s="155"/>
      <c r="F134" s="156"/>
      <c r="G134" s="156"/>
      <c r="H134" s="156"/>
      <c r="I134" s="125"/>
      <c r="J134" s="125"/>
      <c r="K134" s="155"/>
      <c r="L134" s="156"/>
      <c r="M134" s="41"/>
      <c r="N134" s="41"/>
      <c r="O134" s="41"/>
      <c r="P134" s="41"/>
      <c r="Q134" s="41"/>
      <c r="R134" s="41"/>
      <c r="S134" s="41"/>
      <c r="T134" s="41"/>
      <c r="U134" s="41"/>
      <c r="AC134" s="61" t="str">
        <f t="array" ref="AC134">IF($K134="", "", IF(ISERROR(INDEX(Länder_Liste!$I:$I, _xludf.AGGREGATE(15, 6, ROW(Länder_Liste!$H$1:$M$260)/(Länder_Liste!$H$1:$M$260=$K$10), 1))), "not_found", INDEX(Länder_Liste!I:I, _xludf.AGGREGATE(15, 6, ROW(Länder_Liste!$H$1:$M$260)/(Länder_Liste!$H$1:$M$260=K134), 1))))</f>
        <v/>
      </c>
      <c r="AD134" s="40" t="str" cm="1">
        <f t="array" ref="AD134">IFERROR(INDEX($AK$12:$AK$261, SMALL(IF($AK$12:$AK$261&lt;&gt;"", ROW($AK$12:$AK$261)-ROW(#REF!)+1), ROW(C121))), "")</f>
        <v/>
      </c>
      <c r="AE134" s="40" cm="1">
        <f t="array" aca="1" ref="AE134" ca="1">IFERROR(INDEX(ListeHersteller,ROW(AE134)-13),0)</f>
        <v>0</v>
      </c>
      <c r="AH134" s="40" t="e">
        <f t="shared" ca="1" si="4"/>
        <v>#REF!</v>
      </c>
      <c r="AK134" s="40" t="str">
        <f t="shared" si="5"/>
        <v/>
      </c>
      <c r="AL134" s="40">
        <f>IF(ISERROR(MATCH(Hersteller!D134,D134:D270, 0)), Hersteller!D134, 0)</f>
        <v>0</v>
      </c>
      <c r="AO134" s="40" cm="1">
        <f t="array" aca="1" ref="AO134" ca="1">IF(ROW()-14&lt;($AI$12),$AH134,IF(ROW()-14=$AI$12,"━━━━━━",INDEX($AE$12:$AE$248,ROW()-14-($AI$12))))</f>
        <v>0</v>
      </c>
      <c r="AR134" s="40" t="str">
        <f t="shared" si="2"/>
        <v>-</v>
      </c>
      <c r="AS134" s="315" t="str" cm="1">
        <f t="array" ref="AS134">IFERROR(INDEX($E$12:$E$261, SMALL(IF($E$12:$E$261&lt;&gt;"", ROW($E$12:$E$261)-11), ROW(A123))), "")</f>
        <v/>
      </c>
      <c r="AU134" s="40" t="e">
        <f>IF(AND(Hersteller!$D134&lt;&gt;"", OR(Hersteller!#REF!="Hersteller", Hersteller!#REF!="")), ROW(), "")</f>
        <v>#REF!</v>
      </c>
      <c r="AV134" s="315" t="str" cm="1">
        <f t="array" ref="AV134">IFERROR(INDEX(Hersteller!$D$12:$D$261, _xlfn.AGGREGATE(15, 6, (ROW(Hersteller!$D$12:$D$261)-11)/((Hersteller!$D$12:$D$261&lt;&gt;"") * ((Hersteller!#REF!="Hersteller") + (Hersteller!#REF!=""))), ROW(A123))), "")</f>
        <v/>
      </c>
      <c r="AX134" s="315" t="str" cm="1">
        <f t="array" ref="AX134">IFERROR(
    INDEX(Hersteller!$D$12:$D$261,
        _xlfn.AGGREGATE(15, 6, (ROW(Hersteller!$D$12:$D$261)-11) / ((Hersteller!$D$12:$D$261&lt;&gt;"") * (Hersteller!#REF!="Zwischenhändler")), ROW(A123))
    ),
    ""
)</f>
        <v/>
      </c>
      <c r="AZ134" s="322" t="str" cm="1">
        <f t="array" ref="AZ134">IFERROR(INDEX(Hersteller!$D$12:$D$261, SMALL(IF(Hersteller!$D$12:$D$261&lt;&gt;"", ROW(Hersteller!$D$12:$D$261)-11), ROW(A123))), "")</f>
        <v/>
      </c>
      <c r="BB134" s="264" cm="1">
        <f t="array" ref="BB13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4" s="264" cm="1">
        <f t="array" ref="BC134">IF(AND($AT$12&gt;0,ROW()-ROW($AT$12)=0),"━━ Installationen ━━",IF(AND($AT$12&gt;0,ROW()-ROW($AT$12)&lt;=$AT$12),INDEX($AS$12:$AS$261,ROW()-ROW($AT$12)),IF(AND($BA$12&gt;0,ROW()-ROW($AT$12)-$AT$12-IF($AT$12&gt;0,1,0)=0),"━━ Hersteller ━━",IF(AND($BA$12&gt;0,ROW()-ROW($AT$12)-$AT$12-IF($AT$12&gt;0,1,0)&lt;=$BA$12),INDEX($AZ$12:$AZ$261,ROW()-ROW($AT$12)-$AT$12-IF($AT$12&gt;0,1,0)),0))))</f>
        <v>0</v>
      </c>
      <c r="BD134" s="264">
        <f t="shared" si="6"/>
        <v>0</v>
      </c>
    </row>
    <row r="135" spans="3:56" ht="30" customHeight="1" thickTop="1" thickBot="1">
      <c r="C135" s="141">
        <v>124</v>
      </c>
      <c r="D135" s="125"/>
      <c r="E135" s="155"/>
      <c r="F135" s="156"/>
      <c r="G135" s="156"/>
      <c r="H135" s="156"/>
      <c r="I135" s="125"/>
      <c r="J135" s="125"/>
      <c r="K135" s="155"/>
      <c r="L135" s="156"/>
      <c r="M135" s="41"/>
      <c r="N135" s="41"/>
      <c r="O135" s="41"/>
      <c r="P135" s="41"/>
      <c r="Q135" s="41"/>
      <c r="R135" s="41"/>
      <c r="S135" s="41"/>
      <c r="T135" s="41"/>
      <c r="U135" s="41"/>
      <c r="AC135" s="61" t="str">
        <f t="array" ref="AC135">IF($K135="", "", IF(ISERROR(INDEX(Länder_Liste!$I:$I, _xludf.AGGREGATE(15, 6, ROW(Länder_Liste!$H$1:$M$260)/(Länder_Liste!$H$1:$M$260=$K$10), 1))), "not_found", INDEX(Länder_Liste!I:I, _xludf.AGGREGATE(15, 6, ROW(Länder_Liste!$H$1:$M$260)/(Länder_Liste!$H$1:$M$260=K135), 1))))</f>
        <v/>
      </c>
      <c r="AD135" s="40" t="str" cm="1">
        <f t="array" ref="AD135">IFERROR(INDEX($AK$12:$AK$261, SMALL(IF($AK$12:$AK$261&lt;&gt;"", ROW($AK$12:$AK$261)-ROW(#REF!)+1), ROW(C122))), "")</f>
        <v/>
      </c>
      <c r="AE135" s="40" cm="1">
        <f t="array" aca="1" ref="AE135" ca="1">IFERROR(INDEX(ListeHersteller,ROW(AE135)-13),0)</f>
        <v>0</v>
      </c>
      <c r="AH135" s="40" t="e">
        <f t="shared" ca="1" si="4"/>
        <v>#REF!</v>
      </c>
      <c r="AK135" s="40" t="str">
        <f t="shared" si="5"/>
        <v/>
      </c>
      <c r="AL135" s="40">
        <f>IF(ISERROR(MATCH(Hersteller!D135,D135:D271, 0)), Hersteller!D135, 0)</f>
        <v>0</v>
      </c>
      <c r="AO135" s="40" cm="1">
        <f t="array" aca="1" ref="AO135" ca="1">IF(ROW()-14&lt;($AI$12),$AH135,IF(ROW()-14=$AI$12,"━━━━━━",INDEX($AE$12:$AE$248,ROW()-14-($AI$12))))</f>
        <v>0</v>
      </c>
      <c r="AR135" s="40" t="str">
        <f t="shared" si="2"/>
        <v>-</v>
      </c>
      <c r="AS135" s="315" t="str" cm="1">
        <f t="array" ref="AS135">IFERROR(INDEX($E$12:$E$261, SMALL(IF($E$12:$E$261&lt;&gt;"", ROW($E$12:$E$261)-11), ROW(A124))), "")</f>
        <v/>
      </c>
      <c r="AU135" s="40" t="e">
        <f>IF(AND(Hersteller!$D135&lt;&gt;"", OR(Hersteller!#REF!="Hersteller", Hersteller!#REF!="")), ROW(), "")</f>
        <v>#REF!</v>
      </c>
      <c r="AV135" s="315" t="str" cm="1">
        <f t="array" ref="AV135">IFERROR(INDEX(Hersteller!$D$12:$D$261, _xlfn.AGGREGATE(15, 6, (ROW(Hersteller!$D$12:$D$261)-11)/((Hersteller!$D$12:$D$261&lt;&gt;"") * ((Hersteller!#REF!="Hersteller") + (Hersteller!#REF!=""))), ROW(A124))), "")</f>
        <v/>
      </c>
      <c r="AX135" s="315" t="str" cm="1">
        <f t="array" ref="AX135">IFERROR(
    INDEX(Hersteller!$D$12:$D$261,
        _xlfn.AGGREGATE(15, 6, (ROW(Hersteller!$D$12:$D$261)-11) / ((Hersteller!$D$12:$D$261&lt;&gt;"") * (Hersteller!#REF!="Zwischenhändler")), ROW(A124))
    ),
    ""
)</f>
        <v/>
      </c>
      <c r="AZ135" s="322" t="str" cm="1">
        <f t="array" ref="AZ135">IFERROR(INDEX(Hersteller!$D$12:$D$261, SMALL(IF(Hersteller!$D$12:$D$261&lt;&gt;"", ROW(Hersteller!$D$12:$D$261)-11), ROW(A124))), "")</f>
        <v/>
      </c>
      <c r="BB135" s="264" cm="1">
        <f t="array" ref="BB13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5" s="264" cm="1">
        <f t="array" ref="BC135">IF(AND($AT$12&gt;0,ROW()-ROW($AT$12)=0),"━━ Installationen ━━",IF(AND($AT$12&gt;0,ROW()-ROW($AT$12)&lt;=$AT$12),INDEX($AS$12:$AS$261,ROW()-ROW($AT$12)),IF(AND($BA$12&gt;0,ROW()-ROW($AT$12)-$AT$12-IF($AT$12&gt;0,1,0)=0),"━━ Hersteller ━━",IF(AND($BA$12&gt;0,ROW()-ROW($AT$12)-$AT$12-IF($AT$12&gt;0,1,0)&lt;=$BA$12),INDEX($AZ$12:$AZ$261,ROW()-ROW($AT$12)-$AT$12-IF($AT$12&gt;0,1,0)),0))))</f>
        <v>0</v>
      </c>
      <c r="BD135" s="264">
        <f t="shared" si="6"/>
        <v>0</v>
      </c>
    </row>
    <row r="136" spans="3:56" ht="30" customHeight="1" thickTop="1" thickBot="1">
      <c r="C136" s="141">
        <v>125</v>
      </c>
      <c r="D136" s="125"/>
      <c r="E136" s="155"/>
      <c r="F136" s="156"/>
      <c r="G136" s="156"/>
      <c r="H136" s="156"/>
      <c r="I136" s="125"/>
      <c r="J136" s="125"/>
      <c r="K136" s="155"/>
      <c r="L136" s="156"/>
      <c r="M136" s="41"/>
      <c r="N136" s="41"/>
      <c r="O136" s="41"/>
      <c r="P136" s="41"/>
      <c r="Q136" s="41"/>
      <c r="R136" s="41"/>
      <c r="S136" s="41"/>
      <c r="T136" s="41"/>
      <c r="U136" s="41"/>
      <c r="AC136" s="61" t="str">
        <f t="array" ref="AC136">IF($K136="", "", IF(ISERROR(INDEX(Länder_Liste!$I:$I, _xludf.AGGREGATE(15, 6, ROW(Länder_Liste!$H$1:$M$260)/(Länder_Liste!$H$1:$M$260=$K$10), 1))), "not_found", INDEX(Länder_Liste!I:I, _xludf.AGGREGATE(15, 6, ROW(Länder_Liste!$H$1:$M$260)/(Länder_Liste!$H$1:$M$260=K136), 1))))</f>
        <v/>
      </c>
      <c r="AD136" s="40" t="str" cm="1">
        <f t="array" ref="AD136">IFERROR(INDEX($AK$12:$AK$261, SMALL(IF($AK$12:$AK$261&lt;&gt;"", ROW($AK$12:$AK$261)-ROW(#REF!)+1), ROW(C123))), "")</f>
        <v/>
      </c>
      <c r="AE136" s="40" cm="1">
        <f t="array" aca="1" ref="AE136" ca="1">IFERROR(INDEX(ListeHersteller,ROW(AE136)-13),0)</f>
        <v>0</v>
      </c>
      <c r="AH136" s="40" t="e">
        <f t="shared" ca="1" si="4"/>
        <v>#REF!</v>
      </c>
      <c r="AK136" s="40" t="str">
        <f t="shared" si="5"/>
        <v/>
      </c>
      <c r="AL136" s="40">
        <f>IF(ISERROR(MATCH(Hersteller!D136,D136:D272, 0)), Hersteller!D136, 0)</f>
        <v>0</v>
      </c>
      <c r="AO136" s="40" cm="1">
        <f t="array" aca="1" ref="AO136" ca="1">IF(ROW()-14&lt;($AI$12),$AH136,IF(ROW()-14=$AI$12,"━━━━━━",INDEX($AE$12:$AE$248,ROW()-14-($AI$12))))</f>
        <v>0</v>
      </c>
      <c r="AR136" s="40" t="str">
        <f t="shared" si="2"/>
        <v>-</v>
      </c>
      <c r="AS136" s="315" t="str" cm="1">
        <f t="array" ref="AS136">IFERROR(INDEX($E$12:$E$261, SMALL(IF($E$12:$E$261&lt;&gt;"", ROW($E$12:$E$261)-11), ROW(A125))), "")</f>
        <v/>
      </c>
      <c r="AU136" s="40" t="e">
        <f>IF(AND(Hersteller!$D136&lt;&gt;"", OR(Hersteller!#REF!="Hersteller", Hersteller!#REF!="")), ROW(), "")</f>
        <v>#REF!</v>
      </c>
      <c r="AV136" s="315" t="str" cm="1">
        <f t="array" ref="AV136">IFERROR(INDEX(Hersteller!$D$12:$D$261, _xlfn.AGGREGATE(15, 6, (ROW(Hersteller!$D$12:$D$261)-11)/((Hersteller!$D$12:$D$261&lt;&gt;"") * ((Hersteller!#REF!="Hersteller") + (Hersteller!#REF!=""))), ROW(A125))), "")</f>
        <v/>
      </c>
      <c r="AX136" s="315" t="str" cm="1">
        <f t="array" ref="AX136">IFERROR(
    INDEX(Hersteller!$D$12:$D$261,
        _xlfn.AGGREGATE(15, 6, (ROW(Hersteller!$D$12:$D$261)-11) / ((Hersteller!$D$12:$D$261&lt;&gt;"") * (Hersteller!#REF!="Zwischenhändler")), ROW(A125))
    ),
    ""
)</f>
        <v/>
      </c>
      <c r="AZ136" s="322" t="str" cm="1">
        <f t="array" ref="AZ136">IFERROR(INDEX(Hersteller!$D$12:$D$261, SMALL(IF(Hersteller!$D$12:$D$261&lt;&gt;"", ROW(Hersteller!$D$12:$D$261)-11), ROW(A125))), "")</f>
        <v/>
      </c>
      <c r="BB136" s="264" cm="1">
        <f t="array" ref="BB13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6" s="264" cm="1">
        <f t="array" ref="BC136">IF(AND($AT$12&gt;0,ROW()-ROW($AT$12)=0),"━━ Installationen ━━",IF(AND($AT$12&gt;0,ROW()-ROW($AT$12)&lt;=$AT$12),INDEX($AS$12:$AS$261,ROW()-ROW($AT$12)),IF(AND($BA$12&gt;0,ROW()-ROW($AT$12)-$AT$12-IF($AT$12&gt;0,1,0)=0),"━━ Hersteller ━━",IF(AND($BA$12&gt;0,ROW()-ROW($AT$12)-$AT$12-IF($AT$12&gt;0,1,0)&lt;=$BA$12),INDEX($AZ$12:$AZ$261,ROW()-ROW($AT$12)-$AT$12-IF($AT$12&gt;0,1,0)),0))))</f>
        <v>0</v>
      </c>
      <c r="BD136" s="264">
        <f t="shared" si="6"/>
        <v>0</v>
      </c>
    </row>
    <row r="137" spans="3:56" ht="30" customHeight="1" thickTop="1" thickBot="1">
      <c r="C137" s="141">
        <v>126</v>
      </c>
      <c r="D137" s="125"/>
      <c r="E137" s="155"/>
      <c r="F137" s="156"/>
      <c r="G137" s="156"/>
      <c r="H137" s="156"/>
      <c r="I137" s="125"/>
      <c r="J137" s="125"/>
      <c r="K137" s="155"/>
      <c r="L137" s="156"/>
      <c r="M137" s="41"/>
      <c r="N137" s="41"/>
      <c r="O137" s="41"/>
      <c r="P137" s="41"/>
      <c r="Q137" s="41"/>
      <c r="R137" s="41"/>
      <c r="S137" s="41"/>
      <c r="T137" s="41"/>
      <c r="U137" s="41"/>
      <c r="AC137" s="61" t="str">
        <f t="array" ref="AC137">IF($K137="", "", IF(ISERROR(INDEX(Länder_Liste!$I:$I, _xludf.AGGREGATE(15, 6, ROW(Länder_Liste!$H$1:$M$260)/(Länder_Liste!$H$1:$M$260=$K$10), 1))), "not_found", INDEX(Länder_Liste!I:I, _xludf.AGGREGATE(15, 6, ROW(Länder_Liste!$H$1:$M$260)/(Länder_Liste!$H$1:$M$260=K137), 1))))</f>
        <v/>
      </c>
      <c r="AD137" s="40" t="str" cm="1">
        <f t="array" ref="AD137">IFERROR(INDEX($AK$12:$AK$261, SMALL(IF($AK$12:$AK$261&lt;&gt;"", ROW($AK$12:$AK$261)-ROW(#REF!)+1), ROW(C124))), "")</f>
        <v/>
      </c>
      <c r="AE137" s="40" cm="1">
        <f t="array" aca="1" ref="AE137" ca="1">IFERROR(INDEX(ListeHersteller,ROW(AE137)-13),0)</f>
        <v>0</v>
      </c>
      <c r="AH137" s="40" t="e">
        <f t="shared" ca="1" si="4"/>
        <v>#REF!</v>
      </c>
      <c r="AK137" s="40" t="str">
        <f t="shared" si="5"/>
        <v/>
      </c>
      <c r="AL137" s="40">
        <f>IF(ISERROR(MATCH(Hersteller!D137,D137:D273, 0)), Hersteller!D137, 0)</f>
        <v>0</v>
      </c>
      <c r="AO137" s="40" cm="1">
        <f t="array" aca="1" ref="AO137" ca="1">IF(ROW()-14&lt;($AI$12),$AH137,IF(ROW()-14=$AI$12,"━━━━━━",INDEX($AE$12:$AE$248,ROW()-14-($AI$12))))</f>
        <v>0</v>
      </c>
      <c r="AR137" s="40" t="str">
        <f t="shared" si="2"/>
        <v>-</v>
      </c>
      <c r="AS137" s="315" t="str" cm="1">
        <f t="array" ref="AS137">IFERROR(INDEX($E$12:$E$261, SMALL(IF($E$12:$E$261&lt;&gt;"", ROW($E$12:$E$261)-11), ROW(A126))), "")</f>
        <v/>
      </c>
      <c r="AU137" s="40" t="e">
        <f>IF(AND(Hersteller!$D137&lt;&gt;"", OR(Hersteller!#REF!="Hersteller", Hersteller!#REF!="")), ROW(), "")</f>
        <v>#REF!</v>
      </c>
      <c r="AV137" s="315" t="str" cm="1">
        <f t="array" ref="AV137">IFERROR(INDEX(Hersteller!$D$12:$D$261, _xlfn.AGGREGATE(15, 6, (ROW(Hersteller!$D$12:$D$261)-11)/((Hersteller!$D$12:$D$261&lt;&gt;"") * ((Hersteller!#REF!="Hersteller") + (Hersteller!#REF!=""))), ROW(A126))), "")</f>
        <v/>
      </c>
      <c r="AX137" s="315" t="str" cm="1">
        <f t="array" ref="AX137">IFERROR(
    INDEX(Hersteller!$D$12:$D$261,
        _xlfn.AGGREGATE(15, 6, (ROW(Hersteller!$D$12:$D$261)-11) / ((Hersteller!$D$12:$D$261&lt;&gt;"") * (Hersteller!#REF!="Zwischenhändler")), ROW(A126))
    ),
    ""
)</f>
        <v/>
      </c>
      <c r="AZ137" s="322" t="str" cm="1">
        <f t="array" ref="AZ137">IFERROR(INDEX(Hersteller!$D$12:$D$261, SMALL(IF(Hersteller!$D$12:$D$261&lt;&gt;"", ROW(Hersteller!$D$12:$D$261)-11), ROW(A126))), "")</f>
        <v/>
      </c>
      <c r="BB137" s="264" cm="1">
        <f t="array" ref="BB13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7" s="264" cm="1">
        <f t="array" ref="BC137">IF(AND($AT$12&gt;0,ROW()-ROW($AT$12)=0),"━━ Installationen ━━",IF(AND($AT$12&gt;0,ROW()-ROW($AT$12)&lt;=$AT$12),INDEX($AS$12:$AS$261,ROW()-ROW($AT$12)),IF(AND($BA$12&gt;0,ROW()-ROW($AT$12)-$AT$12-IF($AT$12&gt;0,1,0)=0),"━━ Hersteller ━━",IF(AND($BA$12&gt;0,ROW()-ROW($AT$12)-$AT$12-IF($AT$12&gt;0,1,0)&lt;=$BA$12),INDEX($AZ$12:$AZ$261,ROW()-ROW($AT$12)-$AT$12-IF($AT$12&gt;0,1,0)),0))))</f>
        <v>0</v>
      </c>
      <c r="BD137" s="264">
        <f t="shared" si="6"/>
        <v>0</v>
      </c>
    </row>
    <row r="138" spans="3:56" ht="30" customHeight="1" thickTop="1" thickBot="1">
      <c r="C138" s="141">
        <v>127</v>
      </c>
      <c r="D138" s="125"/>
      <c r="E138" s="155"/>
      <c r="F138" s="156"/>
      <c r="G138" s="156"/>
      <c r="H138" s="156"/>
      <c r="I138" s="125"/>
      <c r="J138" s="125"/>
      <c r="K138" s="155"/>
      <c r="L138" s="156"/>
      <c r="M138" s="41"/>
      <c r="N138" s="41"/>
      <c r="O138" s="41"/>
      <c r="P138" s="41"/>
      <c r="Q138" s="41"/>
      <c r="R138" s="41"/>
      <c r="S138" s="41"/>
      <c r="T138" s="41"/>
      <c r="U138" s="41"/>
      <c r="AC138" s="61" t="str">
        <f t="array" ref="AC138">IF($K138="", "", IF(ISERROR(INDEX(Länder_Liste!$I:$I, _xludf.AGGREGATE(15, 6, ROW(Länder_Liste!$H$1:$M$260)/(Länder_Liste!$H$1:$M$260=$K$10), 1))), "not_found", INDEX(Länder_Liste!I:I, _xludf.AGGREGATE(15, 6, ROW(Länder_Liste!$H$1:$M$260)/(Länder_Liste!$H$1:$M$260=K138), 1))))</f>
        <v/>
      </c>
      <c r="AD138" s="40" t="str" cm="1">
        <f t="array" ref="AD138">IFERROR(INDEX($AK$12:$AK$261, SMALL(IF($AK$12:$AK$261&lt;&gt;"", ROW($AK$12:$AK$261)-ROW(#REF!)+1), ROW(C125))), "")</f>
        <v/>
      </c>
      <c r="AE138" s="40" cm="1">
        <f t="array" aca="1" ref="AE138" ca="1">IFERROR(INDEX(ListeHersteller,ROW(AE138)-13),0)</f>
        <v>0</v>
      </c>
      <c r="AH138" s="40" t="e">
        <f t="shared" ca="1" si="4"/>
        <v>#REF!</v>
      </c>
      <c r="AK138" s="40" t="str">
        <f t="shared" si="5"/>
        <v/>
      </c>
      <c r="AL138" s="40">
        <f>IF(ISERROR(MATCH(Hersteller!D138,D138:D274, 0)), Hersteller!D138, 0)</f>
        <v>0</v>
      </c>
      <c r="AO138" s="40" cm="1">
        <f t="array" aca="1" ref="AO138" ca="1">IF(ROW()-14&lt;($AI$12),$AH138,IF(ROW()-14=$AI$12,"━━━━━━",INDEX($AE$12:$AE$248,ROW()-14-($AI$12))))</f>
        <v>0</v>
      </c>
      <c r="AR138" s="40" t="str">
        <f t="shared" si="2"/>
        <v>-</v>
      </c>
      <c r="AS138" s="315" t="str" cm="1">
        <f t="array" ref="AS138">IFERROR(INDEX($E$12:$E$261, SMALL(IF($E$12:$E$261&lt;&gt;"", ROW($E$12:$E$261)-11), ROW(A127))), "")</f>
        <v/>
      </c>
      <c r="AU138" s="40" t="e">
        <f>IF(AND(Hersteller!$D138&lt;&gt;"", OR(Hersteller!#REF!="Hersteller", Hersteller!#REF!="")), ROW(), "")</f>
        <v>#REF!</v>
      </c>
      <c r="AV138" s="315" t="str" cm="1">
        <f t="array" ref="AV138">IFERROR(INDEX(Hersteller!$D$12:$D$261, _xlfn.AGGREGATE(15, 6, (ROW(Hersteller!$D$12:$D$261)-11)/((Hersteller!$D$12:$D$261&lt;&gt;"") * ((Hersteller!#REF!="Hersteller") + (Hersteller!#REF!=""))), ROW(A127))), "")</f>
        <v/>
      </c>
      <c r="AX138" s="315" t="str" cm="1">
        <f t="array" ref="AX138">IFERROR(
    INDEX(Hersteller!$D$12:$D$261,
        _xlfn.AGGREGATE(15, 6, (ROW(Hersteller!$D$12:$D$261)-11) / ((Hersteller!$D$12:$D$261&lt;&gt;"") * (Hersteller!#REF!="Zwischenhändler")), ROW(A127))
    ),
    ""
)</f>
        <v/>
      </c>
      <c r="AZ138" s="322" t="str" cm="1">
        <f t="array" ref="AZ138">IFERROR(INDEX(Hersteller!$D$12:$D$261, SMALL(IF(Hersteller!$D$12:$D$261&lt;&gt;"", ROW(Hersteller!$D$12:$D$261)-11), ROW(A127))), "")</f>
        <v/>
      </c>
      <c r="BB138" s="264" cm="1">
        <f t="array" ref="BB13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8" s="264" cm="1">
        <f t="array" ref="BC138">IF(AND($AT$12&gt;0,ROW()-ROW($AT$12)=0),"━━ Installationen ━━",IF(AND($AT$12&gt;0,ROW()-ROW($AT$12)&lt;=$AT$12),INDEX($AS$12:$AS$261,ROW()-ROW($AT$12)),IF(AND($BA$12&gt;0,ROW()-ROW($AT$12)-$AT$12-IF($AT$12&gt;0,1,0)=0),"━━ Hersteller ━━",IF(AND($BA$12&gt;0,ROW()-ROW($AT$12)-$AT$12-IF($AT$12&gt;0,1,0)&lt;=$BA$12),INDEX($AZ$12:$AZ$261,ROW()-ROW($AT$12)-$AT$12-IF($AT$12&gt;0,1,0)),0))))</f>
        <v>0</v>
      </c>
      <c r="BD138" s="264">
        <f t="shared" si="6"/>
        <v>0</v>
      </c>
    </row>
    <row r="139" spans="3:56" ht="30" customHeight="1" thickTop="1" thickBot="1">
      <c r="C139" s="141">
        <v>128</v>
      </c>
      <c r="D139" s="125"/>
      <c r="E139" s="155"/>
      <c r="F139" s="156"/>
      <c r="G139" s="156"/>
      <c r="H139" s="156"/>
      <c r="I139" s="125"/>
      <c r="J139" s="125"/>
      <c r="K139" s="155"/>
      <c r="L139" s="156"/>
      <c r="M139" s="41"/>
      <c r="N139" s="41"/>
      <c r="O139" s="41"/>
      <c r="P139" s="41"/>
      <c r="Q139" s="41"/>
      <c r="R139" s="41"/>
      <c r="S139" s="41"/>
      <c r="T139" s="41"/>
      <c r="U139" s="41"/>
      <c r="AC139" s="61" t="str">
        <f t="array" ref="AC139">IF($K139="", "", IF(ISERROR(INDEX(Länder_Liste!$I:$I, _xludf.AGGREGATE(15, 6, ROW(Länder_Liste!$H$1:$M$260)/(Länder_Liste!$H$1:$M$260=$K$10), 1))), "not_found", INDEX(Länder_Liste!I:I, _xludf.AGGREGATE(15, 6, ROW(Länder_Liste!$H$1:$M$260)/(Länder_Liste!$H$1:$M$260=K139), 1))))</f>
        <v/>
      </c>
      <c r="AD139" s="40" t="str" cm="1">
        <f t="array" ref="AD139">IFERROR(INDEX($AK$12:$AK$261, SMALL(IF($AK$12:$AK$261&lt;&gt;"", ROW($AK$12:$AK$261)-ROW(#REF!)+1), ROW(C126))), "")</f>
        <v/>
      </c>
      <c r="AE139" s="40" cm="1">
        <f t="array" aca="1" ref="AE139" ca="1">IFERROR(INDEX(ListeHersteller,ROW(AE139)-13),0)</f>
        <v>0</v>
      </c>
      <c r="AH139" s="40" t="e">
        <f t="shared" ca="1" si="4"/>
        <v>#REF!</v>
      </c>
      <c r="AK139" s="40" t="str">
        <f t="shared" si="5"/>
        <v/>
      </c>
      <c r="AL139" s="40">
        <f>IF(ISERROR(MATCH(Hersteller!D139,D139:D275, 0)), Hersteller!D139, 0)</f>
        <v>0</v>
      </c>
      <c r="AO139" s="40" cm="1">
        <f t="array" aca="1" ref="AO139" ca="1">IF(ROW()-14&lt;($AI$12),$AH139,IF(ROW()-14=$AI$12,"━━━━━━",INDEX($AE$12:$AE$248,ROW()-14-($AI$12))))</f>
        <v>0</v>
      </c>
      <c r="AR139" s="40" t="str">
        <f t="shared" si="2"/>
        <v>-</v>
      </c>
      <c r="AS139" s="315" t="str" cm="1">
        <f t="array" ref="AS139">IFERROR(INDEX($E$12:$E$261, SMALL(IF($E$12:$E$261&lt;&gt;"", ROW($E$12:$E$261)-11), ROW(A128))), "")</f>
        <v/>
      </c>
      <c r="AU139" s="40" t="e">
        <f>IF(AND(Hersteller!$D139&lt;&gt;"", OR(Hersteller!#REF!="Hersteller", Hersteller!#REF!="")), ROW(), "")</f>
        <v>#REF!</v>
      </c>
      <c r="AV139" s="315" t="str" cm="1">
        <f t="array" ref="AV139">IFERROR(INDEX(Hersteller!$D$12:$D$261, _xlfn.AGGREGATE(15, 6, (ROW(Hersteller!$D$12:$D$261)-11)/((Hersteller!$D$12:$D$261&lt;&gt;"") * ((Hersteller!#REF!="Hersteller") + (Hersteller!#REF!=""))), ROW(A128))), "")</f>
        <v/>
      </c>
      <c r="AX139" s="315" t="str" cm="1">
        <f t="array" ref="AX139">IFERROR(
    INDEX(Hersteller!$D$12:$D$261,
        _xlfn.AGGREGATE(15, 6, (ROW(Hersteller!$D$12:$D$261)-11) / ((Hersteller!$D$12:$D$261&lt;&gt;"") * (Hersteller!#REF!="Zwischenhändler")), ROW(A128))
    ),
    ""
)</f>
        <v/>
      </c>
      <c r="AZ139" s="322" t="str" cm="1">
        <f t="array" ref="AZ139">IFERROR(INDEX(Hersteller!$D$12:$D$261, SMALL(IF(Hersteller!$D$12:$D$261&lt;&gt;"", ROW(Hersteller!$D$12:$D$261)-11), ROW(A128))), "")</f>
        <v/>
      </c>
      <c r="BB139" s="264" cm="1">
        <f t="array" ref="BB13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39" s="264" cm="1">
        <f t="array" ref="BC139">IF(AND($AT$12&gt;0,ROW()-ROW($AT$12)=0),"━━ Installationen ━━",IF(AND($AT$12&gt;0,ROW()-ROW($AT$12)&lt;=$AT$12),INDEX($AS$12:$AS$261,ROW()-ROW($AT$12)),IF(AND($BA$12&gt;0,ROW()-ROW($AT$12)-$AT$12-IF($AT$12&gt;0,1,0)=0),"━━ Hersteller ━━",IF(AND($BA$12&gt;0,ROW()-ROW($AT$12)-$AT$12-IF($AT$12&gt;0,1,0)&lt;=$BA$12),INDEX($AZ$12:$AZ$261,ROW()-ROW($AT$12)-$AT$12-IF($AT$12&gt;0,1,0)),0))))</f>
        <v>0</v>
      </c>
      <c r="BD139" s="264">
        <f t="shared" si="6"/>
        <v>0</v>
      </c>
    </row>
    <row r="140" spans="3:56" ht="30" customHeight="1" thickTop="1" thickBot="1">
      <c r="C140" s="141">
        <v>129</v>
      </c>
      <c r="D140" s="125"/>
      <c r="E140" s="155"/>
      <c r="F140" s="156"/>
      <c r="G140" s="156"/>
      <c r="H140" s="156"/>
      <c r="I140" s="125"/>
      <c r="J140" s="125"/>
      <c r="K140" s="155"/>
      <c r="L140" s="156"/>
      <c r="M140" s="41"/>
      <c r="N140" s="41"/>
      <c r="O140" s="41"/>
      <c r="P140" s="41"/>
      <c r="Q140" s="41"/>
      <c r="R140" s="41"/>
      <c r="S140" s="41"/>
      <c r="T140" s="41"/>
      <c r="U140" s="41"/>
      <c r="AC140" s="61" t="str">
        <f t="array" ref="AC140">IF($K140="", "", IF(ISERROR(INDEX(Länder_Liste!$I:$I, _xludf.AGGREGATE(15, 6, ROW(Länder_Liste!$H$1:$M$260)/(Länder_Liste!$H$1:$M$260=$K$10), 1))), "not_found", INDEX(Länder_Liste!I:I, _xludf.AGGREGATE(15, 6, ROW(Länder_Liste!$H$1:$M$260)/(Länder_Liste!$H$1:$M$260=K140), 1))))</f>
        <v/>
      </c>
      <c r="AD140" s="40" t="str" cm="1">
        <f t="array" ref="AD140">IFERROR(INDEX($AK$12:$AK$261, SMALL(IF($AK$12:$AK$261&lt;&gt;"", ROW($AK$12:$AK$261)-ROW(#REF!)+1), ROW(C127))), "")</f>
        <v/>
      </c>
      <c r="AE140" s="40" cm="1">
        <f t="array" aca="1" ref="AE140" ca="1">IFERROR(INDEX(ListeHersteller,ROW(AE140)-13),0)</f>
        <v>0</v>
      </c>
      <c r="AH140" s="40" t="e">
        <f t="shared" ca="1" si="4"/>
        <v>#REF!</v>
      </c>
      <c r="AK140" s="40" t="str">
        <f t="shared" si="5"/>
        <v/>
      </c>
      <c r="AL140" s="40">
        <f>IF(ISERROR(MATCH(Hersteller!D140,D140:D276, 0)), Hersteller!D140, 0)</f>
        <v>0</v>
      </c>
      <c r="AO140" s="40" cm="1">
        <f t="array" aca="1" ref="AO140" ca="1">IF(ROW()-14&lt;($AI$12),$AH140,IF(ROW()-14=$AI$12,"━━━━━━",INDEX($AE$12:$AE$248,ROW()-14-($AI$12))))</f>
        <v>0</v>
      </c>
      <c r="AR140" s="40" t="str">
        <f t="shared" si="2"/>
        <v>-</v>
      </c>
      <c r="AS140" s="315" t="str" cm="1">
        <f t="array" ref="AS140">IFERROR(INDEX($E$12:$E$261, SMALL(IF($E$12:$E$261&lt;&gt;"", ROW($E$12:$E$261)-11), ROW(A129))), "")</f>
        <v/>
      </c>
      <c r="AU140" s="40" t="e">
        <f>IF(AND(Hersteller!$D140&lt;&gt;"", OR(Hersteller!#REF!="Hersteller", Hersteller!#REF!="")), ROW(), "")</f>
        <v>#REF!</v>
      </c>
      <c r="AV140" s="315" t="str" cm="1">
        <f t="array" ref="AV140">IFERROR(INDEX(Hersteller!$D$12:$D$261, _xlfn.AGGREGATE(15, 6, (ROW(Hersteller!$D$12:$D$261)-11)/((Hersteller!$D$12:$D$261&lt;&gt;"") * ((Hersteller!#REF!="Hersteller") + (Hersteller!#REF!=""))), ROW(A129))), "")</f>
        <v/>
      </c>
      <c r="AX140" s="315" t="str" cm="1">
        <f t="array" ref="AX140">IFERROR(
    INDEX(Hersteller!$D$12:$D$261,
        _xlfn.AGGREGATE(15, 6, (ROW(Hersteller!$D$12:$D$261)-11) / ((Hersteller!$D$12:$D$261&lt;&gt;"") * (Hersteller!#REF!="Zwischenhändler")), ROW(A129))
    ),
    ""
)</f>
        <v/>
      </c>
      <c r="AZ140" s="322" t="str" cm="1">
        <f t="array" ref="AZ140">IFERROR(INDEX(Hersteller!$D$12:$D$261, SMALL(IF(Hersteller!$D$12:$D$261&lt;&gt;"", ROW(Hersteller!$D$12:$D$261)-11), ROW(A129))), "")</f>
        <v/>
      </c>
      <c r="BB140" s="264" cm="1">
        <f t="array" ref="BB14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0" s="264" cm="1">
        <f t="array" ref="BC140">IF(AND($AT$12&gt;0,ROW()-ROW($AT$12)=0),"━━ Installationen ━━",IF(AND($AT$12&gt;0,ROW()-ROW($AT$12)&lt;=$AT$12),INDEX($AS$12:$AS$261,ROW()-ROW($AT$12)),IF(AND($BA$12&gt;0,ROW()-ROW($AT$12)-$AT$12-IF($AT$12&gt;0,1,0)=0),"━━ Hersteller ━━",IF(AND($BA$12&gt;0,ROW()-ROW($AT$12)-$AT$12-IF($AT$12&gt;0,1,0)&lt;=$BA$12),INDEX($AZ$12:$AZ$261,ROW()-ROW($AT$12)-$AT$12-IF($AT$12&gt;0,1,0)),0))))</f>
        <v>0</v>
      </c>
      <c r="BD140" s="264">
        <f t="shared" si="6"/>
        <v>0</v>
      </c>
    </row>
    <row r="141" spans="3:56" ht="30" customHeight="1" thickTop="1" thickBot="1">
      <c r="C141" s="141">
        <v>130</v>
      </c>
      <c r="D141" s="125"/>
      <c r="E141" s="155"/>
      <c r="F141" s="156"/>
      <c r="G141" s="156"/>
      <c r="H141" s="156"/>
      <c r="I141" s="125"/>
      <c r="J141" s="125"/>
      <c r="K141" s="155"/>
      <c r="L141" s="156"/>
      <c r="M141" s="41"/>
      <c r="N141" s="41"/>
      <c r="O141" s="41"/>
      <c r="P141" s="41"/>
      <c r="Q141" s="41"/>
      <c r="R141" s="41"/>
      <c r="S141" s="41"/>
      <c r="T141" s="41"/>
      <c r="U141" s="41"/>
      <c r="AC141" s="61" t="str">
        <f t="array" ref="AC141">IF($K141="", "", IF(ISERROR(INDEX(Länder_Liste!$I:$I, _xludf.AGGREGATE(15, 6, ROW(Länder_Liste!$H$1:$M$260)/(Länder_Liste!$H$1:$M$260=$K$10), 1))), "not_found", INDEX(Länder_Liste!I:I, _xludf.AGGREGATE(15, 6, ROW(Länder_Liste!$H$1:$M$260)/(Länder_Liste!$H$1:$M$260=K141), 1))))</f>
        <v/>
      </c>
      <c r="AD141" s="40" t="str" cm="1">
        <f t="array" ref="AD141">IFERROR(INDEX($AK$12:$AK$261, SMALL(IF($AK$12:$AK$261&lt;&gt;"", ROW($AK$12:$AK$261)-ROW(#REF!)+1), ROW(C128))), "")</f>
        <v/>
      </c>
      <c r="AE141" s="40" cm="1">
        <f t="array" aca="1" ref="AE141" ca="1">IFERROR(INDEX(ListeHersteller,ROW(AE141)-13),0)</f>
        <v>0</v>
      </c>
      <c r="AH141" s="40" t="e">
        <f t="shared" ref="AH141:AH204" ca="1" si="7">OFFSET($AD141, 0, 0, 250-COUNTIF($AD$12:$AD$261, ""))</f>
        <v>#REF!</v>
      </c>
      <c r="AK141" s="40" t="str">
        <f t="shared" ref="AK141:AK204" si="8">IF(NOT(ISBLANK(E141)),E141&amp;" ("&amp;D141&amp;")","")</f>
        <v/>
      </c>
      <c r="AL141" s="40">
        <f>IF(ISERROR(MATCH(Hersteller!D141,D141:D277, 0)), Hersteller!D141, 0)</f>
        <v>0</v>
      </c>
      <c r="AO141" s="40" cm="1">
        <f t="array" aca="1" ref="AO141" ca="1">IF(ROW()-14&lt;($AI$12),$AH141,IF(ROW()-14=$AI$12,"━━━━━━",INDEX($AE$12:$AE$248,ROW()-14-($AI$12))))</f>
        <v>0</v>
      </c>
      <c r="AR141" s="40" t="str">
        <f t="shared" si="2"/>
        <v>-</v>
      </c>
      <c r="AS141" s="315" t="str" cm="1">
        <f t="array" ref="AS141">IFERROR(INDEX($E$12:$E$261, SMALL(IF($E$12:$E$261&lt;&gt;"", ROW($E$12:$E$261)-11), ROW(A130))), "")</f>
        <v/>
      </c>
      <c r="AU141" s="40" t="e">
        <f>IF(AND(Hersteller!$D141&lt;&gt;"", OR(Hersteller!#REF!="Hersteller", Hersteller!#REF!="")), ROW(), "")</f>
        <v>#REF!</v>
      </c>
      <c r="AV141" s="315" t="str" cm="1">
        <f t="array" ref="AV141">IFERROR(INDEX(Hersteller!$D$12:$D$261, _xlfn.AGGREGATE(15, 6, (ROW(Hersteller!$D$12:$D$261)-11)/((Hersteller!$D$12:$D$261&lt;&gt;"") * ((Hersteller!#REF!="Hersteller") + (Hersteller!#REF!=""))), ROW(A130))), "")</f>
        <v/>
      </c>
      <c r="AX141" s="315" t="str" cm="1">
        <f t="array" ref="AX141">IFERROR(
    INDEX(Hersteller!$D$12:$D$261,
        _xlfn.AGGREGATE(15, 6, (ROW(Hersteller!$D$12:$D$261)-11) / ((Hersteller!$D$12:$D$261&lt;&gt;"") * (Hersteller!#REF!="Zwischenhändler")), ROW(A130))
    ),
    ""
)</f>
        <v/>
      </c>
      <c r="AZ141" s="322" t="str" cm="1">
        <f t="array" ref="AZ141">IFERROR(INDEX(Hersteller!$D$12:$D$261, SMALL(IF(Hersteller!$D$12:$D$261&lt;&gt;"", ROW(Hersteller!$D$12:$D$261)-11), ROW(A130))), "")</f>
        <v/>
      </c>
      <c r="BB141" s="264" cm="1">
        <f t="array" ref="BB14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1" s="264" cm="1">
        <f t="array" ref="BC141">IF(AND($AT$12&gt;0,ROW()-ROW($AT$12)=0),"━━ Installationen ━━",IF(AND($AT$12&gt;0,ROW()-ROW($AT$12)&lt;=$AT$12),INDEX($AS$12:$AS$261,ROW()-ROW($AT$12)),IF(AND($BA$12&gt;0,ROW()-ROW($AT$12)-$AT$12-IF($AT$12&gt;0,1,0)=0),"━━ Hersteller ━━",IF(AND($BA$12&gt;0,ROW()-ROW($AT$12)-$AT$12-IF($AT$12&gt;0,1,0)&lt;=$BA$12),INDEX($AZ$12:$AZ$261,ROW()-ROW($AT$12)-$AT$12-IF($AT$12&gt;0,1,0)),0))))</f>
        <v>0</v>
      </c>
      <c r="BD141" s="264">
        <f t="shared" ref="BD141:BD204" si="9">IFERROR(IF(ISERROR($AU$12),$BC141,$BB141),0)</f>
        <v>0</v>
      </c>
    </row>
    <row r="142" spans="3:56" ht="30" customHeight="1" thickTop="1" thickBot="1">
      <c r="C142" s="141">
        <v>131</v>
      </c>
      <c r="D142" s="125"/>
      <c r="E142" s="155"/>
      <c r="F142" s="156"/>
      <c r="G142" s="156"/>
      <c r="H142" s="156"/>
      <c r="I142" s="125"/>
      <c r="J142" s="125"/>
      <c r="K142" s="155"/>
      <c r="L142" s="156"/>
      <c r="M142" s="41"/>
      <c r="N142" s="41"/>
      <c r="O142" s="41"/>
      <c r="P142" s="41"/>
      <c r="Q142" s="41"/>
      <c r="R142" s="41"/>
      <c r="S142" s="41"/>
      <c r="T142" s="41"/>
      <c r="U142" s="41"/>
      <c r="AC142" s="61" t="str">
        <f t="array" ref="AC142">IF($K142="", "", IF(ISERROR(INDEX(Länder_Liste!$I:$I, _xludf.AGGREGATE(15, 6, ROW(Länder_Liste!$H$1:$M$260)/(Länder_Liste!$H$1:$M$260=$K$10), 1))), "not_found", INDEX(Länder_Liste!I:I, _xludf.AGGREGATE(15, 6, ROW(Länder_Liste!$H$1:$M$260)/(Länder_Liste!$H$1:$M$260=K142), 1))))</f>
        <v/>
      </c>
      <c r="AD142" s="40" t="str" cm="1">
        <f t="array" ref="AD142">IFERROR(INDEX($AK$12:$AK$261, SMALL(IF($AK$12:$AK$261&lt;&gt;"", ROW($AK$12:$AK$261)-ROW(#REF!)+1), ROW(C129))), "")</f>
        <v/>
      </c>
      <c r="AE142" s="40" cm="1">
        <f t="array" aca="1" ref="AE142" ca="1">IFERROR(INDEX(ListeHersteller,ROW(AE142)-13),0)</f>
        <v>0</v>
      </c>
      <c r="AH142" s="40" t="e">
        <f t="shared" ca="1" si="7"/>
        <v>#REF!</v>
      </c>
      <c r="AK142" s="40" t="str">
        <f t="shared" si="8"/>
        <v/>
      </c>
      <c r="AL142" s="40">
        <f>IF(ISERROR(MATCH(Hersteller!D142,D142:D278, 0)), Hersteller!D142, 0)</f>
        <v>0</v>
      </c>
      <c r="AO142" s="40" cm="1">
        <f t="array" aca="1" ref="AO142" ca="1">IF(ROW()-14&lt;($AI$12),$AH142,IF(ROW()-14=$AI$12,"━━━━━━",INDEX($AE$12:$AE$248,ROW()-14-($AI$12))))</f>
        <v>0</v>
      </c>
      <c r="AR142" s="40" t="str">
        <f t="shared" si="2"/>
        <v>-</v>
      </c>
      <c r="AS142" s="315" t="str" cm="1">
        <f t="array" ref="AS142">IFERROR(INDEX($E$12:$E$261, SMALL(IF($E$12:$E$261&lt;&gt;"", ROW($E$12:$E$261)-11), ROW(A131))), "")</f>
        <v/>
      </c>
      <c r="AU142" s="40" t="e">
        <f>IF(AND(Hersteller!$D142&lt;&gt;"", OR(Hersteller!#REF!="Hersteller", Hersteller!#REF!="")), ROW(), "")</f>
        <v>#REF!</v>
      </c>
      <c r="AV142" s="315" t="str" cm="1">
        <f t="array" ref="AV142">IFERROR(INDEX(Hersteller!$D$12:$D$261, _xlfn.AGGREGATE(15, 6, (ROW(Hersteller!$D$12:$D$261)-11)/((Hersteller!$D$12:$D$261&lt;&gt;"") * ((Hersteller!#REF!="Hersteller") + (Hersteller!#REF!=""))), ROW(A131))), "")</f>
        <v/>
      </c>
      <c r="AX142" s="315" t="str" cm="1">
        <f t="array" ref="AX142">IFERROR(
    INDEX(Hersteller!$D$12:$D$261,
        _xlfn.AGGREGATE(15, 6, (ROW(Hersteller!$D$12:$D$261)-11) / ((Hersteller!$D$12:$D$261&lt;&gt;"") * (Hersteller!#REF!="Zwischenhändler")), ROW(A131))
    ),
    ""
)</f>
        <v/>
      </c>
      <c r="AZ142" s="322" t="str" cm="1">
        <f t="array" ref="AZ142">IFERROR(INDEX(Hersteller!$D$12:$D$261, SMALL(IF(Hersteller!$D$12:$D$261&lt;&gt;"", ROW(Hersteller!$D$12:$D$261)-11), ROW(A131))), "")</f>
        <v/>
      </c>
      <c r="BB142" s="264" cm="1">
        <f t="array" ref="BB14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2" s="264" cm="1">
        <f t="array" ref="BC142">IF(AND($AT$12&gt;0,ROW()-ROW($AT$12)=0),"━━ Installationen ━━",IF(AND($AT$12&gt;0,ROW()-ROW($AT$12)&lt;=$AT$12),INDEX($AS$12:$AS$261,ROW()-ROW($AT$12)),IF(AND($BA$12&gt;0,ROW()-ROW($AT$12)-$AT$12-IF($AT$12&gt;0,1,0)=0),"━━ Hersteller ━━",IF(AND($BA$12&gt;0,ROW()-ROW($AT$12)-$AT$12-IF($AT$12&gt;0,1,0)&lt;=$BA$12),INDEX($AZ$12:$AZ$261,ROW()-ROW($AT$12)-$AT$12-IF($AT$12&gt;0,1,0)),0))))</f>
        <v>0</v>
      </c>
      <c r="BD142" s="264">
        <f t="shared" si="9"/>
        <v>0</v>
      </c>
    </row>
    <row r="143" spans="3:56" ht="30" customHeight="1" thickTop="1" thickBot="1">
      <c r="C143" s="141">
        <v>132</v>
      </c>
      <c r="D143" s="125"/>
      <c r="E143" s="155"/>
      <c r="F143" s="156"/>
      <c r="G143" s="156"/>
      <c r="H143" s="156"/>
      <c r="I143" s="125"/>
      <c r="J143" s="125"/>
      <c r="K143" s="155"/>
      <c r="L143" s="156"/>
      <c r="M143" s="41"/>
      <c r="N143" s="41"/>
      <c r="O143" s="41"/>
      <c r="P143" s="41"/>
      <c r="Q143" s="41"/>
      <c r="R143" s="41"/>
      <c r="S143" s="41"/>
      <c r="T143" s="41"/>
      <c r="U143" s="41"/>
      <c r="AC143" s="61" t="str">
        <f t="array" ref="AC143">IF($K143="", "", IF(ISERROR(INDEX(Länder_Liste!$I:$I, _xludf.AGGREGATE(15, 6, ROW(Länder_Liste!$H$1:$M$260)/(Länder_Liste!$H$1:$M$260=$K$10), 1))), "not_found", INDEX(Länder_Liste!I:I, _xludf.AGGREGATE(15, 6, ROW(Länder_Liste!$H$1:$M$260)/(Länder_Liste!$H$1:$M$260=K143), 1))))</f>
        <v/>
      </c>
      <c r="AD143" s="40" t="str" cm="1">
        <f t="array" ref="AD143">IFERROR(INDEX($AK$12:$AK$261, SMALL(IF($AK$12:$AK$261&lt;&gt;"", ROW($AK$12:$AK$261)-ROW(#REF!)+1), ROW(C130))), "")</f>
        <v/>
      </c>
      <c r="AE143" s="40" cm="1">
        <f t="array" aca="1" ref="AE143" ca="1">IFERROR(INDEX(ListeHersteller,ROW(AE143)-13),0)</f>
        <v>0</v>
      </c>
      <c r="AH143" s="40" t="e">
        <f t="shared" ca="1" si="7"/>
        <v>#REF!</v>
      </c>
      <c r="AK143" s="40" t="str">
        <f t="shared" si="8"/>
        <v/>
      </c>
      <c r="AL143" s="40">
        <f>IF(ISERROR(MATCH(Hersteller!D143,D143:D279, 0)), Hersteller!D143, 0)</f>
        <v>0</v>
      </c>
      <c r="AO143" s="40" cm="1">
        <f t="array" aca="1" ref="AO143" ca="1">IF(ROW()-14&lt;($AI$12),$AH143,IF(ROW()-14=$AI$12,"━━━━━━",INDEX($AE$12:$AE$248,ROW()-14-($AI$12))))</f>
        <v>0</v>
      </c>
      <c r="AR143" s="40" t="str">
        <f t="shared" si="2"/>
        <v>-</v>
      </c>
      <c r="AS143" s="315" t="str" cm="1">
        <f t="array" ref="AS143">IFERROR(INDEX($E$12:$E$261, SMALL(IF($E$12:$E$261&lt;&gt;"", ROW($E$12:$E$261)-11), ROW(A132))), "")</f>
        <v/>
      </c>
      <c r="AU143" s="40" t="e">
        <f>IF(AND(Hersteller!$D143&lt;&gt;"", OR(Hersteller!#REF!="Hersteller", Hersteller!#REF!="")), ROW(), "")</f>
        <v>#REF!</v>
      </c>
      <c r="AV143" s="315" t="str" cm="1">
        <f t="array" ref="AV143">IFERROR(INDEX(Hersteller!$D$12:$D$261, _xlfn.AGGREGATE(15, 6, (ROW(Hersteller!$D$12:$D$261)-11)/((Hersteller!$D$12:$D$261&lt;&gt;"") * ((Hersteller!#REF!="Hersteller") + (Hersteller!#REF!=""))), ROW(A132))), "")</f>
        <v/>
      </c>
      <c r="AX143" s="315" t="str" cm="1">
        <f t="array" ref="AX143">IFERROR(
    INDEX(Hersteller!$D$12:$D$261,
        _xlfn.AGGREGATE(15, 6, (ROW(Hersteller!$D$12:$D$261)-11) / ((Hersteller!$D$12:$D$261&lt;&gt;"") * (Hersteller!#REF!="Zwischenhändler")), ROW(A132))
    ),
    ""
)</f>
        <v/>
      </c>
      <c r="AZ143" s="322" t="str" cm="1">
        <f t="array" ref="AZ143">IFERROR(INDEX(Hersteller!$D$12:$D$261, SMALL(IF(Hersteller!$D$12:$D$261&lt;&gt;"", ROW(Hersteller!$D$12:$D$261)-11), ROW(A132))), "")</f>
        <v/>
      </c>
      <c r="BB143" s="264" cm="1">
        <f t="array" ref="BB14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3" s="264" cm="1">
        <f t="array" ref="BC143">IF(AND($AT$12&gt;0,ROW()-ROW($AT$12)=0),"━━ Installationen ━━",IF(AND($AT$12&gt;0,ROW()-ROW($AT$12)&lt;=$AT$12),INDEX($AS$12:$AS$261,ROW()-ROW($AT$12)),IF(AND($BA$12&gt;0,ROW()-ROW($AT$12)-$AT$12-IF($AT$12&gt;0,1,0)=0),"━━ Hersteller ━━",IF(AND($BA$12&gt;0,ROW()-ROW($AT$12)-$AT$12-IF($AT$12&gt;0,1,0)&lt;=$BA$12),INDEX($AZ$12:$AZ$261,ROW()-ROW($AT$12)-$AT$12-IF($AT$12&gt;0,1,0)),0))))</f>
        <v>0</v>
      </c>
      <c r="BD143" s="264">
        <f t="shared" si="9"/>
        <v>0</v>
      </c>
    </row>
    <row r="144" spans="3:56" ht="30" customHeight="1" thickTop="1" thickBot="1">
      <c r="C144" s="141">
        <v>133</v>
      </c>
      <c r="D144" s="125"/>
      <c r="E144" s="155"/>
      <c r="F144" s="156"/>
      <c r="G144" s="156"/>
      <c r="H144" s="156"/>
      <c r="I144" s="125"/>
      <c r="J144" s="125"/>
      <c r="K144" s="155"/>
      <c r="L144" s="156"/>
      <c r="M144" s="41"/>
      <c r="N144" s="41"/>
      <c r="O144" s="41"/>
      <c r="P144" s="41"/>
      <c r="Q144" s="41"/>
      <c r="R144" s="41"/>
      <c r="S144" s="41"/>
      <c r="T144" s="41"/>
      <c r="U144" s="41"/>
      <c r="AC144" s="61" t="str">
        <f t="array" ref="AC144">IF($K144="", "", IF(ISERROR(INDEX(Länder_Liste!$I:$I, _xludf.AGGREGATE(15, 6, ROW(Länder_Liste!$H$1:$M$260)/(Länder_Liste!$H$1:$M$260=$K$10), 1))), "not_found", INDEX(Länder_Liste!I:I, _xludf.AGGREGATE(15, 6, ROW(Länder_Liste!$H$1:$M$260)/(Länder_Liste!$H$1:$M$260=K144), 1))))</f>
        <v/>
      </c>
      <c r="AD144" s="40" t="str" cm="1">
        <f t="array" ref="AD144">IFERROR(INDEX($AK$12:$AK$261, SMALL(IF($AK$12:$AK$261&lt;&gt;"", ROW($AK$12:$AK$261)-ROW(#REF!)+1), ROW(C131))), "")</f>
        <v/>
      </c>
      <c r="AE144" s="40" cm="1">
        <f t="array" aca="1" ref="AE144" ca="1">IFERROR(INDEX(ListeHersteller,ROW(AE144)-13),0)</f>
        <v>0</v>
      </c>
      <c r="AH144" s="40" t="e">
        <f t="shared" ca="1" si="7"/>
        <v>#REF!</v>
      </c>
      <c r="AK144" s="40" t="str">
        <f t="shared" si="8"/>
        <v/>
      </c>
      <c r="AL144" s="40">
        <f>IF(ISERROR(MATCH(Hersteller!D144,D144:D280, 0)), Hersteller!D144, 0)</f>
        <v>0</v>
      </c>
      <c r="AO144" s="40" cm="1">
        <f t="array" aca="1" ref="AO144" ca="1">IF(ROW()-14&lt;($AI$12),$AH144,IF(ROW()-14=$AI$12,"━━━━━━",INDEX($AE$12:$AE$248,ROW()-14-($AI$12))))</f>
        <v>0</v>
      </c>
      <c r="AR144" s="40" t="str">
        <f t="shared" si="2"/>
        <v>-</v>
      </c>
      <c r="AS144" s="315" t="str" cm="1">
        <f t="array" ref="AS144">IFERROR(INDEX($E$12:$E$261, SMALL(IF($E$12:$E$261&lt;&gt;"", ROW($E$12:$E$261)-11), ROW(A133))), "")</f>
        <v/>
      </c>
      <c r="AU144" s="40" t="e">
        <f>IF(AND(Hersteller!$D144&lt;&gt;"", OR(Hersteller!#REF!="Hersteller", Hersteller!#REF!="")), ROW(), "")</f>
        <v>#REF!</v>
      </c>
      <c r="AV144" s="315" t="str" cm="1">
        <f t="array" ref="AV144">IFERROR(INDEX(Hersteller!$D$12:$D$261, _xlfn.AGGREGATE(15, 6, (ROW(Hersteller!$D$12:$D$261)-11)/((Hersteller!$D$12:$D$261&lt;&gt;"") * ((Hersteller!#REF!="Hersteller") + (Hersteller!#REF!=""))), ROW(A133))), "")</f>
        <v/>
      </c>
      <c r="AX144" s="315" t="str" cm="1">
        <f t="array" ref="AX144">IFERROR(
    INDEX(Hersteller!$D$12:$D$261,
        _xlfn.AGGREGATE(15, 6, (ROW(Hersteller!$D$12:$D$261)-11) / ((Hersteller!$D$12:$D$261&lt;&gt;"") * (Hersteller!#REF!="Zwischenhändler")), ROW(A133))
    ),
    ""
)</f>
        <v/>
      </c>
      <c r="AZ144" s="322" t="str" cm="1">
        <f t="array" ref="AZ144">IFERROR(INDEX(Hersteller!$D$12:$D$261, SMALL(IF(Hersteller!$D$12:$D$261&lt;&gt;"", ROW(Hersteller!$D$12:$D$261)-11), ROW(A133))), "")</f>
        <v/>
      </c>
      <c r="BB144" s="264" cm="1">
        <f t="array" ref="BB14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4" s="264" cm="1">
        <f t="array" ref="BC144">IF(AND($AT$12&gt;0,ROW()-ROW($AT$12)=0),"━━ Installationen ━━",IF(AND($AT$12&gt;0,ROW()-ROW($AT$12)&lt;=$AT$12),INDEX($AS$12:$AS$261,ROW()-ROW($AT$12)),IF(AND($BA$12&gt;0,ROW()-ROW($AT$12)-$AT$12-IF($AT$12&gt;0,1,0)=0),"━━ Hersteller ━━",IF(AND($BA$12&gt;0,ROW()-ROW($AT$12)-$AT$12-IF($AT$12&gt;0,1,0)&lt;=$BA$12),INDEX($AZ$12:$AZ$261,ROW()-ROW($AT$12)-$AT$12-IF($AT$12&gt;0,1,0)),0))))</f>
        <v>0</v>
      </c>
      <c r="BD144" s="264">
        <f t="shared" si="9"/>
        <v>0</v>
      </c>
    </row>
    <row r="145" spans="3:56" ht="30" customHeight="1" thickTop="1" thickBot="1">
      <c r="C145" s="141">
        <v>134</v>
      </c>
      <c r="D145" s="125"/>
      <c r="E145" s="155"/>
      <c r="F145" s="156"/>
      <c r="G145" s="156"/>
      <c r="H145" s="156"/>
      <c r="I145" s="125"/>
      <c r="J145" s="125"/>
      <c r="K145" s="155"/>
      <c r="L145" s="156"/>
      <c r="M145" s="41"/>
      <c r="N145" s="41"/>
      <c r="O145" s="41"/>
      <c r="P145" s="41"/>
      <c r="Q145" s="41"/>
      <c r="R145" s="41"/>
      <c r="S145" s="41"/>
      <c r="T145" s="41"/>
      <c r="U145" s="41"/>
      <c r="AC145" s="61" t="str">
        <f t="array" ref="AC145">IF($K145="", "", IF(ISERROR(INDEX(Länder_Liste!$I:$I, _xludf.AGGREGATE(15, 6, ROW(Länder_Liste!$H$1:$M$260)/(Länder_Liste!$H$1:$M$260=$K$10), 1))), "not_found", INDEX(Länder_Liste!I:I, _xludf.AGGREGATE(15, 6, ROW(Länder_Liste!$H$1:$M$260)/(Länder_Liste!$H$1:$M$260=K145), 1))))</f>
        <v/>
      </c>
      <c r="AD145" s="40" t="str" cm="1">
        <f t="array" ref="AD145">IFERROR(INDEX($AK$12:$AK$261, SMALL(IF($AK$12:$AK$261&lt;&gt;"", ROW($AK$12:$AK$261)-ROW(#REF!)+1), ROW(C132))), "")</f>
        <v/>
      </c>
      <c r="AE145" s="40" cm="1">
        <f t="array" aca="1" ref="AE145" ca="1">IFERROR(INDEX(ListeHersteller,ROW(AE145)-13),0)</f>
        <v>0</v>
      </c>
      <c r="AH145" s="40" t="e">
        <f t="shared" ca="1" si="7"/>
        <v>#REF!</v>
      </c>
      <c r="AK145" s="40" t="str">
        <f t="shared" si="8"/>
        <v/>
      </c>
      <c r="AL145" s="40">
        <f>IF(ISERROR(MATCH(Hersteller!D145,D145:D281, 0)), Hersteller!D145, 0)</f>
        <v>0</v>
      </c>
      <c r="AO145" s="40" cm="1">
        <f t="array" aca="1" ref="AO145" ca="1">IF(ROW()-14&lt;($AI$12),$AH145,IF(ROW()-14=$AI$12,"━━━━━━",INDEX($AE$12:$AE$248,ROW()-14-($AI$12))))</f>
        <v>0</v>
      </c>
      <c r="AR145" s="40" t="str">
        <f t="shared" si="2"/>
        <v>-</v>
      </c>
      <c r="AS145" s="315" t="str" cm="1">
        <f t="array" ref="AS145">IFERROR(INDEX($E$12:$E$261, SMALL(IF($E$12:$E$261&lt;&gt;"", ROW($E$12:$E$261)-11), ROW(A134))), "")</f>
        <v/>
      </c>
      <c r="AU145" s="40" t="e">
        <f>IF(AND(Hersteller!$D145&lt;&gt;"", OR(Hersteller!#REF!="Hersteller", Hersteller!#REF!="")), ROW(), "")</f>
        <v>#REF!</v>
      </c>
      <c r="AV145" s="315" t="str" cm="1">
        <f t="array" ref="AV145">IFERROR(INDEX(Hersteller!$D$12:$D$261, _xlfn.AGGREGATE(15, 6, (ROW(Hersteller!$D$12:$D$261)-11)/((Hersteller!$D$12:$D$261&lt;&gt;"") * ((Hersteller!#REF!="Hersteller") + (Hersteller!#REF!=""))), ROW(A134))), "")</f>
        <v/>
      </c>
      <c r="AX145" s="315" t="str" cm="1">
        <f t="array" ref="AX145">IFERROR(
    INDEX(Hersteller!$D$12:$D$261,
        _xlfn.AGGREGATE(15, 6, (ROW(Hersteller!$D$12:$D$261)-11) / ((Hersteller!$D$12:$D$261&lt;&gt;"") * (Hersteller!#REF!="Zwischenhändler")), ROW(A134))
    ),
    ""
)</f>
        <v/>
      </c>
      <c r="AZ145" s="322" t="str" cm="1">
        <f t="array" ref="AZ145">IFERROR(INDEX(Hersteller!$D$12:$D$261, SMALL(IF(Hersteller!$D$12:$D$261&lt;&gt;"", ROW(Hersteller!$D$12:$D$261)-11), ROW(A134))), "")</f>
        <v/>
      </c>
      <c r="BB145" s="264" cm="1">
        <f t="array" ref="BB14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5" s="264" cm="1">
        <f t="array" ref="BC145">IF(AND($AT$12&gt;0,ROW()-ROW($AT$12)=0),"━━ Installationen ━━",IF(AND($AT$12&gt;0,ROW()-ROW($AT$12)&lt;=$AT$12),INDEX($AS$12:$AS$261,ROW()-ROW($AT$12)),IF(AND($BA$12&gt;0,ROW()-ROW($AT$12)-$AT$12-IF($AT$12&gt;0,1,0)=0),"━━ Hersteller ━━",IF(AND($BA$12&gt;0,ROW()-ROW($AT$12)-$AT$12-IF($AT$12&gt;0,1,0)&lt;=$BA$12),INDEX($AZ$12:$AZ$261,ROW()-ROW($AT$12)-$AT$12-IF($AT$12&gt;0,1,0)),0))))</f>
        <v>0</v>
      </c>
      <c r="BD145" s="264">
        <f t="shared" si="9"/>
        <v>0</v>
      </c>
    </row>
    <row r="146" spans="3:56" ht="30" customHeight="1" thickTop="1" thickBot="1">
      <c r="C146" s="141">
        <v>135</v>
      </c>
      <c r="D146" s="125"/>
      <c r="E146" s="155"/>
      <c r="F146" s="156"/>
      <c r="G146" s="156"/>
      <c r="H146" s="156"/>
      <c r="I146" s="125"/>
      <c r="J146" s="125"/>
      <c r="K146" s="155"/>
      <c r="L146" s="156"/>
      <c r="M146" s="41"/>
      <c r="N146" s="41"/>
      <c r="O146" s="41"/>
      <c r="P146" s="41"/>
      <c r="Q146" s="41"/>
      <c r="R146" s="41"/>
      <c r="S146" s="41"/>
      <c r="T146" s="41"/>
      <c r="U146" s="41"/>
      <c r="AC146" s="61" t="str">
        <f t="array" ref="AC146">IF($K146="", "", IF(ISERROR(INDEX(Länder_Liste!$I:$I, _xludf.AGGREGATE(15, 6, ROW(Länder_Liste!$H$1:$M$260)/(Länder_Liste!$H$1:$M$260=$K$10), 1))), "not_found", INDEX(Länder_Liste!I:I, _xludf.AGGREGATE(15, 6, ROW(Länder_Liste!$H$1:$M$260)/(Länder_Liste!$H$1:$M$260=K146), 1))))</f>
        <v/>
      </c>
      <c r="AD146" s="40" t="str" cm="1">
        <f t="array" ref="AD146">IFERROR(INDEX($AK$12:$AK$261, SMALL(IF($AK$12:$AK$261&lt;&gt;"", ROW($AK$12:$AK$261)-ROW(#REF!)+1), ROW(C133))), "")</f>
        <v/>
      </c>
      <c r="AE146" s="40" cm="1">
        <f t="array" aca="1" ref="AE146" ca="1">IFERROR(INDEX(ListeHersteller,ROW(AE146)-13),0)</f>
        <v>0</v>
      </c>
      <c r="AH146" s="40" t="e">
        <f t="shared" ca="1" si="7"/>
        <v>#REF!</v>
      </c>
      <c r="AK146" s="40" t="str">
        <f t="shared" si="8"/>
        <v/>
      </c>
      <c r="AL146" s="40">
        <f>IF(ISERROR(MATCH(Hersteller!D146,D146:D282, 0)), Hersteller!D146, 0)</f>
        <v>0</v>
      </c>
      <c r="AO146" s="40" cm="1">
        <f t="array" aca="1" ref="AO146" ca="1">IF(ROW()-14&lt;($AI$12),$AH146,IF(ROW()-14=$AI$12,"━━━━━━",INDEX($AE$12:$AE$248,ROW()-14-($AI$12))))</f>
        <v>0</v>
      </c>
      <c r="AR146" s="40" t="str">
        <f t="shared" si="2"/>
        <v>-</v>
      </c>
      <c r="AS146" s="315" t="str" cm="1">
        <f t="array" ref="AS146">IFERROR(INDEX($E$12:$E$261, SMALL(IF($E$12:$E$261&lt;&gt;"", ROW($E$12:$E$261)-11), ROW(A135))), "")</f>
        <v/>
      </c>
      <c r="AU146" s="40" t="e">
        <f>IF(AND(Hersteller!$D146&lt;&gt;"", OR(Hersteller!#REF!="Hersteller", Hersteller!#REF!="")), ROW(), "")</f>
        <v>#REF!</v>
      </c>
      <c r="AV146" s="315" t="str" cm="1">
        <f t="array" ref="AV146">IFERROR(INDEX(Hersteller!$D$12:$D$261, _xlfn.AGGREGATE(15, 6, (ROW(Hersteller!$D$12:$D$261)-11)/((Hersteller!$D$12:$D$261&lt;&gt;"") * ((Hersteller!#REF!="Hersteller") + (Hersteller!#REF!=""))), ROW(A135))), "")</f>
        <v/>
      </c>
      <c r="AX146" s="315" t="str" cm="1">
        <f t="array" ref="AX146">IFERROR(
    INDEX(Hersteller!$D$12:$D$261,
        _xlfn.AGGREGATE(15, 6, (ROW(Hersteller!$D$12:$D$261)-11) / ((Hersteller!$D$12:$D$261&lt;&gt;"") * (Hersteller!#REF!="Zwischenhändler")), ROW(A135))
    ),
    ""
)</f>
        <v/>
      </c>
      <c r="AZ146" s="322" t="str" cm="1">
        <f t="array" ref="AZ146">IFERROR(INDEX(Hersteller!$D$12:$D$261, SMALL(IF(Hersteller!$D$12:$D$261&lt;&gt;"", ROW(Hersteller!$D$12:$D$261)-11), ROW(A135))), "")</f>
        <v/>
      </c>
      <c r="BB146" s="264" cm="1">
        <f t="array" ref="BB14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6" s="264" cm="1">
        <f t="array" ref="BC146">IF(AND($AT$12&gt;0,ROW()-ROW($AT$12)=0),"━━ Installationen ━━",IF(AND($AT$12&gt;0,ROW()-ROW($AT$12)&lt;=$AT$12),INDEX($AS$12:$AS$261,ROW()-ROW($AT$12)),IF(AND($BA$12&gt;0,ROW()-ROW($AT$12)-$AT$12-IF($AT$12&gt;0,1,0)=0),"━━ Hersteller ━━",IF(AND($BA$12&gt;0,ROW()-ROW($AT$12)-$AT$12-IF($AT$12&gt;0,1,0)&lt;=$BA$12),INDEX($AZ$12:$AZ$261,ROW()-ROW($AT$12)-$AT$12-IF($AT$12&gt;0,1,0)),0))))</f>
        <v>0</v>
      </c>
      <c r="BD146" s="264">
        <f t="shared" si="9"/>
        <v>0</v>
      </c>
    </row>
    <row r="147" spans="3:56" ht="30" customHeight="1" thickTop="1" thickBot="1">
      <c r="C147" s="141">
        <v>136</v>
      </c>
      <c r="D147" s="125"/>
      <c r="E147" s="155"/>
      <c r="F147" s="156"/>
      <c r="G147" s="156"/>
      <c r="H147" s="156"/>
      <c r="I147" s="125"/>
      <c r="J147" s="125"/>
      <c r="K147" s="155"/>
      <c r="L147" s="156"/>
      <c r="M147" s="41"/>
      <c r="N147" s="41"/>
      <c r="O147" s="41"/>
      <c r="P147" s="41"/>
      <c r="Q147" s="41"/>
      <c r="R147" s="41"/>
      <c r="S147" s="41"/>
      <c r="T147" s="41"/>
      <c r="U147" s="41"/>
      <c r="AC147" s="61" t="str">
        <f t="array" ref="AC147">IF($K147="", "", IF(ISERROR(INDEX(Länder_Liste!$I:$I, _xludf.AGGREGATE(15, 6, ROW(Länder_Liste!$H$1:$M$260)/(Länder_Liste!$H$1:$M$260=$K$10), 1))), "not_found", INDEX(Länder_Liste!I:I, _xludf.AGGREGATE(15, 6, ROW(Länder_Liste!$H$1:$M$260)/(Länder_Liste!$H$1:$M$260=K147), 1))))</f>
        <v/>
      </c>
      <c r="AD147" s="40" t="str" cm="1">
        <f t="array" ref="AD147">IFERROR(INDEX($AK$12:$AK$261, SMALL(IF($AK$12:$AK$261&lt;&gt;"", ROW($AK$12:$AK$261)-ROW(#REF!)+1), ROW(C134))), "")</f>
        <v/>
      </c>
      <c r="AE147" s="40" cm="1">
        <f t="array" aca="1" ref="AE147" ca="1">IFERROR(INDEX(ListeHersteller,ROW(AE147)-13),0)</f>
        <v>0</v>
      </c>
      <c r="AH147" s="40" t="e">
        <f t="shared" ca="1" si="7"/>
        <v>#REF!</v>
      </c>
      <c r="AK147" s="40" t="str">
        <f t="shared" si="8"/>
        <v/>
      </c>
      <c r="AL147" s="40">
        <f>IF(ISERROR(MATCH(Hersteller!D147,D147:D283, 0)), Hersteller!D147, 0)</f>
        <v>0</v>
      </c>
      <c r="AO147" s="40" cm="1">
        <f t="array" aca="1" ref="AO147" ca="1">IF(ROW()-14&lt;($AI$12),$AH147,IF(ROW()-14=$AI$12,"━━━━━━",INDEX($AE$12:$AE$248,ROW()-14-($AI$12))))</f>
        <v>0</v>
      </c>
      <c r="AR147" s="40" t="str">
        <f t="shared" si="2"/>
        <v>-</v>
      </c>
      <c r="AS147" s="315" t="str" cm="1">
        <f t="array" ref="AS147">IFERROR(INDEX($E$12:$E$261, SMALL(IF($E$12:$E$261&lt;&gt;"", ROW($E$12:$E$261)-11), ROW(A136))), "")</f>
        <v/>
      </c>
      <c r="AU147" s="40" t="e">
        <f>IF(AND(Hersteller!$D147&lt;&gt;"", OR(Hersteller!#REF!="Hersteller", Hersteller!#REF!="")), ROW(), "")</f>
        <v>#REF!</v>
      </c>
      <c r="AV147" s="315" t="str" cm="1">
        <f t="array" ref="AV147">IFERROR(INDEX(Hersteller!$D$12:$D$261, _xlfn.AGGREGATE(15, 6, (ROW(Hersteller!$D$12:$D$261)-11)/((Hersteller!$D$12:$D$261&lt;&gt;"") * ((Hersteller!#REF!="Hersteller") + (Hersteller!#REF!=""))), ROW(A136))), "")</f>
        <v/>
      </c>
      <c r="AX147" s="315" t="str" cm="1">
        <f t="array" ref="AX147">IFERROR(
    INDEX(Hersteller!$D$12:$D$261,
        _xlfn.AGGREGATE(15, 6, (ROW(Hersteller!$D$12:$D$261)-11) / ((Hersteller!$D$12:$D$261&lt;&gt;"") * (Hersteller!#REF!="Zwischenhändler")), ROW(A136))
    ),
    ""
)</f>
        <v/>
      </c>
      <c r="AZ147" s="322" t="str" cm="1">
        <f t="array" ref="AZ147">IFERROR(INDEX(Hersteller!$D$12:$D$261, SMALL(IF(Hersteller!$D$12:$D$261&lt;&gt;"", ROW(Hersteller!$D$12:$D$261)-11), ROW(A136))), "")</f>
        <v/>
      </c>
      <c r="BB147" s="264" cm="1">
        <f t="array" ref="BB14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7" s="264" cm="1">
        <f t="array" ref="BC147">IF(AND($AT$12&gt;0,ROW()-ROW($AT$12)=0),"━━ Installationen ━━",IF(AND($AT$12&gt;0,ROW()-ROW($AT$12)&lt;=$AT$12),INDEX($AS$12:$AS$261,ROW()-ROW($AT$12)),IF(AND($BA$12&gt;0,ROW()-ROW($AT$12)-$AT$12-IF($AT$12&gt;0,1,0)=0),"━━ Hersteller ━━",IF(AND($BA$12&gt;0,ROW()-ROW($AT$12)-$AT$12-IF($AT$12&gt;0,1,0)&lt;=$BA$12),INDEX($AZ$12:$AZ$261,ROW()-ROW($AT$12)-$AT$12-IF($AT$12&gt;0,1,0)),0))))</f>
        <v>0</v>
      </c>
      <c r="BD147" s="264">
        <f t="shared" si="9"/>
        <v>0</v>
      </c>
    </row>
    <row r="148" spans="3:56" ht="30" customHeight="1" thickTop="1" thickBot="1">
      <c r="C148" s="141">
        <v>137</v>
      </c>
      <c r="D148" s="125"/>
      <c r="E148" s="155"/>
      <c r="F148" s="156"/>
      <c r="G148" s="156"/>
      <c r="H148" s="156"/>
      <c r="I148" s="125"/>
      <c r="J148" s="125"/>
      <c r="K148" s="155"/>
      <c r="L148" s="156"/>
      <c r="M148" s="41"/>
      <c r="N148" s="41"/>
      <c r="O148" s="41"/>
      <c r="P148" s="41"/>
      <c r="Q148" s="41"/>
      <c r="R148" s="41"/>
      <c r="S148" s="41"/>
      <c r="T148" s="41"/>
      <c r="U148" s="41"/>
      <c r="AC148" s="61" t="str">
        <f t="array" ref="AC148">IF($K148="", "", IF(ISERROR(INDEX(Länder_Liste!$I:$I, _xludf.AGGREGATE(15, 6, ROW(Länder_Liste!$H$1:$M$260)/(Länder_Liste!$H$1:$M$260=$K$10), 1))), "not_found", INDEX(Länder_Liste!I:I, _xludf.AGGREGATE(15, 6, ROW(Länder_Liste!$H$1:$M$260)/(Länder_Liste!$H$1:$M$260=K148), 1))))</f>
        <v/>
      </c>
      <c r="AD148" s="40" t="str" cm="1">
        <f t="array" ref="AD148">IFERROR(INDEX($AK$12:$AK$261, SMALL(IF($AK$12:$AK$261&lt;&gt;"", ROW($AK$12:$AK$261)-ROW(#REF!)+1), ROW(C135))), "")</f>
        <v/>
      </c>
      <c r="AE148" s="40" cm="1">
        <f t="array" aca="1" ref="AE148" ca="1">IFERROR(INDEX(ListeHersteller,ROW(AE148)-13),0)</f>
        <v>0</v>
      </c>
      <c r="AH148" s="40" t="e">
        <f t="shared" ca="1" si="7"/>
        <v>#REF!</v>
      </c>
      <c r="AK148" s="40" t="str">
        <f t="shared" si="8"/>
        <v/>
      </c>
      <c r="AL148" s="40">
        <f>IF(ISERROR(MATCH(Hersteller!D148,D148:D284, 0)), Hersteller!D148, 0)</f>
        <v>0</v>
      </c>
      <c r="AO148" s="40" cm="1">
        <f t="array" aca="1" ref="AO148" ca="1">IF(ROW()-14&lt;($AI$12),$AH148,IF(ROW()-14=$AI$12,"━━━━━━",INDEX($AE$12:$AE$248,ROW()-14-($AI$12))))</f>
        <v>0</v>
      </c>
      <c r="AR148" s="40" t="str">
        <f t="shared" si="2"/>
        <v>-</v>
      </c>
      <c r="AS148" s="315" t="str" cm="1">
        <f t="array" ref="AS148">IFERROR(INDEX($E$12:$E$261, SMALL(IF($E$12:$E$261&lt;&gt;"", ROW($E$12:$E$261)-11), ROW(A137))), "")</f>
        <v/>
      </c>
      <c r="AU148" s="40" t="e">
        <f>IF(AND(Hersteller!$D148&lt;&gt;"", OR(Hersteller!#REF!="Hersteller", Hersteller!#REF!="")), ROW(), "")</f>
        <v>#REF!</v>
      </c>
      <c r="AV148" s="315" t="str" cm="1">
        <f t="array" ref="AV148">IFERROR(INDEX(Hersteller!$D$12:$D$261, _xlfn.AGGREGATE(15, 6, (ROW(Hersteller!$D$12:$D$261)-11)/((Hersteller!$D$12:$D$261&lt;&gt;"") * ((Hersteller!#REF!="Hersteller") + (Hersteller!#REF!=""))), ROW(A137))), "")</f>
        <v/>
      </c>
      <c r="AX148" s="315" t="str" cm="1">
        <f t="array" ref="AX148">IFERROR(
    INDEX(Hersteller!$D$12:$D$261,
        _xlfn.AGGREGATE(15, 6, (ROW(Hersteller!$D$12:$D$261)-11) / ((Hersteller!$D$12:$D$261&lt;&gt;"") * (Hersteller!#REF!="Zwischenhändler")), ROW(A137))
    ),
    ""
)</f>
        <v/>
      </c>
      <c r="AZ148" s="322" t="str" cm="1">
        <f t="array" ref="AZ148">IFERROR(INDEX(Hersteller!$D$12:$D$261, SMALL(IF(Hersteller!$D$12:$D$261&lt;&gt;"", ROW(Hersteller!$D$12:$D$261)-11), ROW(A137))), "")</f>
        <v/>
      </c>
      <c r="BB148" s="264" cm="1">
        <f t="array" ref="BB14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8" s="264" cm="1">
        <f t="array" ref="BC148">IF(AND($AT$12&gt;0,ROW()-ROW($AT$12)=0),"━━ Installationen ━━",IF(AND($AT$12&gt;0,ROW()-ROW($AT$12)&lt;=$AT$12),INDEX($AS$12:$AS$261,ROW()-ROW($AT$12)),IF(AND($BA$12&gt;0,ROW()-ROW($AT$12)-$AT$12-IF($AT$12&gt;0,1,0)=0),"━━ Hersteller ━━",IF(AND($BA$12&gt;0,ROW()-ROW($AT$12)-$AT$12-IF($AT$12&gt;0,1,0)&lt;=$BA$12),INDEX($AZ$12:$AZ$261,ROW()-ROW($AT$12)-$AT$12-IF($AT$12&gt;0,1,0)),0))))</f>
        <v>0</v>
      </c>
      <c r="BD148" s="264">
        <f t="shared" si="9"/>
        <v>0</v>
      </c>
    </row>
    <row r="149" spans="3:56" ht="30" customHeight="1" thickTop="1" thickBot="1">
      <c r="C149" s="141">
        <v>138</v>
      </c>
      <c r="D149" s="125"/>
      <c r="E149" s="155"/>
      <c r="F149" s="156"/>
      <c r="G149" s="156"/>
      <c r="H149" s="156"/>
      <c r="I149" s="125"/>
      <c r="J149" s="125"/>
      <c r="K149" s="155"/>
      <c r="L149" s="156"/>
      <c r="M149" s="41"/>
      <c r="N149" s="41"/>
      <c r="O149" s="41"/>
      <c r="P149" s="41"/>
      <c r="Q149" s="41"/>
      <c r="R149" s="41"/>
      <c r="S149" s="41"/>
      <c r="T149" s="41"/>
      <c r="U149" s="41"/>
      <c r="AC149" s="61" t="str">
        <f t="array" ref="AC149">IF($K149="", "", IF(ISERROR(INDEX(Länder_Liste!$I:$I, _xludf.AGGREGATE(15, 6, ROW(Länder_Liste!$H$1:$M$260)/(Länder_Liste!$H$1:$M$260=$K$10), 1))), "not_found", INDEX(Länder_Liste!I:I, _xludf.AGGREGATE(15, 6, ROW(Länder_Liste!$H$1:$M$260)/(Länder_Liste!$H$1:$M$260=K149), 1))))</f>
        <v/>
      </c>
      <c r="AD149" s="40" t="str" cm="1">
        <f t="array" ref="AD149">IFERROR(INDEX($AK$12:$AK$261, SMALL(IF($AK$12:$AK$261&lt;&gt;"", ROW($AK$12:$AK$261)-ROW(#REF!)+1), ROW(C136))), "")</f>
        <v/>
      </c>
      <c r="AE149" s="40" cm="1">
        <f t="array" aca="1" ref="AE149" ca="1">IFERROR(INDEX(ListeHersteller,ROW(AE149)-13),0)</f>
        <v>0</v>
      </c>
      <c r="AH149" s="40" t="e">
        <f t="shared" ca="1" si="7"/>
        <v>#REF!</v>
      </c>
      <c r="AK149" s="40" t="str">
        <f t="shared" si="8"/>
        <v/>
      </c>
      <c r="AL149" s="40">
        <f>IF(ISERROR(MATCH(Hersteller!D149,D149:D285, 0)), Hersteller!D149, 0)</f>
        <v>0</v>
      </c>
      <c r="AO149" s="40" cm="1">
        <f t="array" aca="1" ref="AO149" ca="1">IF(ROW()-14&lt;($AI$12),$AH149,IF(ROW()-14=$AI$12,"━━━━━━",INDEX($AE$12:$AE$248,ROW()-14-($AI$12))))</f>
        <v>0</v>
      </c>
      <c r="AR149" s="40" t="str">
        <f t="shared" si="2"/>
        <v>-</v>
      </c>
      <c r="AS149" s="315" t="str" cm="1">
        <f t="array" ref="AS149">IFERROR(INDEX($E$12:$E$261, SMALL(IF($E$12:$E$261&lt;&gt;"", ROW($E$12:$E$261)-11), ROW(A138))), "")</f>
        <v/>
      </c>
      <c r="AU149" s="40" t="e">
        <f>IF(AND(Hersteller!$D149&lt;&gt;"", OR(Hersteller!#REF!="Hersteller", Hersteller!#REF!="")), ROW(), "")</f>
        <v>#REF!</v>
      </c>
      <c r="AV149" s="315" t="str" cm="1">
        <f t="array" ref="AV149">IFERROR(INDEX(Hersteller!$D$12:$D$261, _xlfn.AGGREGATE(15, 6, (ROW(Hersteller!$D$12:$D$261)-11)/((Hersteller!$D$12:$D$261&lt;&gt;"") * ((Hersteller!#REF!="Hersteller") + (Hersteller!#REF!=""))), ROW(A138))), "")</f>
        <v/>
      </c>
      <c r="AX149" s="315" t="str" cm="1">
        <f t="array" ref="AX149">IFERROR(
    INDEX(Hersteller!$D$12:$D$261,
        _xlfn.AGGREGATE(15, 6, (ROW(Hersteller!$D$12:$D$261)-11) / ((Hersteller!$D$12:$D$261&lt;&gt;"") * (Hersteller!#REF!="Zwischenhändler")), ROW(A138))
    ),
    ""
)</f>
        <v/>
      </c>
      <c r="AZ149" s="322" t="str" cm="1">
        <f t="array" ref="AZ149">IFERROR(INDEX(Hersteller!$D$12:$D$261, SMALL(IF(Hersteller!$D$12:$D$261&lt;&gt;"", ROW(Hersteller!$D$12:$D$261)-11), ROW(A138))), "")</f>
        <v/>
      </c>
      <c r="BB149" s="264" cm="1">
        <f t="array" ref="BB14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49" s="264" cm="1">
        <f t="array" ref="BC149">IF(AND($AT$12&gt;0,ROW()-ROW($AT$12)=0),"━━ Installationen ━━",IF(AND($AT$12&gt;0,ROW()-ROW($AT$12)&lt;=$AT$12),INDEX($AS$12:$AS$261,ROW()-ROW($AT$12)),IF(AND($BA$12&gt;0,ROW()-ROW($AT$12)-$AT$12-IF($AT$12&gt;0,1,0)=0),"━━ Hersteller ━━",IF(AND($BA$12&gt;0,ROW()-ROW($AT$12)-$AT$12-IF($AT$12&gt;0,1,0)&lt;=$BA$12),INDEX($AZ$12:$AZ$261,ROW()-ROW($AT$12)-$AT$12-IF($AT$12&gt;0,1,0)),0))))</f>
        <v>0</v>
      </c>
      <c r="BD149" s="264">
        <f t="shared" si="9"/>
        <v>0</v>
      </c>
    </row>
    <row r="150" spans="3:56" ht="30" customHeight="1" thickTop="1" thickBot="1">
      <c r="C150" s="141">
        <v>139</v>
      </c>
      <c r="D150" s="125"/>
      <c r="E150" s="155"/>
      <c r="F150" s="156"/>
      <c r="G150" s="156"/>
      <c r="H150" s="156"/>
      <c r="I150" s="125"/>
      <c r="J150" s="125"/>
      <c r="K150" s="155"/>
      <c r="L150" s="156"/>
      <c r="M150" s="41"/>
      <c r="N150" s="41"/>
      <c r="O150" s="41"/>
      <c r="P150" s="41"/>
      <c r="Q150" s="41"/>
      <c r="R150" s="41"/>
      <c r="S150" s="41"/>
      <c r="T150" s="41"/>
      <c r="U150" s="41"/>
      <c r="AC150" s="61" t="str">
        <f t="array" ref="AC150">IF($K150="", "", IF(ISERROR(INDEX(Länder_Liste!$I:$I, _xludf.AGGREGATE(15, 6, ROW(Länder_Liste!$H$1:$M$260)/(Länder_Liste!$H$1:$M$260=$K$10), 1))), "not_found", INDEX(Länder_Liste!I:I, _xludf.AGGREGATE(15, 6, ROW(Länder_Liste!$H$1:$M$260)/(Länder_Liste!$H$1:$M$260=K150), 1))))</f>
        <v/>
      </c>
      <c r="AD150" s="40" t="str" cm="1">
        <f t="array" ref="AD150">IFERROR(INDEX($AK$12:$AK$261, SMALL(IF($AK$12:$AK$261&lt;&gt;"", ROW($AK$12:$AK$261)-ROW(#REF!)+1), ROW(C137))), "")</f>
        <v/>
      </c>
      <c r="AE150" s="40" cm="1">
        <f t="array" aca="1" ref="AE150" ca="1">IFERROR(INDEX(ListeHersteller,ROW(AE150)-13),0)</f>
        <v>0</v>
      </c>
      <c r="AH150" s="40" t="e">
        <f t="shared" ca="1" si="7"/>
        <v>#REF!</v>
      </c>
      <c r="AK150" s="40" t="str">
        <f t="shared" si="8"/>
        <v/>
      </c>
      <c r="AL150" s="40">
        <f>IF(ISERROR(MATCH(Hersteller!D150,D150:D286, 0)), Hersteller!D150, 0)</f>
        <v>0</v>
      </c>
      <c r="AO150" s="40" cm="1">
        <f t="array" aca="1" ref="AO150" ca="1">IF(ROW()-14&lt;($AI$12),$AH150,IF(ROW()-14=$AI$12,"━━━━━━",INDEX($AE$12:$AE$248,ROW()-14-($AI$12))))</f>
        <v>0</v>
      </c>
      <c r="AR150" s="40" t="str">
        <f t="shared" si="2"/>
        <v>-</v>
      </c>
      <c r="AS150" s="315" t="str" cm="1">
        <f t="array" ref="AS150">IFERROR(INDEX($E$12:$E$261, SMALL(IF($E$12:$E$261&lt;&gt;"", ROW($E$12:$E$261)-11), ROW(A139))), "")</f>
        <v/>
      </c>
      <c r="AU150" s="40" t="e">
        <f>IF(AND(Hersteller!$D150&lt;&gt;"", OR(Hersteller!#REF!="Hersteller", Hersteller!#REF!="")), ROW(), "")</f>
        <v>#REF!</v>
      </c>
      <c r="AV150" s="315" t="str" cm="1">
        <f t="array" ref="AV150">IFERROR(INDEX(Hersteller!$D$12:$D$261, _xlfn.AGGREGATE(15, 6, (ROW(Hersteller!$D$12:$D$261)-11)/((Hersteller!$D$12:$D$261&lt;&gt;"") * ((Hersteller!#REF!="Hersteller") + (Hersteller!#REF!=""))), ROW(A139))), "")</f>
        <v/>
      </c>
      <c r="AX150" s="315" t="str" cm="1">
        <f t="array" ref="AX150">IFERROR(
    INDEX(Hersteller!$D$12:$D$261,
        _xlfn.AGGREGATE(15, 6, (ROW(Hersteller!$D$12:$D$261)-11) / ((Hersteller!$D$12:$D$261&lt;&gt;"") * (Hersteller!#REF!="Zwischenhändler")), ROW(A139))
    ),
    ""
)</f>
        <v/>
      </c>
      <c r="AZ150" s="322" t="str" cm="1">
        <f t="array" ref="AZ150">IFERROR(INDEX(Hersteller!$D$12:$D$261, SMALL(IF(Hersteller!$D$12:$D$261&lt;&gt;"", ROW(Hersteller!$D$12:$D$261)-11), ROW(A139))), "")</f>
        <v/>
      </c>
      <c r="BB150" s="264" cm="1">
        <f t="array" ref="BB15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0" s="264" cm="1">
        <f t="array" ref="BC150">IF(AND($AT$12&gt;0,ROW()-ROW($AT$12)=0),"━━ Installationen ━━",IF(AND($AT$12&gt;0,ROW()-ROW($AT$12)&lt;=$AT$12),INDEX($AS$12:$AS$261,ROW()-ROW($AT$12)),IF(AND($BA$12&gt;0,ROW()-ROW($AT$12)-$AT$12-IF($AT$12&gt;0,1,0)=0),"━━ Hersteller ━━",IF(AND($BA$12&gt;0,ROW()-ROW($AT$12)-$AT$12-IF($AT$12&gt;0,1,0)&lt;=$BA$12),INDEX($AZ$12:$AZ$261,ROW()-ROW($AT$12)-$AT$12-IF($AT$12&gt;0,1,0)),0))))</f>
        <v>0</v>
      </c>
      <c r="BD150" s="264">
        <f t="shared" si="9"/>
        <v>0</v>
      </c>
    </row>
    <row r="151" spans="3:56" ht="30" customHeight="1" thickTop="1" thickBot="1">
      <c r="C151" s="141">
        <v>140</v>
      </c>
      <c r="D151" s="125"/>
      <c r="E151" s="155"/>
      <c r="F151" s="156"/>
      <c r="G151" s="156"/>
      <c r="H151" s="156"/>
      <c r="I151" s="125"/>
      <c r="J151" s="125"/>
      <c r="K151" s="155"/>
      <c r="L151" s="156"/>
      <c r="M151" s="41"/>
      <c r="N151" s="41"/>
      <c r="O151" s="41"/>
      <c r="P151" s="41"/>
      <c r="Q151" s="41"/>
      <c r="R151" s="41"/>
      <c r="S151" s="41"/>
      <c r="T151" s="41"/>
      <c r="U151" s="41"/>
      <c r="AC151" s="61" t="str">
        <f t="array" ref="AC151">IF($K151="", "", IF(ISERROR(INDEX(Länder_Liste!$I:$I, _xludf.AGGREGATE(15, 6, ROW(Länder_Liste!$H$1:$M$260)/(Länder_Liste!$H$1:$M$260=$K$10), 1))), "not_found", INDEX(Länder_Liste!I:I, _xludf.AGGREGATE(15, 6, ROW(Länder_Liste!$H$1:$M$260)/(Länder_Liste!$H$1:$M$260=K151), 1))))</f>
        <v/>
      </c>
      <c r="AD151" s="40" t="str" cm="1">
        <f t="array" ref="AD151">IFERROR(INDEX($AK$12:$AK$261, SMALL(IF($AK$12:$AK$261&lt;&gt;"", ROW($AK$12:$AK$261)-ROW(#REF!)+1), ROW(C138))), "")</f>
        <v/>
      </c>
      <c r="AE151" s="40" cm="1">
        <f t="array" aca="1" ref="AE151" ca="1">IFERROR(INDEX(ListeHersteller,ROW(AE151)-13),0)</f>
        <v>0</v>
      </c>
      <c r="AH151" s="40" t="e">
        <f t="shared" ca="1" si="7"/>
        <v>#REF!</v>
      </c>
      <c r="AK151" s="40" t="str">
        <f t="shared" si="8"/>
        <v/>
      </c>
      <c r="AL151" s="40">
        <f>IF(ISERROR(MATCH(Hersteller!D151,D151:D287, 0)), Hersteller!D151, 0)</f>
        <v>0</v>
      </c>
      <c r="AO151" s="40" cm="1">
        <f t="array" aca="1" ref="AO151" ca="1">IF(ROW()-14&lt;($AI$12),$AH151,IF(ROW()-14=$AI$12,"━━━━━━",INDEX($AE$12:$AE$248,ROW()-14-($AI$12))))</f>
        <v>0</v>
      </c>
      <c r="AR151" s="40" t="str">
        <f t="shared" si="2"/>
        <v>-</v>
      </c>
      <c r="AS151" s="315" t="str" cm="1">
        <f t="array" ref="AS151">IFERROR(INDEX($E$12:$E$261, SMALL(IF($E$12:$E$261&lt;&gt;"", ROW($E$12:$E$261)-11), ROW(A140))), "")</f>
        <v/>
      </c>
      <c r="AU151" s="40" t="e">
        <f>IF(AND(Hersteller!$D151&lt;&gt;"", OR(Hersteller!#REF!="Hersteller", Hersteller!#REF!="")), ROW(), "")</f>
        <v>#REF!</v>
      </c>
      <c r="AV151" s="315" t="str" cm="1">
        <f t="array" ref="AV151">IFERROR(INDEX(Hersteller!$D$12:$D$261, _xlfn.AGGREGATE(15, 6, (ROW(Hersteller!$D$12:$D$261)-11)/((Hersteller!$D$12:$D$261&lt;&gt;"") * ((Hersteller!#REF!="Hersteller") + (Hersteller!#REF!=""))), ROW(A140))), "")</f>
        <v/>
      </c>
      <c r="AX151" s="315" t="str" cm="1">
        <f t="array" ref="AX151">IFERROR(
    INDEX(Hersteller!$D$12:$D$261,
        _xlfn.AGGREGATE(15, 6, (ROW(Hersteller!$D$12:$D$261)-11) / ((Hersteller!$D$12:$D$261&lt;&gt;"") * (Hersteller!#REF!="Zwischenhändler")), ROW(A140))
    ),
    ""
)</f>
        <v/>
      </c>
      <c r="AZ151" s="322" t="str" cm="1">
        <f t="array" ref="AZ151">IFERROR(INDEX(Hersteller!$D$12:$D$261, SMALL(IF(Hersteller!$D$12:$D$261&lt;&gt;"", ROW(Hersteller!$D$12:$D$261)-11), ROW(A140))), "")</f>
        <v/>
      </c>
      <c r="BB151" s="264" cm="1">
        <f t="array" ref="BB15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1" s="264" cm="1">
        <f t="array" ref="BC151">IF(AND($AT$12&gt;0,ROW()-ROW($AT$12)=0),"━━ Installationen ━━",IF(AND($AT$12&gt;0,ROW()-ROW($AT$12)&lt;=$AT$12),INDEX($AS$12:$AS$261,ROW()-ROW($AT$12)),IF(AND($BA$12&gt;0,ROW()-ROW($AT$12)-$AT$12-IF($AT$12&gt;0,1,0)=0),"━━ Hersteller ━━",IF(AND($BA$12&gt;0,ROW()-ROW($AT$12)-$AT$12-IF($AT$12&gt;0,1,0)&lt;=$BA$12),INDEX($AZ$12:$AZ$261,ROW()-ROW($AT$12)-$AT$12-IF($AT$12&gt;0,1,0)),0))))</f>
        <v>0</v>
      </c>
      <c r="BD151" s="264">
        <f t="shared" si="9"/>
        <v>0</v>
      </c>
    </row>
    <row r="152" spans="3:56" ht="30" customHeight="1" thickTop="1" thickBot="1">
      <c r="C152" s="141">
        <v>141</v>
      </c>
      <c r="D152" s="125"/>
      <c r="E152" s="155"/>
      <c r="F152" s="156"/>
      <c r="G152" s="156"/>
      <c r="H152" s="156"/>
      <c r="I152" s="125"/>
      <c r="J152" s="125"/>
      <c r="K152" s="155"/>
      <c r="L152" s="156"/>
      <c r="M152" s="41"/>
      <c r="N152" s="41"/>
      <c r="O152" s="41"/>
      <c r="P152" s="41"/>
      <c r="Q152" s="41"/>
      <c r="R152" s="41"/>
      <c r="S152" s="41"/>
      <c r="T152" s="41"/>
      <c r="U152" s="41"/>
      <c r="AC152" s="61" t="str">
        <f t="array" ref="AC152">IF($K152="", "", IF(ISERROR(INDEX(Länder_Liste!$I:$I, _xludf.AGGREGATE(15, 6, ROW(Länder_Liste!$H$1:$M$260)/(Länder_Liste!$H$1:$M$260=$K$10), 1))), "not_found", INDEX(Länder_Liste!I:I, _xludf.AGGREGATE(15, 6, ROW(Länder_Liste!$H$1:$M$260)/(Länder_Liste!$H$1:$M$260=K152), 1))))</f>
        <v/>
      </c>
      <c r="AD152" s="40" t="str" cm="1">
        <f t="array" ref="AD152">IFERROR(INDEX($AK$12:$AK$261, SMALL(IF($AK$12:$AK$261&lt;&gt;"", ROW($AK$12:$AK$261)-ROW(#REF!)+1), ROW(C139))), "")</f>
        <v/>
      </c>
      <c r="AE152" s="40" cm="1">
        <f t="array" aca="1" ref="AE152" ca="1">IFERROR(INDEX(ListeHersteller,ROW(AE152)-13),0)</f>
        <v>0</v>
      </c>
      <c r="AH152" s="40" t="e">
        <f t="shared" ca="1" si="7"/>
        <v>#REF!</v>
      </c>
      <c r="AK152" s="40" t="str">
        <f t="shared" si="8"/>
        <v/>
      </c>
      <c r="AL152" s="40">
        <f>IF(ISERROR(MATCH(Hersteller!D152,D152:D288, 0)), Hersteller!D152, 0)</f>
        <v>0</v>
      </c>
      <c r="AO152" s="40" cm="1">
        <f t="array" aca="1" ref="AO152" ca="1">IF(ROW()-14&lt;($AI$12),$AH152,IF(ROW()-14=$AI$12,"━━━━━━",INDEX($AE$12:$AE$248,ROW()-14-($AI$12))))</f>
        <v>0</v>
      </c>
      <c r="AR152" s="40" t="str">
        <f t="shared" si="2"/>
        <v>-</v>
      </c>
      <c r="AS152" s="315" t="str" cm="1">
        <f t="array" ref="AS152">IFERROR(INDEX($E$12:$E$261, SMALL(IF($E$12:$E$261&lt;&gt;"", ROW($E$12:$E$261)-11), ROW(A141))), "")</f>
        <v/>
      </c>
      <c r="AU152" s="40" t="e">
        <f>IF(AND(Hersteller!$D152&lt;&gt;"", OR(Hersteller!#REF!="Hersteller", Hersteller!#REF!="")), ROW(), "")</f>
        <v>#REF!</v>
      </c>
      <c r="AV152" s="315" t="str" cm="1">
        <f t="array" ref="AV152">IFERROR(INDEX(Hersteller!$D$12:$D$261, _xlfn.AGGREGATE(15, 6, (ROW(Hersteller!$D$12:$D$261)-11)/((Hersteller!$D$12:$D$261&lt;&gt;"") * ((Hersteller!#REF!="Hersteller") + (Hersteller!#REF!=""))), ROW(A141))), "")</f>
        <v/>
      </c>
      <c r="AX152" s="315" t="str" cm="1">
        <f t="array" ref="AX152">IFERROR(
    INDEX(Hersteller!$D$12:$D$261,
        _xlfn.AGGREGATE(15, 6, (ROW(Hersteller!$D$12:$D$261)-11) / ((Hersteller!$D$12:$D$261&lt;&gt;"") * (Hersteller!#REF!="Zwischenhändler")), ROW(A141))
    ),
    ""
)</f>
        <v/>
      </c>
      <c r="AZ152" s="322" t="str" cm="1">
        <f t="array" ref="AZ152">IFERROR(INDEX(Hersteller!$D$12:$D$261, SMALL(IF(Hersteller!$D$12:$D$261&lt;&gt;"", ROW(Hersteller!$D$12:$D$261)-11), ROW(A141))), "")</f>
        <v/>
      </c>
      <c r="BB152" s="264" cm="1">
        <f t="array" ref="BB15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2" s="264" cm="1">
        <f t="array" ref="BC152">IF(AND($AT$12&gt;0,ROW()-ROW($AT$12)=0),"━━ Installationen ━━",IF(AND($AT$12&gt;0,ROW()-ROW($AT$12)&lt;=$AT$12),INDEX($AS$12:$AS$261,ROW()-ROW($AT$12)),IF(AND($BA$12&gt;0,ROW()-ROW($AT$12)-$AT$12-IF($AT$12&gt;0,1,0)=0),"━━ Hersteller ━━",IF(AND($BA$12&gt;0,ROW()-ROW($AT$12)-$AT$12-IF($AT$12&gt;0,1,0)&lt;=$BA$12),INDEX($AZ$12:$AZ$261,ROW()-ROW($AT$12)-$AT$12-IF($AT$12&gt;0,1,0)),0))))</f>
        <v>0</v>
      </c>
      <c r="BD152" s="264">
        <f t="shared" si="9"/>
        <v>0</v>
      </c>
    </row>
    <row r="153" spans="3:56" ht="30" customHeight="1" thickTop="1" thickBot="1">
      <c r="C153" s="141">
        <v>142</v>
      </c>
      <c r="D153" s="125"/>
      <c r="E153" s="155"/>
      <c r="F153" s="156"/>
      <c r="G153" s="156"/>
      <c r="H153" s="156"/>
      <c r="I153" s="125"/>
      <c r="J153" s="125"/>
      <c r="K153" s="155"/>
      <c r="L153" s="156"/>
      <c r="M153" s="41"/>
      <c r="N153" s="41"/>
      <c r="O153" s="41"/>
      <c r="P153" s="41"/>
      <c r="Q153" s="41"/>
      <c r="R153" s="41"/>
      <c r="S153" s="41"/>
      <c r="T153" s="41"/>
      <c r="U153" s="41"/>
      <c r="AC153" s="61" t="str">
        <f t="array" ref="AC153">IF($K153="", "", IF(ISERROR(INDEX(Länder_Liste!$I:$I, _xludf.AGGREGATE(15, 6, ROW(Länder_Liste!$H$1:$M$260)/(Länder_Liste!$H$1:$M$260=$K$10), 1))), "not_found", INDEX(Länder_Liste!I:I, _xludf.AGGREGATE(15, 6, ROW(Länder_Liste!$H$1:$M$260)/(Länder_Liste!$H$1:$M$260=K153), 1))))</f>
        <v/>
      </c>
      <c r="AD153" s="40" t="str" cm="1">
        <f t="array" ref="AD153">IFERROR(INDEX($AK$12:$AK$261, SMALL(IF($AK$12:$AK$261&lt;&gt;"", ROW($AK$12:$AK$261)-ROW(#REF!)+1), ROW(C140))), "")</f>
        <v/>
      </c>
      <c r="AE153" s="40" cm="1">
        <f t="array" aca="1" ref="AE153" ca="1">IFERROR(INDEX(ListeHersteller,ROW(AE153)-13),0)</f>
        <v>0</v>
      </c>
      <c r="AH153" s="40" t="e">
        <f t="shared" ca="1" si="7"/>
        <v>#REF!</v>
      </c>
      <c r="AK153" s="40" t="str">
        <f t="shared" si="8"/>
        <v/>
      </c>
      <c r="AL153" s="40">
        <f>IF(ISERROR(MATCH(Hersteller!D153,D153:D289, 0)), Hersteller!D153, 0)</f>
        <v>0</v>
      </c>
      <c r="AO153" s="40" cm="1">
        <f t="array" aca="1" ref="AO153" ca="1">IF(ROW()-14&lt;($AI$12),$AH153,IF(ROW()-14=$AI$12,"━━━━━━",INDEX($AE$12:$AE$248,ROW()-14-($AI$12))))</f>
        <v>0</v>
      </c>
      <c r="AR153" s="40" t="str">
        <f t="shared" si="2"/>
        <v>-</v>
      </c>
      <c r="AS153" s="315" t="str" cm="1">
        <f t="array" ref="AS153">IFERROR(INDEX($E$12:$E$261, SMALL(IF($E$12:$E$261&lt;&gt;"", ROW($E$12:$E$261)-11), ROW(A142))), "")</f>
        <v/>
      </c>
      <c r="AU153" s="40" t="e">
        <f>IF(AND(Hersteller!$D153&lt;&gt;"", OR(Hersteller!#REF!="Hersteller", Hersteller!#REF!="")), ROW(), "")</f>
        <v>#REF!</v>
      </c>
      <c r="AV153" s="315" t="str" cm="1">
        <f t="array" ref="AV153">IFERROR(INDEX(Hersteller!$D$12:$D$261, _xlfn.AGGREGATE(15, 6, (ROW(Hersteller!$D$12:$D$261)-11)/((Hersteller!$D$12:$D$261&lt;&gt;"") * ((Hersteller!#REF!="Hersteller") + (Hersteller!#REF!=""))), ROW(A142))), "")</f>
        <v/>
      </c>
      <c r="AX153" s="315" t="str" cm="1">
        <f t="array" ref="AX153">IFERROR(
    INDEX(Hersteller!$D$12:$D$261,
        _xlfn.AGGREGATE(15, 6, (ROW(Hersteller!$D$12:$D$261)-11) / ((Hersteller!$D$12:$D$261&lt;&gt;"") * (Hersteller!#REF!="Zwischenhändler")), ROW(A142))
    ),
    ""
)</f>
        <v/>
      </c>
      <c r="AZ153" s="322" t="str" cm="1">
        <f t="array" ref="AZ153">IFERROR(INDEX(Hersteller!$D$12:$D$261, SMALL(IF(Hersteller!$D$12:$D$261&lt;&gt;"", ROW(Hersteller!$D$12:$D$261)-11), ROW(A142))), "")</f>
        <v/>
      </c>
      <c r="BB153" s="264" cm="1">
        <f t="array" ref="BB15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3" s="264" cm="1">
        <f t="array" ref="BC153">IF(AND($AT$12&gt;0,ROW()-ROW($AT$12)=0),"━━ Installationen ━━",IF(AND($AT$12&gt;0,ROW()-ROW($AT$12)&lt;=$AT$12),INDEX($AS$12:$AS$261,ROW()-ROW($AT$12)),IF(AND($BA$12&gt;0,ROW()-ROW($AT$12)-$AT$12-IF($AT$12&gt;0,1,0)=0),"━━ Hersteller ━━",IF(AND($BA$12&gt;0,ROW()-ROW($AT$12)-$AT$12-IF($AT$12&gt;0,1,0)&lt;=$BA$12),INDEX($AZ$12:$AZ$261,ROW()-ROW($AT$12)-$AT$12-IF($AT$12&gt;0,1,0)),0))))</f>
        <v>0</v>
      </c>
      <c r="BD153" s="264">
        <f t="shared" si="9"/>
        <v>0</v>
      </c>
    </row>
    <row r="154" spans="3:56" ht="30" customHeight="1" thickTop="1" thickBot="1">
      <c r="C154" s="141">
        <v>143</v>
      </c>
      <c r="D154" s="125"/>
      <c r="E154" s="155"/>
      <c r="F154" s="156"/>
      <c r="G154" s="156"/>
      <c r="H154" s="156"/>
      <c r="I154" s="125"/>
      <c r="J154" s="125"/>
      <c r="K154" s="155"/>
      <c r="L154" s="156"/>
      <c r="M154" s="41"/>
      <c r="N154" s="41"/>
      <c r="O154" s="41"/>
      <c r="P154" s="41"/>
      <c r="Q154" s="41"/>
      <c r="R154" s="41"/>
      <c r="S154" s="41"/>
      <c r="T154" s="41"/>
      <c r="U154" s="41"/>
      <c r="AC154" s="61" t="str">
        <f t="array" ref="AC154">IF($K154="", "", IF(ISERROR(INDEX(Länder_Liste!$I:$I, _xludf.AGGREGATE(15, 6, ROW(Länder_Liste!$H$1:$M$260)/(Länder_Liste!$H$1:$M$260=$K$10), 1))), "not_found", INDEX(Länder_Liste!I:I, _xludf.AGGREGATE(15, 6, ROW(Länder_Liste!$H$1:$M$260)/(Länder_Liste!$H$1:$M$260=K154), 1))))</f>
        <v/>
      </c>
      <c r="AD154" s="40" t="str" cm="1">
        <f t="array" ref="AD154">IFERROR(INDEX($AK$12:$AK$261, SMALL(IF($AK$12:$AK$261&lt;&gt;"", ROW($AK$12:$AK$261)-ROW(#REF!)+1), ROW(C141))), "")</f>
        <v/>
      </c>
      <c r="AE154" s="40" cm="1">
        <f t="array" aca="1" ref="AE154" ca="1">IFERROR(INDEX(ListeHersteller,ROW(AE154)-13),0)</f>
        <v>0</v>
      </c>
      <c r="AH154" s="40" t="e">
        <f t="shared" ca="1" si="7"/>
        <v>#REF!</v>
      </c>
      <c r="AK154" s="40" t="str">
        <f t="shared" si="8"/>
        <v/>
      </c>
      <c r="AL154" s="40">
        <f>IF(ISERROR(MATCH(Hersteller!D154,D154:D290, 0)), Hersteller!D154, 0)</f>
        <v>0</v>
      </c>
      <c r="AO154" s="40" cm="1">
        <f t="array" aca="1" ref="AO154" ca="1">IF(ROW()-14&lt;($AI$12),$AH154,IF(ROW()-14=$AI$12,"━━━━━━",INDEX($AE$12:$AE$248,ROW()-14-($AI$12))))</f>
        <v>0</v>
      </c>
      <c r="AR154" s="40" t="str">
        <f t="shared" si="2"/>
        <v>-</v>
      </c>
      <c r="AS154" s="315" t="str" cm="1">
        <f t="array" ref="AS154">IFERROR(INDEX($E$12:$E$261, SMALL(IF($E$12:$E$261&lt;&gt;"", ROW($E$12:$E$261)-11), ROW(A143))), "")</f>
        <v/>
      </c>
      <c r="AU154" s="40" t="e">
        <f>IF(AND(Hersteller!$D154&lt;&gt;"", OR(Hersteller!#REF!="Hersteller", Hersteller!#REF!="")), ROW(), "")</f>
        <v>#REF!</v>
      </c>
      <c r="AV154" s="315" t="str" cm="1">
        <f t="array" ref="AV154">IFERROR(INDEX(Hersteller!$D$12:$D$261, _xlfn.AGGREGATE(15, 6, (ROW(Hersteller!$D$12:$D$261)-11)/((Hersteller!$D$12:$D$261&lt;&gt;"") * ((Hersteller!#REF!="Hersteller") + (Hersteller!#REF!=""))), ROW(A143))), "")</f>
        <v/>
      </c>
      <c r="AX154" s="315" t="str" cm="1">
        <f t="array" ref="AX154">IFERROR(
    INDEX(Hersteller!$D$12:$D$261,
        _xlfn.AGGREGATE(15, 6, (ROW(Hersteller!$D$12:$D$261)-11) / ((Hersteller!$D$12:$D$261&lt;&gt;"") * (Hersteller!#REF!="Zwischenhändler")), ROW(A143))
    ),
    ""
)</f>
        <v/>
      </c>
      <c r="AZ154" s="322" t="str" cm="1">
        <f t="array" ref="AZ154">IFERROR(INDEX(Hersteller!$D$12:$D$261, SMALL(IF(Hersteller!$D$12:$D$261&lt;&gt;"", ROW(Hersteller!$D$12:$D$261)-11), ROW(A143))), "")</f>
        <v/>
      </c>
      <c r="BB154" s="264" cm="1">
        <f t="array" ref="BB15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4" s="264" cm="1">
        <f t="array" ref="BC154">IF(AND($AT$12&gt;0,ROW()-ROW($AT$12)=0),"━━ Installationen ━━",IF(AND($AT$12&gt;0,ROW()-ROW($AT$12)&lt;=$AT$12),INDEX($AS$12:$AS$261,ROW()-ROW($AT$12)),IF(AND($BA$12&gt;0,ROW()-ROW($AT$12)-$AT$12-IF($AT$12&gt;0,1,0)=0),"━━ Hersteller ━━",IF(AND($BA$12&gt;0,ROW()-ROW($AT$12)-$AT$12-IF($AT$12&gt;0,1,0)&lt;=$BA$12),INDEX($AZ$12:$AZ$261,ROW()-ROW($AT$12)-$AT$12-IF($AT$12&gt;0,1,0)),0))))</f>
        <v>0</v>
      </c>
      <c r="BD154" s="264">
        <f t="shared" si="9"/>
        <v>0</v>
      </c>
    </row>
    <row r="155" spans="3:56" ht="30" customHeight="1" thickTop="1" thickBot="1">
      <c r="C155" s="141">
        <v>144</v>
      </c>
      <c r="D155" s="125"/>
      <c r="E155" s="155"/>
      <c r="F155" s="156"/>
      <c r="G155" s="156"/>
      <c r="H155" s="156"/>
      <c r="I155" s="125"/>
      <c r="J155" s="125"/>
      <c r="K155" s="155"/>
      <c r="L155" s="156"/>
      <c r="M155" s="41"/>
      <c r="N155" s="41"/>
      <c r="O155" s="41"/>
      <c r="P155" s="41"/>
      <c r="Q155" s="41"/>
      <c r="R155" s="41"/>
      <c r="S155" s="41"/>
      <c r="T155" s="41"/>
      <c r="U155" s="41"/>
      <c r="AC155" s="61" t="str">
        <f t="array" ref="AC155">IF($K155="", "", IF(ISERROR(INDEX(Länder_Liste!$I:$I, _xludf.AGGREGATE(15, 6, ROW(Länder_Liste!$H$1:$M$260)/(Länder_Liste!$H$1:$M$260=$K$10), 1))), "not_found", INDEX(Länder_Liste!I:I, _xludf.AGGREGATE(15, 6, ROW(Länder_Liste!$H$1:$M$260)/(Länder_Liste!$H$1:$M$260=K155), 1))))</f>
        <v/>
      </c>
      <c r="AD155" s="40" t="str" cm="1">
        <f t="array" ref="AD155">IFERROR(INDEX($AK$12:$AK$261, SMALL(IF($AK$12:$AK$261&lt;&gt;"", ROW($AK$12:$AK$261)-ROW(#REF!)+1), ROW(C142))), "")</f>
        <v/>
      </c>
      <c r="AE155" s="40" cm="1">
        <f t="array" aca="1" ref="AE155" ca="1">IFERROR(INDEX(ListeHersteller,ROW(AE155)-13),0)</f>
        <v>0</v>
      </c>
      <c r="AH155" s="40" t="e">
        <f t="shared" ca="1" si="7"/>
        <v>#REF!</v>
      </c>
      <c r="AK155" s="40" t="str">
        <f t="shared" si="8"/>
        <v/>
      </c>
      <c r="AL155" s="40">
        <f>IF(ISERROR(MATCH(Hersteller!D155,D155:D291, 0)), Hersteller!D155, 0)</f>
        <v>0</v>
      </c>
      <c r="AO155" s="40" cm="1">
        <f t="array" aca="1" ref="AO155" ca="1">IF(ROW()-14&lt;($AI$12),$AH155,IF(ROW()-14=$AI$12,"━━━━━━",INDEX($AE$12:$AE$248,ROW()-14-($AI$12))))</f>
        <v>0</v>
      </c>
      <c r="AR155" s="40" t="str">
        <f t="shared" si="2"/>
        <v>-</v>
      </c>
      <c r="AS155" s="315" t="str" cm="1">
        <f t="array" ref="AS155">IFERROR(INDEX($E$12:$E$261, SMALL(IF($E$12:$E$261&lt;&gt;"", ROW($E$12:$E$261)-11), ROW(A144))), "")</f>
        <v/>
      </c>
      <c r="AU155" s="40" t="e">
        <f>IF(AND(Hersteller!$D155&lt;&gt;"", OR(Hersteller!#REF!="Hersteller", Hersteller!#REF!="")), ROW(), "")</f>
        <v>#REF!</v>
      </c>
      <c r="AV155" s="315" t="str" cm="1">
        <f t="array" ref="AV155">IFERROR(INDEX(Hersteller!$D$12:$D$261, _xlfn.AGGREGATE(15, 6, (ROW(Hersteller!$D$12:$D$261)-11)/((Hersteller!$D$12:$D$261&lt;&gt;"") * ((Hersteller!#REF!="Hersteller") + (Hersteller!#REF!=""))), ROW(A144))), "")</f>
        <v/>
      </c>
      <c r="AX155" s="315" t="str" cm="1">
        <f t="array" ref="AX155">IFERROR(
    INDEX(Hersteller!$D$12:$D$261,
        _xlfn.AGGREGATE(15, 6, (ROW(Hersteller!$D$12:$D$261)-11) / ((Hersteller!$D$12:$D$261&lt;&gt;"") * (Hersteller!#REF!="Zwischenhändler")), ROW(A144))
    ),
    ""
)</f>
        <v/>
      </c>
      <c r="AZ155" s="322" t="str" cm="1">
        <f t="array" ref="AZ155">IFERROR(INDEX(Hersteller!$D$12:$D$261, SMALL(IF(Hersteller!$D$12:$D$261&lt;&gt;"", ROW(Hersteller!$D$12:$D$261)-11), ROW(A144))), "")</f>
        <v/>
      </c>
      <c r="BB155" s="264" cm="1">
        <f t="array" ref="BB15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5" s="264" cm="1">
        <f t="array" ref="BC155">IF(AND($AT$12&gt;0,ROW()-ROW($AT$12)=0),"━━ Installationen ━━",IF(AND($AT$12&gt;0,ROW()-ROW($AT$12)&lt;=$AT$12),INDEX($AS$12:$AS$261,ROW()-ROW($AT$12)),IF(AND($BA$12&gt;0,ROW()-ROW($AT$12)-$AT$12-IF($AT$12&gt;0,1,0)=0),"━━ Hersteller ━━",IF(AND($BA$12&gt;0,ROW()-ROW($AT$12)-$AT$12-IF($AT$12&gt;0,1,0)&lt;=$BA$12),INDEX($AZ$12:$AZ$261,ROW()-ROW($AT$12)-$AT$12-IF($AT$12&gt;0,1,0)),0))))</f>
        <v>0</v>
      </c>
      <c r="BD155" s="264">
        <f t="shared" si="9"/>
        <v>0</v>
      </c>
    </row>
    <row r="156" spans="3:56" ht="30" customHeight="1" thickTop="1" thickBot="1">
      <c r="C156" s="141">
        <v>145</v>
      </c>
      <c r="D156" s="125"/>
      <c r="E156" s="155"/>
      <c r="F156" s="156"/>
      <c r="G156" s="156"/>
      <c r="H156" s="156"/>
      <c r="I156" s="125"/>
      <c r="J156" s="125"/>
      <c r="K156" s="155"/>
      <c r="L156" s="156"/>
      <c r="M156" s="41"/>
      <c r="N156" s="41"/>
      <c r="O156" s="41"/>
      <c r="P156" s="41"/>
      <c r="Q156" s="41"/>
      <c r="R156" s="41"/>
      <c r="S156" s="41"/>
      <c r="T156" s="41"/>
      <c r="U156" s="41"/>
      <c r="AC156" s="61" t="str">
        <f t="array" ref="AC156">IF($K156="", "", IF(ISERROR(INDEX(Länder_Liste!$I:$I, _xludf.AGGREGATE(15, 6, ROW(Länder_Liste!$H$1:$M$260)/(Länder_Liste!$H$1:$M$260=$K$10), 1))), "not_found", INDEX(Länder_Liste!I:I, _xludf.AGGREGATE(15, 6, ROW(Länder_Liste!$H$1:$M$260)/(Länder_Liste!$H$1:$M$260=K156), 1))))</f>
        <v/>
      </c>
      <c r="AD156" s="40" t="str" cm="1">
        <f t="array" ref="AD156">IFERROR(INDEX($AK$12:$AK$261, SMALL(IF($AK$12:$AK$261&lt;&gt;"", ROW($AK$12:$AK$261)-ROW(#REF!)+1), ROW(C143))), "")</f>
        <v/>
      </c>
      <c r="AE156" s="40" cm="1">
        <f t="array" aca="1" ref="AE156" ca="1">IFERROR(INDEX(ListeHersteller,ROW(AE156)-13),0)</f>
        <v>0</v>
      </c>
      <c r="AH156" s="40" t="e">
        <f t="shared" ca="1" si="7"/>
        <v>#REF!</v>
      </c>
      <c r="AK156" s="40" t="str">
        <f t="shared" si="8"/>
        <v/>
      </c>
      <c r="AL156" s="40">
        <f>IF(ISERROR(MATCH(Hersteller!D156,D156:D292, 0)), Hersteller!D156, 0)</f>
        <v>0</v>
      </c>
      <c r="AO156" s="40" cm="1">
        <f t="array" aca="1" ref="AO156" ca="1">IF(ROW()-14&lt;($AI$12),$AH156,IF(ROW()-14=$AI$12,"━━━━━━",INDEX($AE$12:$AE$248,ROW()-14-($AI$12))))</f>
        <v>0</v>
      </c>
      <c r="AR156" s="40" t="str">
        <f t="shared" si="2"/>
        <v>-</v>
      </c>
      <c r="AS156" s="315" t="str" cm="1">
        <f t="array" ref="AS156">IFERROR(INDEX($E$12:$E$261, SMALL(IF($E$12:$E$261&lt;&gt;"", ROW($E$12:$E$261)-11), ROW(A145))), "")</f>
        <v/>
      </c>
      <c r="AU156" s="40" t="e">
        <f>IF(AND(Hersteller!$D156&lt;&gt;"", OR(Hersteller!#REF!="Hersteller", Hersteller!#REF!="")), ROW(), "")</f>
        <v>#REF!</v>
      </c>
      <c r="AV156" s="315" t="str" cm="1">
        <f t="array" ref="AV156">IFERROR(INDEX(Hersteller!$D$12:$D$261, _xlfn.AGGREGATE(15, 6, (ROW(Hersteller!$D$12:$D$261)-11)/((Hersteller!$D$12:$D$261&lt;&gt;"") * ((Hersteller!#REF!="Hersteller") + (Hersteller!#REF!=""))), ROW(A145))), "")</f>
        <v/>
      </c>
      <c r="AX156" s="315" t="str" cm="1">
        <f t="array" ref="AX156">IFERROR(
    INDEX(Hersteller!$D$12:$D$261,
        _xlfn.AGGREGATE(15, 6, (ROW(Hersteller!$D$12:$D$261)-11) / ((Hersteller!$D$12:$D$261&lt;&gt;"") * (Hersteller!#REF!="Zwischenhändler")), ROW(A145))
    ),
    ""
)</f>
        <v/>
      </c>
      <c r="AZ156" s="322" t="str" cm="1">
        <f t="array" ref="AZ156">IFERROR(INDEX(Hersteller!$D$12:$D$261, SMALL(IF(Hersteller!$D$12:$D$261&lt;&gt;"", ROW(Hersteller!$D$12:$D$261)-11), ROW(A145))), "")</f>
        <v/>
      </c>
      <c r="BB156" s="264" cm="1">
        <f t="array" ref="BB15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6" s="264" cm="1">
        <f t="array" ref="BC156">IF(AND($AT$12&gt;0,ROW()-ROW($AT$12)=0),"━━ Installationen ━━",IF(AND($AT$12&gt;0,ROW()-ROW($AT$12)&lt;=$AT$12),INDEX($AS$12:$AS$261,ROW()-ROW($AT$12)),IF(AND($BA$12&gt;0,ROW()-ROW($AT$12)-$AT$12-IF($AT$12&gt;0,1,0)=0),"━━ Hersteller ━━",IF(AND($BA$12&gt;0,ROW()-ROW($AT$12)-$AT$12-IF($AT$12&gt;0,1,0)&lt;=$BA$12),INDEX($AZ$12:$AZ$261,ROW()-ROW($AT$12)-$AT$12-IF($AT$12&gt;0,1,0)),0))))</f>
        <v>0</v>
      </c>
      <c r="BD156" s="264">
        <f t="shared" si="9"/>
        <v>0</v>
      </c>
    </row>
    <row r="157" spans="3:56" ht="30" customHeight="1" thickTop="1" thickBot="1">
      <c r="C157" s="141">
        <v>146</v>
      </c>
      <c r="D157" s="125"/>
      <c r="E157" s="155"/>
      <c r="F157" s="156"/>
      <c r="G157" s="156"/>
      <c r="H157" s="156"/>
      <c r="I157" s="125"/>
      <c r="J157" s="125"/>
      <c r="K157" s="155"/>
      <c r="L157" s="156"/>
      <c r="M157" s="41"/>
      <c r="N157" s="41"/>
      <c r="O157" s="41"/>
      <c r="P157" s="41"/>
      <c r="Q157" s="41"/>
      <c r="R157" s="41"/>
      <c r="S157" s="41"/>
      <c r="T157" s="41"/>
      <c r="U157" s="41"/>
      <c r="AC157" s="61" t="str">
        <f t="array" ref="AC157">IF($K157="", "", IF(ISERROR(INDEX(Länder_Liste!$I:$I, _xludf.AGGREGATE(15, 6, ROW(Länder_Liste!$H$1:$M$260)/(Länder_Liste!$H$1:$M$260=$K$10), 1))), "not_found", INDEX(Länder_Liste!I:I, _xludf.AGGREGATE(15, 6, ROW(Länder_Liste!$H$1:$M$260)/(Länder_Liste!$H$1:$M$260=K157), 1))))</f>
        <v/>
      </c>
      <c r="AD157" s="40" t="str" cm="1">
        <f t="array" ref="AD157">IFERROR(INDEX($AK$12:$AK$261, SMALL(IF($AK$12:$AK$261&lt;&gt;"", ROW($AK$12:$AK$261)-ROW(#REF!)+1), ROW(C144))), "")</f>
        <v/>
      </c>
      <c r="AE157" s="40" cm="1">
        <f t="array" aca="1" ref="AE157" ca="1">IFERROR(INDEX(ListeHersteller,ROW(AE157)-13),0)</f>
        <v>0</v>
      </c>
      <c r="AH157" s="40" t="e">
        <f t="shared" ca="1" si="7"/>
        <v>#REF!</v>
      </c>
      <c r="AK157" s="40" t="str">
        <f t="shared" si="8"/>
        <v/>
      </c>
      <c r="AL157" s="40">
        <f>IF(ISERROR(MATCH(Hersteller!D157,D157:D293, 0)), Hersteller!D157, 0)</f>
        <v>0</v>
      </c>
      <c r="AO157" s="40" cm="1">
        <f t="array" aca="1" ref="AO157" ca="1">IF(ROW()-14&lt;($AI$12),$AH157,IF(ROW()-14=$AI$12,"━━━━━━",INDEX($AE$12:$AE$248,ROW()-14-($AI$12))))</f>
        <v>0</v>
      </c>
      <c r="AR157" s="40" t="str">
        <f t="shared" si="2"/>
        <v>-</v>
      </c>
      <c r="AS157" s="315" t="str" cm="1">
        <f t="array" ref="AS157">IFERROR(INDEX($E$12:$E$261, SMALL(IF($E$12:$E$261&lt;&gt;"", ROW($E$12:$E$261)-11), ROW(A146))), "")</f>
        <v/>
      </c>
      <c r="AU157" s="40" t="e">
        <f>IF(AND(Hersteller!$D157&lt;&gt;"", OR(Hersteller!#REF!="Hersteller", Hersteller!#REF!="")), ROW(), "")</f>
        <v>#REF!</v>
      </c>
      <c r="AV157" s="315" t="str" cm="1">
        <f t="array" ref="AV157">IFERROR(INDEX(Hersteller!$D$12:$D$261, _xlfn.AGGREGATE(15, 6, (ROW(Hersteller!$D$12:$D$261)-11)/((Hersteller!$D$12:$D$261&lt;&gt;"") * ((Hersteller!#REF!="Hersteller") + (Hersteller!#REF!=""))), ROW(A146))), "")</f>
        <v/>
      </c>
      <c r="AX157" s="315" t="str" cm="1">
        <f t="array" ref="AX157">IFERROR(
    INDEX(Hersteller!$D$12:$D$261,
        _xlfn.AGGREGATE(15, 6, (ROW(Hersteller!$D$12:$D$261)-11) / ((Hersteller!$D$12:$D$261&lt;&gt;"") * (Hersteller!#REF!="Zwischenhändler")), ROW(A146))
    ),
    ""
)</f>
        <v/>
      </c>
      <c r="AZ157" s="322" t="str" cm="1">
        <f t="array" ref="AZ157">IFERROR(INDEX(Hersteller!$D$12:$D$261, SMALL(IF(Hersteller!$D$12:$D$261&lt;&gt;"", ROW(Hersteller!$D$12:$D$261)-11), ROW(A146))), "")</f>
        <v/>
      </c>
      <c r="BB157" s="264" cm="1">
        <f t="array" ref="BB15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7" s="264" cm="1">
        <f t="array" ref="BC157">IF(AND($AT$12&gt;0,ROW()-ROW($AT$12)=0),"━━ Installationen ━━",IF(AND($AT$12&gt;0,ROW()-ROW($AT$12)&lt;=$AT$12),INDEX($AS$12:$AS$261,ROW()-ROW($AT$12)),IF(AND($BA$12&gt;0,ROW()-ROW($AT$12)-$AT$12-IF($AT$12&gt;0,1,0)=0),"━━ Hersteller ━━",IF(AND($BA$12&gt;0,ROW()-ROW($AT$12)-$AT$12-IF($AT$12&gt;0,1,0)&lt;=$BA$12),INDEX($AZ$12:$AZ$261,ROW()-ROW($AT$12)-$AT$12-IF($AT$12&gt;0,1,0)),0))))</f>
        <v>0</v>
      </c>
      <c r="BD157" s="264">
        <f t="shared" si="9"/>
        <v>0</v>
      </c>
    </row>
    <row r="158" spans="3:56" ht="30" customHeight="1" thickTop="1" thickBot="1">
      <c r="C158" s="141">
        <v>147</v>
      </c>
      <c r="D158" s="125"/>
      <c r="E158" s="155"/>
      <c r="F158" s="156"/>
      <c r="G158" s="156"/>
      <c r="H158" s="156"/>
      <c r="I158" s="125"/>
      <c r="J158" s="125"/>
      <c r="K158" s="155"/>
      <c r="L158" s="156"/>
      <c r="M158" s="41"/>
      <c r="N158" s="41"/>
      <c r="O158" s="41"/>
      <c r="P158" s="41"/>
      <c r="Q158" s="41"/>
      <c r="R158" s="41"/>
      <c r="S158" s="41"/>
      <c r="T158" s="41"/>
      <c r="U158" s="41"/>
      <c r="AC158" s="61" t="str">
        <f t="array" ref="AC158">IF($K158="", "", IF(ISERROR(INDEX(Länder_Liste!$I:$I, _xludf.AGGREGATE(15, 6, ROW(Länder_Liste!$H$1:$M$260)/(Länder_Liste!$H$1:$M$260=$K$10), 1))), "not_found", INDEX(Länder_Liste!I:I, _xludf.AGGREGATE(15, 6, ROW(Länder_Liste!$H$1:$M$260)/(Länder_Liste!$H$1:$M$260=K158), 1))))</f>
        <v/>
      </c>
      <c r="AD158" s="40" t="str" cm="1">
        <f t="array" ref="AD158">IFERROR(INDEX($AK$12:$AK$261, SMALL(IF($AK$12:$AK$261&lt;&gt;"", ROW($AK$12:$AK$261)-ROW(#REF!)+1), ROW(C145))), "")</f>
        <v/>
      </c>
      <c r="AE158" s="40" cm="1">
        <f t="array" aca="1" ref="AE158" ca="1">IFERROR(INDEX(ListeHersteller,ROW(AE158)-13),0)</f>
        <v>0</v>
      </c>
      <c r="AH158" s="40" t="e">
        <f t="shared" ca="1" si="7"/>
        <v>#REF!</v>
      </c>
      <c r="AK158" s="40" t="str">
        <f t="shared" si="8"/>
        <v/>
      </c>
      <c r="AL158" s="40">
        <f>IF(ISERROR(MATCH(Hersteller!D158,D158:D294, 0)), Hersteller!D158, 0)</f>
        <v>0</v>
      </c>
      <c r="AO158" s="40" cm="1">
        <f t="array" aca="1" ref="AO158" ca="1">IF(ROW()-14&lt;($AI$12),$AH158,IF(ROW()-14=$AI$12,"━━━━━━",INDEX($AE$12:$AE$248,ROW()-14-($AI$12))))</f>
        <v>0</v>
      </c>
      <c r="AR158" s="40" t="str">
        <f t="shared" si="2"/>
        <v>-</v>
      </c>
      <c r="AS158" s="315" t="str" cm="1">
        <f t="array" ref="AS158">IFERROR(INDEX($E$12:$E$261, SMALL(IF($E$12:$E$261&lt;&gt;"", ROW($E$12:$E$261)-11), ROW(A147))), "")</f>
        <v/>
      </c>
      <c r="AU158" s="40" t="e">
        <f>IF(AND(Hersteller!$D158&lt;&gt;"", OR(Hersteller!#REF!="Hersteller", Hersteller!#REF!="")), ROW(), "")</f>
        <v>#REF!</v>
      </c>
      <c r="AV158" s="315" t="str" cm="1">
        <f t="array" ref="AV158">IFERROR(INDEX(Hersteller!$D$12:$D$261, _xlfn.AGGREGATE(15, 6, (ROW(Hersteller!$D$12:$D$261)-11)/((Hersteller!$D$12:$D$261&lt;&gt;"") * ((Hersteller!#REF!="Hersteller") + (Hersteller!#REF!=""))), ROW(A147))), "")</f>
        <v/>
      </c>
      <c r="AX158" s="315" t="str" cm="1">
        <f t="array" ref="AX158">IFERROR(
    INDEX(Hersteller!$D$12:$D$261,
        _xlfn.AGGREGATE(15, 6, (ROW(Hersteller!$D$12:$D$261)-11) / ((Hersteller!$D$12:$D$261&lt;&gt;"") * (Hersteller!#REF!="Zwischenhändler")), ROW(A147))
    ),
    ""
)</f>
        <v/>
      </c>
      <c r="AZ158" s="322" t="str" cm="1">
        <f t="array" ref="AZ158">IFERROR(INDEX(Hersteller!$D$12:$D$261, SMALL(IF(Hersteller!$D$12:$D$261&lt;&gt;"", ROW(Hersteller!$D$12:$D$261)-11), ROW(A147))), "")</f>
        <v/>
      </c>
      <c r="BB158" s="264" cm="1">
        <f t="array" ref="BB15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8" s="264" cm="1">
        <f t="array" ref="BC158">IF(AND($AT$12&gt;0,ROW()-ROW($AT$12)=0),"━━ Installationen ━━",IF(AND($AT$12&gt;0,ROW()-ROW($AT$12)&lt;=$AT$12),INDEX($AS$12:$AS$261,ROW()-ROW($AT$12)),IF(AND($BA$12&gt;0,ROW()-ROW($AT$12)-$AT$12-IF($AT$12&gt;0,1,0)=0),"━━ Hersteller ━━",IF(AND($BA$12&gt;0,ROW()-ROW($AT$12)-$AT$12-IF($AT$12&gt;0,1,0)&lt;=$BA$12),INDEX($AZ$12:$AZ$261,ROW()-ROW($AT$12)-$AT$12-IF($AT$12&gt;0,1,0)),0))))</f>
        <v>0</v>
      </c>
      <c r="BD158" s="264">
        <f t="shared" si="9"/>
        <v>0</v>
      </c>
    </row>
    <row r="159" spans="3:56" ht="30" customHeight="1" thickTop="1" thickBot="1">
      <c r="C159" s="141">
        <v>148</v>
      </c>
      <c r="D159" s="125"/>
      <c r="E159" s="155"/>
      <c r="F159" s="156"/>
      <c r="G159" s="156"/>
      <c r="H159" s="156"/>
      <c r="I159" s="125"/>
      <c r="J159" s="125"/>
      <c r="K159" s="155"/>
      <c r="L159" s="156"/>
      <c r="M159" s="41"/>
      <c r="N159" s="41"/>
      <c r="O159" s="41"/>
      <c r="P159" s="41"/>
      <c r="Q159" s="41"/>
      <c r="R159" s="41"/>
      <c r="S159" s="41"/>
      <c r="T159" s="41"/>
      <c r="U159" s="41"/>
      <c r="AC159" s="61" t="str">
        <f t="array" ref="AC159">IF($K159="", "", IF(ISERROR(INDEX(Länder_Liste!$I:$I, _xludf.AGGREGATE(15, 6, ROW(Länder_Liste!$H$1:$M$260)/(Länder_Liste!$H$1:$M$260=$K$10), 1))), "not_found", INDEX(Länder_Liste!I:I, _xludf.AGGREGATE(15, 6, ROW(Länder_Liste!$H$1:$M$260)/(Länder_Liste!$H$1:$M$260=K159), 1))))</f>
        <v/>
      </c>
      <c r="AD159" s="40" t="str" cm="1">
        <f t="array" ref="AD159">IFERROR(INDEX($AK$12:$AK$261, SMALL(IF($AK$12:$AK$261&lt;&gt;"", ROW($AK$12:$AK$261)-ROW(#REF!)+1), ROW(C146))), "")</f>
        <v/>
      </c>
      <c r="AE159" s="40" cm="1">
        <f t="array" aca="1" ref="AE159" ca="1">IFERROR(INDEX(ListeHersteller,ROW(AE159)-13),0)</f>
        <v>0</v>
      </c>
      <c r="AH159" s="40" t="e">
        <f t="shared" ca="1" si="7"/>
        <v>#REF!</v>
      </c>
      <c r="AK159" s="40" t="str">
        <f t="shared" si="8"/>
        <v/>
      </c>
      <c r="AL159" s="40">
        <f>IF(ISERROR(MATCH(Hersteller!D159,D159:D295, 0)), Hersteller!D159, 0)</f>
        <v>0</v>
      </c>
      <c r="AO159" s="40" cm="1">
        <f t="array" aca="1" ref="AO159" ca="1">IF(ROW()-14&lt;($AI$12),$AH159,IF(ROW()-14=$AI$12,"━━━━━━",INDEX($AE$12:$AE$248,ROW()-14-($AI$12))))</f>
        <v>0</v>
      </c>
      <c r="AR159" s="40" t="str">
        <f t="shared" si="2"/>
        <v>-</v>
      </c>
      <c r="AS159" s="315" t="str" cm="1">
        <f t="array" ref="AS159">IFERROR(INDEX($E$12:$E$261, SMALL(IF($E$12:$E$261&lt;&gt;"", ROW($E$12:$E$261)-11), ROW(A148))), "")</f>
        <v/>
      </c>
      <c r="AU159" s="40" t="e">
        <f>IF(AND(Hersteller!$D159&lt;&gt;"", OR(Hersteller!#REF!="Hersteller", Hersteller!#REF!="")), ROW(), "")</f>
        <v>#REF!</v>
      </c>
      <c r="AV159" s="315" t="str" cm="1">
        <f t="array" ref="AV159">IFERROR(INDEX(Hersteller!$D$12:$D$261, _xlfn.AGGREGATE(15, 6, (ROW(Hersteller!$D$12:$D$261)-11)/((Hersteller!$D$12:$D$261&lt;&gt;"") * ((Hersteller!#REF!="Hersteller") + (Hersteller!#REF!=""))), ROW(A148))), "")</f>
        <v/>
      </c>
      <c r="AX159" s="315" t="str" cm="1">
        <f t="array" ref="AX159">IFERROR(
    INDEX(Hersteller!$D$12:$D$261,
        _xlfn.AGGREGATE(15, 6, (ROW(Hersteller!$D$12:$D$261)-11) / ((Hersteller!$D$12:$D$261&lt;&gt;"") * (Hersteller!#REF!="Zwischenhändler")), ROW(A148))
    ),
    ""
)</f>
        <v/>
      </c>
      <c r="AZ159" s="322" t="str" cm="1">
        <f t="array" ref="AZ159">IFERROR(INDEX(Hersteller!$D$12:$D$261, SMALL(IF(Hersteller!$D$12:$D$261&lt;&gt;"", ROW(Hersteller!$D$12:$D$261)-11), ROW(A148))), "")</f>
        <v/>
      </c>
      <c r="BB159" s="264" cm="1">
        <f t="array" ref="BB15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59" s="264" cm="1">
        <f t="array" ref="BC159">IF(AND($AT$12&gt;0,ROW()-ROW($AT$12)=0),"━━ Installationen ━━",IF(AND($AT$12&gt;0,ROW()-ROW($AT$12)&lt;=$AT$12),INDEX($AS$12:$AS$261,ROW()-ROW($AT$12)),IF(AND($BA$12&gt;0,ROW()-ROW($AT$12)-$AT$12-IF($AT$12&gt;0,1,0)=0),"━━ Hersteller ━━",IF(AND($BA$12&gt;0,ROW()-ROW($AT$12)-$AT$12-IF($AT$12&gt;0,1,0)&lt;=$BA$12),INDEX($AZ$12:$AZ$261,ROW()-ROW($AT$12)-$AT$12-IF($AT$12&gt;0,1,0)),0))))</f>
        <v>0</v>
      </c>
      <c r="BD159" s="264">
        <f t="shared" si="9"/>
        <v>0</v>
      </c>
    </row>
    <row r="160" spans="3:56" ht="30" customHeight="1" thickTop="1" thickBot="1">
      <c r="C160" s="141">
        <v>149</v>
      </c>
      <c r="D160" s="125"/>
      <c r="E160" s="155"/>
      <c r="F160" s="156"/>
      <c r="G160" s="156"/>
      <c r="H160" s="156"/>
      <c r="I160" s="125"/>
      <c r="J160" s="125"/>
      <c r="K160" s="155"/>
      <c r="L160" s="156"/>
      <c r="M160" s="41"/>
      <c r="N160" s="41"/>
      <c r="O160" s="41"/>
      <c r="P160" s="41"/>
      <c r="Q160" s="41"/>
      <c r="R160" s="41"/>
      <c r="S160" s="41"/>
      <c r="T160" s="41"/>
      <c r="U160" s="41"/>
      <c r="AC160" s="61" t="str">
        <f t="array" ref="AC160">IF($K160="", "", IF(ISERROR(INDEX(Länder_Liste!$I:$I, _xludf.AGGREGATE(15, 6, ROW(Länder_Liste!$H$1:$M$260)/(Länder_Liste!$H$1:$M$260=$K$10), 1))), "not_found", INDEX(Länder_Liste!I:I, _xludf.AGGREGATE(15, 6, ROW(Länder_Liste!$H$1:$M$260)/(Länder_Liste!$H$1:$M$260=K160), 1))))</f>
        <v/>
      </c>
      <c r="AD160" s="40" t="str" cm="1">
        <f t="array" ref="AD160">IFERROR(INDEX($AK$12:$AK$261, SMALL(IF($AK$12:$AK$261&lt;&gt;"", ROW($AK$12:$AK$261)-ROW(#REF!)+1), ROW(C147))), "")</f>
        <v/>
      </c>
      <c r="AE160" s="40" cm="1">
        <f t="array" aca="1" ref="AE160" ca="1">IFERROR(INDEX(ListeHersteller,ROW(AE160)-13),0)</f>
        <v>0</v>
      </c>
      <c r="AH160" s="40" t="e">
        <f t="shared" ca="1" si="7"/>
        <v>#REF!</v>
      </c>
      <c r="AK160" s="40" t="str">
        <f t="shared" si="8"/>
        <v/>
      </c>
      <c r="AL160" s="40">
        <f>IF(ISERROR(MATCH(Hersteller!D160,D160:D296, 0)), Hersteller!D160, 0)</f>
        <v>0</v>
      </c>
      <c r="AO160" s="40" cm="1">
        <f t="array" aca="1" ref="AO160" ca="1">IF(ROW()-14&lt;($AI$12),$AH160,IF(ROW()-14=$AI$12,"━━━━━━",INDEX($AE$12:$AE$248,ROW()-14-($AI$12))))</f>
        <v>0</v>
      </c>
      <c r="AR160" s="40" t="str">
        <f t="shared" si="2"/>
        <v>-</v>
      </c>
      <c r="AS160" s="315" t="str" cm="1">
        <f t="array" ref="AS160">IFERROR(INDEX($E$12:$E$261, SMALL(IF($E$12:$E$261&lt;&gt;"", ROW($E$12:$E$261)-11), ROW(A149))), "")</f>
        <v/>
      </c>
      <c r="AU160" s="40" t="e">
        <f>IF(AND(Hersteller!$D160&lt;&gt;"", OR(Hersteller!#REF!="Hersteller", Hersteller!#REF!="")), ROW(), "")</f>
        <v>#REF!</v>
      </c>
      <c r="AV160" s="315" t="str" cm="1">
        <f t="array" ref="AV160">IFERROR(INDEX(Hersteller!$D$12:$D$261, _xlfn.AGGREGATE(15, 6, (ROW(Hersteller!$D$12:$D$261)-11)/((Hersteller!$D$12:$D$261&lt;&gt;"") * ((Hersteller!#REF!="Hersteller") + (Hersteller!#REF!=""))), ROW(A149))), "")</f>
        <v/>
      </c>
      <c r="AX160" s="315" t="str" cm="1">
        <f t="array" ref="AX160">IFERROR(
    INDEX(Hersteller!$D$12:$D$261,
        _xlfn.AGGREGATE(15, 6, (ROW(Hersteller!$D$12:$D$261)-11) / ((Hersteller!$D$12:$D$261&lt;&gt;"") * (Hersteller!#REF!="Zwischenhändler")), ROW(A149))
    ),
    ""
)</f>
        <v/>
      </c>
      <c r="AZ160" s="322" t="str" cm="1">
        <f t="array" ref="AZ160">IFERROR(INDEX(Hersteller!$D$12:$D$261, SMALL(IF(Hersteller!$D$12:$D$261&lt;&gt;"", ROW(Hersteller!$D$12:$D$261)-11), ROW(A149))), "")</f>
        <v/>
      </c>
      <c r="BB160" s="264" cm="1">
        <f t="array" ref="BB16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0" s="264" cm="1">
        <f t="array" ref="BC160">IF(AND($AT$12&gt;0,ROW()-ROW($AT$12)=0),"━━ Installationen ━━",IF(AND($AT$12&gt;0,ROW()-ROW($AT$12)&lt;=$AT$12),INDEX($AS$12:$AS$261,ROW()-ROW($AT$12)),IF(AND($BA$12&gt;0,ROW()-ROW($AT$12)-$AT$12-IF($AT$12&gt;0,1,0)=0),"━━ Hersteller ━━",IF(AND($BA$12&gt;0,ROW()-ROW($AT$12)-$AT$12-IF($AT$12&gt;0,1,0)&lt;=$BA$12),INDEX($AZ$12:$AZ$261,ROW()-ROW($AT$12)-$AT$12-IF($AT$12&gt;0,1,0)),0))))</f>
        <v>0</v>
      </c>
      <c r="BD160" s="264">
        <f t="shared" si="9"/>
        <v>0</v>
      </c>
    </row>
    <row r="161" spans="3:56" ht="30" customHeight="1" thickTop="1" thickBot="1">
      <c r="C161" s="141">
        <v>150</v>
      </c>
      <c r="D161" s="125"/>
      <c r="E161" s="155"/>
      <c r="F161" s="156"/>
      <c r="G161" s="156"/>
      <c r="H161" s="156"/>
      <c r="I161" s="125"/>
      <c r="J161" s="125"/>
      <c r="K161" s="155"/>
      <c r="L161" s="156"/>
      <c r="M161" s="41"/>
      <c r="N161" s="41"/>
      <c r="O161" s="41"/>
      <c r="P161" s="41"/>
      <c r="Q161" s="41"/>
      <c r="R161" s="41"/>
      <c r="S161" s="41"/>
      <c r="T161" s="41"/>
      <c r="U161" s="41"/>
      <c r="AC161" s="61" t="str">
        <f t="array" ref="AC161">IF($K161="", "", IF(ISERROR(INDEX(Länder_Liste!$I:$I, _xludf.AGGREGATE(15, 6, ROW(Länder_Liste!$H$1:$M$260)/(Länder_Liste!$H$1:$M$260=$K$10), 1))), "not_found", INDEX(Länder_Liste!I:I, _xludf.AGGREGATE(15, 6, ROW(Länder_Liste!$H$1:$M$260)/(Länder_Liste!$H$1:$M$260=K161), 1))))</f>
        <v/>
      </c>
      <c r="AD161" s="40" t="str" cm="1">
        <f t="array" ref="AD161">IFERROR(INDEX($AK$12:$AK$261, SMALL(IF($AK$12:$AK$261&lt;&gt;"", ROW($AK$12:$AK$261)-ROW(#REF!)+1), ROW(C148))), "")</f>
        <v/>
      </c>
      <c r="AE161" s="40" cm="1">
        <f t="array" aca="1" ref="AE161" ca="1">IFERROR(INDEX(ListeHersteller,ROW(AE161)-13),0)</f>
        <v>0</v>
      </c>
      <c r="AH161" s="40" t="e">
        <f t="shared" ca="1" si="7"/>
        <v>#REF!</v>
      </c>
      <c r="AK161" s="40" t="str">
        <f t="shared" si="8"/>
        <v/>
      </c>
      <c r="AL161" s="40">
        <f>IF(ISERROR(MATCH(Hersteller!D161,D161:D297, 0)), Hersteller!D161, 0)</f>
        <v>0</v>
      </c>
      <c r="AO161" s="40" cm="1">
        <f t="array" aca="1" ref="AO161" ca="1">IF(ROW()-14&lt;($AI$12),$AH161,IF(ROW()-14=$AI$12,"━━━━━━",INDEX($AE$12:$AE$248,ROW()-14-($AI$12))))</f>
        <v>0</v>
      </c>
      <c r="AR161" s="40" t="str">
        <f t="shared" si="2"/>
        <v>-</v>
      </c>
      <c r="AS161" s="315" t="str" cm="1">
        <f t="array" ref="AS161">IFERROR(INDEX($E$12:$E$261, SMALL(IF($E$12:$E$261&lt;&gt;"", ROW($E$12:$E$261)-11), ROW(A150))), "")</f>
        <v/>
      </c>
      <c r="AU161" s="40" t="e">
        <f>IF(AND(Hersteller!$D161&lt;&gt;"", OR(Hersteller!#REF!="Hersteller", Hersteller!#REF!="")), ROW(), "")</f>
        <v>#REF!</v>
      </c>
      <c r="AV161" s="315" t="str" cm="1">
        <f t="array" ref="AV161">IFERROR(INDEX(Hersteller!$D$12:$D$261, _xlfn.AGGREGATE(15, 6, (ROW(Hersteller!$D$12:$D$261)-11)/((Hersteller!$D$12:$D$261&lt;&gt;"") * ((Hersteller!#REF!="Hersteller") + (Hersteller!#REF!=""))), ROW(A150))), "")</f>
        <v/>
      </c>
      <c r="AX161" s="315" t="str" cm="1">
        <f t="array" ref="AX161">IFERROR(
    INDEX(Hersteller!$D$12:$D$261,
        _xlfn.AGGREGATE(15, 6, (ROW(Hersteller!$D$12:$D$261)-11) / ((Hersteller!$D$12:$D$261&lt;&gt;"") * (Hersteller!#REF!="Zwischenhändler")), ROW(A150))
    ),
    ""
)</f>
        <v/>
      </c>
      <c r="AZ161" s="322" t="str" cm="1">
        <f t="array" ref="AZ161">IFERROR(INDEX(Hersteller!$D$12:$D$261, SMALL(IF(Hersteller!$D$12:$D$261&lt;&gt;"", ROW(Hersteller!$D$12:$D$261)-11), ROW(A150))), "")</f>
        <v/>
      </c>
      <c r="BB161" s="264" cm="1">
        <f t="array" ref="BB16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1" s="264" cm="1">
        <f t="array" ref="BC161">IF(AND($AT$12&gt;0,ROW()-ROW($AT$12)=0),"━━ Installationen ━━",IF(AND($AT$12&gt;0,ROW()-ROW($AT$12)&lt;=$AT$12),INDEX($AS$12:$AS$261,ROW()-ROW($AT$12)),IF(AND($BA$12&gt;0,ROW()-ROW($AT$12)-$AT$12-IF($AT$12&gt;0,1,0)=0),"━━ Hersteller ━━",IF(AND($BA$12&gt;0,ROW()-ROW($AT$12)-$AT$12-IF($AT$12&gt;0,1,0)&lt;=$BA$12),INDEX($AZ$12:$AZ$261,ROW()-ROW($AT$12)-$AT$12-IF($AT$12&gt;0,1,0)),0))))</f>
        <v>0</v>
      </c>
      <c r="BD161" s="264">
        <f t="shared" si="9"/>
        <v>0</v>
      </c>
    </row>
    <row r="162" spans="3:56" ht="30" customHeight="1" thickTop="1" thickBot="1">
      <c r="C162" s="141">
        <v>151</v>
      </c>
      <c r="D162" s="125"/>
      <c r="E162" s="155"/>
      <c r="F162" s="156"/>
      <c r="G162" s="156"/>
      <c r="H162" s="156"/>
      <c r="I162" s="125"/>
      <c r="J162" s="125"/>
      <c r="K162" s="155"/>
      <c r="L162" s="156"/>
      <c r="M162" s="41"/>
      <c r="N162" s="41"/>
      <c r="O162" s="41"/>
      <c r="P162" s="41"/>
      <c r="Q162" s="41"/>
      <c r="R162" s="41"/>
      <c r="S162" s="41"/>
      <c r="T162" s="41"/>
      <c r="U162" s="41"/>
      <c r="AC162" s="61" t="str">
        <f t="array" ref="AC162">IF($K162="", "", IF(ISERROR(INDEX(Länder_Liste!$I:$I, _xludf.AGGREGATE(15, 6, ROW(Länder_Liste!$H$1:$M$260)/(Länder_Liste!$H$1:$M$260=$K$10), 1))), "not_found", INDEX(Länder_Liste!I:I, _xludf.AGGREGATE(15, 6, ROW(Länder_Liste!$H$1:$M$260)/(Länder_Liste!$H$1:$M$260=K162), 1))))</f>
        <v/>
      </c>
      <c r="AD162" s="40" t="str" cm="1">
        <f t="array" ref="AD162">IFERROR(INDEX($AK$12:$AK$261, SMALL(IF($AK$12:$AK$261&lt;&gt;"", ROW($AK$12:$AK$261)-ROW(#REF!)+1), ROW(C149))), "")</f>
        <v/>
      </c>
      <c r="AE162" s="40" cm="1">
        <f t="array" aca="1" ref="AE162" ca="1">IFERROR(INDEX(ListeHersteller,ROW(AE162)-13),0)</f>
        <v>0</v>
      </c>
      <c r="AH162" s="40" t="e">
        <f t="shared" ca="1" si="7"/>
        <v>#REF!</v>
      </c>
      <c r="AK162" s="40" t="str">
        <f t="shared" si="8"/>
        <v/>
      </c>
      <c r="AL162" s="40">
        <f>IF(ISERROR(MATCH(Hersteller!D162,D162:D298, 0)), Hersteller!D162, 0)</f>
        <v>0</v>
      </c>
      <c r="AO162" s="40" cm="1">
        <f t="array" aca="1" ref="AO162" ca="1">IF(ROW()-14&lt;($AI$12),$AH162,IF(ROW()-14=$AI$12,"━━━━━━",INDEX($AE$12:$AE$248,ROW()-14-($AI$12))))</f>
        <v>0</v>
      </c>
      <c r="AR162" s="40" t="str">
        <f t="shared" si="2"/>
        <v>-</v>
      </c>
      <c r="AS162" s="315" t="str" cm="1">
        <f t="array" ref="AS162">IFERROR(INDEX($E$12:$E$261, SMALL(IF($E$12:$E$261&lt;&gt;"", ROW($E$12:$E$261)-11), ROW(A151))), "")</f>
        <v/>
      </c>
      <c r="AU162" s="40" t="e">
        <f>IF(AND(Hersteller!$D162&lt;&gt;"", OR(Hersteller!#REF!="Hersteller", Hersteller!#REF!="")), ROW(), "")</f>
        <v>#REF!</v>
      </c>
      <c r="AV162" s="315" t="str" cm="1">
        <f t="array" ref="AV162">IFERROR(INDEX(Hersteller!$D$12:$D$261, _xlfn.AGGREGATE(15, 6, (ROW(Hersteller!$D$12:$D$261)-11)/((Hersteller!$D$12:$D$261&lt;&gt;"") * ((Hersteller!#REF!="Hersteller") + (Hersteller!#REF!=""))), ROW(A151))), "")</f>
        <v/>
      </c>
      <c r="AX162" s="315" t="str" cm="1">
        <f t="array" ref="AX162">IFERROR(
    INDEX(Hersteller!$D$12:$D$261,
        _xlfn.AGGREGATE(15, 6, (ROW(Hersteller!$D$12:$D$261)-11) / ((Hersteller!$D$12:$D$261&lt;&gt;"") * (Hersteller!#REF!="Zwischenhändler")), ROW(A151))
    ),
    ""
)</f>
        <v/>
      </c>
      <c r="AZ162" s="322" t="str" cm="1">
        <f t="array" ref="AZ162">IFERROR(INDEX(Hersteller!$D$12:$D$261, SMALL(IF(Hersteller!$D$12:$D$261&lt;&gt;"", ROW(Hersteller!$D$12:$D$261)-11), ROW(A151))), "")</f>
        <v/>
      </c>
      <c r="BB162" s="264" cm="1">
        <f t="array" ref="BB16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2" s="264" cm="1">
        <f t="array" ref="BC162">IF(AND($AT$12&gt;0,ROW()-ROW($AT$12)=0),"━━ Installationen ━━",IF(AND($AT$12&gt;0,ROW()-ROW($AT$12)&lt;=$AT$12),INDEX($AS$12:$AS$261,ROW()-ROW($AT$12)),IF(AND($BA$12&gt;0,ROW()-ROW($AT$12)-$AT$12-IF($AT$12&gt;0,1,0)=0),"━━ Hersteller ━━",IF(AND($BA$12&gt;0,ROW()-ROW($AT$12)-$AT$12-IF($AT$12&gt;0,1,0)&lt;=$BA$12),INDEX($AZ$12:$AZ$261,ROW()-ROW($AT$12)-$AT$12-IF($AT$12&gt;0,1,0)),0))))</f>
        <v>0</v>
      </c>
      <c r="BD162" s="264">
        <f t="shared" si="9"/>
        <v>0</v>
      </c>
    </row>
    <row r="163" spans="3:56" ht="30" customHeight="1" thickTop="1" thickBot="1">
      <c r="C163" s="141">
        <v>152</v>
      </c>
      <c r="D163" s="125"/>
      <c r="E163" s="155"/>
      <c r="F163" s="156"/>
      <c r="G163" s="156"/>
      <c r="H163" s="156"/>
      <c r="I163" s="125"/>
      <c r="J163" s="125"/>
      <c r="K163" s="155"/>
      <c r="L163" s="156"/>
      <c r="M163" s="41"/>
      <c r="N163" s="41"/>
      <c r="O163" s="41"/>
      <c r="P163" s="41"/>
      <c r="Q163" s="41"/>
      <c r="R163" s="41"/>
      <c r="S163" s="41"/>
      <c r="T163" s="41"/>
      <c r="U163" s="41"/>
      <c r="AC163" s="61" t="str">
        <f t="array" ref="AC163">IF($K163="", "", IF(ISERROR(INDEX(Länder_Liste!$I:$I, _xludf.AGGREGATE(15, 6, ROW(Länder_Liste!$H$1:$M$260)/(Länder_Liste!$H$1:$M$260=$K$10), 1))), "not_found", INDEX(Länder_Liste!I:I, _xludf.AGGREGATE(15, 6, ROW(Länder_Liste!$H$1:$M$260)/(Länder_Liste!$H$1:$M$260=K163), 1))))</f>
        <v/>
      </c>
      <c r="AD163" s="40" t="str" cm="1">
        <f t="array" ref="AD163">IFERROR(INDEX($AK$12:$AK$261, SMALL(IF($AK$12:$AK$261&lt;&gt;"", ROW($AK$12:$AK$261)-ROW(#REF!)+1), ROW(C150))), "")</f>
        <v/>
      </c>
      <c r="AE163" s="40" cm="1">
        <f t="array" aca="1" ref="AE163" ca="1">IFERROR(INDEX(ListeHersteller,ROW(AE163)-13),0)</f>
        <v>0</v>
      </c>
      <c r="AH163" s="40" t="e">
        <f t="shared" ca="1" si="7"/>
        <v>#REF!</v>
      </c>
      <c r="AK163" s="40" t="str">
        <f t="shared" si="8"/>
        <v/>
      </c>
      <c r="AL163" s="40">
        <f>IF(ISERROR(MATCH(Hersteller!D163,D163:D299, 0)), Hersteller!D163, 0)</f>
        <v>0</v>
      </c>
      <c r="AO163" s="40" cm="1">
        <f t="array" aca="1" ref="AO163" ca="1">IF(ROW()-14&lt;($AI$12),$AH163,IF(ROW()-14=$AI$12,"━━━━━━",INDEX($AE$12:$AE$248,ROW()-14-($AI$12))))</f>
        <v>0</v>
      </c>
      <c r="AR163" s="40" t="str">
        <f t="shared" si="2"/>
        <v>-</v>
      </c>
      <c r="AS163" s="315" t="str" cm="1">
        <f t="array" ref="AS163">IFERROR(INDEX($E$12:$E$261, SMALL(IF($E$12:$E$261&lt;&gt;"", ROW($E$12:$E$261)-11), ROW(A152))), "")</f>
        <v/>
      </c>
      <c r="AU163" s="40" t="e">
        <f>IF(AND(Hersteller!$D163&lt;&gt;"", OR(Hersteller!#REF!="Hersteller", Hersteller!#REF!="")), ROW(), "")</f>
        <v>#REF!</v>
      </c>
      <c r="AV163" s="315" t="str" cm="1">
        <f t="array" ref="AV163">IFERROR(INDEX(Hersteller!$D$12:$D$261, _xlfn.AGGREGATE(15, 6, (ROW(Hersteller!$D$12:$D$261)-11)/((Hersteller!$D$12:$D$261&lt;&gt;"") * ((Hersteller!#REF!="Hersteller") + (Hersteller!#REF!=""))), ROW(A152))), "")</f>
        <v/>
      </c>
      <c r="AX163" s="315" t="str" cm="1">
        <f t="array" ref="AX163">IFERROR(
    INDEX(Hersteller!$D$12:$D$261,
        _xlfn.AGGREGATE(15, 6, (ROW(Hersteller!$D$12:$D$261)-11) / ((Hersteller!$D$12:$D$261&lt;&gt;"") * (Hersteller!#REF!="Zwischenhändler")), ROW(A152))
    ),
    ""
)</f>
        <v/>
      </c>
      <c r="AZ163" s="322" t="str" cm="1">
        <f t="array" ref="AZ163">IFERROR(INDEX(Hersteller!$D$12:$D$261, SMALL(IF(Hersteller!$D$12:$D$261&lt;&gt;"", ROW(Hersteller!$D$12:$D$261)-11), ROW(A152))), "")</f>
        <v/>
      </c>
      <c r="BB163" s="264" cm="1">
        <f t="array" ref="BB16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3" s="264" cm="1">
        <f t="array" ref="BC163">IF(AND($AT$12&gt;0,ROW()-ROW($AT$12)=0),"━━ Installationen ━━",IF(AND($AT$12&gt;0,ROW()-ROW($AT$12)&lt;=$AT$12),INDEX($AS$12:$AS$261,ROW()-ROW($AT$12)),IF(AND($BA$12&gt;0,ROW()-ROW($AT$12)-$AT$12-IF($AT$12&gt;0,1,0)=0),"━━ Hersteller ━━",IF(AND($BA$12&gt;0,ROW()-ROW($AT$12)-$AT$12-IF($AT$12&gt;0,1,0)&lt;=$BA$12),INDEX($AZ$12:$AZ$261,ROW()-ROW($AT$12)-$AT$12-IF($AT$12&gt;0,1,0)),0))))</f>
        <v>0</v>
      </c>
      <c r="BD163" s="264">
        <f t="shared" si="9"/>
        <v>0</v>
      </c>
    </row>
    <row r="164" spans="3:56" ht="30" customHeight="1" thickTop="1" thickBot="1">
      <c r="C164" s="141">
        <v>153</v>
      </c>
      <c r="D164" s="125"/>
      <c r="E164" s="155"/>
      <c r="F164" s="156"/>
      <c r="G164" s="156"/>
      <c r="H164" s="156"/>
      <c r="I164" s="125"/>
      <c r="J164" s="125"/>
      <c r="K164" s="155"/>
      <c r="L164" s="156"/>
      <c r="M164" s="41"/>
      <c r="N164" s="41"/>
      <c r="O164" s="41"/>
      <c r="P164" s="41"/>
      <c r="Q164" s="41"/>
      <c r="R164" s="41"/>
      <c r="S164" s="41"/>
      <c r="T164" s="41"/>
      <c r="U164" s="41"/>
      <c r="AC164" s="61" t="str">
        <f t="array" ref="AC164">IF($K164="", "", IF(ISERROR(INDEX(Länder_Liste!$I:$I, _xludf.AGGREGATE(15, 6, ROW(Länder_Liste!$H$1:$M$260)/(Länder_Liste!$H$1:$M$260=$K$10), 1))), "not_found", INDEX(Länder_Liste!I:I, _xludf.AGGREGATE(15, 6, ROW(Länder_Liste!$H$1:$M$260)/(Länder_Liste!$H$1:$M$260=K164), 1))))</f>
        <v/>
      </c>
      <c r="AD164" s="40" t="str" cm="1">
        <f t="array" ref="AD164">IFERROR(INDEX($AK$12:$AK$261, SMALL(IF($AK$12:$AK$261&lt;&gt;"", ROW($AK$12:$AK$261)-ROW(#REF!)+1), ROW(C151))), "")</f>
        <v/>
      </c>
      <c r="AE164" s="40" cm="1">
        <f t="array" aca="1" ref="AE164" ca="1">IFERROR(INDEX(ListeHersteller,ROW(AE164)-13),0)</f>
        <v>0</v>
      </c>
      <c r="AH164" s="40" t="e">
        <f t="shared" ca="1" si="7"/>
        <v>#REF!</v>
      </c>
      <c r="AK164" s="40" t="str">
        <f t="shared" si="8"/>
        <v/>
      </c>
      <c r="AL164" s="40">
        <f>IF(ISERROR(MATCH(Hersteller!D164,D164:D300, 0)), Hersteller!D164, 0)</f>
        <v>0</v>
      </c>
      <c r="AO164" s="40" cm="1">
        <f t="array" aca="1" ref="AO164" ca="1">IF(ROW()-14&lt;($AI$12),$AH164,IF(ROW()-14=$AI$12,"━━━━━━",INDEX($AE$12:$AE$248,ROW()-14-($AI$12))))</f>
        <v>0</v>
      </c>
      <c r="AR164" s="40" t="str">
        <f t="shared" si="2"/>
        <v>-</v>
      </c>
      <c r="AS164" s="315" t="str" cm="1">
        <f t="array" ref="AS164">IFERROR(INDEX($E$12:$E$261, SMALL(IF($E$12:$E$261&lt;&gt;"", ROW($E$12:$E$261)-11), ROW(A153))), "")</f>
        <v/>
      </c>
      <c r="AU164" s="40" t="e">
        <f>IF(AND(Hersteller!$D164&lt;&gt;"", OR(Hersteller!#REF!="Hersteller", Hersteller!#REF!="")), ROW(), "")</f>
        <v>#REF!</v>
      </c>
      <c r="AV164" s="315" t="str" cm="1">
        <f t="array" ref="AV164">IFERROR(INDEX(Hersteller!$D$12:$D$261, _xlfn.AGGREGATE(15, 6, (ROW(Hersteller!$D$12:$D$261)-11)/((Hersteller!$D$12:$D$261&lt;&gt;"") * ((Hersteller!#REF!="Hersteller") + (Hersteller!#REF!=""))), ROW(A153))), "")</f>
        <v/>
      </c>
      <c r="AX164" s="315" t="str" cm="1">
        <f t="array" ref="AX164">IFERROR(
    INDEX(Hersteller!$D$12:$D$261,
        _xlfn.AGGREGATE(15, 6, (ROW(Hersteller!$D$12:$D$261)-11) / ((Hersteller!$D$12:$D$261&lt;&gt;"") * (Hersteller!#REF!="Zwischenhändler")), ROW(A153))
    ),
    ""
)</f>
        <v/>
      </c>
      <c r="AZ164" s="322" t="str" cm="1">
        <f t="array" ref="AZ164">IFERROR(INDEX(Hersteller!$D$12:$D$261, SMALL(IF(Hersteller!$D$12:$D$261&lt;&gt;"", ROW(Hersteller!$D$12:$D$261)-11), ROW(A153))), "")</f>
        <v/>
      </c>
      <c r="BB164" s="264" cm="1">
        <f t="array" ref="BB16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4" s="264" cm="1">
        <f t="array" ref="BC164">IF(AND($AT$12&gt;0,ROW()-ROW($AT$12)=0),"━━ Installationen ━━",IF(AND($AT$12&gt;0,ROW()-ROW($AT$12)&lt;=$AT$12),INDEX($AS$12:$AS$261,ROW()-ROW($AT$12)),IF(AND($BA$12&gt;0,ROW()-ROW($AT$12)-$AT$12-IF($AT$12&gt;0,1,0)=0),"━━ Hersteller ━━",IF(AND($BA$12&gt;0,ROW()-ROW($AT$12)-$AT$12-IF($AT$12&gt;0,1,0)&lt;=$BA$12),INDEX($AZ$12:$AZ$261,ROW()-ROW($AT$12)-$AT$12-IF($AT$12&gt;0,1,0)),0))))</f>
        <v>0</v>
      </c>
      <c r="BD164" s="264">
        <f t="shared" si="9"/>
        <v>0</v>
      </c>
    </row>
    <row r="165" spans="3:56" ht="30" customHeight="1" thickTop="1" thickBot="1">
      <c r="C165" s="141">
        <v>154</v>
      </c>
      <c r="D165" s="125"/>
      <c r="E165" s="155"/>
      <c r="F165" s="156"/>
      <c r="G165" s="156"/>
      <c r="H165" s="156"/>
      <c r="I165" s="125"/>
      <c r="J165" s="125"/>
      <c r="K165" s="155"/>
      <c r="L165" s="156"/>
      <c r="M165" s="41"/>
      <c r="N165" s="41"/>
      <c r="O165" s="41"/>
      <c r="P165" s="41"/>
      <c r="Q165" s="41"/>
      <c r="R165" s="41"/>
      <c r="S165" s="41"/>
      <c r="T165" s="41"/>
      <c r="U165" s="41"/>
      <c r="AC165" s="61" t="str">
        <f t="array" ref="AC165">IF($K165="", "", IF(ISERROR(INDEX(Länder_Liste!$I:$I, _xludf.AGGREGATE(15, 6, ROW(Länder_Liste!$H$1:$M$260)/(Länder_Liste!$H$1:$M$260=$K$10), 1))), "not_found", INDEX(Länder_Liste!I:I, _xludf.AGGREGATE(15, 6, ROW(Länder_Liste!$H$1:$M$260)/(Länder_Liste!$H$1:$M$260=K165), 1))))</f>
        <v/>
      </c>
      <c r="AD165" s="40" t="str" cm="1">
        <f t="array" ref="AD165">IFERROR(INDEX($AK$12:$AK$261, SMALL(IF($AK$12:$AK$261&lt;&gt;"", ROW($AK$12:$AK$261)-ROW(#REF!)+1), ROW(C152))), "")</f>
        <v/>
      </c>
      <c r="AE165" s="40" cm="1">
        <f t="array" aca="1" ref="AE165" ca="1">IFERROR(INDEX(ListeHersteller,ROW(AE165)-13),0)</f>
        <v>0</v>
      </c>
      <c r="AH165" s="40" t="e">
        <f t="shared" ca="1" si="7"/>
        <v>#REF!</v>
      </c>
      <c r="AK165" s="40" t="str">
        <f t="shared" si="8"/>
        <v/>
      </c>
      <c r="AL165" s="40">
        <f>IF(ISERROR(MATCH(Hersteller!D165,D165:D301, 0)), Hersteller!D165, 0)</f>
        <v>0</v>
      </c>
      <c r="AO165" s="40" cm="1">
        <f t="array" aca="1" ref="AO165" ca="1">IF(ROW()-14&lt;($AI$12),$AH165,IF(ROW()-14=$AI$12,"━━━━━━",INDEX($AE$12:$AE$248,ROW()-14-($AI$12))))</f>
        <v>0</v>
      </c>
      <c r="AR165" s="40" t="str">
        <f t="shared" si="2"/>
        <v>-</v>
      </c>
      <c r="AS165" s="315" t="str" cm="1">
        <f t="array" ref="AS165">IFERROR(INDEX($E$12:$E$261, SMALL(IF($E$12:$E$261&lt;&gt;"", ROW($E$12:$E$261)-11), ROW(A154))), "")</f>
        <v/>
      </c>
      <c r="AU165" s="40" t="e">
        <f>IF(AND(Hersteller!$D165&lt;&gt;"", OR(Hersteller!#REF!="Hersteller", Hersteller!#REF!="")), ROW(), "")</f>
        <v>#REF!</v>
      </c>
      <c r="AV165" s="315" t="str" cm="1">
        <f t="array" ref="AV165">IFERROR(INDEX(Hersteller!$D$12:$D$261, _xlfn.AGGREGATE(15, 6, (ROW(Hersteller!$D$12:$D$261)-11)/((Hersteller!$D$12:$D$261&lt;&gt;"") * ((Hersteller!#REF!="Hersteller") + (Hersteller!#REF!=""))), ROW(A154))), "")</f>
        <v/>
      </c>
      <c r="AX165" s="315" t="str" cm="1">
        <f t="array" ref="AX165">IFERROR(
    INDEX(Hersteller!$D$12:$D$261,
        _xlfn.AGGREGATE(15, 6, (ROW(Hersteller!$D$12:$D$261)-11) / ((Hersteller!$D$12:$D$261&lt;&gt;"") * (Hersteller!#REF!="Zwischenhändler")), ROW(A154))
    ),
    ""
)</f>
        <v/>
      </c>
      <c r="AZ165" s="322" t="str" cm="1">
        <f t="array" ref="AZ165">IFERROR(INDEX(Hersteller!$D$12:$D$261, SMALL(IF(Hersteller!$D$12:$D$261&lt;&gt;"", ROW(Hersteller!$D$12:$D$261)-11), ROW(A154))), "")</f>
        <v/>
      </c>
      <c r="BB165" s="264" cm="1">
        <f t="array" ref="BB16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5" s="264" cm="1">
        <f t="array" ref="BC165">IF(AND($AT$12&gt;0,ROW()-ROW($AT$12)=0),"━━ Installationen ━━",IF(AND($AT$12&gt;0,ROW()-ROW($AT$12)&lt;=$AT$12),INDEX($AS$12:$AS$261,ROW()-ROW($AT$12)),IF(AND($BA$12&gt;0,ROW()-ROW($AT$12)-$AT$12-IF($AT$12&gt;0,1,0)=0),"━━ Hersteller ━━",IF(AND($BA$12&gt;0,ROW()-ROW($AT$12)-$AT$12-IF($AT$12&gt;0,1,0)&lt;=$BA$12),INDEX($AZ$12:$AZ$261,ROW()-ROW($AT$12)-$AT$12-IF($AT$12&gt;0,1,0)),0))))</f>
        <v>0</v>
      </c>
      <c r="BD165" s="264">
        <f t="shared" si="9"/>
        <v>0</v>
      </c>
    </row>
    <row r="166" spans="3:56" ht="30" customHeight="1" thickTop="1" thickBot="1">
      <c r="C166" s="141">
        <v>155</v>
      </c>
      <c r="D166" s="125"/>
      <c r="E166" s="155"/>
      <c r="F166" s="156"/>
      <c r="G166" s="156"/>
      <c r="H166" s="156"/>
      <c r="I166" s="125"/>
      <c r="J166" s="125"/>
      <c r="K166" s="155"/>
      <c r="L166" s="156"/>
      <c r="M166" s="41"/>
      <c r="N166" s="41"/>
      <c r="O166" s="41"/>
      <c r="P166" s="41"/>
      <c r="Q166" s="41"/>
      <c r="R166" s="41"/>
      <c r="S166" s="41"/>
      <c r="T166" s="41"/>
      <c r="U166" s="41"/>
      <c r="AC166" s="61" t="str">
        <f t="array" ref="AC166">IF($K166="", "", IF(ISERROR(INDEX(Länder_Liste!$I:$I, _xludf.AGGREGATE(15, 6, ROW(Länder_Liste!$H$1:$M$260)/(Länder_Liste!$H$1:$M$260=$K$10), 1))), "not_found", INDEX(Länder_Liste!I:I, _xludf.AGGREGATE(15, 6, ROW(Länder_Liste!$H$1:$M$260)/(Länder_Liste!$H$1:$M$260=K166), 1))))</f>
        <v/>
      </c>
      <c r="AD166" s="40" t="str" cm="1">
        <f t="array" ref="AD166">IFERROR(INDEX($AK$12:$AK$261, SMALL(IF($AK$12:$AK$261&lt;&gt;"", ROW($AK$12:$AK$261)-ROW(#REF!)+1), ROW(C153))), "")</f>
        <v/>
      </c>
      <c r="AE166" s="40" cm="1">
        <f t="array" aca="1" ref="AE166" ca="1">IFERROR(INDEX(ListeHersteller,ROW(AE166)-13),0)</f>
        <v>0</v>
      </c>
      <c r="AH166" s="40" t="e">
        <f t="shared" ca="1" si="7"/>
        <v>#REF!</v>
      </c>
      <c r="AK166" s="40" t="str">
        <f t="shared" si="8"/>
        <v/>
      </c>
      <c r="AL166" s="40">
        <f>IF(ISERROR(MATCH(Hersteller!D166,D166:D302, 0)), Hersteller!D166, 0)</f>
        <v>0</v>
      </c>
      <c r="AO166" s="40" cm="1">
        <f t="array" aca="1" ref="AO166" ca="1">IF(ROW()-14&lt;($AI$12),$AH166,IF(ROW()-14=$AI$12,"━━━━━━",INDEX($AE$12:$AE$248,ROW()-14-($AI$12))))</f>
        <v>0</v>
      </c>
      <c r="AR166" s="40" t="str">
        <f t="shared" si="2"/>
        <v>-</v>
      </c>
      <c r="AS166" s="315" t="str" cm="1">
        <f t="array" ref="AS166">IFERROR(INDEX($E$12:$E$261, SMALL(IF($E$12:$E$261&lt;&gt;"", ROW($E$12:$E$261)-11), ROW(A155))), "")</f>
        <v/>
      </c>
      <c r="AU166" s="40" t="e">
        <f>IF(AND(Hersteller!$D166&lt;&gt;"", OR(Hersteller!#REF!="Hersteller", Hersteller!#REF!="")), ROW(), "")</f>
        <v>#REF!</v>
      </c>
      <c r="AV166" s="315" t="str" cm="1">
        <f t="array" ref="AV166">IFERROR(INDEX(Hersteller!$D$12:$D$261, _xlfn.AGGREGATE(15, 6, (ROW(Hersteller!$D$12:$D$261)-11)/((Hersteller!$D$12:$D$261&lt;&gt;"") * ((Hersteller!#REF!="Hersteller") + (Hersteller!#REF!=""))), ROW(A155))), "")</f>
        <v/>
      </c>
      <c r="AX166" s="315" t="str" cm="1">
        <f t="array" ref="AX166">IFERROR(
    INDEX(Hersteller!$D$12:$D$261,
        _xlfn.AGGREGATE(15, 6, (ROW(Hersteller!$D$12:$D$261)-11) / ((Hersteller!$D$12:$D$261&lt;&gt;"") * (Hersteller!#REF!="Zwischenhändler")), ROW(A155))
    ),
    ""
)</f>
        <v/>
      </c>
      <c r="AZ166" s="322" t="str" cm="1">
        <f t="array" ref="AZ166">IFERROR(INDEX(Hersteller!$D$12:$D$261, SMALL(IF(Hersteller!$D$12:$D$261&lt;&gt;"", ROW(Hersteller!$D$12:$D$261)-11), ROW(A155))), "")</f>
        <v/>
      </c>
      <c r="BB166" s="264" cm="1">
        <f t="array" ref="BB16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6" s="264" cm="1">
        <f t="array" ref="BC166">IF(AND($AT$12&gt;0,ROW()-ROW($AT$12)=0),"━━ Installationen ━━",IF(AND($AT$12&gt;0,ROW()-ROW($AT$12)&lt;=$AT$12),INDEX($AS$12:$AS$261,ROW()-ROW($AT$12)),IF(AND($BA$12&gt;0,ROW()-ROW($AT$12)-$AT$12-IF($AT$12&gt;0,1,0)=0),"━━ Hersteller ━━",IF(AND($BA$12&gt;0,ROW()-ROW($AT$12)-$AT$12-IF($AT$12&gt;0,1,0)&lt;=$BA$12),INDEX($AZ$12:$AZ$261,ROW()-ROW($AT$12)-$AT$12-IF($AT$12&gt;0,1,0)),0))))</f>
        <v>0</v>
      </c>
      <c r="BD166" s="264">
        <f t="shared" si="9"/>
        <v>0</v>
      </c>
    </row>
    <row r="167" spans="3:56" ht="30" customHeight="1" thickTop="1" thickBot="1">
      <c r="C167" s="141">
        <v>156</v>
      </c>
      <c r="D167" s="125"/>
      <c r="E167" s="155"/>
      <c r="F167" s="156"/>
      <c r="G167" s="156"/>
      <c r="H167" s="156"/>
      <c r="I167" s="125"/>
      <c r="J167" s="125"/>
      <c r="K167" s="155"/>
      <c r="L167" s="156"/>
      <c r="M167" s="41"/>
      <c r="N167" s="41"/>
      <c r="O167" s="41"/>
      <c r="P167" s="41"/>
      <c r="Q167" s="41"/>
      <c r="R167" s="41"/>
      <c r="S167" s="41"/>
      <c r="T167" s="41"/>
      <c r="U167" s="41"/>
      <c r="AC167" s="61" t="str">
        <f t="array" ref="AC167">IF($K167="", "", IF(ISERROR(INDEX(Länder_Liste!$I:$I, _xludf.AGGREGATE(15, 6, ROW(Länder_Liste!$H$1:$M$260)/(Länder_Liste!$H$1:$M$260=$K$10), 1))), "not_found", INDEX(Länder_Liste!I:I, _xludf.AGGREGATE(15, 6, ROW(Länder_Liste!$H$1:$M$260)/(Länder_Liste!$H$1:$M$260=K167), 1))))</f>
        <v/>
      </c>
      <c r="AD167" s="40" t="str" cm="1">
        <f t="array" ref="AD167">IFERROR(INDEX($AK$12:$AK$261, SMALL(IF($AK$12:$AK$261&lt;&gt;"", ROW($AK$12:$AK$261)-ROW(#REF!)+1), ROW(C154))), "")</f>
        <v/>
      </c>
      <c r="AE167" s="40" cm="1">
        <f t="array" aca="1" ref="AE167" ca="1">IFERROR(INDEX(ListeHersteller,ROW(AE167)-13),0)</f>
        <v>0</v>
      </c>
      <c r="AH167" s="40" t="e">
        <f t="shared" ca="1" si="7"/>
        <v>#REF!</v>
      </c>
      <c r="AK167" s="40" t="str">
        <f t="shared" si="8"/>
        <v/>
      </c>
      <c r="AL167" s="40">
        <f>IF(ISERROR(MATCH(Hersteller!D167,D167:D303, 0)), Hersteller!D167, 0)</f>
        <v>0</v>
      </c>
      <c r="AO167" s="40" cm="1">
        <f t="array" aca="1" ref="AO167" ca="1">IF(ROW()-14&lt;($AI$12),$AH167,IF(ROW()-14=$AI$12,"━━━━━━",INDEX($AE$12:$AE$248,ROW()-14-($AI$12))))</f>
        <v>0</v>
      </c>
      <c r="AR167" s="40" t="str">
        <f t="shared" si="2"/>
        <v>-</v>
      </c>
      <c r="AS167" s="315" t="str" cm="1">
        <f t="array" ref="AS167">IFERROR(INDEX($E$12:$E$261, SMALL(IF($E$12:$E$261&lt;&gt;"", ROW($E$12:$E$261)-11), ROW(A156))), "")</f>
        <v/>
      </c>
      <c r="AU167" s="40" t="e">
        <f>IF(AND(Hersteller!$D167&lt;&gt;"", OR(Hersteller!#REF!="Hersteller", Hersteller!#REF!="")), ROW(), "")</f>
        <v>#REF!</v>
      </c>
      <c r="AV167" s="315" t="str" cm="1">
        <f t="array" ref="AV167">IFERROR(INDEX(Hersteller!$D$12:$D$261, _xlfn.AGGREGATE(15, 6, (ROW(Hersteller!$D$12:$D$261)-11)/((Hersteller!$D$12:$D$261&lt;&gt;"") * ((Hersteller!#REF!="Hersteller") + (Hersteller!#REF!=""))), ROW(A156))), "")</f>
        <v/>
      </c>
      <c r="AX167" s="315" t="str" cm="1">
        <f t="array" ref="AX167">IFERROR(
    INDEX(Hersteller!$D$12:$D$261,
        _xlfn.AGGREGATE(15, 6, (ROW(Hersteller!$D$12:$D$261)-11) / ((Hersteller!$D$12:$D$261&lt;&gt;"") * (Hersteller!#REF!="Zwischenhändler")), ROW(A156))
    ),
    ""
)</f>
        <v/>
      </c>
      <c r="AZ167" s="322" t="str" cm="1">
        <f t="array" ref="AZ167">IFERROR(INDEX(Hersteller!$D$12:$D$261, SMALL(IF(Hersteller!$D$12:$D$261&lt;&gt;"", ROW(Hersteller!$D$12:$D$261)-11), ROW(A156))), "")</f>
        <v/>
      </c>
      <c r="BB167" s="264" cm="1">
        <f t="array" ref="BB16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7" s="264" cm="1">
        <f t="array" ref="BC167">IF(AND($AT$12&gt;0,ROW()-ROW($AT$12)=0),"━━ Installationen ━━",IF(AND($AT$12&gt;0,ROW()-ROW($AT$12)&lt;=$AT$12),INDEX($AS$12:$AS$261,ROW()-ROW($AT$12)),IF(AND($BA$12&gt;0,ROW()-ROW($AT$12)-$AT$12-IF($AT$12&gt;0,1,0)=0),"━━ Hersteller ━━",IF(AND($BA$12&gt;0,ROW()-ROW($AT$12)-$AT$12-IF($AT$12&gt;0,1,0)&lt;=$BA$12),INDEX($AZ$12:$AZ$261,ROW()-ROW($AT$12)-$AT$12-IF($AT$12&gt;0,1,0)),0))))</f>
        <v>0</v>
      </c>
      <c r="BD167" s="264">
        <f t="shared" si="9"/>
        <v>0</v>
      </c>
    </row>
    <row r="168" spans="3:56" ht="30" customHeight="1" thickTop="1" thickBot="1">
      <c r="C168" s="141">
        <v>157</v>
      </c>
      <c r="D168" s="125"/>
      <c r="E168" s="155"/>
      <c r="F168" s="156"/>
      <c r="G168" s="156"/>
      <c r="H168" s="156"/>
      <c r="I168" s="125"/>
      <c r="J168" s="125"/>
      <c r="K168" s="155"/>
      <c r="L168" s="156"/>
      <c r="M168" s="41"/>
      <c r="N168" s="41"/>
      <c r="O168" s="41"/>
      <c r="P168" s="41"/>
      <c r="Q168" s="41"/>
      <c r="R168" s="41"/>
      <c r="S168" s="41"/>
      <c r="T168" s="41"/>
      <c r="U168" s="41"/>
      <c r="AC168" s="61" t="str">
        <f t="array" ref="AC168">IF($K168="", "", IF(ISERROR(INDEX(Länder_Liste!$I:$I, _xludf.AGGREGATE(15, 6, ROW(Länder_Liste!$H$1:$M$260)/(Länder_Liste!$H$1:$M$260=$K$10), 1))), "not_found", INDEX(Länder_Liste!I:I, _xludf.AGGREGATE(15, 6, ROW(Länder_Liste!$H$1:$M$260)/(Länder_Liste!$H$1:$M$260=K168), 1))))</f>
        <v/>
      </c>
      <c r="AD168" s="40" t="str" cm="1">
        <f t="array" ref="AD168">IFERROR(INDEX($AK$12:$AK$261, SMALL(IF($AK$12:$AK$261&lt;&gt;"", ROW($AK$12:$AK$261)-ROW(#REF!)+1), ROW(C155))), "")</f>
        <v/>
      </c>
      <c r="AE168" s="40" cm="1">
        <f t="array" aca="1" ref="AE168" ca="1">IFERROR(INDEX(ListeHersteller,ROW(AE168)-13),0)</f>
        <v>0</v>
      </c>
      <c r="AH168" s="40" t="e">
        <f t="shared" ca="1" si="7"/>
        <v>#REF!</v>
      </c>
      <c r="AK168" s="40" t="str">
        <f t="shared" si="8"/>
        <v/>
      </c>
      <c r="AL168" s="40">
        <f>IF(ISERROR(MATCH(Hersteller!D168,D168:D304, 0)), Hersteller!D168, 0)</f>
        <v>0</v>
      </c>
      <c r="AO168" s="40" cm="1">
        <f t="array" aca="1" ref="AO168" ca="1">IF(ROW()-14&lt;($AI$12),$AH168,IF(ROW()-14=$AI$12,"━━━━━━",INDEX($AE$12:$AE$248,ROW()-14-($AI$12))))</f>
        <v>0</v>
      </c>
      <c r="AR168" s="40" t="str">
        <f t="shared" si="2"/>
        <v>-</v>
      </c>
      <c r="AS168" s="315" t="str" cm="1">
        <f t="array" ref="AS168">IFERROR(INDEX($E$12:$E$261, SMALL(IF($E$12:$E$261&lt;&gt;"", ROW($E$12:$E$261)-11), ROW(A157))), "")</f>
        <v/>
      </c>
      <c r="AU168" s="40" t="e">
        <f>IF(AND(Hersteller!$D168&lt;&gt;"", OR(Hersteller!#REF!="Hersteller", Hersteller!#REF!="")), ROW(), "")</f>
        <v>#REF!</v>
      </c>
      <c r="AV168" s="315" t="str" cm="1">
        <f t="array" ref="AV168">IFERROR(INDEX(Hersteller!$D$12:$D$261, _xlfn.AGGREGATE(15, 6, (ROW(Hersteller!$D$12:$D$261)-11)/((Hersteller!$D$12:$D$261&lt;&gt;"") * ((Hersteller!#REF!="Hersteller") + (Hersteller!#REF!=""))), ROW(A157))), "")</f>
        <v/>
      </c>
      <c r="AX168" s="315" t="str" cm="1">
        <f t="array" ref="AX168">IFERROR(
    INDEX(Hersteller!$D$12:$D$261,
        _xlfn.AGGREGATE(15, 6, (ROW(Hersteller!$D$12:$D$261)-11) / ((Hersteller!$D$12:$D$261&lt;&gt;"") * (Hersteller!#REF!="Zwischenhändler")), ROW(A157))
    ),
    ""
)</f>
        <v/>
      </c>
      <c r="AZ168" s="322" t="str" cm="1">
        <f t="array" ref="AZ168">IFERROR(INDEX(Hersteller!$D$12:$D$261, SMALL(IF(Hersteller!$D$12:$D$261&lt;&gt;"", ROW(Hersteller!$D$12:$D$261)-11), ROW(A157))), "")</f>
        <v/>
      </c>
      <c r="BB168" s="264" cm="1">
        <f t="array" ref="BB16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8" s="264" cm="1">
        <f t="array" ref="BC168">IF(AND($AT$12&gt;0,ROW()-ROW($AT$12)=0),"━━ Installationen ━━",IF(AND($AT$12&gt;0,ROW()-ROW($AT$12)&lt;=$AT$12),INDEX($AS$12:$AS$261,ROW()-ROW($AT$12)),IF(AND($BA$12&gt;0,ROW()-ROW($AT$12)-$AT$12-IF($AT$12&gt;0,1,0)=0),"━━ Hersteller ━━",IF(AND($BA$12&gt;0,ROW()-ROW($AT$12)-$AT$12-IF($AT$12&gt;0,1,0)&lt;=$BA$12),INDEX($AZ$12:$AZ$261,ROW()-ROW($AT$12)-$AT$12-IF($AT$12&gt;0,1,0)),0))))</f>
        <v>0</v>
      </c>
      <c r="BD168" s="264">
        <f t="shared" si="9"/>
        <v>0</v>
      </c>
    </row>
    <row r="169" spans="3:56" ht="30" customHeight="1" thickTop="1" thickBot="1">
      <c r="C169" s="141">
        <v>158</v>
      </c>
      <c r="D169" s="125"/>
      <c r="E169" s="155"/>
      <c r="F169" s="156"/>
      <c r="G169" s="156"/>
      <c r="H169" s="156"/>
      <c r="I169" s="125"/>
      <c r="J169" s="125"/>
      <c r="K169" s="155"/>
      <c r="L169" s="156"/>
      <c r="M169" s="41"/>
      <c r="N169" s="41"/>
      <c r="O169" s="41"/>
      <c r="P169" s="41"/>
      <c r="Q169" s="41"/>
      <c r="R169" s="41"/>
      <c r="S169" s="41"/>
      <c r="T169" s="41"/>
      <c r="U169" s="41"/>
      <c r="AC169" s="61" t="str">
        <f t="array" ref="AC169">IF($K169="", "", IF(ISERROR(INDEX(Länder_Liste!$I:$I, _xludf.AGGREGATE(15, 6, ROW(Länder_Liste!$H$1:$M$260)/(Länder_Liste!$H$1:$M$260=$K$10), 1))), "not_found", INDEX(Länder_Liste!I:I, _xludf.AGGREGATE(15, 6, ROW(Länder_Liste!$H$1:$M$260)/(Länder_Liste!$H$1:$M$260=K169), 1))))</f>
        <v/>
      </c>
      <c r="AD169" s="40" t="str" cm="1">
        <f t="array" ref="AD169">IFERROR(INDEX($AK$12:$AK$261, SMALL(IF($AK$12:$AK$261&lt;&gt;"", ROW($AK$12:$AK$261)-ROW(#REF!)+1), ROW(C156))), "")</f>
        <v/>
      </c>
      <c r="AE169" s="40" cm="1">
        <f t="array" aca="1" ref="AE169" ca="1">IFERROR(INDEX(ListeHersteller,ROW(AE169)-13),0)</f>
        <v>0</v>
      </c>
      <c r="AH169" s="40" t="e">
        <f t="shared" ca="1" si="7"/>
        <v>#REF!</v>
      </c>
      <c r="AK169" s="40" t="str">
        <f t="shared" si="8"/>
        <v/>
      </c>
      <c r="AL169" s="40">
        <f>IF(ISERROR(MATCH(Hersteller!D169,D169:D305, 0)), Hersteller!D169, 0)</f>
        <v>0</v>
      </c>
      <c r="AO169" s="40" cm="1">
        <f t="array" aca="1" ref="AO169" ca="1">IF(ROW()-14&lt;($AI$12),$AH169,IF(ROW()-14=$AI$12,"━━━━━━",INDEX($AE$12:$AE$248,ROW()-14-($AI$12))))</f>
        <v>0</v>
      </c>
      <c r="AR169" s="40" t="str">
        <f t="shared" si="2"/>
        <v>-</v>
      </c>
      <c r="AS169" s="315" t="str" cm="1">
        <f t="array" ref="AS169">IFERROR(INDEX($E$12:$E$261, SMALL(IF($E$12:$E$261&lt;&gt;"", ROW($E$12:$E$261)-11), ROW(A158))), "")</f>
        <v/>
      </c>
      <c r="AU169" s="40" t="e">
        <f>IF(AND(Hersteller!$D169&lt;&gt;"", OR(Hersteller!#REF!="Hersteller", Hersteller!#REF!="")), ROW(), "")</f>
        <v>#REF!</v>
      </c>
      <c r="AV169" s="315" t="str" cm="1">
        <f t="array" ref="AV169">IFERROR(INDEX(Hersteller!$D$12:$D$261, _xlfn.AGGREGATE(15, 6, (ROW(Hersteller!$D$12:$D$261)-11)/((Hersteller!$D$12:$D$261&lt;&gt;"") * ((Hersteller!#REF!="Hersteller") + (Hersteller!#REF!=""))), ROW(A158))), "")</f>
        <v/>
      </c>
      <c r="AX169" s="315" t="str" cm="1">
        <f t="array" ref="AX169">IFERROR(
    INDEX(Hersteller!$D$12:$D$261,
        _xlfn.AGGREGATE(15, 6, (ROW(Hersteller!$D$12:$D$261)-11) / ((Hersteller!$D$12:$D$261&lt;&gt;"") * (Hersteller!#REF!="Zwischenhändler")), ROW(A158))
    ),
    ""
)</f>
        <v/>
      </c>
      <c r="AZ169" s="322" t="str" cm="1">
        <f t="array" ref="AZ169">IFERROR(INDEX(Hersteller!$D$12:$D$261, SMALL(IF(Hersteller!$D$12:$D$261&lt;&gt;"", ROW(Hersteller!$D$12:$D$261)-11), ROW(A158))), "")</f>
        <v/>
      </c>
      <c r="BB169" s="264" cm="1">
        <f t="array" ref="BB16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69" s="264" cm="1">
        <f t="array" ref="BC169">IF(AND($AT$12&gt;0,ROW()-ROW($AT$12)=0),"━━ Installationen ━━",IF(AND($AT$12&gt;0,ROW()-ROW($AT$12)&lt;=$AT$12),INDEX($AS$12:$AS$261,ROW()-ROW($AT$12)),IF(AND($BA$12&gt;0,ROW()-ROW($AT$12)-$AT$12-IF($AT$12&gt;0,1,0)=0),"━━ Hersteller ━━",IF(AND($BA$12&gt;0,ROW()-ROW($AT$12)-$AT$12-IF($AT$12&gt;0,1,0)&lt;=$BA$12),INDEX($AZ$12:$AZ$261,ROW()-ROW($AT$12)-$AT$12-IF($AT$12&gt;0,1,0)),0))))</f>
        <v>0</v>
      </c>
      <c r="BD169" s="264">
        <f t="shared" si="9"/>
        <v>0</v>
      </c>
    </row>
    <row r="170" spans="3:56" ht="30" customHeight="1" thickTop="1" thickBot="1">
      <c r="C170" s="141">
        <v>159</v>
      </c>
      <c r="D170" s="125"/>
      <c r="E170" s="155"/>
      <c r="F170" s="156"/>
      <c r="G170" s="156"/>
      <c r="H170" s="156"/>
      <c r="I170" s="125"/>
      <c r="J170" s="125"/>
      <c r="K170" s="155"/>
      <c r="L170" s="156"/>
      <c r="M170" s="41"/>
      <c r="N170" s="41"/>
      <c r="O170" s="41"/>
      <c r="P170" s="41"/>
      <c r="Q170" s="41"/>
      <c r="R170" s="41"/>
      <c r="S170" s="41"/>
      <c r="T170" s="41"/>
      <c r="U170" s="41"/>
      <c r="AC170" s="61" t="str">
        <f t="array" ref="AC170">IF($K170="", "", IF(ISERROR(INDEX(Länder_Liste!$I:$I, _xludf.AGGREGATE(15, 6, ROW(Länder_Liste!$H$1:$M$260)/(Länder_Liste!$H$1:$M$260=$K$10), 1))), "not_found", INDEX(Länder_Liste!I:I, _xludf.AGGREGATE(15, 6, ROW(Länder_Liste!$H$1:$M$260)/(Länder_Liste!$H$1:$M$260=K170), 1))))</f>
        <v/>
      </c>
      <c r="AD170" s="40" t="str" cm="1">
        <f t="array" ref="AD170">IFERROR(INDEX($AK$12:$AK$261, SMALL(IF($AK$12:$AK$261&lt;&gt;"", ROW($AK$12:$AK$261)-ROW(#REF!)+1), ROW(C157))), "")</f>
        <v/>
      </c>
      <c r="AE170" s="40" cm="1">
        <f t="array" aca="1" ref="AE170" ca="1">IFERROR(INDEX(ListeHersteller,ROW(AE170)-13),0)</f>
        <v>0</v>
      </c>
      <c r="AH170" s="40" t="e">
        <f t="shared" ca="1" si="7"/>
        <v>#REF!</v>
      </c>
      <c r="AK170" s="40" t="str">
        <f t="shared" si="8"/>
        <v/>
      </c>
      <c r="AL170" s="40">
        <f>IF(ISERROR(MATCH(Hersteller!D170,D170:D306, 0)), Hersteller!D170, 0)</f>
        <v>0</v>
      </c>
      <c r="AO170" s="40" cm="1">
        <f t="array" aca="1" ref="AO170" ca="1">IF(ROW()-14&lt;($AI$12),$AH170,IF(ROW()-14=$AI$12,"━━━━━━",INDEX($AE$12:$AE$248,ROW()-14-($AI$12))))</f>
        <v>0</v>
      </c>
      <c r="AR170" s="40" t="str">
        <f t="shared" si="2"/>
        <v>-</v>
      </c>
      <c r="AS170" s="315" t="str" cm="1">
        <f t="array" ref="AS170">IFERROR(INDEX($E$12:$E$261, SMALL(IF($E$12:$E$261&lt;&gt;"", ROW($E$12:$E$261)-11), ROW(A159))), "")</f>
        <v/>
      </c>
      <c r="AU170" s="40" t="e">
        <f>IF(AND(Hersteller!$D170&lt;&gt;"", OR(Hersteller!#REF!="Hersteller", Hersteller!#REF!="")), ROW(), "")</f>
        <v>#REF!</v>
      </c>
      <c r="AV170" s="315" t="str" cm="1">
        <f t="array" ref="AV170">IFERROR(INDEX(Hersteller!$D$12:$D$261, _xlfn.AGGREGATE(15, 6, (ROW(Hersteller!$D$12:$D$261)-11)/((Hersteller!$D$12:$D$261&lt;&gt;"") * ((Hersteller!#REF!="Hersteller") + (Hersteller!#REF!=""))), ROW(A159))), "")</f>
        <v/>
      </c>
      <c r="AX170" s="315" t="str" cm="1">
        <f t="array" ref="AX170">IFERROR(
    INDEX(Hersteller!$D$12:$D$261,
        _xlfn.AGGREGATE(15, 6, (ROW(Hersteller!$D$12:$D$261)-11) / ((Hersteller!$D$12:$D$261&lt;&gt;"") * (Hersteller!#REF!="Zwischenhändler")), ROW(A159))
    ),
    ""
)</f>
        <v/>
      </c>
      <c r="AZ170" s="322" t="str" cm="1">
        <f t="array" ref="AZ170">IFERROR(INDEX(Hersteller!$D$12:$D$261, SMALL(IF(Hersteller!$D$12:$D$261&lt;&gt;"", ROW(Hersteller!$D$12:$D$261)-11), ROW(A159))), "")</f>
        <v/>
      </c>
      <c r="BB170" s="264" cm="1">
        <f t="array" ref="BB17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0" s="264" cm="1">
        <f t="array" ref="BC170">IF(AND($AT$12&gt;0,ROW()-ROW($AT$12)=0),"━━ Installationen ━━",IF(AND($AT$12&gt;0,ROW()-ROW($AT$12)&lt;=$AT$12),INDEX($AS$12:$AS$261,ROW()-ROW($AT$12)),IF(AND($BA$12&gt;0,ROW()-ROW($AT$12)-$AT$12-IF($AT$12&gt;0,1,0)=0),"━━ Hersteller ━━",IF(AND($BA$12&gt;0,ROW()-ROW($AT$12)-$AT$12-IF($AT$12&gt;0,1,0)&lt;=$BA$12),INDEX($AZ$12:$AZ$261,ROW()-ROW($AT$12)-$AT$12-IF($AT$12&gt;0,1,0)),0))))</f>
        <v>0</v>
      </c>
      <c r="BD170" s="264">
        <f t="shared" si="9"/>
        <v>0</v>
      </c>
    </row>
    <row r="171" spans="3:56" ht="30" customHeight="1" thickTop="1" thickBot="1">
      <c r="C171" s="141">
        <v>160</v>
      </c>
      <c r="D171" s="125"/>
      <c r="E171" s="155"/>
      <c r="F171" s="156"/>
      <c r="G171" s="156"/>
      <c r="H171" s="156"/>
      <c r="I171" s="125"/>
      <c r="J171" s="125"/>
      <c r="K171" s="155"/>
      <c r="L171" s="156"/>
      <c r="M171" s="41"/>
      <c r="N171" s="41"/>
      <c r="O171" s="41"/>
      <c r="P171" s="41"/>
      <c r="Q171" s="41"/>
      <c r="R171" s="41"/>
      <c r="S171" s="41"/>
      <c r="T171" s="41"/>
      <c r="U171" s="41"/>
      <c r="AC171" s="61" t="str">
        <f t="array" ref="AC171">IF($K171="", "", IF(ISERROR(INDEX(Länder_Liste!$I:$I, _xludf.AGGREGATE(15, 6, ROW(Länder_Liste!$H$1:$M$260)/(Länder_Liste!$H$1:$M$260=$K$10), 1))), "not_found", INDEX(Länder_Liste!I:I, _xludf.AGGREGATE(15, 6, ROW(Länder_Liste!$H$1:$M$260)/(Länder_Liste!$H$1:$M$260=K171), 1))))</f>
        <v/>
      </c>
      <c r="AD171" s="40" t="str" cm="1">
        <f t="array" ref="AD171">IFERROR(INDEX($AK$12:$AK$261, SMALL(IF($AK$12:$AK$261&lt;&gt;"", ROW($AK$12:$AK$261)-ROW(#REF!)+1), ROW(C158))), "")</f>
        <v/>
      </c>
      <c r="AE171" s="40" cm="1">
        <f t="array" aca="1" ref="AE171" ca="1">IFERROR(INDEX(ListeHersteller,ROW(AE171)-13),0)</f>
        <v>0</v>
      </c>
      <c r="AH171" s="40" t="e">
        <f t="shared" ca="1" si="7"/>
        <v>#REF!</v>
      </c>
      <c r="AK171" s="40" t="str">
        <f t="shared" si="8"/>
        <v/>
      </c>
      <c r="AL171" s="40">
        <f>IF(ISERROR(MATCH(Hersteller!D171,D171:D307, 0)), Hersteller!D171, 0)</f>
        <v>0</v>
      </c>
      <c r="AO171" s="40" cm="1">
        <f t="array" aca="1" ref="AO171" ca="1">IF(ROW()-14&lt;($AI$12),$AH171,IF(ROW()-14=$AI$12,"━━━━━━",INDEX($AE$12:$AE$248,ROW()-14-($AI$12))))</f>
        <v>0</v>
      </c>
      <c r="AR171" s="40" t="str">
        <f t="shared" si="2"/>
        <v>-</v>
      </c>
      <c r="AS171" s="315" t="str" cm="1">
        <f t="array" ref="AS171">IFERROR(INDEX($E$12:$E$261, SMALL(IF($E$12:$E$261&lt;&gt;"", ROW($E$12:$E$261)-11), ROW(A160))), "")</f>
        <v/>
      </c>
      <c r="AU171" s="40" t="e">
        <f>IF(AND(Hersteller!$D171&lt;&gt;"", OR(Hersteller!#REF!="Hersteller", Hersteller!#REF!="")), ROW(), "")</f>
        <v>#REF!</v>
      </c>
      <c r="AV171" s="315" t="str" cm="1">
        <f t="array" ref="AV171">IFERROR(INDEX(Hersteller!$D$12:$D$261, _xlfn.AGGREGATE(15, 6, (ROW(Hersteller!$D$12:$D$261)-11)/((Hersteller!$D$12:$D$261&lt;&gt;"") * ((Hersteller!#REF!="Hersteller") + (Hersteller!#REF!=""))), ROW(A160))), "")</f>
        <v/>
      </c>
      <c r="AX171" s="315" t="str" cm="1">
        <f t="array" ref="AX171">IFERROR(
    INDEX(Hersteller!$D$12:$D$261,
        _xlfn.AGGREGATE(15, 6, (ROW(Hersteller!$D$12:$D$261)-11) / ((Hersteller!$D$12:$D$261&lt;&gt;"") * (Hersteller!#REF!="Zwischenhändler")), ROW(A160))
    ),
    ""
)</f>
        <v/>
      </c>
      <c r="AZ171" s="322" t="str" cm="1">
        <f t="array" ref="AZ171">IFERROR(INDEX(Hersteller!$D$12:$D$261, SMALL(IF(Hersteller!$D$12:$D$261&lt;&gt;"", ROW(Hersteller!$D$12:$D$261)-11), ROW(A160))), "")</f>
        <v/>
      </c>
      <c r="BB171" s="264" cm="1">
        <f t="array" ref="BB17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1" s="264" cm="1">
        <f t="array" ref="BC171">IF(AND($AT$12&gt;0,ROW()-ROW($AT$12)=0),"━━ Installationen ━━",IF(AND($AT$12&gt;0,ROW()-ROW($AT$12)&lt;=$AT$12),INDEX($AS$12:$AS$261,ROW()-ROW($AT$12)),IF(AND($BA$12&gt;0,ROW()-ROW($AT$12)-$AT$12-IF($AT$12&gt;0,1,0)=0),"━━ Hersteller ━━",IF(AND($BA$12&gt;0,ROW()-ROW($AT$12)-$AT$12-IF($AT$12&gt;0,1,0)&lt;=$BA$12),INDEX($AZ$12:$AZ$261,ROW()-ROW($AT$12)-$AT$12-IF($AT$12&gt;0,1,0)),0))))</f>
        <v>0</v>
      </c>
      <c r="BD171" s="264">
        <f t="shared" si="9"/>
        <v>0</v>
      </c>
    </row>
    <row r="172" spans="3:56" ht="30" customHeight="1" thickTop="1" thickBot="1">
      <c r="C172" s="141">
        <v>161</v>
      </c>
      <c r="D172" s="125"/>
      <c r="E172" s="155"/>
      <c r="F172" s="156"/>
      <c r="G172" s="156"/>
      <c r="H172" s="156"/>
      <c r="I172" s="125"/>
      <c r="J172" s="125"/>
      <c r="K172" s="155"/>
      <c r="L172" s="156"/>
      <c r="M172" s="41"/>
      <c r="N172" s="41"/>
      <c r="O172" s="41"/>
      <c r="P172" s="41"/>
      <c r="Q172" s="41"/>
      <c r="R172" s="41"/>
      <c r="S172" s="41"/>
      <c r="T172" s="41"/>
      <c r="U172" s="41"/>
      <c r="AC172" s="61" t="str">
        <f t="array" ref="AC172">IF($K172="", "", IF(ISERROR(INDEX(Länder_Liste!$I:$I, _xludf.AGGREGATE(15, 6, ROW(Länder_Liste!$H$1:$M$260)/(Länder_Liste!$H$1:$M$260=$K$10), 1))), "not_found", INDEX(Länder_Liste!I:I, _xludf.AGGREGATE(15, 6, ROW(Länder_Liste!$H$1:$M$260)/(Länder_Liste!$H$1:$M$260=K172), 1))))</f>
        <v/>
      </c>
      <c r="AD172" s="40" t="str" cm="1">
        <f t="array" ref="AD172">IFERROR(INDEX($AK$12:$AK$261, SMALL(IF($AK$12:$AK$261&lt;&gt;"", ROW($AK$12:$AK$261)-ROW(#REF!)+1), ROW(C159))), "")</f>
        <v/>
      </c>
      <c r="AE172" s="40" cm="1">
        <f t="array" aca="1" ref="AE172" ca="1">IFERROR(INDEX(ListeHersteller,ROW(AE172)-13),0)</f>
        <v>0</v>
      </c>
      <c r="AH172" s="40" t="e">
        <f t="shared" ca="1" si="7"/>
        <v>#REF!</v>
      </c>
      <c r="AK172" s="40" t="str">
        <f t="shared" si="8"/>
        <v/>
      </c>
      <c r="AL172" s="40">
        <f>IF(ISERROR(MATCH(Hersteller!D172,D172:D308, 0)), Hersteller!D172, 0)</f>
        <v>0</v>
      </c>
      <c r="AO172" s="40" cm="1">
        <f t="array" aca="1" ref="AO172" ca="1">IF(ROW()-14&lt;($AI$12),$AH172,IF(ROW()-14=$AI$12,"━━━━━━",INDEX($AE$12:$AE$248,ROW()-14-($AI$12))))</f>
        <v>0</v>
      </c>
      <c r="AR172" s="40" t="str">
        <f t="shared" si="2"/>
        <v>-</v>
      </c>
      <c r="AS172" s="315" t="str" cm="1">
        <f t="array" ref="AS172">IFERROR(INDEX($E$12:$E$261, SMALL(IF($E$12:$E$261&lt;&gt;"", ROW($E$12:$E$261)-11), ROW(A161))), "")</f>
        <v/>
      </c>
      <c r="AU172" s="40" t="e">
        <f>IF(AND(Hersteller!$D172&lt;&gt;"", OR(Hersteller!#REF!="Hersteller", Hersteller!#REF!="")), ROW(), "")</f>
        <v>#REF!</v>
      </c>
      <c r="AV172" s="315" t="str" cm="1">
        <f t="array" ref="AV172">IFERROR(INDEX(Hersteller!$D$12:$D$261, _xlfn.AGGREGATE(15, 6, (ROW(Hersteller!$D$12:$D$261)-11)/((Hersteller!$D$12:$D$261&lt;&gt;"") * ((Hersteller!#REF!="Hersteller") + (Hersteller!#REF!=""))), ROW(A161))), "")</f>
        <v/>
      </c>
      <c r="AX172" s="315" t="str" cm="1">
        <f t="array" ref="AX172">IFERROR(
    INDEX(Hersteller!$D$12:$D$261,
        _xlfn.AGGREGATE(15, 6, (ROW(Hersteller!$D$12:$D$261)-11) / ((Hersteller!$D$12:$D$261&lt;&gt;"") * (Hersteller!#REF!="Zwischenhändler")), ROW(A161))
    ),
    ""
)</f>
        <v/>
      </c>
      <c r="AZ172" s="322" t="str" cm="1">
        <f t="array" ref="AZ172">IFERROR(INDEX(Hersteller!$D$12:$D$261, SMALL(IF(Hersteller!$D$12:$D$261&lt;&gt;"", ROW(Hersteller!$D$12:$D$261)-11), ROW(A161))), "")</f>
        <v/>
      </c>
      <c r="BB172" s="264" cm="1">
        <f t="array" ref="BB17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2" s="264" cm="1">
        <f t="array" ref="BC172">IF(AND($AT$12&gt;0,ROW()-ROW($AT$12)=0),"━━ Installationen ━━",IF(AND($AT$12&gt;0,ROW()-ROW($AT$12)&lt;=$AT$12),INDEX($AS$12:$AS$261,ROW()-ROW($AT$12)),IF(AND($BA$12&gt;0,ROW()-ROW($AT$12)-$AT$12-IF($AT$12&gt;0,1,0)=0),"━━ Hersteller ━━",IF(AND($BA$12&gt;0,ROW()-ROW($AT$12)-$AT$12-IF($AT$12&gt;0,1,0)&lt;=$BA$12),INDEX($AZ$12:$AZ$261,ROW()-ROW($AT$12)-$AT$12-IF($AT$12&gt;0,1,0)),0))))</f>
        <v>0</v>
      </c>
      <c r="BD172" s="264">
        <f t="shared" si="9"/>
        <v>0</v>
      </c>
    </row>
    <row r="173" spans="3:56" ht="30" customHeight="1" thickTop="1" thickBot="1">
      <c r="C173" s="141">
        <v>162</v>
      </c>
      <c r="D173" s="125"/>
      <c r="E173" s="155"/>
      <c r="F173" s="156"/>
      <c r="G173" s="156"/>
      <c r="H173" s="156"/>
      <c r="I173" s="125"/>
      <c r="J173" s="125"/>
      <c r="K173" s="155"/>
      <c r="L173" s="156"/>
      <c r="M173" s="41"/>
      <c r="N173" s="41"/>
      <c r="O173" s="41"/>
      <c r="P173" s="41"/>
      <c r="Q173" s="41"/>
      <c r="R173" s="41"/>
      <c r="S173" s="41"/>
      <c r="T173" s="41"/>
      <c r="U173" s="41"/>
      <c r="AC173" s="61" t="str">
        <f t="array" ref="AC173">IF($K173="", "", IF(ISERROR(INDEX(Länder_Liste!$I:$I, _xludf.AGGREGATE(15, 6, ROW(Länder_Liste!$H$1:$M$260)/(Länder_Liste!$H$1:$M$260=$K$10), 1))), "not_found", INDEX(Länder_Liste!I:I, _xludf.AGGREGATE(15, 6, ROW(Länder_Liste!$H$1:$M$260)/(Länder_Liste!$H$1:$M$260=K173), 1))))</f>
        <v/>
      </c>
      <c r="AD173" s="40" t="str" cm="1">
        <f t="array" ref="AD173">IFERROR(INDEX($AK$12:$AK$261, SMALL(IF($AK$12:$AK$261&lt;&gt;"", ROW($AK$12:$AK$261)-ROW(#REF!)+1), ROW(C160))), "")</f>
        <v/>
      </c>
      <c r="AE173" s="40" cm="1">
        <f t="array" aca="1" ref="AE173" ca="1">IFERROR(INDEX(ListeHersteller,ROW(AE173)-13),0)</f>
        <v>0</v>
      </c>
      <c r="AH173" s="40" t="e">
        <f t="shared" ca="1" si="7"/>
        <v>#REF!</v>
      </c>
      <c r="AK173" s="40" t="str">
        <f t="shared" si="8"/>
        <v/>
      </c>
      <c r="AL173" s="40">
        <f>IF(ISERROR(MATCH(Hersteller!D173,D173:D309, 0)), Hersteller!D173, 0)</f>
        <v>0</v>
      </c>
      <c r="AO173" s="40" cm="1">
        <f t="array" aca="1" ref="AO173" ca="1">IF(ROW()-14&lt;($AI$12),$AH173,IF(ROW()-14=$AI$12,"━━━━━━",INDEX($AE$12:$AE$248,ROW()-14-($AI$12))))</f>
        <v>0</v>
      </c>
      <c r="AR173" s="40" t="str">
        <f t="shared" si="2"/>
        <v>-</v>
      </c>
      <c r="AS173" s="315" t="str" cm="1">
        <f t="array" ref="AS173">IFERROR(INDEX($E$12:$E$261, SMALL(IF($E$12:$E$261&lt;&gt;"", ROW($E$12:$E$261)-11), ROW(A162))), "")</f>
        <v/>
      </c>
      <c r="AU173" s="40" t="e">
        <f>IF(AND(Hersteller!$D173&lt;&gt;"", OR(Hersteller!#REF!="Hersteller", Hersteller!#REF!="")), ROW(), "")</f>
        <v>#REF!</v>
      </c>
      <c r="AV173" s="315" t="str" cm="1">
        <f t="array" ref="AV173">IFERROR(INDEX(Hersteller!$D$12:$D$261, _xlfn.AGGREGATE(15, 6, (ROW(Hersteller!$D$12:$D$261)-11)/((Hersteller!$D$12:$D$261&lt;&gt;"") * ((Hersteller!#REF!="Hersteller") + (Hersteller!#REF!=""))), ROW(A162))), "")</f>
        <v/>
      </c>
      <c r="AX173" s="315" t="str" cm="1">
        <f t="array" ref="AX173">IFERROR(
    INDEX(Hersteller!$D$12:$D$261,
        _xlfn.AGGREGATE(15, 6, (ROW(Hersteller!$D$12:$D$261)-11) / ((Hersteller!$D$12:$D$261&lt;&gt;"") * (Hersteller!#REF!="Zwischenhändler")), ROW(A162))
    ),
    ""
)</f>
        <v/>
      </c>
      <c r="AZ173" s="322" t="str" cm="1">
        <f t="array" ref="AZ173">IFERROR(INDEX(Hersteller!$D$12:$D$261, SMALL(IF(Hersteller!$D$12:$D$261&lt;&gt;"", ROW(Hersteller!$D$12:$D$261)-11), ROW(A162))), "")</f>
        <v/>
      </c>
      <c r="BB173" s="264" cm="1">
        <f t="array" ref="BB17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3" s="264" cm="1">
        <f t="array" ref="BC173">IF(AND($AT$12&gt;0,ROW()-ROW($AT$12)=0),"━━ Installationen ━━",IF(AND($AT$12&gt;0,ROW()-ROW($AT$12)&lt;=$AT$12),INDEX($AS$12:$AS$261,ROW()-ROW($AT$12)),IF(AND($BA$12&gt;0,ROW()-ROW($AT$12)-$AT$12-IF($AT$12&gt;0,1,0)=0),"━━ Hersteller ━━",IF(AND($BA$12&gt;0,ROW()-ROW($AT$12)-$AT$12-IF($AT$12&gt;0,1,0)&lt;=$BA$12),INDEX($AZ$12:$AZ$261,ROW()-ROW($AT$12)-$AT$12-IF($AT$12&gt;0,1,0)),0))))</f>
        <v>0</v>
      </c>
      <c r="BD173" s="264">
        <f t="shared" si="9"/>
        <v>0</v>
      </c>
    </row>
    <row r="174" spans="3:56" ht="30" customHeight="1" thickTop="1" thickBot="1">
      <c r="C174" s="141">
        <v>163</v>
      </c>
      <c r="D174" s="125"/>
      <c r="E174" s="155"/>
      <c r="F174" s="156"/>
      <c r="G174" s="156"/>
      <c r="H174" s="156"/>
      <c r="I174" s="125"/>
      <c r="J174" s="125"/>
      <c r="K174" s="155"/>
      <c r="L174" s="156"/>
      <c r="M174" s="41"/>
      <c r="N174" s="41"/>
      <c r="O174" s="41"/>
      <c r="P174" s="41"/>
      <c r="Q174" s="41"/>
      <c r="R174" s="41"/>
      <c r="S174" s="41"/>
      <c r="T174" s="41"/>
      <c r="U174" s="41"/>
      <c r="AC174" s="61" t="str">
        <f t="array" ref="AC174">IF($K174="", "", IF(ISERROR(INDEX(Länder_Liste!$I:$I, _xludf.AGGREGATE(15, 6, ROW(Länder_Liste!$H$1:$M$260)/(Länder_Liste!$H$1:$M$260=$K$10), 1))), "not_found", INDEX(Länder_Liste!I:I, _xludf.AGGREGATE(15, 6, ROW(Länder_Liste!$H$1:$M$260)/(Länder_Liste!$H$1:$M$260=K174), 1))))</f>
        <v/>
      </c>
      <c r="AD174" s="40" t="str" cm="1">
        <f t="array" ref="AD174">IFERROR(INDEX($AK$12:$AK$261, SMALL(IF($AK$12:$AK$261&lt;&gt;"", ROW($AK$12:$AK$261)-ROW(#REF!)+1), ROW(C161))), "")</f>
        <v/>
      </c>
      <c r="AE174" s="40" cm="1">
        <f t="array" aca="1" ref="AE174" ca="1">IFERROR(INDEX(ListeHersteller,ROW(AE174)-13),0)</f>
        <v>0</v>
      </c>
      <c r="AH174" s="40" t="e">
        <f t="shared" ca="1" si="7"/>
        <v>#REF!</v>
      </c>
      <c r="AK174" s="40" t="str">
        <f t="shared" si="8"/>
        <v/>
      </c>
      <c r="AL174" s="40">
        <f>IF(ISERROR(MATCH(Hersteller!D174,D174:D310, 0)), Hersteller!D174, 0)</f>
        <v>0</v>
      </c>
      <c r="AO174" s="40" cm="1">
        <f t="array" aca="1" ref="AO174" ca="1">IF(ROW()-14&lt;($AI$12),$AH174,IF(ROW()-14=$AI$12,"━━━━━━",INDEX($AE$12:$AE$248,ROW()-14-($AI$12))))</f>
        <v>0</v>
      </c>
      <c r="AR174" s="40" t="str">
        <f t="shared" si="2"/>
        <v>-</v>
      </c>
      <c r="AS174" s="315" t="str" cm="1">
        <f t="array" ref="AS174">IFERROR(INDEX($E$12:$E$261, SMALL(IF($E$12:$E$261&lt;&gt;"", ROW($E$12:$E$261)-11), ROW(A163))), "")</f>
        <v/>
      </c>
      <c r="AU174" s="40" t="e">
        <f>IF(AND(Hersteller!$D174&lt;&gt;"", OR(Hersteller!#REF!="Hersteller", Hersteller!#REF!="")), ROW(), "")</f>
        <v>#REF!</v>
      </c>
      <c r="AV174" s="315" t="str" cm="1">
        <f t="array" ref="AV174">IFERROR(INDEX(Hersteller!$D$12:$D$261, _xlfn.AGGREGATE(15, 6, (ROW(Hersteller!$D$12:$D$261)-11)/((Hersteller!$D$12:$D$261&lt;&gt;"") * ((Hersteller!#REF!="Hersteller") + (Hersteller!#REF!=""))), ROW(A163))), "")</f>
        <v/>
      </c>
      <c r="AX174" s="315" t="str" cm="1">
        <f t="array" ref="AX174">IFERROR(
    INDEX(Hersteller!$D$12:$D$261,
        _xlfn.AGGREGATE(15, 6, (ROW(Hersteller!$D$12:$D$261)-11) / ((Hersteller!$D$12:$D$261&lt;&gt;"") * (Hersteller!#REF!="Zwischenhändler")), ROW(A163))
    ),
    ""
)</f>
        <v/>
      </c>
      <c r="AZ174" s="322" t="str" cm="1">
        <f t="array" ref="AZ174">IFERROR(INDEX(Hersteller!$D$12:$D$261, SMALL(IF(Hersteller!$D$12:$D$261&lt;&gt;"", ROW(Hersteller!$D$12:$D$261)-11), ROW(A163))), "")</f>
        <v/>
      </c>
      <c r="BB174" s="264" cm="1">
        <f t="array" ref="BB17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4" s="264" cm="1">
        <f t="array" ref="BC174">IF(AND($AT$12&gt;0,ROW()-ROW($AT$12)=0),"━━ Installationen ━━",IF(AND($AT$12&gt;0,ROW()-ROW($AT$12)&lt;=$AT$12),INDEX($AS$12:$AS$261,ROW()-ROW($AT$12)),IF(AND($BA$12&gt;0,ROW()-ROW($AT$12)-$AT$12-IF($AT$12&gt;0,1,0)=0),"━━ Hersteller ━━",IF(AND($BA$12&gt;0,ROW()-ROW($AT$12)-$AT$12-IF($AT$12&gt;0,1,0)&lt;=$BA$12),INDEX($AZ$12:$AZ$261,ROW()-ROW($AT$12)-$AT$12-IF($AT$12&gt;0,1,0)),0))))</f>
        <v>0</v>
      </c>
      <c r="BD174" s="264">
        <f t="shared" si="9"/>
        <v>0</v>
      </c>
    </row>
    <row r="175" spans="3:56" ht="30" customHeight="1" thickTop="1" thickBot="1">
      <c r="C175" s="141">
        <v>164</v>
      </c>
      <c r="D175" s="125"/>
      <c r="E175" s="155"/>
      <c r="F175" s="156"/>
      <c r="G175" s="156"/>
      <c r="H175" s="156"/>
      <c r="I175" s="125"/>
      <c r="J175" s="125"/>
      <c r="K175" s="155"/>
      <c r="L175" s="156"/>
      <c r="M175" s="41"/>
      <c r="N175" s="41"/>
      <c r="O175" s="41"/>
      <c r="P175" s="41"/>
      <c r="Q175" s="41"/>
      <c r="R175" s="41"/>
      <c r="S175" s="41"/>
      <c r="T175" s="41"/>
      <c r="U175" s="41"/>
      <c r="AC175" s="61" t="str">
        <f t="array" ref="AC175">IF($K175="", "", IF(ISERROR(INDEX(Länder_Liste!$I:$I, _xludf.AGGREGATE(15, 6, ROW(Länder_Liste!$H$1:$M$260)/(Länder_Liste!$H$1:$M$260=$K$10), 1))), "not_found", INDEX(Länder_Liste!I:I, _xludf.AGGREGATE(15, 6, ROW(Länder_Liste!$H$1:$M$260)/(Länder_Liste!$H$1:$M$260=K175), 1))))</f>
        <v/>
      </c>
      <c r="AD175" s="40" t="str" cm="1">
        <f t="array" ref="AD175">IFERROR(INDEX($AK$12:$AK$261, SMALL(IF($AK$12:$AK$261&lt;&gt;"", ROW($AK$12:$AK$261)-ROW(#REF!)+1), ROW(C162))), "")</f>
        <v/>
      </c>
      <c r="AE175" s="40" cm="1">
        <f t="array" aca="1" ref="AE175" ca="1">IFERROR(INDEX(ListeHersteller,ROW(AE175)-13),0)</f>
        <v>0</v>
      </c>
      <c r="AH175" s="40" t="e">
        <f t="shared" ca="1" si="7"/>
        <v>#REF!</v>
      </c>
      <c r="AK175" s="40" t="str">
        <f t="shared" si="8"/>
        <v/>
      </c>
      <c r="AL175" s="40">
        <f>IF(ISERROR(MATCH(Hersteller!D175,D175:D311, 0)), Hersteller!D175, 0)</f>
        <v>0</v>
      </c>
      <c r="AO175" s="40" cm="1">
        <f t="array" aca="1" ref="AO175" ca="1">IF(ROW()-14&lt;($AI$12),$AH175,IF(ROW()-14=$AI$12,"━━━━━━",INDEX($AE$12:$AE$248,ROW()-14-($AI$12))))</f>
        <v>0</v>
      </c>
      <c r="AR175" s="40" t="str">
        <f t="shared" si="2"/>
        <v>-</v>
      </c>
      <c r="AS175" s="315" t="str" cm="1">
        <f t="array" ref="AS175">IFERROR(INDEX($E$12:$E$261, SMALL(IF($E$12:$E$261&lt;&gt;"", ROW($E$12:$E$261)-11), ROW(A164))), "")</f>
        <v/>
      </c>
      <c r="AU175" s="40" t="e">
        <f>IF(AND(Hersteller!$D175&lt;&gt;"", OR(Hersteller!#REF!="Hersteller", Hersteller!#REF!="")), ROW(), "")</f>
        <v>#REF!</v>
      </c>
      <c r="AV175" s="315" t="str" cm="1">
        <f t="array" ref="AV175">IFERROR(INDEX(Hersteller!$D$12:$D$261, _xlfn.AGGREGATE(15, 6, (ROW(Hersteller!$D$12:$D$261)-11)/((Hersteller!$D$12:$D$261&lt;&gt;"") * ((Hersteller!#REF!="Hersteller") + (Hersteller!#REF!=""))), ROW(A164))), "")</f>
        <v/>
      </c>
      <c r="AX175" s="315" t="str" cm="1">
        <f t="array" ref="AX175">IFERROR(
    INDEX(Hersteller!$D$12:$D$261,
        _xlfn.AGGREGATE(15, 6, (ROW(Hersteller!$D$12:$D$261)-11) / ((Hersteller!$D$12:$D$261&lt;&gt;"") * (Hersteller!#REF!="Zwischenhändler")), ROW(A164))
    ),
    ""
)</f>
        <v/>
      </c>
      <c r="AZ175" s="322" t="str" cm="1">
        <f t="array" ref="AZ175">IFERROR(INDEX(Hersteller!$D$12:$D$261, SMALL(IF(Hersteller!$D$12:$D$261&lt;&gt;"", ROW(Hersteller!$D$12:$D$261)-11), ROW(A164))), "")</f>
        <v/>
      </c>
      <c r="BB175" s="264" cm="1">
        <f t="array" ref="BB17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5" s="264" cm="1">
        <f t="array" ref="BC175">IF(AND($AT$12&gt;0,ROW()-ROW($AT$12)=0),"━━ Installationen ━━",IF(AND($AT$12&gt;0,ROW()-ROW($AT$12)&lt;=$AT$12),INDEX($AS$12:$AS$261,ROW()-ROW($AT$12)),IF(AND($BA$12&gt;0,ROW()-ROW($AT$12)-$AT$12-IF($AT$12&gt;0,1,0)=0),"━━ Hersteller ━━",IF(AND($BA$12&gt;0,ROW()-ROW($AT$12)-$AT$12-IF($AT$12&gt;0,1,0)&lt;=$BA$12),INDEX($AZ$12:$AZ$261,ROW()-ROW($AT$12)-$AT$12-IF($AT$12&gt;0,1,0)),0))))</f>
        <v>0</v>
      </c>
      <c r="BD175" s="264">
        <f t="shared" si="9"/>
        <v>0</v>
      </c>
    </row>
    <row r="176" spans="3:56" ht="30" customHeight="1" thickTop="1" thickBot="1">
      <c r="C176" s="141">
        <v>165</v>
      </c>
      <c r="D176" s="125"/>
      <c r="E176" s="155"/>
      <c r="F176" s="156"/>
      <c r="G176" s="156"/>
      <c r="H176" s="156"/>
      <c r="I176" s="125"/>
      <c r="J176" s="125"/>
      <c r="K176" s="155"/>
      <c r="L176" s="156"/>
      <c r="M176" s="41"/>
      <c r="N176" s="41"/>
      <c r="O176" s="41"/>
      <c r="P176" s="41"/>
      <c r="Q176" s="41"/>
      <c r="R176" s="41"/>
      <c r="S176" s="41"/>
      <c r="T176" s="41"/>
      <c r="U176" s="41"/>
      <c r="AC176" s="61" t="str">
        <f t="array" ref="AC176">IF($K176="", "", IF(ISERROR(INDEX(Länder_Liste!$I:$I, _xludf.AGGREGATE(15, 6, ROW(Länder_Liste!$H$1:$M$260)/(Länder_Liste!$H$1:$M$260=$K$10), 1))), "not_found", INDEX(Länder_Liste!I:I, _xludf.AGGREGATE(15, 6, ROW(Länder_Liste!$H$1:$M$260)/(Länder_Liste!$H$1:$M$260=K176), 1))))</f>
        <v/>
      </c>
      <c r="AD176" s="40" t="str" cm="1">
        <f t="array" ref="AD176">IFERROR(INDEX($AK$12:$AK$261, SMALL(IF($AK$12:$AK$261&lt;&gt;"", ROW($AK$12:$AK$261)-ROW(#REF!)+1), ROW(C163))), "")</f>
        <v/>
      </c>
      <c r="AE176" s="40" cm="1">
        <f t="array" aca="1" ref="AE176" ca="1">IFERROR(INDEX(ListeHersteller,ROW(AE176)-13),0)</f>
        <v>0</v>
      </c>
      <c r="AH176" s="40" t="e">
        <f t="shared" ca="1" si="7"/>
        <v>#REF!</v>
      </c>
      <c r="AK176" s="40" t="str">
        <f t="shared" si="8"/>
        <v/>
      </c>
      <c r="AL176" s="40">
        <f>IF(ISERROR(MATCH(Hersteller!D176,D176:D312, 0)), Hersteller!D176, 0)</f>
        <v>0</v>
      </c>
      <c r="AO176" s="40" cm="1">
        <f t="array" aca="1" ref="AO176" ca="1">IF(ROW()-14&lt;($AI$12),$AH176,IF(ROW()-14=$AI$12,"━━━━━━",INDEX($AE$12:$AE$248,ROW()-14-($AI$12))))</f>
        <v>0</v>
      </c>
      <c r="AR176" s="40" t="str">
        <f t="shared" si="2"/>
        <v>-</v>
      </c>
      <c r="AS176" s="315" t="str" cm="1">
        <f t="array" ref="AS176">IFERROR(INDEX($E$12:$E$261, SMALL(IF($E$12:$E$261&lt;&gt;"", ROW($E$12:$E$261)-11), ROW(A165))), "")</f>
        <v/>
      </c>
      <c r="AU176" s="40" t="e">
        <f>IF(AND(Hersteller!$D176&lt;&gt;"", OR(Hersteller!#REF!="Hersteller", Hersteller!#REF!="")), ROW(), "")</f>
        <v>#REF!</v>
      </c>
      <c r="AV176" s="315" t="str" cm="1">
        <f t="array" ref="AV176">IFERROR(INDEX(Hersteller!$D$12:$D$261, _xlfn.AGGREGATE(15, 6, (ROW(Hersteller!$D$12:$D$261)-11)/((Hersteller!$D$12:$D$261&lt;&gt;"") * ((Hersteller!#REF!="Hersteller") + (Hersteller!#REF!=""))), ROW(A165))), "")</f>
        <v/>
      </c>
      <c r="AX176" s="315" t="str" cm="1">
        <f t="array" ref="AX176">IFERROR(
    INDEX(Hersteller!$D$12:$D$261,
        _xlfn.AGGREGATE(15, 6, (ROW(Hersteller!$D$12:$D$261)-11) / ((Hersteller!$D$12:$D$261&lt;&gt;"") * (Hersteller!#REF!="Zwischenhändler")), ROW(A165))
    ),
    ""
)</f>
        <v/>
      </c>
      <c r="AZ176" s="322" t="str" cm="1">
        <f t="array" ref="AZ176">IFERROR(INDEX(Hersteller!$D$12:$D$261, SMALL(IF(Hersteller!$D$12:$D$261&lt;&gt;"", ROW(Hersteller!$D$12:$D$261)-11), ROW(A165))), "")</f>
        <v/>
      </c>
      <c r="BB176" s="264" cm="1">
        <f t="array" ref="BB17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6" s="264" cm="1">
        <f t="array" ref="BC176">IF(AND($AT$12&gt;0,ROW()-ROW($AT$12)=0),"━━ Installationen ━━",IF(AND($AT$12&gt;0,ROW()-ROW($AT$12)&lt;=$AT$12),INDEX($AS$12:$AS$261,ROW()-ROW($AT$12)),IF(AND($BA$12&gt;0,ROW()-ROW($AT$12)-$AT$12-IF($AT$12&gt;0,1,0)=0),"━━ Hersteller ━━",IF(AND($BA$12&gt;0,ROW()-ROW($AT$12)-$AT$12-IF($AT$12&gt;0,1,0)&lt;=$BA$12),INDEX($AZ$12:$AZ$261,ROW()-ROW($AT$12)-$AT$12-IF($AT$12&gt;0,1,0)),0))))</f>
        <v>0</v>
      </c>
      <c r="BD176" s="264">
        <f t="shared" si="9"/>
        <v>0</v>
      </c>
    </row>
    <row r="177" spans="3:56" ht="30" customHeight="1" thickTop="1" thickBot="1">
      <c r="C177" s="141">
        <v>166</v>
      </c>
      <c r="D177" s="125"/>
      <c r="E177" s="155"/>
      <c r="F177" s="156"/>
      <c r="G177" s="156"/>
      <c r="H177" s="156"/>
      <c r="I177" s="125"/>
      <c r="J177" s="125"/>
      <c r="K177" s="155"/>
      <c r="L177" s="156"/>
      <c r="M177" s="41"/>
      <c r="N177" s="41"/>
      <c r="O177" s="41"/>
      <c r="P177" s="41"/>
      <c r="Q177" s="41"/>
      <c r="R177" s="41"/>
      <c r="S177" s="41"/>
      <c r="T177" s="41"/>
      <c r="U177" s="41"/>
      <c r="AC177" s="61" t="str">
        <f t="array" ref="AC177">IF($K177="", "", IF(ISERROR(INDEX(Länder_Liste!$I:$I, _xludf.AGGREGATE(15, 6, ROW(Länder_Liste!$H$1:$M$260)/(Länder_Liste!$H$1:$M$260=$K$10), 1))), "not_found", INDEX(Länder_Liste!I:I, _xludf.AGGREGATE(15, 6, ROW(Länder_Liste!$H$1:$M$260)/(Länder_Liste!$H$1:$M$260=K177), 1))))</f>
        <v/>
      </c>
      <c r="AD177" s="40" t="str" cm="1">
        <f t="array" ref="AD177">IFERROR(INDEX($AK$12:$AK$261, SMALL(IF($AK$12:$AK$261&lt;&gt;"", ROW($AK$12:$AK$261)-ROW(#REF!)+1), ROW(C164))), "")</f>
        <v/>
      </c>
      <c r="AE177" s="40" cm="1">
        <f t="array" aca="1" ref="AE177" ca="1">IFERROR(INDEX(ListeHersteller,ROW(AE177)-13),0)</f>
        <v>0</v>
      </c>
      <c r="AH177" s="40" t="e">
        <f t="shared" ca="1" si="7"/>
        <v>#REF!</v>
      </c>
      <c r="AK177" s="40" t="str">
        <f t="shared" si="8"/>
        <v/>
      </c>
      <c r="AL177" s="40">
        <f>IF(ISERROR(MATCH(Hersteller!D177,D177:D313, 0)), Hersteller!D177, 0)</f>
        <v>0</v>
      </c>
      <c r="AO177" s="40" cm="1">
        <f t="array" aca="1" ref="AO177" ca="1">IF(ROW()-14&lt;($AI$12),$AH177,IF(ROW()-14=$AI$12,"━━━━━━",INDEX($AE$12:$AE$248,ROW()-14-($AI$12))))</f>
        <v>0</v>
      </c>
      <c r="AR177" s="40" t="str">
        <f t="shared" si="2"/>
        <v>-</v>
      </c>
      <c r="AS177" s="315" t="str" cm="1">
        <f t="array" ref="AS177">IFERROR(INDEX($E$12:$E$261, SMALL(IF($E$12:$E$261&lt;&gt;"", ROW($E$12:$E$261)-11), ROW(A166))), "")</f>
        <v/>
      </c>
      <c r="AU177" s="40" t="e">
        <f>IF(AND(Hersteller!$D177&lt;&gt;"", OR(Hersteller!#REF!="Hersteller", Hersteller!#REF!="")), ROW(), "")</f>
        <v>#REF!</v>
      </c>
      <c r="AV177" s="315" t="str" cm="1">
        <f t="array" ref="AV177">IFERROR(INDEX(Hersteller!$D$12:$D$261, _xlfn.AGGREGATE(15, 6, (ROW(Hersteller!$D$12:$D$261)-11)/((Hersteller!$D$12:$D$261&lt;&gt;"") * ((Hersteller!#REF!="Hersteller") + (Hersteller!#REF!=""))), ROW(A166))), "")</f>
        <v/>
      </c>
      <c r="AX177" s="315" t="str" cm="1">
        <f t="array" ref="AX177">IFERROR(
    INDEX(Hersteller!$D$12:$D$261,
        _xlfn.AGGREGATE(15, 6, (ROW(Hersteller!$D$12:$D$261)-11) / ((Hersteller!$D$12:$D$261&lt;&gt;"") * (Hersteller!#REF!="Zwischenhändler")), ROW(A166))
    ),
    ""
)</f>
        <v/>
      </c>
      <c r="AZ177" s="322" t="str" cm="1">
        <f t="array" ref="AZ177">IFERROR(INDEX(Hersteller!$D$12:$D$261, SMALL(IF(Hersteller!$D$12:$D$261&lt;&gt;"", ROW(Hersteller!$D$12:$D$261)-11), ROW(A166))), "")</f>
        <v/>
      </c>
      <c r="BB177" s="264" cm="1">
        <f t="array" ref="BB17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7" s="264" cm="1">
        <f t="array" ref="BC177">IF(AND($AT$12&gt;0,ROW()-ROW($AT$12)=0),"━━ Installationen ━━",IF(AND($AT$12&gt;0,ROW()-ROW($AT$12)&lt;=$AT$12),INDEX($AS$12:$AS$261,ROW()-ROW($AT$12)),IF(AND($BA$12&gt;0,ROW()-ROW($AT$12)-$AT$12-IF($AT$12&gt;0,1,0)=0),"━━ Hersteller ━━",IF(AND($BA$12&gt;0,ROW()-ROW($AT$12)-$AT$12-IF($AT$12&gt;0,1,0)&lt;=$BA$12),INDEX($AZ$12:$AZ$261,ROW()-ROW($AT$12)-$AT$12-IF($AT$12&gt;0,1,0)),0))))</f>
        <v>0</v>
      </c>
      <c r="BD177" s="264">
        <f t="shared" si="9"/>
        <v>0</v>
      </c>
    </row>
    <row r="178" spans="3:56" ht="30" customHeight="1" thickTop="1" thickBot="1">
      <c r="C178" s="141">
        <v>167</v>
      </c>
      <c r="D178" s="125"/>
      <c r="E178" s="155"/>
      <c r="F178" s="156"/>
      <c r="G178" s="156"/>
      <c r="H178" s="156"/>
      <c r="I178" s="125"/>
      <c r="J178" s="125"/>
      <c r="K178" s="155"/>
      <c r="L178" s="156"/>
      <c r="M178" s="41"/>
      <c r="N178" s="41"/>
      <c r="O178" s="41"/>
      <c r="P178" s="41"/>
      <c r="Q178" s="41"/>
      <c r="R178" s="41"/>
      <c r="S178" s="41"/>
      <c r="T178" s="41"/>
      <c r="U178" s="41"/>
      <c r="AC178" s="61" t="str">
        <f t="array" ref="AC178">IF($K178="", "", IF(ISERROR(INDEX(Länder_Liste!$I:$I, _xludf.AGGREGATE(15, 6, ROW(Länder_Liste!$H$1:$M$260)/(Länder_Liste!$H$1:$M$260=$K$10), 1))), "not_found", INDEX(Länder_Liste!I:I, _xludf.AGGREGATE(15, 6, ROW(Länder_Liste!$H$1:$M$260)/(Länder_Liste!$H$1:$M$260=K178), 1))))</f>
        <v/>
      </c>
      <c r="AD178" s="40" t="str" cm="1">
        <f t="array" ref="AD178">IFERROR(INDEX($AK$12:$AK$261, SMALL(IF($AK$12:$AK$261&lt;&gt;"", ROW($AK$12:$AK$261)-ROW(#REF!)+1), ROW(C165))), "")</f>
        <v/>
      </c>
      <c r="AE178" s="40" cm="1">
        <f t="array" aca="1" ref="AE178" ca="1">IFERROR(INDEX(ListeHersteller,ROW(AE178)-13),0)</f>
        <v>0</v>
      </c>
      <c r="AH178" s="40" t="e">
        <f t="shared" ca="1" si="7"/>
        <v>#REF!</v>
      </c>
      <c r="AK178" s="40" t="str">
        <f t="shared" si="8"/>
        <v/>
      </c>
      <c r="AL178" s="40">
        <f>IF(ISERROR(MATCH(Hersteller!D178,D178:D314, 0)), Hersteller!D178, 0)</f>
        <v>0</v>
      </c>
      <c r="AO178" s="40" cm="1">
        <f t="array" aca="1" ref="AO178" ca="1">IF(ROW()-14&lt;($AI$12),$AH178,IF(ROW()-14=$AI$12,"━━━━━━",INDEX($AE$12:$AE$248,ROW()-14-($AI$12))))</f>
        <v>0</v>
      </c>
      <c r="AR178" s="40" t="str">
        <f t="shared" si="2"/>
        <v>-</v>
      </c>
      <c r="AS178" s="315" t="str" cm="1">
        <f t="array" ref="AS178">IFERROR(INDEX($E$12:$E$261, SMALL(IF($E$12:$E$261&lt;&gt;"", ROW($E$12:$E$261)-11), ROW(A167))), "")</f>
        <v/>
      </c>
      <c r="AU178" s="40" t="e">
        <f>IF(AND(Hersteller!$D178&lt;&gt;"", OR(Hersteller!#REF!="Hersteller", Hersteller!#REF!="")), ROW(), "")</f>
        <v>#REF!</v>
      </c>
      <c r="AV178" s="315" t="str" cm="1">
        <f t="array" ref="AV178">IFERROR(INDEX(Hersteller!$D$12:$D$261, _xlfn.AGGREGATE(15, 6, (ROW(Hersteller!$D$12:$D$261)-11)/((Hersteller!$D$12:$D$261&lt;&gt;"") * ((Hersteller!#REF!="Hersteller") + (Hersteller!#REF!=""))), ROW(A167))), "")</f>
        <v/>
      </c>
      <c r="AX178" s="315" t="str" cm="1">
        <f t="array" ref="AX178">IFERROR(
    INDEX(Hersteller!$D$12:$D$261,
        _xlfn.AGGREGATE(15, 6, (ROW(Hersteller!$D$12:$D$261)-11) / ((Hersteller!$D$12:$D$261&lt;&gt;"") * (Hersteller!#REF!="Zwischenhändler")), ROW(A167))
    ),
    ""
)</f>
        <v/>
      </c>
      <c r="AZ178" s="322" t="str" cm="1">
        <f t="array" ref="AZ178">IFERROR(INDEX(Hersteller!$D$12:$D$261, SMALL(IF(Hersteller!$D$12:$D$261&lt;&gt;"", ROW(Hersteller!$D$12:$D$261)-11), ROW(A167))), "")</f>
        <v/>
      </c>
      <c r="BB178" s="264" cm="1">
        <f t="array" ref="BB17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8" s="264" cm="1">
        <f t="array" ref="BC178">IF(AND($AT$12&gt;0,ROW()-ROW($AT$12)=0),"━━ Installationen ━━",IF(AND($AT$12&gt;0,ROW()-ROW($AT$12)&lt;=$AT$12),INDEX($AS$12:$AS$261,ROW()-ROW($AT$12)),IF(AND($BA$12&gt;0,ROW()-ROW($AT$12)-$AT$12-IF($AT$12&gt;0,1,0)=0),"━━ Hersteller ━━",IF(AND($BA$12&gt;0,ROW()-ROW($AT$12)-$AT$12-IF($AT$12&gt;0,1,0)&lt;=$BA$12),INDEX($AZ$12:$AZ$261,ROW()-ROW($AT$12)-$AT$12-IF($AT$12&gt;0,1,0)),0))))</f>
        <v>0</v>
      </c>
      <c r="BD178" s="264">
        <f t="shared" si="9"/>
        <v>0</v>
      </c>
    </row>
    <row r="179" spans="3:56" ht="30" customHeight="1" thickTop="1" thickBot="1">
      <c r="C179" s="141">
        <v>168</v>
      </c>
      <c r="D179" s="125"/>
      <c r="E179" s="155"/>
      <c r="F179" s="156"/>
      <c r="G179" s="156"/>
      <c r="H179" s="156"/>
      <c r="I179" s="125"/>
      <c r="J179" s="125"/>
      <c r="K179" s="155"/>
      <c r="L179" s="156"/>
      <c r="M179" s="41"/>
      <c r="N179" s="41"/>
      <c r="O179" s="41"/>
      <c r="P179" s="41"/>
      <c r="Q179" s="41"/>
      <c r="R179" s="41"/>
      <c r="S179" s="41"/>
      <c r="T179" s="41"/>
      <c r="U179" s="41"/>
      <c r="AC179" s="61" t="str">
        <f t="array" ref="AC179">IF($K179="", "", IF(ISERROR(INDEX(Länder_Liste!$I:$I, _xludf.AGGREGATE(15, 6, ROW(Länder_Liste!$H$1:$M$260)/(Länder_Liste!$H$1:$M$260=$K$10), 1))), "not_found", INDEX(Länder_Liste!I:I, _xludf.AGGREGATE(15, 6, ROW(Länder_Liste!$H$1:$M$260)/(Länder_Liste!$H$1:$M$260=K179), 1))))</f>
        <v/>
      </c>
      <c r="AD179" s="40" t="str" cm="1">
        <f t="array" ref="AD179">IFERROR(INDEX($AK$12:$AK$261, SMALL(IF($AK$12:$AK$261&lt;&gt;"", ROW($AK$12:$AK$261)-ROW(#REF!)+1), ROW(C166))), "")</f>
        <v/>
      </c>
      <c r="AE179" s="40" cm="1">
        <f t="array" aca="1" ref="AE179" ca="1">IFERROR(INDEX(ListeHersteller,ROW(AE179)-13),0)</f>
        <v>0</v>
      </c>
      <c r="AH179" s="40" t="e">
        <f t="shared" ca="1" si="7"/>
        <v>#REF!</v>
      </c>
      <c r="AK179" s="40" t="str">
        <f t="shared" si="8"/>
        <v/>
      </c>
      <c r="AL179" s="40">
        <f>IF(ISERROR(MATCH(Hersteller!D179,D179:D315, 0)), Hersteller!D179, 0)</f>
        <v>0</v>
      </c>
      <c r="AO179" s="40" cm="1">
        <f t="array" aca="1" ref="AO179" ca="1">IF(ROW()-14&lt;($AI$12),$AH179,IF(ROW()-14=$AI$12,"━━━━━━",INDEX($AE$12:$AE$248,ROW()-14-($AI$12))))</f>
        <v>0</v>
      </c>
      <c r="AR179" s="40" t="str">
        <f t="shared" si="2"/>
        <v>-</v>
      </c>
      <c r="AS179" s="315" t="str" cm="1">
        <f t="array" ref="AS179">IFERROR(INDEX($E$12:$E$261, SMALL(IF($E$12:$E$261&lt;&gt;"", ROW($E$12:$E$261)-11), ROW(A168))), "")</f>
        <v/>
      </c>
      <c r="AU179" s="40" t="e">
        <f>IF(AND(Hersteller!$D179&lt;&gt;"", OR(Hersteller!#REF!="Hersteller", Hersteller!#REF!="")), ROW(), "")</f>
        <v>#REF!</v>
      </c>
      <c r="AV179" s="315" t="str" cm="1">
        <f t="array" ref="AV179">IFERROR(INDEX(Hersteller!$D$12:$D$261, _xlfn.AGGREGATE(15, 6, (ROW(Hersteller!$D$12:$D$261)-11)/((Hersteller!$D$12:$D$261&lt;&gt;"") * ((Hersteller!#REF!="Hersteller") + (Hersteller!#REF!=""))), ROW(A168))), "")</f>
        <v/>
      </c>
      <c r="AX179" s="315" t="str" cm="1">
        <f t="array" ref="AX179">IFERROR(
    INDEX(Hersteller!$D$12:$D$261,
        _xlfn.AGGREGATE(15, 6, (ROW(Hersteller!$D$12:$D$261)-11) / ((Hersteller!$D$12:$D$261&lt;&gt;"") * (Hersteller!#REF!="Zwischenhändler")), ROW(A168))
    ),
    ""
)</f>
        <v/>
      </c>
      <c r="AZ179" s="322" t="str" cm="1">
        <f t="array" ref="AZ179">IFERROR(INDEX(Hersteller!$D$12:$D$261, SMALL(IF(Hersteller!$D$12:$D$261&lt;&gt;"", ROW(Hersteller!$D$12:$D$261)-11), ROW(A168))), "")</f>
        <v/>
      </c>
      <c r="BB179" s="264" cm="1">
        <f t="array" ref="BB17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79" s="264" cm="1">
        <f t="array" ref="BC179">IF(AND($AT$12&gt;0,ROW()-ROW($AT$12)=0),"━━ Installationen ━━",IF(AND($AT$12&gt;0,ROW()-ROW($AT$12)&lt;=$AT$12),INDEX($AS$12:$AS$261,ROW()-ROW($AT$12)),IF(AND($BA$12&gt;0,ROW()-ROW($AT$12)-$AT$12-IF($AT$12&gt;0,1,0)=0),"━━ Hersteller ━━",IF(AND($BA$12&gt;0,ROW()-ROW($AT$12)-$AT$12-IF($AT$12&gt;0,1,0)&lt;=$BA$12),INDEX($AZ$12:$AZ$261,ROW()-ROW($AT$12)-$AT$12-IF($AT$12&gt;0,1,0)),0))))</f>
        <v>0</v>
      </c>
      <c r="BD179" s="264">
        <f t="shared" si="9"/>
        <v>0</v>
      </c>
    </row>
    <row r="180" spans="3:56" ht="30" customHeight="1" thickTop="1" thickBot="1">
      <c r="C180" s="141">
        <v>169</v>
      </c>
      <c r="D180" s="125"/>
      <c r="E180" s="155"/>
      <c r="F180" s="156"/>
      <c r="G180" s="156"/>
      <c r="H180" s="156"/>
      <c r="I180" s="125"/>
      <c r="J180" s="125"/>
      <c r="K180" s="155"/>
      <c r="L180" s="156"/>
      <c r="M180" s="41"/>
      <c r="N180" s="41"/>
      <c r="O180" s="41"/>
      <c r="P180" s="41"/>
      <c r="Q180" s="41"/>
      <c r="R180" s="41"/>
      <c r="S180" s="41"/>
      <c r="T180" s="41"/>
      <c r="U180" s="41"/>
      <c r="AC180" s="61" t="str">
        <f t="array" ref="AC180">IF($K180="", "", IF(ISERROR(INDEX(Länder_Liste!$I:$I, _xludf.AGGREGATE(15, 6, ROW(Länder_Liste!$H$1:$M$260)/(Länder_Liste!$H$1:$M$260=$K$10), 1))), "not_found", INDEX(Länder_Liste!I:I, _xludf.AGGREGATE(15, 6, ROW(Länder_Liste!$H$1:$M$260)/(Länder_Liste!$H$1:$M$260=K180), 1))))</f>
        <v/>
      </c>
      <c r="AD180" s="40" t="str" cm="1">
        <f t="array" ref="AD180">IFERROR(INDEX($AK$12:$AK$261, SMALL(IF($AK$12:$AK$261&lt;&gt;"", ROW($AK$12:$AK$261)-ROW(#REF!)+1), ROW(C167))), "")</f>
        <v/>
      </c>
      <c r="AE180" s="40" cm="1">
        <f t="array" aca="1" ref="AE180" ca="1">IFERROR(INDEX(ListeHersteller,ROW(AE180)-13),0)</f>
        <v>0</v>
      </c>
      <c r="AH180" s="40" t="e">
        <f t="shared" ca="1" si="7"/>
        <v>#REF!</v>
      </c>
      <c r="AK180" s="40" t="str">
        <f t="shared" si="8"/>
        <v/>
      </c>
      <c r="AL180" s="40">
        <f>IF(ISERROR(MATCH(Hersteller!D180,D180:D316, 0)), Hersteller!D180, 0)</f>
        <v>0</v>
      </c>
      <c r="AO180" s="40" cm="1">
        <f t="array" aca="1" ref="AO180" ca="1">IF(ROW()-14&lt;($AI$12),$AH180,IF(ROW()-14=$AI$12,"━━━━━━",INDEX($AE$12:$AE$248,ROW()-14-($AI$12))))</f>
        <v>0</v>
      </c>
      <c r="AR180" s="40" t="str">
        <f t="shared" si="2"/>
        <v>-</v>
      </c>
      <c r="AS180" s="315" t="str" cm="1">
        <f t="array" ref="AS180">IFERROR(INDEX($E$12:$E$261, SMALL(IF($E$12:$E$261&lt;&gt;"", ROW($E$12:$E$261)-11), ROW(A169))), "")</f>
        <v/>
      </c>
      <c r="AU180" s="40" t="e">
        <f>IF(AND(Hersteller!$D180&lt;&gt;"", OR(Hersteller!#REF!="Hersteller", Hersteller!#REF!="")), ROW(), "")</f>
        <v>#REF!</v>
      </c>
      <c r="AV180" s="315" t="str" cm="1">
        <f t="array" ref="AV180">IFERROR(INDEX(Hersteller!$D$12:$D$261, _xlfn.AGGREGATE(15, 6, (ROW(Hersteller!$D$12:$D$261)-11)/((Hersteller!$D$12:$D$261&lt;&gt;"") * ((Hersteller!#REF!="Hersteller") + (Hersteller!#REF!=""))), ROW(A169))), "")</f>
        <v/>
      </c>
      <c r="AX180" s="315" t="str" cm="1">
        <f t="array" ref="AX180">IFERROR(
    INDEX(Hersteller!$D$12:$D$261,
        _xlfn.AGGREGATE(15, 6, (ROW(Hersteller!$D$12:$D$261)-11) / ((Hersteller!$D$12:$D$261&lt;&gt;"") * (Hersteller!#REF!="Zwischenhändler")), ROW(A169))
    ),
    ""
)</f>
        <v/>
      </c>
      <c r="AZ180" s="322" t="str" cm="1">
        <f t="array" ref="AZ180">IFERROR(INDEX(Hersteller!$D$12:$D$261, SMALL(IF(Hersteller!$D$12:$D$261&lt;&gt;"", ROW(Hersteller!$D$12:$D$261)-11), ROW(A169))), "")</f>
        <v/>
      </c>
      <c r="BB180" s="264" cm="1">
        <f t="array" ref="BB18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0" s="264" cm="1">
        <f t="array" ref="BC180">IF(AND($AT$12&gt;0,ROW()-ROW($AT$12)=0),"━━ Installationen ━━",IF(AND($AT$12&gt;0,ROW()-ROW($AT$12)&lt;=$AT$12),INDEX($AS$12:$AS$261,ROW()-ROW($AT$12)),IF(AND($BA$12&gt;0,ROW()-ROW($AT$12)-$AT$12-IF($AT$12&gt;0,1,0)=0),"━━ Hersteller ━━",IF(AND($BA$12&gt;0,ROW()-ROW($AT$12)-$AT$12-IF($AT$12&gt;0,1,0)&lt;=$BA$12),INDEX($AZ$12:$AZ$261,ROW()-ROW($AT$12)-$AT$12-IF($AT$12&gt;0,1,0)),0))))</f>
        <v>0</v>
      </c>
      <c r="BD180" s="264">
        <f t="shared" si="9"/>
        <v>0</v>
      </c>
    </row>
    <row r="181" spans="3:56" ht="30" customHeight="1" thickTop="1" thickBot="1">
      <c r="C181" s="141">
        <v>170</v>
      </c>
      <c r="D181" s="125"/>
      <c r="E181" s="155"/>
      <c r="F181" s="156"/>
      <c r="G181" s="156"/>
      <c r="H181" s="156"/>
      <c r="I181" s="125"/>
      <c r="J181" s="125"/>
      <c r="K181" s="155"/>
      <c r="L181" s="156"/>
      <c r="M181" s="41"/>
      <c r="N181" s="41"/>
      <c r="O181" s="41"/>
      <c r="P181" s="41"/>
      <c r="Q181" s="41"/>
      <c r="R181" s="41"/>
      <c r="S181" s="41"/>
      <c r="T181" s="41"/>
      <c r="U181" s="41"/>
      <c r="AC181" s="61" t="str">
        <f t="array" ref="AC181">IF($K181="", "", IF(ISERROR(INDEX(Länder_Liste!$I:$I, _xludf.AGGREGATE(15, 6, ROW(Länder_Liste!$H$1:$M$260)/(Länder_Liste!$H$1:$M$260=$K$10), 1))), "not_found", INDEX(Länder_Liste!I:I, _xludf.AGGREGATE(15, 6, ROW(Länder_Liste!$H$1:$M$260)/(Länder_Liste!$H$1:$M$260=K181), 1))))</f>
        <v/>
      </c>
      <c r="AD181" s="40" t="str" cm="1">
        <f t="array" ref="AD181">IFERROR(INDEX($AK$12:$AK$261, SMALL(IF($AK$12:$AK$261&lt;&gt;"", ROW($AK$12:$AK$261)-ROW(#REF!)+1), ROW(C168))), "")</f>
        <v/>
      </c>
      <c r="AE181" s="40" cm="1">
        <f t="array" aca="1" ref="AE181" ca="1">IFERROR(INDEX(ListeHersteller,ROW(AE181)-13),0)</f>
        <v>0</v>
      </c>
      <c r="AH181" s="40" t="e">
        <f t="shared" ca="1" si="7"/>
        <v>#REF!</v>
      </c>
      <c r="AK181" s="40" t="str">
        <f t="shared" si="8"/>
        <v/>
      </c>
      <c r="AL181" s="40">
        <f>IF(ISERROR(MATCH(Hersteller!D181,D181:D317, 0)), Hersteller!D181, 0)</f>
        <v>0</v>
      </c>
      <c r="AO181" s="40" cm="1">
        <f t="array" aca="1" ref="AO181" ca="1">IF(ROW()-14&lt;($AI$12),$AH181,IF(ROW()-14=$AI$12,"━━━━━━",INDEX($AE$12:$AE$248,ROW()-14-($AI$12))))</f>
        <v>0</v>
      </c>
      <c r="AR181" s="40" t="str">
        <f t="shared" si="2"/>
        <v>-</v>
      </c>
      <c r="AS181" s="315" t="str" cm="1">
        <f t="array" ref="AS181">IFERROR(INDEX($E$12:$E$261, SMALL(IF($E$12:$E$261&lt;&gt;"", ROW($E$12:$E$261)-11), ROW(A170))), "")</f>
        <v/>
      </c>
      <c r="AU181" s="40" t="e">
        <f>IF(AND(Hersteller!$D181&lt;&gt;"", OR(Hersteller!#REF!="Hersteller", Hersteller!#REF!="")), ROW(), "")</f>
        <v>#REF!</v>
      </c>
      <c r="AV181" s="315" t="str" cm="1">
        <f t="array" ref="AV181">IFERROR(INDEX(Hersteller!$D$12:$D$261, _xlfn.AGGREGATE(15, 6, (ROW(Hersteller!$D$12:$D$261)-11)/((Hersteller!$D$12:$D$261&lt;&gt;"") * ((Hersteller!#REF!="Hersteller") + (Hersteller!#REF!=""))), ROW(A170))), "")</f>
        <v/>
      </c>
      <c r="AX181" s="315" t="str" cm="1">
        <f t="array" ref="AX181">IFERROR(
    INDEX(Hersteller!$D$12:$D$261,
        _xlfn.AGGREGATE(15, 6, (ROW(Hersteller!$D$12:$D$261)-11) / ((Hersteller!$D$12:$D$261&lt;&gt;"") * (Hersteller!#REF!="Zwischenhändler")), ROW(A170))
    ),
    ""
)</f>
        <v/>
      </c>
      <c r="AZ181" s="322" t="str" cm="1">
        <f t="array" ref="AZ181">IFERROR(INDEX(Hersteller!$D$12:$D$261, SMALL(IF(Hersteller!$D$12:$D$261&lt;&gt;"", ROW(Hersteller!$D$12:$D$261)-11), ROW(A170))), "")</f>
        <v/>
      </c>
      <c r="BB181" s="264" cm="1">
        <f t="array" ref="BB18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1" s="264" cm="1">
        <f t="array" ref="BC181">IF(AND($AT$12&gt;0,ROW()-ROW($AT$12)=0),"━━ Installationen ━━",IF(AND($AT$12&gt;0,ROW()-ROW($AT$12)&lt;=$AT$12),INDEX($AS$12:$AS$261,ROW()-ROW($AT$12)),IF(AND($BA$12&gt;0,ROW()-ROW($AT$12)-$AT$12-IF($AT$12&gt;0,1,0)=0),"━━ Hersteller ━━",IF(AND($BA$12&gt;0,ROW()-ROW($AT$12)-$AT$12-IF($AT$12&gt;0,1,0)&lt;=$BA$12),INDEX($AZ$12:$AZ$261,ROW()-ROW($AT$12)-$AT$12-IF($AT$12&gt;0,1,0)),0))))</f>
        <v>0</v>
      </c>
      <c r="BD181" s="264">
        <f t="shared" si="9"/>
        <v>0</v>
      </c>
    </row>
    <row r="182" spans="3:56" ht="30" customHeight="1" thickTop="1" thickBot="1">
      <c r="C182" s="141">
        <v>171</v>
      </c>
      <c r="D182" s="125"/>
      <c r="E182" s="155"/>
      <c r="F182" s="156"/>
      <c r="G182" s="156"/>
      <c r="H182" s="156"/>
      <c r="I182" s="125"/>
      <c r="J182" s="125"/>
      <c r="K182" s="155"/>
      <c r="L182" s="156"/>
      <c r="M182" s="41"/>
      <c r="N182" s="41"/>
      <c r="O182" s="41"/>
      <c r="P182" s="41"/>
      <c r="Q182" s="41"/>
      <c r="R182" s="41"/>
      <c r="S182" s="41"/>
      <c r="T182" s="41"/>
      <c r="U182" s="41"/>
      <c r="AC182" s="61" t="str">
        <f t="array" ref="AC182">IF($K182="", "", IF(ISERROR(INDEX(Länder_Liste!$I:$I, _xludf.AGGREGATE(15, 6, ROW(Länder_Liste!$H$1:$M$260)/(Länder_Liste!$H$1:$M$260=$K$10), 1))), "not_found", INDEX(Länder_Liste!I:I, _xludf.AGGREGATE(15, 6, ROW(Länder_Liste!$H$1:$M$260)/(Länder_Liste!$H$1:$M$260=K182), 1))))</f>
        <v/>
      </c>
      <c r="AD182" s="40" t="str" cm="1">
        <f t="array" ref="AD182">IFERROR(INDEX($AK$12:$AK$261, SMALL(IF($AK$12:$AK$261&lt;&gt;"", ROW($AK$12:$AK$261)-ROW(#REF!)+1), ROW(C169))), "")</f>
        <v/>
      </c>
      <c r="AE182" s="40" cm="1">
        <f t="array" aca="1" ref="AE182" ca="1">IFERROR(INDEX(ListeHersteller,ROW(AE182)-13),0)</f>
        <v>0</v>
      </c>
      <c r="AH182" s="40" t="e">
        <f t="shared" ca="1" si="7"/>
        <v>#REF!</v>
      </c>
      <c r="AK182" s="40" t="str">
        <f t="shared" si="8"/>
        <v/>
      </c>
      <c r="AL182" s="40">
        <f>IF(ISERROR(MATCH(Hersteller!D182,D182:D318, 0)), Hersteller!D182, 0)</f>
        <v>0</v>
      </c>
      <c r="AO182" s="40" cm="1">
        <f t="array" aca="1" ref="AO182" ca="1">IF(ROW()-14&lt;($AI$12),$AH182,IF(ROW()-14=$AI$12,"━━━━━━",INDEX($AE$12:$AE$248,ROW()-14-($AI$12))))</f>
        <v>0</v>
      </c>
      <c r="AR182" s="40" t="str">
        <f t="shared" si="2"/>
        <v>-</v>
      </c>
      <c r="AS182" s="315" t="str" cm="1">
        <f t="array" ref="AS182">IFERROR(INDEX($E$12:$E$261, SMALL(IF($E$12:$E$261&lt;&gt;"", ROW($E$12:$E$261)-11), ROW(A171))), "")</f>
        <v/>
      </c>
      <c r="AU182" s="40" t="e">
        <f>IF(AND(Hersteller!$D182&lt;&gt;"", OR(Hersteller!#REF!="Hersteller", Hersteller!#REF!="")), ROW(), "")</f>
        <v>#REF!</v>
      </c>
      <c r="AV182" s="315" t="str" cm="1">
        <f t="array" ref="AV182">IFERROR(INDEX(Hersteller!$D$12:$D$261, _xlfn.AGGREGATE(15, 6, (ROW(Hersteller!$D$12:$D$261)-11)/((Hersteller!$D$12:$D$261&lt;&gt;"") * ((Hersteller!#REF!="Hersteller") + (Hersteller!#REF!=""))), ROW(A171))), "")</f>
        <v/>
      </c>
      <c r="AX182" s="315" t="str" cm="1">
        <f t="array" ref="AX182">IFERROR(
    INDEX(Hersteller!$D$12:$D$261,
        _xlfn.AGGREGATE(15, 6, (ROW(Hersteller!$D$12:$D$261)-11) / ((Hersteller!$D$12:$D$261&lt;&gt;"") * (Hersteller!#REF!="Zwischenhändler")), ROW(A171))
    ),
    ""
)</f>
        <v/>
      </c>
      <c r="AZ182" s="322" t="str" cm="1">
        <f t="array" ref="AZ182">IFERROR(INDEX(Hersteller!$D$12:$D$261, SMALL(IF(Hersteller!$D$12:$D$261&lt;&gt;"", ROW(Hersteller!$D$12:$D$261)-11), ROW(A171))), "")</f>
        <v/>
      </c>
      <c r="BB182" s="264" cm="1">
        <f t="array" ref="BB18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2" s="264" cm="1">
        <f t="array" ref="BC182">IF(AND($AT$12&gt;0,ROW()-ROW($AT$12)=0),"━━ Installationen ━━",IF(AND($AT$12&gt;0,ROW()-ROW($AT$12)&lt;=$AT$12),INDEX($AS$12:$AS$261,ROW()-ROW($AT$12)),IF(AND($BA$12&gt;0,ROW()-ROW($AT$12)-$AT$12-IF($AT$12&gt;0,1,0)=0),"━━ Hersteller ━━",IF(AND($BA$12&gt;0,ROW()-ROW($AT$12)-$AT$12-IF($AT$12&gt;0,1,0)&lt;=$BA$12),INDEX($AZ$12:$AZ$261,ROW()-ROW($AT$12)-$AT$12-IF($AT$12&gt;0,1,0)),0))))</f>
        <v>0</v>
      </c>
      <c r="BD182" s="264">
        <f t="shared" si="9"/>
        <v>0</v>
      </c>
    </row>
    <row r="183" spans="3:56" ht="30" customHeight="1" thickTop="1" thickBot="1">
      <c r="C183" s="141">
        <v>172</v>
      </c>
      <c r="D183" s="125"/>
      <c r="E183" s="155"/>
      <c r="F183" s="156"/>
      <c r="G183" s="156"/>
      <c r="H183" s="156"/>
      <c r="I183" s="125"/>
      <c r="J183" s="125"/>
      <c r="K183" s="155"/>
      <c r="L183" s="156"/>
      <c r="M183" s="41"/>
      <c r="N183" s="41"/>
      <c r="O183" s="41"/>
      <c r="P183" s="41"/>
      <c r="Q183" s="41"/>
      <c r="R183" s="41"/>
      <c r="S183" s="41"/>
      <c r="T183" s="41"/>
      <c r="U183" s="41"/>
      <c r="AC183" s="61" t="str">
        <f t="array" ref="AC183">IF($K183="", "", IF(ISERROR(INDEX(Länder_Liste!$I:$I, _xludf.AGGREGATE(15, 6, ROW(Länder_Liste!$H$1:$M$260)/(Länder_Liste!$H$1:$M$260=$K$10), 1))), "not_found", INDEX(Länder_Liste!I:I, _xludf.AGGREGATE(15, 6, ROW(Länder_Liste!$H$1:$M$260)/(Länder_Liste!$H$1:$M$260=K183), 1))))</f>
        <v/>
      </c>
      <c r="AD183" s="40" t="str" cm="1">
        <f t="array" ref="AD183">IFERROR(INDEX($AK$12:$AK$261, SMALL(IF($AK$12:$AK$261&lt;&gt;"", ROW($AK$12:$AK$261)-ROW(#REF!)+1), ROW(C170))), "")</f>
        <v/>
      </c>
      <c r="AE183" s="40" cm="1">
        <f t="array" aca="1" ref="AE183" ca="1">IFERROR(INDEX(ListeHersteller,ROW(AE183)-13),0)</f>
        <v>0</v>
      </c>
      <c r="AH183" s="40" t="e">
        <f t="shared" ca="1" si="7"/>
        <v>#REF!</v>
      </c>
      <c r="AK183" s="40" t="str">
        <f t="shared" si="8"/>
        <v/>
      </c>
      <c r="AL183" s="40">
        <f>IF(ISERROR(MATCH(Hersteller!D183,D183:D319, 0)), Hersteller!D183, 0)</f>
        <v>0</v>
      </c>
      <c r="AO183" s="40" cm="1">
        <f t="array" aca="1" ref="AO183" ca="1">IF(ROW()-14&lt;($AI$12),$AH183,IF(ROW()-14=$AI$12,"━━━━━━",INDEX($AE$12:$AE$248,ROW()-14-($AI$12))))</f>
        <v>0</v>
      </c>
      <c r="AR183" s="40" t="str">
        <f t="shared" si="2"/>
        <v>-</v>
      </c>
      <c r="AS183" s="315" t="str" cm="1">
        <f t="array" ref="AS183">IFERROR(INDEX($E$12:$E$261, SMALL(IF($E$12:$E$261&lt;&gt;"", ROW($E$12:$E$261)-11), ROW(A172))), "")</f>
        <v/>
      </c>
      <c r="AU183" s="40" t="e">
        <f>IF(AND(Hersteller!$D183&lt;&gt;"", OR(Hersteller!#REF!="Hersteller", Hersteller!#REF!="")), ROW(), "")</f>
        <v>#REF!</v>
      </c>
      <c r="AV183" s="315" t="str" cm="1">
        <f t="array" ref="AV183">IFERROR(INDEX(Hersteller!$D$12:$D$261, _xlfn.AGGREGATE(15, 6, (ROW(Hersteller!$D$12:$D$261)-11)/((Hersteller!$D$12:$D$261&lt;&gt;"") * ((Hersteller!#REF!="Hersteller") + (Hersteller!#REF!=""))), ROW(A172))), "")</f>
        <v/>
      </c>
      <c r="AX183" s="315" t="str" cm="1">
        <f t="array" ref="AX183">IFERROR(
    INDEX(Hersteller!$D$12:$D$261,
        _xlfn.AGGREGATE(15, 6, (ROW(Hersteller!$D$12:$D$261)-11) / ((Hersteller!$D$12:$D$261&lt;&gt;"") * (Hersteller!#REF!="Zwischenhändler")), ROW(A172))
    ),
    ""
)</f>
        <v/>
      </c>
      <c r="AZ183" s="322" t="str" cm="1">
        <f t="array" ref="AZ183">IFERROR(INDEX(Hersteller!$D$12:$D$261, SMALL(IF(Hersteller!$D$12:$D$261&lt;&gt;"", ROW(Hersteller!$D$12:$D$261)-11), ROW(A172))), "")</f>
        <v/>
      </c>
      <c r="BB183" s="264" cm="1">
        <f t="array" ref="BB18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3" s="264" cm="1">
        <f t="array" ref="BC183">IF(AND($AT$12&gt;0,ROW()-ROW($AT$12)=0),"━━ Installationen ━━",IF(AND($AT$12&gt;0,ROW()-ROW($AT$12)&lt;=$AT$12),INDEX($AS$12:$AS$261,ROW()-ROW($AT$12)),IF(AND($BA$12&gt;0,ROW()-ROW($AT$12)-$AT$12-IF($AT$12&gt;0,1,0)=0),"━━ Hersteller ━━",IF(AND($BA$12&gt;0,ROW()-ROW($AT$12)-$AT$12-IF($AT$12&gt;0,1,0)&lt;=$BA$12),INDEX($AZ$12:$AZ$261,ROW()-ROW($AT$12)-$AT$12-IF($AT$12&gt;0,1,0)),0))))</f>
        <v>0</v>
      </c>
      <c r="BD183" s="264">
        <f t="shared" si="9"/>
        <v>0</v>
      </c>
    </row>
    <row r="184" spans="3:56" ht="30" customHeight="1" thickTop="1" thickBot="1">
      <c r="C184" s="141">
        <v>173</v>
      </c>
      <c r="D184" s="125"/>
      <c r="E184" s="155"/>
      <c r="F184" s="156"/>
      <c r="G184" s="156"/>
      <c r="H184" s="156"/>
      <c r="I184" s="125"/>
      <c r="J184" s="125"/>
      <c r="K184" s="155"/>
      <c r="L184" s="156"/>
      <c r="M184" s="41"/>
      <c r="N184" s="41"/>
      <c r="O184" s="41"/>
      <c r="P184" s="41"/>
      <c r="Q184" s="41"/>
      <c r="R184" s="41"/>
      <c r="S184" s="41"/>
      <c r="T184" s="41"/>
      <c r="U184" s="41"/>
      <c r="AC184" s="61" t="str">
        <f t="array" ref="AC184">IF($K184="", "", IF(ISERROR(INDEX(Länder_Liste!$I:$I, _xludf.AGGREGATE(15, 6, ROW(Länder_Liste!$H$1:$M$260)/(Länder_Liste!$H$1:$M$260=$K$10), 1))), "not_found", INDEX(Länder_Liste!I:I, _xludf.AGGREGATE(15, 6, ROW(Länder_Liste!$H$1:$M$260)/(Länder_Liste!$H$1:$M$260=K184), 1))))</f>
        <v/>
      </c>
      <c r="AD184" s="40" t="str" cm="1">
        <f t="array" ref="AD184">IFERROR(INDEX($AK$12:$AK$261, SMALL(IF($AK$12:$AK$261&lt;&gt;"", ROW($AK$12:$AK$261)-ROW(#REF!)+1), ROW(C171))), "")</f>
        <v/>
      </c>
      <c r="AE184" s="40" cm="1">
        <f t="array" aca="1" ref="AE184" ca="1">IFERROR(INDEX(ListeHersteller,ROW(AE184)-13),0)</f>
        <v>0</v>
      </c>
      <c r="AH184" s="40" t="e">
        <f t="shared" ca="1" si="7"/>
        <v>#REF!</v>
      </c>
      <c r="AK184" s="40" t="str">
        <f t="shared" si="8"/>
        <v/>
      </c>
      <c r="AL184" s="40">
        <f>IF(ISERROR(MATCH(Hersteller!D184,D184:D320, 0)), Hersteller!D184, 0)</f>
        <v>0</v>
      </c>
      <c r="AO184" s="40" cm="1">
        <f t="array" aca="1" ref="AO184" ca="1">IF(ROW()-14&lt;($AI$12),$AH184,IF(ROW()-14=$AI$12,"━━━━━━",INDEX($AE$12:$AE$248,ROW()-14-($AI$12))))</f>
        <v>0</v>
      </c>
      <c r="AR184" s="40" t="str">
        <f t="shared" si="2"/>
        <v>-</v>
      </c>
      <c r="AS184" s="315" t="str" cm="1">
        <f t="array" ref="AS184">IFERROR(INDEX($E$12:$E$261, SMALL(IF($E$12:$E$261&lt;&gt;"", ROW($E$12:$E$261)-11), ROW(A173))), "")</f>
        <v/>
      </c>
      <c r="AU184" s="40" t="e">
        <f>IF(AND(Hersteller!$D184&lt;&gt;"", OR(Hersteller!#REF!="Hersteller", Hersteller!#REF!="")), ROW(), "")</f>
        <v>#REF!</v>
      </c>
      <c r="AV184" s="315" t="str" cm="1">
        <f t="array" ref="AV184">IFERROR(INDEX(Hersteller!$D$12:$D$261, _xlfn.AGGREGATE(15, 6, (ROW(Hersteller!$D$12:$D$261)-11)/((Hersteller!$D$12:$D$261&lt;&gt;"") * ((Hersteller!#REF!="Hersteller") + (Hersteller!#REF!=""))), ROW(A173))), "")</f>
        <v/>
      </c>
      <c r="AX184" s="315" t="str" cm="1">
        <f t="array" ref="AX184">IFERROR(
    INDEX(Hersteller!$D$12:$D$261,
        _xlfn.AGGREGATE(15, 6, (ROW(Hersteller!$D$12:$D$261)-11) / ((Hersteller!$D$12:$D$261&lt;&gt;"") * (Hersteller!#REF!="Zwischenhändler")), ROW(A173))
    ),
    ""
)</f>
        <v/>
      </c>
      <c r="AZ184" s="322" t="str" cm="1">
        <f t="array" ref="AZ184">IFERROR(INDEX(Hersteller!$D$12:$D$261, SMALL(IF(Hersteller!$D$12:$D$261&lt;&gt;"", ROW(Hersteller!$D$12:$D$261)-11), ROW(A173))), "")</f>
        <v/>
      </c>
      <c r="BB184" s="264" cm="1">
        <f t="array" ref="BB18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4" s="264" cm="1">
        <f t="array" ref="BC184">IF(AND($AT$12&gt;0,ROW()-ROW($AT$12)=0),"━━ Installationen ━━",IF(AND($AT$12&gt;0,ROW()-ROW($AT$12)&lt;=$AT$12),INDEX($AS$12:$AS$261,ROW()-ROW($AT$12)),IF(AND($BA$12&gt;0,ROW()-ROW($AT$12)-$AT$12-IF($AT$12&gt;0,1,0)=0),"━━ Hersteller ━━",IF(AND($BA$12&gt;0,ROW()-ROW($AT$12)-$AT$12-IF($AT$12&gt;0,1,0)&lt;=$BA$12),INDEX($AZ$12:$AZ$261,ROW()-ROW($AT$12)-$AT$12-IF($AT$12&gt;0,1,0)),0))))</f>
        <v>0</v>
      </c>
      <c r="BD184" s="264">
        <f t="shared" si="9"/>
        <v>0</v>
      </c>
    </row>
    <row r="185" spans="3:56" ht="30" customHeight="1" thickTop="1" thickBot="1">
      <c r="C185" s="141">
        <v>174</v>
      </c>
      <c r="D185" s="125"/>
      <c r="E185" s="155"/>
      <c r="F185" s="156"/>
      <c r="G185" s="156"/>
      <c r="H185" s="156"/>
      <c r="I185" s="125"/>
      <c r="J185" s="125"/>
      <c r="K185" s="155"/>
      <c r="L185" s="156"/>
      <c r="M185" s="41"/>
      <c r="N185" s="41"/>
      <c r="O185" s="41"/>
      <c r="P185" s="41"/>
      <c r="Q185" s="41"/>
      <c r="R185" s="41"/>
      <c r="S185" s="41"/>
      <c r="T185" s="41"/>
      <c r="U185" s="41"/>
      <c r="AC185" s="61" t="str">
        <f t="array" ref="AC185">IF($K185="", "", IF(ISERROR(INDEX(Länder_Liste!$I:$I, _xludf.AGGREGATE(15, 6, ROW(Länder_Liste!$H$1:$M$260)/(Länder_Liste!$H$1:$M$260=$K$10), 1))), "not_found", INDEX(Länder_Liste!I:I, _xludf.AGGREGATE(15, 6, ROW(Länder_Liste!$H$1:$M$260)/(Länder_Liste!$H$1:$M$260=K185), 1))))</f>
        <v/>
      </c>
      <c r="AD185" s="40" t="str" cm="1">
        <f t="array" ref="AD185">IFERROR(INDEX($AK$12:$AK$261, SMALL(IF($AK$12:$AK$261&lt;&gt;"", ROW($AK$12:$AK$261)-ROW(#REF!)+1), ROW(C172))), "")</f>
        <v/>
      </c>
      <c r="AE185" s="40" cm="1">
        <f t="array" aca="1" ref="AE185" ca="1">IFERROR(INDEX(ListeHersteller,ROW(AE185)-13),0)</f>
        <v>0</v>
      </c>
      <c r="AH185" s="40" t="e">
        <f t="shared" ca="1" si="7"/>
        <v>#REF!</v>
      </c>
      <c r="AK185" s="40" t="str">
        <f t="shared" si="8"/>
        <v/>
      </c>
      <c r="AL185" s="40">
        <f>IF(ISERROR(MATCH(Hersteller!D185,D185:D321, 0)), Hersteller!D185, 0)</f>
        <v>0</v>
      </c>
      <c r="AO185" s="40" cm="1">
        <f t="array" aca="1" ref="AO185" ca="1">IF(ROW()-14&lt;($AI$12),$AH185,IF(ROW()-14=$AI$12,"━━━━━━",INDEX($AE$12:$AE$248,ROW()-14-($AI$12))))</f>
        <v>0</v>
      </c>
      <c r="AR185" s="40" t="str">
        <f t="shared" si="2"/>
        <v>-</v>
      </c>
      <c r="AS185" s="315" t="str" cm="1">
        <f t="array" ref="AS185">IFERROR(INDEX($E$12:$E$261, SMALL(IF($E$12:$E$261&lt;&gt;"", ROW($E$12:$E$261)-11), ROW(A174))), "")</f>
        <v/>
      </c>
      <c r="AU185" s="40" t="e">
        <f>IF(AND(Hersteller!$D185&lt;&gt;"", OR(Hersteller!#REF!="Hersteller", Hersteller!#REF!="")), ROW(), "")</f>
        <v>#REF!</v>
      </c>
      <c r="AV185" s="315" t="str" cm="1">
        <f t="array" ref="AV185">IFERROR(INDEX(Hersteller!$D$12:$D$261, _xlfn.AGGREGATE(15, 6, (ROW(Hersteller!$D$12:$D$261)-11)/((Hersteller!$D$12:$D$261&lt;&gt;"") * ((Hersteller!#REF!="Hersteller") + (Hersteller!#REF!=""))), ROW(A174))), "")</f>
        <v/>
      </c>
      <c r="AX185" s="315" t="str" cm="1">
        <f t="array" ref="AX185">IFERROR(
    INDEX(Hersteller!$D$12:$D$261,
        _xlfn.AGGREGATE(15, 6, (ROW(Hersteller!$D$12:$D$261)-11) / ((Hersteller!$D$12:$D$261&lt;&gt;"") * (Hersteller!#REF!="Zwischenhändler")), ROW(A174))
    ),
    ""
)</f>
        <v/>
      </c>
      <c r="AZ185" s="322" t="str" cm="1">
        <f t="array" ref="AZ185">IFERROR(INDEX(Hersteller!$D$12:$D$261, SMALL(IF(Hersteller!$D$12:$D$261&lt;&gt;"", ROW(Hersteller!$D$12:$D$261)-11), ROW(A174))), "")</f>
        <v/>
      </c>
      <c r="BB185" s="264" cm="1">
        <f t="array" ref="BB18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5" s="264" cm="1">
        <f t="array" ref="BC185">IF(AND($AT$12&gt;0,ROW()-ROW($AT$12)=0),"━━ Installationen ━━",IF(AND($AT$12&gt;0,ROW()-ROW($AT$12)&lt;=$AT$12),INDEX($AS$12:$AS$261,ROW()-ROW($AT$12)),IF(AND($BA$12&gt;0,ROW()-ROW($AT$12)-$AT$12-IF($AT$12&gt;0,1,0)=0),"━━ Hersteller ━━",IF(AND($BA$12&gt;0,ROW()-ROW($AT$12)-$AT$12-IF($AT$12&gt;0,1,0)&lt;=$BA$12),INDEX($AZ$12:$AZ$261,ROW()-ROW($AT$12)-$AT$12-IF($AT$12&gt;0,1,0)),0))))</f>
        <v>0</v>
      </c>
      <c r="BD185" s="264">
        <f t="shared" si="9"/>
        <v>0</v>
      </c>
    </row>
    <row r="186" spans="3:56" ht="30" customHeight="1" thickTop="1" thickBot="1">
      <c r="C186" s="141">
        <v>175</v>
      </c>
      <c r="D186" s="125"/>
      <c r="E186" s="155"/>
      <c r="F186" s="156"/>
      <c r="G186" s="156"/>
      <c r="H186" s="156"/>
      <c r="I186" s="125"/>
      <c r="J186" s="125"/>
      <c r="K186" s="155"/>
      <c r="L186" s="156"/>
      <c r="M186" s="41"/>
      <c r="N186" s="41"/>
      <c r="O186" s="41"/>
      <c r="P186" s="41"/>
      <c r="Q186" s="41"/>
      <c r="R186" s="41"/>
      <c r="S186" s="41"/>
      <c r="T186" s="41"/>
      <c r="U186" s="41"/>
      <c r="AC186" s="61" t="str">
        <f t="array" ref="AC186">IF($K186="", "", IF(ISERROR(INDEX(Länder_Liste!$I:$I, _xludf.AGGREGATE(15, 6, ROW(Länder_Liste!$H$1:$M$260)/(Länder_Liste!$H$1:$M$260=$K$10), 1))), "not_found", INDEX(Länder_Liste!I:I, _xludf.AGGREGATE(15, 6, ROW(Länder_Liste!$H$1:$M$260)/(Länder_Liste!$H$1:$M$260=K186), 1))))</f>
        <v/>
      </c>
      <c r="AD186" s="40" t="str" cm="1">
        <f t="array" ref="AD186">IFERROR(INDEX($AK$12:$AK$261, SMALL(IF($AK$12:$AK$261&lt;&gt;"", ROW($AK$12:$AK$261)-ROW(#REF!)+1), ROW(C173))), "")</f>
        <v/>
      </c>
      <c r="AE186" s="40" cm="1">
        <f t="array" aca="1" ref="AE186" ca="1">IFERROR(INDEX(ListeHersteller,ROW(AE186)-13),0)</f>
        <v>0</v>
      </c>
      <c r="AH186" s="40" t="e">
        <f t="shared" ca="1" si="7"/>
        <v>#REF!</v>
      </c>
      <c r="AK186" s="40" t="str">
        <f t="shared" si="8"/>
        <v/>
      </c>
      <c r="AL186" s="40">
        <f>IF(ISERROR(MATCH(Hersteller!D186,D186:D322, 0)), Hersteller!D186, 0)</f>
        <v>0</v>
      </c>
      <c r="AO186" s="40" cm="1">
        <f t="array" aca="1" ref="AO186" ca="1">IF(ROW()-14&lt;($AI$12),$AH186,IF(ROW()-14=$AI$12,"━━━━━━",INDEX($AE$12:$AE$248,ROW()-14-($AI$12))))</f>
        <v>0</v>
      </c>
      <c r="AR186" s="40" t="str">
        <f t="shared" si="2"/>
        <v>-</v>
      </c>
      <c r="AS186" s="315" t="str" cm="1">
        <f t="array" ref="AS186">IFERROR(INDEX($E$12:$E$261, SMALL(IF($E$12:$E$261&lt;&gt;"", ROW($E$12:$E$261)-11), ROW(A175))), "")</f>
        <v/>
      </c>
      <c r="AU186" s="40" t="e">
        <f>IF(AND(Hersteller!$D186&lt;&gt;"", OR(Hersteller!#REF!="Hersteller", Hersteller!#REF!="")), ROW(), "")</f>
        <v>#REF!</v>
      </c>
      <c r="AV186" s="315" t="str" cm="1">
        <f t="array" ref="AV186">IFERROR(INDEX(Hersteller!$D$12:$D$261, _xlfn.AGGREGATE(15, 6, (ROW(Hersteller!$D$12:$D$261)-11)/((Hersteller!$D$12:$D$261&lt;&gt;"") * ((Hersteller!#REF!="Hersteller") + (Hersteller!#REF!=""))), ROW(A175))), "")</f>
        <v/>
      </c>
      <c r="AX186" s="315" t="str" cm="1">
        <f t="array" ref="AX186">IFERROR(
    INDEX(Hersteller!$D$12:$D$261,
        _xlfn.AGGREGATE(15, 6, (ROW(Hersteller!$D$12:$D$261)-11) / ((Hersteller!$D$12:$D$261&lt;&gt;"") * (Hersteller!#REF!="Zwischenhändler")), ROW(A175))
    ),
    ""
)</f>
        <v/>
      </c>
      <c r="AZ186" s="322" t="str" cm="1">
        <f t="array" ref="AZ186">IFERROR(INDEX(Hersteller!$D$12:$D$261, SMALL(IF(Hersteller!$D$12:$D$261&lt;&gt;"", ROW(Hersteller!$D$12:$D$261)-11), ROW(A175))), "")</f>
        <v/>
      </c>
      <c r="BB186" s="264" cm="1">
        <f t="array" ref="BB18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6" s="264" cm="1">
        <f t="array" ref="BC186">IF(AND($AT$12&gt;0,ROW()-ROW($AT$12)=0),"━━ Installationen ━━",IF(AND($AT$12&gt;0,ROW()-ROW($AT$12)&lt;=$AT$12),INDEX($AS$12:$AS$261,ROW()-ROW($AT$12)),IF(AND($BA$12&gt;0,ROW()-ROW($AT$12)-$AT$12-IF($AT$12&gt;0,1,0)=0),"━━ Hersteller ━━",IF(AND($BA$12&gt;0,ROW()-ROW($AT$12)-$AT$12-IF($AT$12&gt;0,1,0)&lt;=$BA$12),INDEX($AZ$12:$AZ$261,ROW()-ROW($AT$12)-$AT$12-IF($AT$12&gt;0,1,0)),0))))</f>
        <v>0</v>
      </c>
      <c r="BD186" s="264">
        <f t="shared" si="9"/>
        <v>0</v>
      </c>
    </row>
    <row r="187" spans="3:56" ht="30" customHeight="1" thickTop="1" thickBot="1">
      <c r="C187" s="141">
        <v>176</v>
      </c>
      <c r="D187" s="125"/>
      <c r="E187" s="155"/>
      <c r="F187" s="156"/>
      <c r="G187" s="156"/>
      <c r="H187" s="156"/>
      <c r="I187" s="125"/>
      <c r="J187" s="125"/>
      <c r="K187" s="155"/>
      <c r="L187" s="156"/>
      <c r="M187" s="41"/>
      <c r="N187" s="41"/>
      <c r="O187" s="41"/>
      <c r="P187" s="41"/>
      <c r="Q187" s="41"/>
      <c r="R187" s="41"/>
      <c r="S187" s="41"/>
      <c r="T187" s="41"/>
      <c r="U187" s="41"/>
      <c r="AC187" s="61" t="str">
        <f t="array" ref="AC187">IF($K187="", "", IF(ISERROR(INDEX(Länder_Liste!$I:$I, _xludf.AGGREGATE(15, 6, ROW(Länder_Liste!$H$1:$M$260)/(Länder_Liste!$H$1:$M$260=$K$10), 1))), "not_found", INDEX(Länder_Liste!I:I, _xludf.AGGREGATE(15, 6, ROW(Länder_Liste!$H$1:$M$260)/(Länder_Liste!$H$1:$M$260=K187), 1))))</f>
        <v/>
      </c>
      <c r="AD187" s="40" t="str" cm="1">
        <f t="array" ref="AD187">IFERROR(INDEX($AK$12:$AK$261, SMALL(IF($AK$12:$AK$261&lt;&gt;"", ROW($AK$12:$AK$261)-ROW(#REF!)+1), ROW(C174))), "")</f>
        <v/>
      </c>
      <c r="AE187" s="40" cm="1">
        <f t="array" aca="1" ref="AE187" ca="1">IFERROR(INDEX(ListeHersteller,ROW(AE187)-13),0)</f>
        <v>0</v>
      </c>
      <c r="AH187" s="40" t="e">
        <f t="shared" ca="1" si="7"/>
        <v>#REF!</v>
      </c>
      <c r="AK187" s="40" t="str">
        <f t="shared" si="8"/>
        <v/>
      </c>
      <c r="AL187" s="40">
        <f>IF(ISERROR(MATCH(Hersteller!D187,D187:D323, 0)), Hersteller!D187, 0)</f>
        <v>0</v>
      </c>
      <c r="AO187" s="40" cm="1">
        <f t="array" aca="1" ref="AO187" ca="1">IF(ROW()-14&lt;($AI$12),$AH187,IF(ROW()-14=$AI$12,"━━━━━━",INDEX($AE$12:$AE$248,ROW()-14-($AI$12))))</f>
        <v>0</v>
      </c>
      <c r="AR187" s="40" t="str">
        <f t="shared" si="2"/>
        <v>-</v>
      </c>
      <c r="AS187" s="315" t="str" cm="1">
        <f t="array" ref="AS187">IFERROR(INDEX($E$12:$E$261, SMALL(IF($E$12:$E$261&lt;&gt;"", ROW($E$12:$E$261)-11), ROW(A176))), "")</f>
        <v/>
      </c>
      <c r="AU187" s="40" t="e">
        <f>IF(AND(Hersteller!$D187&lt;&gt;"", OR(Hersteller!#REF!="Hersteller", Hersteller!#REF!="")), ROW(), "")</f>
        <v>#REF!</v>
      </c>
      <c r="AV187" s="315" t="str" cm="1">
        <f t="array" ref="AV187">IFERROR(INDEX(Hersteller!$D$12:$D$261, _xlfn.AGGREGATE(15, 6, (ROW(Hersteller!$D$12:$D$261)-11)/((Hersteller!$D$12:$D$261&lt;&gt;"") * ((Hersteller!#REF!="Hersteller") + (Hersteller!#REF!=""))), ROW(A176))), "")</f>
        <v/>
      </c>
      <c r="AX187" s="315" t="str" cm="1">
        <f t="array" ref="AX187">IFERROR(
    INDEX(Hersteller!$D$12:$D$261,
        _xlfn.AGGREGATE(15, 6, (ROW(Hersteller!$D$12:$D$261)-11) / ((Hersteller!$D$12:$D$261&lt;&gt;"") * (Hersteller!#REF!="Zwischenhändler")), ROW(A176))
    ),
    ""
)</f>
        <v/>
      </c>
      <c r="AZ187" s="322" t="str" cm="1">
        <f t="array" ref="AZ187">IFERROR(INDEX(Hersteller!$D$12:$D$261, SMALL(IF(Hersteller!$D$12:$D$261&lt;&gt;"", ROW(Hersteller!$D$12:$D$261)-11), ROW(A176))), "")</f>
        <v/>
      </c>
      <c r="BB187" s="264" cm="1">
        <f t="array" ref="BB18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7" s="264" cm="1">
        <f t="array" ref="BC187">IF(AND($AT$12&gt;0,ROW()-ROW($AT$12)=0),"━━ Installationen ━━",IF(AND($AT$12&gt;0,ROW()-ROW($AT$12)&lt;=$AT$12),INDEX($AS$12:$AS$261,ROW()-ROW($AT$12)),IF(AND($BA$12&gt;0,ROW()-ROW($AT$12)-$AT$12-IF($AT$12&gt;0,1,0)=0),"━━ Hersteller ━━",IF(AND($BA$12&gt;0,ROW()-ROW($AT$12)-$AT$12-IF($AT$12&gt;0,1,0)&lt;=$BA$12),INDEX($AZ$12:$AZ$261,ROW()-ROW($AT$12)-$AT$12-IF($AT$12&gt;0,1,0)),0))))</f>
        <v>0</v>
      </c>
      <c r="BD187" s="264">
        <f t="shared" si="9"/>
        <v>0</v>
      </c>
    </row>
    <row r="188" spans="3:56" ht="30" customHeight="1" thickTop="1" thickBot="1">
      <c r="C188" s="141">
        <v>177</v>
      </c>
      <c r="D188" s="125"/>
      <c r="E188" s="155"/>
      <c r="F188" s="156"/>
      <c r="G188" s="156"/>
      <c r="H188" s="156"/>
      <c r="I188" s="125"/>
      <c r="J188" s="125"/>
      <c r="K188" s="155"/>
      <c r="L188" s="156"/>
      <c r="M188" s="41"/>
      <c r="N188" s="41"/>
      <c r="O188" s="41"/>
      <c r="P188" s="41"/>
      <c r="Q188" s="41"/>
      <c r="R188" s="41"/>
      <c r="S188" s="41"/>
      <c r="T188" s="41"/>
      <c r="U188" s="41"/>
      <c r="AC188" s="61" t="str">
        <f t="array" ref="AC188">IF($K188="", "", IF(ISERROR(INDEX(Länder_Liste!$I:$I, _xludf.AGGREGATE(15, 6, ROW(Länder_Liste!$H$1:$M$260)/(Länder_Liste!$H$1:$M$260=$K$10), 1))), "not_found", INDEX(Länder_Liste!I:I, _xludf.AGGREGATE(15, 6, ROW(Länder_Liste!$H$1:$M$260)/(Länder_Liste!$H$1:$M$260=K188), 1))))</f>
        <v/>
      </c>
      <c r="AD188" s="40" t="str" cm="1">
        <f t="array" ref="AD188">IFERROR(INDEX($AK$12:$AK$261, SMALL(IF($AK$12:$AK$261&lt;&gt;"", ROW($AK$12:$AK$261)-ROW(#REF!)+1), ROW(C175))), "")</f>
        <v/>
      </c>
      <c r="AE188" s="40" cm="1">
        <f t="array" aca="1" ref="AE188" ca="1">IFERROR(INDEX(ListeHersteller,ROW(AE188)-13),0)</f>
        <v>0</v>
      </c>
      <c r="AH188" s="40" t="e">
        <f t="shared" ca="1" si="7"/>
        <v>#REF!</v>
      </c>
      <c r="AK188" s="40" t="str">
        <f t="shared" si="8"/>
        <v/>
      </c>
      <c r="AL188" s="40">
        <f>IF(ISERROR(MATCH(Hersteller!D188,D188:D324, 0)), Hersteller!D188, 0)</f>
        <v>0</v>
      </c>
      <c r="AO188" s="40" cm="1">
        <f t="array" aca="1" ref="AO188" ca="1">IF(ROW()-14&lt;($AI$12),$AH188,IF(ROW()-14=$AI$12,"━━━━━━",INDEX($AE$12:$AE$248,ROW()-14-($AI$12))))</f>
        <v>0</v>
      </c>
      <c r="AR188" s="40" t="str">
        <f t="shared" si="2"/>
        <v>-</v>
      </c>
      <c r="AS188" s="315" t="str" cm="1">
        <f t="array" ref="AS188">IFERROR(INDEX($E$12:$E$261, SMALL(IF($E$12:$E$261&lt;&gt;"", ROW($E$12:$E$261)-11), ROW(A177))), "")</f>
        <v/>
      </c>
      <c r="AU188" s="40" t="e">
        <f>IF(AND(Hersteller!$D188&lt;&gt;"", OR(Hersteller!#REF!="Hersteller", Hersteller!#REF!="")), ROW(), "")</f>
        <v>#REF!</v>
      </c>
      <c r="AV188" s="315" t="str" cm="1">
        <f t="array" ref="AV188">IFERROR(INDEX(Hersteller!$D$12:$D$261, _xlfn.AGGREGATE(15, 6, (ROW(Hersteller!$D$12:$D$261)-11)/((Hersteller!$D$12:$D$261&lt;&gt;"") * ((Hersteller!#REF!="Hersteller") + (Hersteller!#REF!=""))), ROW(A177))), "")</f>
        <v/>
      </c>
      <c r="AX188" s="315" t="str" cm="1">
        <f t="array" ref="AX188">IFERROR(
    INDEX(Hersteller!$D$12:$D$261,
        _xlfn.AGGREGATE(15, 6, (ROW(Hersteller!$D$12:$D$261)-11) / ((Hersteller!$D$12:$D$261&lt;&gt;"") * (Hersteller!#REF!="Zwischenhändler")), ROW(A177))
    ),
    ""
)</f>
        <v/>
      </c>
      <c r="AZ188" s="322" t="str" cm="1">
        <f t="array" ref="AZ188">IFERROR(INDEX(Hersteller!$D$12:$D$261, SMALL(IF(Hersteller!$D$12:$D$261&lt;&gt;"", ROW(Hersteller!$D$12:$D$261)-11), ROW(A177))), "")</f>
        <v/>
      </c>
      <c r="BB188" s="264" cm="1">
        <f t="array" ref="BB18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8" s="264" cm="1">
        <f t="array" ref="BC188">IF(AND($AT$12&gt;0,ROW()-ROW($AT$12)=0),"━━ Installationen ━━",IF(AND($AT$12&gt;0,ROW()-ROW($AT$12)&lt;=$AT$12),INDEX($AS$12:$AS$261,ROW()-ROW($AT$12)),IF(AND($BA$12&gt;0,ROW()-ROW($AT$12)-$AT$12-IF($AT$12&gt;0,1,0)=0),"━━ Hersteller ━━",IF(AND($BA$12&gt;0,ROW()-ROW($AT$12)-$AT$12-IF($AT$12&gt;0,1,0)&lt;=$BA$12),INDEX($AZ$12:$AZ$261,ROW()-ROW($AT$12)-$AT$12-IF($AT$12&gt;0,1,0)),0))))</f>
        <v>0</v>
      </c>
      <c r="BD188" s="264">
        <f t="shared" si="9"/>
        <v>0</v>
      </c>
    </row>
    <row r="189" spans="3:56" ht="30" customHeight="1" thickTop="1" thickBot="1">
      <c r="C189" s="141">
        <v>178</v>
      </c>
      <c r="D189" s="125"/>
      <c r="E189" s="155"/>
      <c r="F189" s="156"/>
      <c r="G189" s="156"/>
      <c r="H189" s="156"/>
      <c r="I189" s="125"/>
      <c r="J189" s="125"/>
      <c r="K189" s="155"/>
      <c r="L189" s="156"/>
      <c r="M189" s="41"/>
      <c r="N189" s="41"/>
      <c r="O189" s="41"/>
      <c r="P189" s="41"/>
      <c r="Q189" s="41"/>
      <c r="R189" s="41"/>
      <c r="S189" s="41"/>
      <c r="T189" s="41"/>
      <c r="U189" s="41"/>
      <c r="AC189" s="61" t="str">
        <f t="array" ref="AC189">IF($K189="", "", IF(ISERROR(INDEX(Länder_Liste!$I:$I, _xludf.AGGREGATE(15, 6, ROW(Länder_Liste!$H$1:$M$260)/(Länder_Liste!$H$1:$M$260=$K$10), 1))), "not_found", INDEX(Länder_Liste!I:I, _xludf.AGGREGATE(15, 6, ROW(Länder_Liste!$H$1:$M$260)/(Länder_Liste!$H$1:$M$260=K189), 1))))</f>
        <v/>
      </c>
      <c r="AD189" s="40" t="str" cm="1">
        <f t="array" ref="AD189">IFERROR(INDEX($AK$12:$AK$261, SMALL(IF($AK$12:$AK$261&lt;&gt;"", ROW($AK$12:$AK$261)-ROW(#REF!)+1), ROW(C176))), "")</f>
        <v/>
      </c>
      <c r="AE189" s="40" cm="1">
        <f t="array" aca="1" ref="AE189" ca="1">IFERROR(INDEX(ListeHersteller,ROW(AE189)-13),0)</f>
        <v>0</v>
      </c>
      <c r="AH189" s="40" t="e">
        <f t="shared" ca="1" si="7"/>
        <v>#REF!</v>
      </c>
      <c r="AK189" s="40" t="str">
        <f t="shared" si="8"/>
        <v/>
      </c>
      <c r="AL189" s="40">
        <f>IF(ISERROR(MATCH(Hersteller!D189,D189:D325, 0)), Hersteller!D189, 0)</f>
        <v>0</v>
      </c>
      <c r="AO189" s="40" cm="1">
        <f t="array" aca="1" ref="AO189" ca="1">IF(ROW()-14&lt;($AI$12),$AH189,IF(ROW()-14=$AI$12,"━━━━━━",INDEX($AE$12:$AE$248,ROW()-14-($AI$12))))</f>
        <v>0</v>
      </c>
      <c r="AR189" s="40" t="str">
        <f t="shared" si="2"/>
        <v>-</v>
      </c>
      <c r="AS189" s="315" t="str" cm="1">
        <f t="array" ref="AS189">IFERROR(INDEX($E$12:$E$261, SMALL(IF($E$12:$E$261&lt;&gt;"", ROW($E$12:$E$261)-11), ROW(A178))), "")</f>
        <v/>
      </c>
      <c r="AU189" s="40" t="e">
        <f>IF(AND(Hersteller!$D189&lt;&gt;"", OR(Hersteller!#REF!="Hersteller", Hersteller!#REF!="")), ROW(), "")</f>
        <v>#REF!</v>
      </c>
      <c r="AV189" s="315" t="str" cm="1">
        <f t="array" ref="AV189">IFERROR(INDEX(Hersteller!$D$12:$D$261, _xlfn.AGGREGATE(15, 6, (ROW(Hersteller!$D$12:$D$261)-11)/((Hersteller!$D$12:$D$261&lt;&gt;"") * ((Hersteller!#REF!="Hersteller") + (Hersteller!#REF!=""))), ROW(A178))), "")</f>
        <v/>
      </c>
      <c r="AX189" s="315" t="str" cm="1">
        <f t="array" ref="AX189">IFERROR(
    INDEX(Hersteller!$D$12:$D$261,
        _xlfn.AGGREGATE(15, 6, (ROW(Hersteller!$D$12:$D$261)-11) / ((Hersteller!$D$12:$D$261&lt;&gt;"") * (Hersteller!#REF!="Zwischenhändler")), ROW(A178))
    ),
    ""
)</f>
        <v/>
      </c>
      <c r="AZ189" s="322" t="str" cm="1">
        <f t="array" ref="AZ189">IFERROR(INDEX(Hersteller!$D$12:$D$261, SMALL(IF(Hersteller!$D$12:$D$261&lt;&gt;"", ROW(Hersteller!$D$12:$D$261)-11), ROW(A178))), "")</f>
        <v/>
      </c>
      <c r="BB189" s="264" cm="1">
        <f t="array" ref="BB18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89" s="264" cm="1">
        <f t="array" ref="BC189">IF(AND($AT$12&gt;0,ROW()-ROW($AT$12)=0),"━━ Installationen ━━",IF(AND($AT$12&gt;0,ROW()-ROW($AT$12)&lt;=$AT$12),INDEX($AS$12:$AS$261,ROW()-ROW($AT$12)),IF(AND($BA$12&gt;0,ROW()-ROW($AT$12)-$AT$12-IF($AT$12&gt;0,1,0)=0),"━━ Hersteller ━━",IF(AND($BA$12&gt;0,ROW()-ROW($AT$12)-$AT$12-IF($AT$12&gt;0,1,0)&lt;=$BA$12),INDEX($AZ$12:$AZ$261,ROW()-ROW($AT$12)-$AT$12-IF($AT$12&gt;0,1,0)),0))))</f>
        <v>0</v>
      </c>
      <c r="BD189" s="264">
        <f t="shared" si="9"/>
        <v>0</v>
      </c>
    </row>
    <row r="190" spans="3:56" ht="30" customHeight="1" thickTop="1" thickBot="1">
      <c r="C190" s="141">
        <v>179</v>
      </c>
      <c r="D190" s="125"/>
      <c r="E190" s="155"/>
      <c r="F190" s="156"/>
      <c r="G190" s="156"/>
      <c r="H190" s="156"/>
      <c r="I190" s="125"/>
      <c r="J190" s="125"/>
      <c r="K190" s="155"/>
      <c r="L190" s="156"/>
      <c r="M190" s="41"/>
      <c r="N190" s="41"/>
      <c r="O190" s="41"/>
      <c r="P190" s="41"/>
      <c r="Q190" s="41"/>
      <c r="R190" s="41"/>
      <c r="S190" s="41"/>
      <c r="T190" s="41"/>
      <c r="U190" s="41"/>
      <c r="AC190" s="61" t="str">
        <f t="array" ref="AC190">IF($K190="", "", IF(ISERROR(INDEX(Länder_Liste!$I:$I, _xludf.AGGREGATE(15, 6, ROW(Länder_Liste!$H$1:$M$260)/(Länder_Liste!$H$1:$M$260=$K$10), 1))), "not_found", INDEX(Länder_Liste!I:I, _xludf.AGGREGATE(15, 6, ROW(Länder_Liste!$H$1:$M$260)/(Länder_Liste!$H$1:$M$260=K190), 1))))</f>
        <v/>
      </c>
      <c r="AD190" s="40" t="str" cm="1">
        <f t="array" ref="AD190">IFERROR(INDEX($AK$12:$AK$261, SMALL(IF($AK$12:$AK$261&lt;&gt;"", ROW($AK$12:$AK$261)-ROW(#REF!)+1), ROW(C177))), "")</f>
        <v/>
      </c>
      <c r="AE190" s="40" cm="1">
        <f t="array" aca="1" ref="AE190" ca="1">IFERROR(INDEX(ListeHersteller,ROW(AE190)-13),0)</f>
        <v>0</v>
      </c>
      <c r="AH190" s="40" t="e">
        <f t="shared" ca="1" si="7"/>
        <v>#REF!</v>
      </c>
      <c r="AK190" s="40" t="str">
        <f t="shared" si="8"/>
        <v/>
      </c>
      <c r="AL190" s="40">
        <f>IF(ISERROR(MATCH(Hersteller!D190,D190:D326, 0)), Hersteller!D190, 0)</f>
        <v>0</v>
      </c>
      <c r="AO190" s="40" cm="1">
        <f t="array" aca="1" ref="AO190" ca="1">IF(ROW()-14&lt;($AI$12),$AH190,IF(ROW()-14=$AI$12,"━━━━━━",INDEX($AE$12:$AE$248,ROW()-14-($AI$12))))</f>
        <v>0</v>
      </c>
      <c r="AR190" s="40" t="str">
        <f t="shared" si="2"/>
        <v>-</v>
      </c>
      <c r="AS190" s="315" t="str" cm="1">
        <f t="array" ref="AS190">IFERROR(INDEX($E$12:$E$261, SMALL(IF($E$12:$E$261&lt;&gt;"", ROW($E$12:$E$261)-11), ROW(A179))), "")</f>
        <v/>
      </c>
      <c r="AU190" s="40" t="e">
        <f>IF(AND(Hersteller!$D190&lt;&gt;"", OR(Hersteller!#REF!="Hersteller", Hersteller!#REF!="")), ROW(), "")</f>
        <v>#REF!</v>
      </c>
      <c r="AV190" s="315" t="str" cm="1">
        <f t="array" ref="AV190">IFERROR(INDEX(Hersteller!$D$12:$D$261, _xlfn.AGGREGATE(15, 6, (ROW(Hersteller!$D$12:$D$261)-11)/((Hersteller!$D$12:$D$261&lt;&gt;"") * ((Hersteller!#REF!="Hersteller") + (Hersteller!#REF!=""))), ROW(A179))), "")</f>
        <v/>
      </c>
      <c r="AX190" s="315" t="str" cm="1">
        <f t="array" ref="AX190">IFERROR(
    INDEX(Hersteller!$D$12:$D$261,
        _xlfn.AGGREGATE(15, 6, (ROW(Hersteller!$D$12:$D$261)-11) / ((Hersteller!$D$12:$D$261&lt;&gt;"") * (Hersteller!#REF!="Zwischenhändler")), ROW(A179))
    ),
    ""
)</f>
        <v/>
      </c>
      <c r="AZ190" s="322" t="str" cm="1">
        <f t="array" ref="AZ190">IFERROR(INDEX(Hersteller!$D$12:$D$261, SMALL(IF(Hersteller!$D$12:$D$261&lt;&gt;"", ROW(Hersteller!$D$12:$D$261)-11), ROW(A179))), "")</f>
        <v/>
      </c>
      <c r="BB190" s="264" cm="1">
        <f t="array" ref="BB19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0" s="264" cm="1">
        <f t="array" ref="BC190">IF(AND($AT$12&gt;0,ROW()-ROW($AT$12)=0),"━━ Installationen ━━",IF(AND($AT$12&gt;0,ROW()-ROW($AT$12)&lt;=$AT$12),INDEX($AS$12:$AS$261,ROW()-ROW($AT$12)),IF(AND($BA$12&gt;0,ROW()-ROW($AT$12)-$AT$12-IF($AT$12&gt;0,1,0)=0),"━━ Hersteller ━━",IF(AND($BA$12&gt;0,ROW()-ROW($AT$12)-$AT$12-IF($AT$12&gt;0,1,0)&lt;=$BA$12),INDEX($AZ$12:$AZ$261,ROW()-ROW($AT$12)-$AT$12-IF($AT$12&gt;0,1,0)),0))))</f>
        <v>0</v>
      </c>
      <c r="BD190" s="264">
        <f t="shared" si="9"/>
        <v>0</v>
      </c>
    </row>
    <row r="191" spans="3:56" ht="30" customHeight="1" thickTop="1" thickBot="1">
      <c r="C191" s="141">
        <v>180</v>
      </c>
      <c r="D191" s="125"/>
      <c r="E191" s="155"/>
      <c r="F191" s="156"/>
      <c r="G191" s="156"/>
      <c r="H191" s="156"/>
      <c r="I191" s="125"/>
      <c r="J191" s="125"/>
      <c r="K191" s="155"/>
      <c r="L191" s="156"/>
      <c r="M191" s="41"/>
      <c r="N191" s="41"/>
      <c r="O191" s="41"/>
      <c r="P191" s="41"/>
      <c r="Q191" s="41"/>
      <c r="R191" s="41"/>
      <c r="S191" s="41"/>
      <c r="T191" s="41"/>
      <c r="U191" s="41"/>
      <c r="AC191" s="61" t="str">
        <f t="array" ref="AC191">IF($K191="", "", IF(ISERROR(INDEX(Länder_Liste!$I:$I, _xludf.AGGREGATE(15, 6, ROW(Länder_Liste!$H$1:$M$260)/(Länder_Liste!$H$1:$M$260=$K$10), 1))), "not_found", INDEX(Länder_Liste!I:I, _xludf.AGGREGATE(15, 6, ROW(Länder_Liste!$H$1:$M$260)/(Länder_Liste!$H$1:$M$260=K191), 1))))</f>
        <v/>
      </c>
      <c r="AD191" s="40" t="str" cm="1">
        <f t="array" ref="AD191">IFERROR(INDEX($AK$12:$AK$261, SMALL(IF($AK$12:$AK$261&lt;&gt;"", ROW($AK$12:$AK$261)-ROW(#REF!)+1), ROW(C178))), "")</f>
        <v/>
      </c>
      <c r="AE191" s="40" cm="1">
        <f t="array" aca="1" ref="AE191" ca="1">IFERROR(INDEX(ListeHersteller,ROW(AE191)-13),0)</f>
        <v>0</v>
      </c>
      <c r="AH191" s="40" t="e">
        <f t="shared" ca="1" si="7"/>
        <v>#REF!</v>
      </c>
      <c r="AK191" s="40" t="str">
        <f t="shared" si="8"/>
        <v/>
      </c>
      <c r="AL191" s="40">
        <f>IF(ISERROR(MATCH(Hersteller!D191,D191:D327, 0)), Hersteller!D191, 0)</f>
        <v>0</v>
      </c>
      <c r="AO191" s="40" cm="1">
        <f t="array" aca="1" ref="AO191" ca="1">IF(ROW()-14&lt;($AI$12),$AH191,IF(ROW()-14=$AI$12,"━━━━━━",INDEX($AE$12:$AE$248,ROW()-14-($AI$12))))</f>
        <v>0</v>
      </c>
      <c r="AR191" s="40" t="str">
        <f t="shared" si="2"/>
        <v>-</v>
      </c>
      <c r="AS191" s="315" t="str" cm="1">
        <f t="array" ref="AS191">IFERROR(INDEX($E$12:$E$261, SMALL(IF($E$12:$E$261&lt;&gt;"", ROW($E$12:$E$261)-11), ROW(A180))), "")</f>
        <v/>
      </c>
      <c r="AU191" s="40" t="e">
        <f>IF(AND(Hersteller!$D191&lt;&gt;"", OR(Hersteller!#REF!="Hersteller", Hersteller!#REF!="")), ROW(), "")</f>
        <v>#REF!</v>
      </c>
      <c r="AV191" s="315" t="str" cm="1">
        <f t="array" ref="AV191">IFERROR(INDEX(Hersteller!$D$12:$D$261, _xlfn.AGGREGATE(15, 6, (ROW(Hersteller!$D$12:$D$261)-11)/((Hersteller!$D$12:$D$261&lt;&gt;"") * ((Hersteller!#REF!="Hersteller") + (Hersteller!#REF!=""))), ROW(A180))), "")</f>
        <v/>
      </c>
      <c r="AX191" s="315" t="str" cm="1">
        <f t="array" ref="AX191">IFERROR(
    INDEX(Hersteller!$D$12:$D$261,
        _xlfn.AGGREGATE(15, 6, (ROW(Hersteller!$D$12:$D$261)-11) / ((Hersteller!$D$12:$D$261&lt;&gt;"") * (Hersteller!#REF!="Zwischenhändler")), ROW(A180))
    ),
    ""
)</f>
        <v/>
      </c>
      <c r="AZ191" s="322" t="str" cm="1">
        <f t="array" ref="AZ191">IFERROR(INDEX(Hersteller!$D$12:$D$261, SMALL(IF(Hersteller!$D$12:$D$261&lt;&gt;"", ROW(Hersteller!$D$12:$D$261)-11), ROW(A180))), "")</f>
        <v/>
      </c>
      <c r="BB191" s="264" cm="1">
        <f t="array" ref="BB19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1" s="264" cm="1">
        <f t="array" ref="BC191">IF(AND($AT$12&gt;0,ROW()-ROW($AT$12)=0),"━━ Installationen ━━",IF(AND($AT$12&gt;0,ROW()-ROW($AT$12)&lt;=$AT$12),INDEX($AS$12:$AS$261,ROW()-ROW($AT$12)),IF(AND($BA$12&gt;0,ROW()-ROW($AT$12)-$AT$12-IF($AT$12&gt;0,1,0)=0),"━━ Hersteller ━━",IF(AND($BA$12&gt;0,ROW()-ROW($AT$12)-$AT$12-IF($AT$12&gt;0,1,0)&lt;=$BA$12),INDEX($AZ$12:$AZ$261,ROW()-ROW($AT$12)-$AT$12-IF($AT$12&gt;0,1,0)),0))))</f>
        <v>0</v>
      </c>
      <c r="BD191" s="264">
        <f t="shared" si="9"/>
        <v>0</v>
      </c>
    </row>
    <row r="192" spans="3:56" ht="30" customHeight="1" thickTop="1" thickBot="1">
      <c r="C192" s="141">
        <v>181</v>
      </c>
      <c r="D192" s="125"/>
      <c r="E192" s="155"/>
      <c r="F192" s="156"/>
      <c r="G192" s="156"/>
      <c r="H192" s="156"/>
      <c r="I192" s="125"/>
      <c r="J192" s="125"/>
      <c r="K192" s="155"/>
      <c r="L192" s="156"/>
      <c r="M192" s="41"/>
      <c r="N192" s="41"/>
      <c r="O192" s="41"/>
      <c r="P192" s="41"/>
      <c r="Q192" s="41"/>
      <c r="R192" s="41"/>
      <c r="S192" s="41"/>
      <c r="T192" s="41"/>
      <c r="U192" s="41"/>
      <c r="AC192" s="61" t="str">
        <f t="array" ref="AC192">IF($K192="", "", IF(ISERROR(INDEX(Länder_Liste!$I:$I, _xludf.AGGREGATE(15, 6, ROW(Länder_Liste!$H$1:$M$260)/(Länder_Liste!$H$1:$M$260=$K$10), 1))), "not_found", INDEX(Länder_Liste!I:I, _xludf.AGGREGATE(15, 6, ROW(Länder_Liste!$H$1:$M$260)/(Länder_Liste!$H$1:$M$260=K192), 1))))</f>
        <v/>
      </c>
      <c r="AD192" s="40" t="str" cm="1">
        <f t="array" ref="AD192">IFERROR(INDEX($AK$12:$AK$261, SMALL(IF($AK$12:$AK$261&lt;&gt;"", ROW($AK$12:$AK$261)-ROW(#REF!)+1), ROW(C179))), "")</f>
        <v/>
      </c>
      <c r="AE192" s="40" cm="1">
        <f t="array" aca="1" ref="AE192" ca="1">IFERROR(INDEX(ListeHersteller,ROW(AE192)-13),0)</f>
        <v>0</v>
      </c>
      <c r="AH192" s="40" t="e">
        <f t="shared" ca="1" si="7"/>
        <v>#REF!</v>
      </c>
      <c r="AK192" s="40" t="str">
        <f t="shared" si="8"/>
        <v/>
      </c>
      <c r="AL192" s="40">
        <f>IF(ISERROR(MATCH(Hersteller!D192,D192:D328, 0)), Hersteller!D192, 0)</f>
        <v>0</v>
      </c>
      <c r="AO192" s="40" cm="1">
        <f t="array" aca="1" ref="AO192" ca="1">IF(ROW()-14&lt;($AI$12),$AH192,IF(ROW()-14=$AI$12,"━━━━━━",INDEX($AE$12:$AE$248,ROW()-14-($AI$12))))</f>
        <v>0</v>
      </c>
      <c r="AR192" s="40" t="str">
        <f t="shared" si="2"/>
        <v>-</v>
      </c>
      <c r="AS192" s="315" t="str" cm="1">
        <f t="array" ref="AS192">IFERROR(INDEX($E$12:$E$261, SMALL(IF($E$12:$E$261&lt;&gt;"", ROW($E$12:$E$261)-11), ROW(A181))), "")</f>
        <v/>
      </c>
      <c r="AU192" s="40" t="e">
        <f>IF(AND(Hersteller!$D192&lt;&gt;"", OR(Hersteller!#REF!="Hersteller", Hersteller!#REF!="")), ROW(), "")</f>
        <v>#REF!</v>
      </c>
      <c r="AV192" s="315" t="str" cm="1">
        <f t="array" ref="AV192">IFERROR(INDEX(Hersteller!$D$12:$D$261, _xlfn.AGGREGATE(15, 6, (ROW(Hersteller!$D$12:$D$261)-11)/((Hersteller!$D$12:$D$261&lt;&gt;"") * ((Hersteller!#REF!="Hersteller") + (Hersteller!#REF!=""))), ROW(A181))), "")</f>
        <v/>
      </c>
      <c r="AX192" s="315" t="str" cm="1">
        <f t="array" ref="AX192">IFERROR(
    INDEX(Hersteller!$D$12:$D$261,
        _xlfn.AGGREGATE(15, 6, (ROW(Hersteller!$D$12:$D$261)-11) / ((Hersteller!$D$12:$D$261&lt;&gt;"") * (Hersteller!#REF!="Zwischenhändler")), ROW(A181))
    ),
    ""
)</f>
        <v/>
      </c>
      <c r="AZ192" s="322" t="str" cm="1">
        <f t="array" ref="AZ192">IFERROR(INDEX(Hersteller!$D$12:$D$261, SMALL(IF(Hersteller!$D$12:$D$261&lt;&gt;"", ROW(Hersteller!$D$12:$D$261)-11), ROW(A181))), "")</f>
        <v/>
      </c>
      <c r="BB192" s="264" cm="1">
        <f t="array" ref="BB19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2" s="264" cm="1">
        <f t="array" ref="BC192">IF(AND($AT$12&gt;0,ROW()-ROW($AT$12)=0),"━━ Installationen ━━",IF(AND($AT$12&gt;0,ROW()-ROW($AT$12)&lt;=$AT$12),INDEX($AS$12:$AS$261,ROW()-ROW($AT$12)),IF(AND($BA$12&gt;0,ROW()-ROW($AT$12)-$AT$12-IF($AT$12&gt;0,1,0)=0),"━━ Hersteller ━━",IF(AND($BA$12&gt;0,ROW()-ROW($AT$12)-$AT$12-IF($AT$12&gt;0,1,0)&lt;=$BA$12),INDEX($AZ$12:$AZ$261,ROW()-ROW($AT$12)-$AT$12-IF($AT$12&gt;0,1,0)),0))))</f>
        <v>0</v>
      </c>
      <c r="BD192" s="264">
        <f t="shared" si="9"/>
        <v>0</v>
      </c>
    </row>
    <row r="193" spans="3:56" ht="30" customHeight="1" thickTop="1" thickBot="1">
      <c r="C193" s="141">
        <v>182</v>
      </c>
      <c r="D193" s="125"/>
      <c r="E193" s="155"/>
      <c r="F193" s="156"/>
      <c r="G193" s="156"/>
      <c r="H193" s="156"/>
      <c r="I193" s="125"/>
      <c r="J193" s="125"/>
      <c r="K193" s="155"/>
      <c r="L193" s="156"/>
      <c r="M193" s="41"/>
      <c r="N193" s="41"/>
      <c r="O193" s="41"/>
      <c r="P193" s="41"/>
      <c r="Q193" s="41"/>
      <c r="R193" s="41"/>
      <c r="S193" s="41"/>
      <c r="T193" s="41"/>
      <c r="U193" s="41"/>
      <c r="AC193" s="61" t="str">
        <f t="array" ref="AC193">IF($K193="", "", IF(ISERROR(INDEX(Länder_Liste!$I:$I, _xludf.AGGREGATE(15, 6, ROW(Länder_Liste!$H$1:$M$260)/(Länder_Liste!$H$1:$M$260=$K$10), 1))), "not_found", INDEX(Länder_Liste!I:I, _xludf.AGGREGATE(15, 6, ROW(Länder_Liste!$H$1:$M$260)/(Länder_Liste!$H$1:$M$260=K193), 1))))</f>
        <v/>
      </c>
      <c r="AD193" s="40" t="str" cm="1">
        <f t="array" ref="AD193">IFERROR(INDEX($AK$12:$AK$261, SMALL(IF($AK$12:$AK$261&lt;&gt;"", ROW($AK$12:$AK$261)-ROW(#REF!)+1), ROW(C180))), "")</f>
        <v/>
      </c>
      <c r="AE193" s="40" cm="1">
        <f t="array" aca="1" ref="AE193" ca="1">IFERROR(INDEX(ListeHersteller,ROW(AE193)-13),0)</f>
        <v>0</v>
      </c>
      <c r="AH193" s="40" t="e">
        <f t="shared" ca="1" si="7"/>
        <v>#REF!</v>
      </c>
      <c r="AK193" s="40" t="str">
        <f t="shared" si="8"/>
        <v/>
      </c>
      <c r="AL193" s="40">
        <f>IF(ISERROR(MATCH(Hersteller!D193,D193:D329, 0)), Hersteller!D193, 0)</f>
        <v>0</v>
      </c>
      <c r="AO193" s="40" cm="1">
        <f t="array" aca="1" ref="AO193" ca="1">IF(ROW()-14&lt;($AI$12),$AH193,IF(ROW()-14=$AI$12,"━━━━━━",INDEX($AE$12:$AE$248,ROW()-14-($AI$12))))</f>
        <v>0</v>
      </c>
      <c r="AR193" s="40" t="str">
        <f t="shared" si="2"/>
        <v>-</v>
      </c>
      <c r="AS193" s="315" t="str" cm="1">
        <f t="array" ref="AS193">IFERROR(INDEX($E$12:$E$261, SMALL(IF($E$12:$E$261&lt;&gt;"", ROW($E$12:$E$261)-11), ROW(A182))), "")</f>
        <v/>
      </c>
      <c r="AU193" s="40" t="e">
        <f>IF(AND(Hersteller!$D193&lt;&gt;"", OR(Hersteller!#REF!="Hersteller", Hersteller!#REF!="")), ROW(), "")</f>
        <v>#REF!</v>
      </c>
      <c r="AV193" s="315" t="str" cm="1">
        <f t="array" ref="AV193">IFERROR(INDEX(Hersteller!$D$12:$D$261, _xlfn.AGGREGATE(15, 6, (ROW(Hersteller!$D$12:$D$261)-11)/((Hersteller!$D$12:$D$261&lt;&gt;"") * ((Hersteller!#REF!="Hersteller") + (Hersteller!#REF!=""))), ROW(A182))), "")</f>
        <v/>
      </c>
      <c r="AX193" s="315" t="str" cm="1">
        <f t="array" ref="AX193">IFERROR(
    INDEX(Hersteller!$D$12:$D$261,
        _xlfn.AGGREGATE(15, 6, (ROW(Hersteller!$D$12:$D$261)-11) / ((Hersteller!$D$12:$D$261&lt;&gt;"") * (Hersteller!#REF!="Zwischenhändler")), ROW(A182))
    ),
    ""
)</f>
        <v/>
      </c>
      <c r="AZ193" s="322" t="str" cm="1">
        <f t="array" ref="AZ193">IFERROR(INDEX(Hersteller!$D$12:$D$261, SMALL(IF(Hersteller!$D$12:$D$261&lt;&gt;"", ROW(Hersteller!$D$12:$D$261)-11), ROW(A182))), "")</f>
        <v/>
      </c>
      <c r="BB193" s="264" cm="1">
        <f t="array" ref="BB19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3" s="264" cm="1">
        <f t="array" ref="BC193">IF(AND($AT$12&gt;0,ROW()-ROW($AT$12)=0),"━━ Installationen ━━",IF(AND($AT$12&gt;0,ROW()-ROW($AT$12)&lt;=$AT$12),INDEX($AS$12:$AS$261,ROW()-ROW($AT$12)),IF(AND($BA$12&gt;0,ROW()-ROW($AT$12)-$AT$12-IF($AT$12&gt;0,1,0)=0),"━━ Hersteller ━━",IF(AND($BA$12&gt;0,ROW()-ROW($AT$12)-$AT$12-IF($AT$12&gt;0,1,0)&lt;=$BA$12),INDEX($AZ$12:$AZ$261,ROW()-ROW($AT$12)-$AT$12-IF($AT$12&gt;0,1,0)),0))))</f>
        <v>0</v>
      </c>
      <c r="BD193" s="264">
        <f t="shared" si="9"/>
        <v>0</v>
      </c>
    </row>
    <row r="194" spans="3:56" ht="30" customHeight="1" thickTop="1" thickBot="1">
      <c r="C194" s="141">
        <v>183</v>
      </c>
      <c r="D194" s="125"/>
      <c r="E194" s="155"/>
      <c r="F194" s="156"/>
      <c r="G194" s="156"/>
      <c r="H194" s="156"/>
      <c r="I194" s="125"/>
      <c r="J194" s="125"/>
      <c r="K194" s="155"/>
      <c r="L194" s="156"/>
      <c r="M194" s="41"/>
      <c r="N194" s="41"/>
      <c r="O194" s="41"/>
      <c r="P194" s="41"/>
      <c r="Q194" s="41"/>
      <c r="R194" s="41"/>
      <c r="S194" s="41"/>
      <c r="T194" s="41"/>
      <c r="U194" s="41"/>
      <c r="AC194" s="61" t="str">
        <f t="array" ref="AC194">IF($K194="", "", IF(ISERROR(INDEX(Länder_Liste!$I:$I, _xludf.AGGREGATE(15, 6, ROW(Länder_Liste!$H$1:$M$260)/(Länder_Liste!$H$1:$M$260=$K$10), 1))), "not_found", INDEX(Länder_Liste!I:I, _xludf.AGGREGATE(15, 6, ROW(Länder_Liste!$H$1:$M$260)/(Länder_Liste!$H$1:$M$260=K194), 1))))</f>
        <v/>
      </c>
      <c r="AD194" s="40" t="str" cm="1">
        <f t="array" ref="AD194">IFERROR(INDEX($AK$12:$AK$261, SMALL(IF($AK$12:$AK$261&lt;&gt;"", ROW($AK$12:$AK$261)-ROW(#REF!)+1), ROW(C181))), "")</f>
        <v/>
      </c>
      <c r="AE194" s="40" cm="1">
        <f t="array" aca="1" ref="AE194" ca="1">IFERROR(INDEX(ListeHersteller,ROW(AE194)-13),0)</f>
        <v>0</v>
      </c>
      <c r="AH194" s="40" t="e">
        <f t="shared" ca="1" si="7"/>
        <v>#REF!</v>
      </c>
      <c r="AK194" s="40" t="str">
        <f t="shared" si="8"/>
        <v/>
      </c>
      <c r="AL194" s="40">
        <f>IF(ISERROR(MATCH(Hersteller!D194,D194:D330, 0)), Hersteller!D194, 0)</f>
        <v>0</v>
      </c>
      <c r="AO194" s="40" cm="1">
        <f t="array" aca="1" ref="AO194" ca="1">IF(ROW()-14&lt;($AI$12),$AH194,IF(ROW()-14=$AI$12,"━━━━━━",INDEX($AE$12:$AE$248,ROW()-14-($AI$12))))</f>
        <v>0</v>
      </c>
      <c r="AR194" s="40" t="str">
        <f t="shared" si="2"/>
        <v>-</v>
      </c>
      <c r="AS194" s="315" t="str" cm="1">
        <f t="array" ref="AS194">IFERROR(INDEX($E$12:$E$261, SMALL(IF($E$12:$E$261&lt;&gt;"", ROW($E$12:$E$261)-11), ROW(A183))), "")</f>
        <v/>
      </c>
      <c r="AU194" s="40" t="e">
        <f>IF(AND(Hersteller!$D194&lt;&gt;"", OR(Hersteller!#REF!="Hersteller", Hersteller!#REF!="")), ROW(), "")</f>
        <v>#REF!</v>
      </c>
      <c r="AV194" s="315" t="str" cm="1">
        <f t="array" ref="AV194">IFERROR(INDEX(Hersteller!$D$12:$D$261, _xlfn.AGGREGATE(15, 6, (ROW(Hersteller!$D$12:$D$261)-11)/((Hersteller!$D$12:$D$261&lt;&gt;"") * ((Hersteller!#REF!="Hersteller") + (Hersteller!#REF!=""))), ROW(A183))), "")</f>
        <v/>
      </c>
      <c r="AX194" s="315" t="str" cm="1">
        <f t="array" ref="AX194">IFERROR(
    INDEX(Hersteller!$D$12:$D$261,
        _xlfn.AGGREGATE(15, 6, (ROW(Hersteller!$D$12:$D$261)-11) / ((Hersteller!$D$12:$D$261&lt;&gt;"") * (Hersteller!#REF!="Zwischenhändler")), ROW(A183))
    ),
    ""
)</f>
        <v/>
      </c>
      <c r="AZ194" s="322" t="str" cm="1">
        <f t="array" ref="AZ194">IFERROR(INDEX(Hersteller!$D$12:$D$261, SMALL(IF(Hersteller!$D$12:$D$261&lt;&gt;"", ROW(Hersteller!$D$12:$D$261)-11), ROW(A183))), "")</f>
        <v/>
      </c>
      <c r="BB194" s="264" cm="1">
        <f t="array" ref="BB19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4" s="264" cm="1">
        <f t="array" ref="BC194">IF(AND($AT$12&gt;0,ROW()-ROW($AT$12)=0),"━━ Installationen ━━",IF(AND($AT$12&gt;0,ROW()-ROW($AT$12)&lt;=$AT$12),INDEX($AS$12:$AS$261,ROW()-ROW($AT$12)),IF(AND($BA$12&gt;0,ROW()-ROW($AT$12)-$AT$12-IF($AT$12&gt;0,1,0)=0),"━━ Hersteller ━━",IF(AND($BA$12&gt;0,ROW()-ROW($AT$12)-$AT$12-IF($AT$12&gt;0,1,0)&lt;=$BA$12),INDEX($AZ$12:$AZ$261,ROW()-ROW($AT$12)-$AT$12-IF($AT$12&gt;0,1,0)),0))))</f>
        <v>0</v>
      </c>
      <c r="BD194" s="264">
        <f t="shared" si="9"/>
        <v>0</v>
      </c>
    </row>
    <row r="195" spans="3:56" ht="30" customHeight="1" thickTop="1" thickBot="1">
      <c r="C195" s="141">
        <v>184</v>
      </c>
      <c r="D195" s="125"/>
      <c r="E195" s="155"/>
      <c r="F195" s="156"/>
      <c r="G195" s="156"/>
      <c r="H195" s="156"/>
      <c r="I195" s="125"/>
      <c r="J195" s="125"/>
      <c r="K195" s="155"/>
      <c r="L195" s="156"/>
      <c r="M195" s="41"/>
      <c r="N195" s="41"/>
      <c r="O195" s="41"/>
      <c r="P195" s="41"/>
      <c r="Q195" s="41"/>
      <c r="R195" s="41"/>
      <c r="S195" s="41"/>
      <c r="T195" s="41"/>
      <c r="U195" s="41"/>
      <c r="AC195" s="61" t="str">
        <f t="array" ref="AC195">IF($K195="", "", IF(ISERROR(INDEX(Länder_Liste!$I:$I, _xludf.AGGREGATE(15, 6, ROW(Länder_Liste!$H$1:$M$260)/(Länder_Liste!$H$1:$M$260=$K$10), 1))), "not_found", INDEX(Länder_Liste!I:I, _xludf.AGGREGATE(15, 6, ROW(Länder_Liste!$H$1:$M$260)/(Länder_Liste!$H$1:$M$260=K195), 1))))</f>
        <v/>
      </c>
      <c r="AD195" s="40" t="str" cm="1">
        <f t="array" ref="AD195">IFERROR(INDEX($AK$12:$AK$261, SMALL(IF($AK$12:$AK$261&lt;&gt;"", ROW($AK$12:$AK$261)-ROW(#REF!)+1), ROW(C182))), "")</f>
        <v/>
      </c>
      <c r="AE195" s="40" cm="1">
        <f t="array" aca="1" ref="AE195" ca="1">IFERROR(INDEX(ListeHersteller,ROW(AE195)-13),0)</f>
        <v>0</v>
      </c>
      <c r="AH195" s="40" t="e">
        <f t="shared" ca="1" si="7"/>
        <v>#REF!</v>
      </c>
      <c r="AK195" s="40" t="str">
        <f t="shared" si="8"/>
        <v/>
      </c>
      <c r="AL195" s="40">
        <f>IF(ISERROR(MATCH(Hersteller!D195,D195:D331, 0)), Hersteller!D195, 0)</f>
        <v>0</v>
      </c>
      <c r="AO195" s="40" cm="1">
        <f t="array" aca="1" ref="AO195" ca="1">IF(ROW()-14&lt;($AI$12),$AH195,IF(ROW()-14=$AI$12,"━━━━━━",INDEX($AE$12:$AE$248,ROW()-14-($AI$12))))</f>
        <v>0</v>
      </c>
      <c r="AR195" s="40" t="str">
        <f t="shared" si="2"/>
        <v>-</v>
      </c>
      <c r="AS195" s="315" t="str" cm="1">
        <f t="array" ref="AS195">IFERROR(INDEX($E$12:$E$261, SMALL(IF($E$12:$E$261&lt;&gt;"", ROW($E$12:$E$261)-11), ROW(A184))), "")</f>
        <v/>
      </c>
      <c r="AU195" s="40" t="e">
        <f>IF(AND(Hersteller!$D195&lt;&gt;"", OR(Hersteller!#REF!="Hersteller", Hersteller!#REF!="")), ROW(), "")</f>
        <v>#REF!</v>
      </c>
      <c r="AV195" s="315" t="str" cm="1">
        <f t="array" ref="AV195">IFERROR(INDEX(Hersteller!$D$12:$D$261, _xlfn.AGGREGATE(15, 6, (ROW(Hersteller!$D$12:$D$261)-11)/((Hersteller!$D$12:$D$261&lt;&gt;"") * ((Hersteller!#REF!="Hersteller") + (Hersteller!#REF!=""))), ROW(A184))), "")</f>
        <v/>
      </c>
      <c r="AX195" s="315" t="str" cm="1">
        <f t="array" ref="AX195">IFERROR(
    INDEX(Hersteller!$D$12:$D$261,
        _xlfn.AGGREGATE(15, 6, (ROW(Hersteller!$D$12:$D$261)-11) / ((Hersteller!$D$12:$D$261&lt;&gt;"") * (Hersteller!#REF!="Zwischenhändler")), ROW(A184))
    ),
    ""
)</f>
        <v/>
      </c>
      <c r="AZ195" s="322" t="str" cm="1">
        <f t="array" ref="AZ195">IFERROR(INDEX(Hersteller!$D$12:$D$261, SMALL(IF(Hersteller!$D$12:$D$261&lt;&gt;"", ROW(Hersteller!$D$12:$D$261)-11), ROW(A184))), "")</f>
        <v/>
      </c>
      <c r="BB195" s="264" cm="1">
        <f t="array" ref="BB19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5" s="264" cm="1">
        <f t="array" ref="BC195">IF(AND($AT$12&gt;0,ROW()-ROW($AT$12)=0),"━━ Installationen ━━",IF(AND($AT$12&gt;0,ROW()-ROW($AT$12)&lt;=$AT$12),INDEX($AS$12:$AS$261,ROW()-ROW($AT$12)),IF(AND($BA$12&gt;0,ROW()-ROW($AT$12)-$AT$12-IF($AT$12&gt;0,1,0)=0),"━━ Hersteller ━━",IF(AND($BA$12&gt;0,ROW()-ROW($AT$12)-$AT$12-IF($AT$12&gt;0,1,0)&lt;=$BA$12),INDEX($AZ$12:$AZ$261,ROW()-ROW($AT$12)-$AT$12-IF($AT$12&gt;0,1,0)),0))))</f>
        <v>0</v>
      </c>
      <c r="BD195" s="264">
        <f t="shared" si="9"/>
        <v>0</v>
      </c>
    </row>
    <row r="196" spans="3:56" ht="30" customHeight="1" thickTop="1" thickBot="1">
      <c r="C196" s="141">
        <v>185</v>
      </c>
      <c r="D196" s="125"/>
      <c r="E196" s="155"/>
      <c r="F196" s="156"/>
      <c r="G196" s="156"/>
      <c r="H196" s="156"/>
      <c r="I196" s="125"/>
      <c r="J196" s="125"/>
      <c r="K196" s="155"/>
      <c r="L196" s="156"/>
      <c r="M196" s="41"/>
      <c r="N196" s="41"/>
      <c r="O196" s="41"/>
      <c r="P196" s="41"/>
      <c r="Q196" s="41"/>
      <c r="R196" s="41"/>
      <c r="S196" s="41"/>
      <c r="T196" s="41"/>
      <c r="U196" s="41"/>
      <c r="AC196" s="61" t="str">
        <f t="array" ref="AC196">IF($K196="", "", IF(ISERROR(INDEX(Länder_Liste!$I:$I, _xludf.AGGREGATE(15, 6, ROW(Länder_Liste!$H$1:$M$260)/(Länder_Liste!$H$1:$M$260=$K$10), 1))), "not_found", INDEX(Länder_Liste!I:I, _xludf.AGGREGATE(15, 6, ROW(Länder_Liste!$H$1:$M$260)/(Länder_Liste!$H$1:$M$260=K196), 1))))</f>
        <v/>
      </c>
      <c r="AD196" s="40" t="str" cm="1">
        <f t="array" ref="AD196">IFERROR(INDEX($AK$12:$AK$261, SMALL(IF($AK$12:$AK$261&lt;&gt;"", ROW($AK$12:$AK$261)-ROW(#REF!)+1), ROW(C183))), "")</f>
        <v/>
      </c>
      <c r="AE196" s="40" cm="1">
        <f t="array" aca="1" ref="AE196" ca="1">IFERROR(INDEX(ListeHersteller,ROW(AE196)-13),0)</f>
        <v>0</v>
      </c>
      <c r="AH196" s="40" t="e">
        <f t="shared" ca="1" si="7"/>
        <v>#REF!</v>
      </c>
      <c r="AK196" s="40" t="str">
        <f t="shared" si="8"/>
        <v/>
      </c>
      <c r="AL196" s="40">
        <f>IF(ISERROR(MATCH(Hersteller!D196,D196:D332, 0)), Hersteller!D196, 0)</f>
        <v>0</v>
      </c>
      <c r="AO196" s="40" cm="1">
        <f t="array" aca="1" ref="AO196" ca="1">IF(ROW()-14&lt;($AI$12),$AH196,IF(ROW()-14=$AI$12,"━━━━━━",INDEX($AE$12:$AE$248,ROW()-14-($AI$12))))</f>
        <v>0</v>
      </c>
      <c r="AR196" s="40" t="str">
        <f t="shared" si="2"/>
        <v>-</v>
      </c>
      <c r="AS196" s="315" t="str" cm="1">
        <f t="array" ref="AS196">IFERROR(INDEX($E$12:$E$261, SMALL(IF($E$12:$E$261&lt;&gt;"", ROW($E$12:$E$261)-11), ROW(A185))), "")</f>
        <v/>
      </c>
      <c r="AU196" s="40" t="e">
        <f>IF(AND(Hersteller!$D196&lt;&gt;"", OR(Hersteller!#REF!="Hersteller", Hersteller!#REF!="")), ROW(), "")</f>
        <v>#REF!</v>
      </c>
      <c r="AV196" s="315" t="str" cm="1">
        <f t="array" ref="AV196">IFERROR(INDEX(Hersteller!$D$12:$D$261, _xlfn.AGGREGATE(15, 6, (ROW(Hersteller!$D$12:$D$261)-11)/((Hersteller!$D$12:$D$261&lt;&gt;"") * ((Hersteller!#REF!="Hersteller") + (Hersteller!#REF!=""))), ROW(A185))), "")</f>
        <v/>
      </c>
      <c r="AX196" s="315" t="str" cm="1">
        <f t="array" ref="AX196">IFERROR(
    INDEX(Hersteller!$D$12:$D$261,
        _xlfn.AGGREGATE(15, 6, (ROW(Hersteller!$D$12:$D$261)-11) / ((Hersteller!$D$12:$D$261&lt;&gt;"") * (Hersteller!#REF!="Zwischenhändler")), ROW(A185))
    ),
    ""
)</f>
        <v/>
      </c>
      <c r="AZ196" s="322" t="str" cm="1">
        <f t="array" ref="AZ196">IFERROR(INDEX(Hersteller!$D$12:$D$261, SMALL(IF(Hersteller!$D$12:$D$261&lt;&gt;"", ROW(Hersteller!$D$12:$D$261)-11), ROW(A185))), "")</f>
        <v/>
      </c>
      <c r="BB196" s="264" cm="1">
        <f t="array" ref="BB19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6" s="264" cm="1">
        <f t="array" ref="BC196">IF(AND($AT$12&gt;0,ROW()-ROW($AT$12)=0),"━━ Installationen ━━",IF(AND($AT$12&gt;0,ROW()-ROW($AT$12)&lt;=$AT$12),INDEX($AS$12:$AS$261,ROW()-ROW($AT$12)),IF(AND($BA$12&gt;0,ROW()-ROW($AT$12)-$AT$12-IF($AT$12&gt;0,1,0)=0),"━━ Hersteller ━━",IF(AND($BA$12&gt;0,ROW()-ROW($AT$12)-$AT$12-IF($AT$12&gt;0,1,0)&lt;=$BA$12),INDEX($AZ$12:$AZ$261,ROW()-ROW($AT$12)-$AT$12-IF($AT$12&gt;0,1,0)),0))))</f>
        <v>0</v>
      </c>
      <c r="BD196" s="264">
        <f t="shared" si="9"/>
        <v>0</v>
      </c>
    </row>
    <row r="197" spans="3:56" ht="30" customHeight="1" thickTop="1" thickBot="1">
      <c r="C197" s="141">
        <v>186</v>
      </c>
      <c r="D197" s="125"/>
      <c r="E197" s="155"/>
      <c r="F197" s="156"/>
      <c r="G197" s="156"/>
      <c r="H197" s="156"/>
      <c r="I197" s="125"/>
      <c r="J197" s="125"/>
      <c r="K197" s="155"/>
      <c r="L197" s="156"/>
      <c r="M197" s="41"/>
      <c r="N197" s="41"/>
      <c r="O197" s="41"/>
      <c r="P197" s="41"/>
      <c r="Q197" s="41"/>
      <c r="R197" s="41"/>
      <c r="S197" s="41"/>
      <c r="T197" s="41"/>
      <c r="U197" s="41"/>
      <c r="AC197" s="61" t="str">
        <f t="array" ref="AC197">IF($K197="", "", IF(ISERROR(INDEX(Länder_Liste!$I:$I, _xludf.AGGREGATE(15, 6, ROW(Länder_Liste!$H$1:$M$260)/(Länder_Liste!$H$1:$M$260=$K$10), 1))), "not_found", INDEX(Länder_Liste!I:I, _xludf.AGGREGATE(15, 6, ROW(Länder_Liste!$H$1:$M$260)/(Länder_Liste!$H$1:$M$260=K197), 1))))</f>
        <v/>
      </c>
      <c r="AD197" s="40" t="str" cm="1">
        <f t="array" ref="AD197">IFERROR(INDEX($AK$12:$AK$261, SMALL(IF($AK$12:$AK$261&lt;&gt;"", ROW($AK$12:$AK$261)-ROW(#REF!)+1), ROW(C184))), "")</f>
        <v/>
      </c>
      <c r="AE197" s="40" cm="1">
        <f t="array" aca="1" ref="AE197" ca="1">IFERROR(INDEX(ListeHersteller,ROW(AE197)-13),0)</f>
        <v>0</v>
      </c>
      <c r="AH197" s="40" t="e">
        <f t="shared" ca="1" si="7"/>
        <v>#REF!</v>
      </c>
      <c r="AK197" s="40" t="str">
        <f t="shared" si="8"/>
        <v/>
      </c>
      <c r="AL197" s="40">
        <f>IF(ISERROR(MATCH(Hersteller!D197,D197:D333, 0)), Hersteller!D197, 0)</f>
        <v>0</v>
      </c>
      <c r="AO197" s="40" cm="1">
        <f t="array" aca="1" ref="AO197" ca="1">IF(ROW()-14&lt;($AI$12),$AH197,IF(ROW()-14=$AI$12,"━━━━━━",INDEX($AE$12:$AE$248,ROW()-14-($AI$12))))</f>
        <v>0</v>
      </c>
      <c r="AR197" s="40" t="str">
        <f t="shared" si="2"/>
        <v>-</v>
      </c>
      <c r="AS197" s="315" t="str" cm="1">
        <f t="array" ref="AS197">IFERROR(INDEX($E$12:$E$261, SMALL(IF($E$12:$E$261&lt;&gt;"", ROW($E$12:$E$261)-11), ROW(A186))), "")</f>
        <v/>
      </c>
      <c r="AU197" s="40" t="e">
        <f>IF(AND(Hersteller!$D197&lt;&gt;"", OR(Hersteller!#REF!="Hersteller", Hersteller!#REF!="")), ROW(), "")</f>
        <v>#REF!</v>
      </c>
      <c r="AV197" s="315" t="str" cm="1">
        <f t="array" ref="AV197">IFERROR(INDEX(Hersteller!$D$12:$D$261, _xlfn.AGGREGATE(15, 6, (ROW(Hersteller!$D$12:$D$261)-11)/((Hersteller!$D$12:$D$261&lt;&gt;"") * ((Hersteller!#REF!="Hersteller") + (Hersteller!#REF!=""))), ROW(A186))), "")</f>
        <v/>
      </c>
      <c r="AX197" s="315" t="str" cm="1">
        <f t="array" ref="AX197">IFERROR(
    INDEX(Hersteller!$D$12:$D$261,
        _xlfn.AGGREGATE(15, 6, (ROW(Hersteller!$D$12:$D$261)-11) / ((Hersteller!$D$12:$D$261&lt;&gt;"") * (Hersteller!#REF!="Zwischenhändler")), ROW(A186))
    ),
    ""
)</f>
        <v/>
      </c>
      <c r="AZ197" s="322" t="str" cm="1">
        <f t="array" ref="AZ197">IFERROR(INDEX(Hersteller!$D$12:$D$261, SMALL(IF(Hersteller!$D$12:$D$261&lt;&gt;"", ROW(Hersteller!$D$12:$D$261)-11), ROW(A186))), "")</f>
        <v/>
      </c>
      <c r="BB197" s="264" cm="1">
        <f t="array" ref="BB19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7" s="264" cm="1">
        <f t="array" ref="BC197">IF(AND($AT$12&gt;0,ROW()-ROW($AT$12)=0),"━━ Installationen ━━",IF(AND($AT$12&gt;0,ROW()-ROW($AT$12)&lt;=$AT$12),INDEX($AS$12:$AS$261,ROW()-ROW($AT$12)),IF(AND($BA$12&gt;0,ROW()-ROW($AT$12)-$AT$12-IF($AT$12&gt;0,1,0)=0),"━━ Hersteller ━━",IF(AND($BA$12&gt;0,ROW()-ROW($AT$12)-$AT$12-IF($AT$12&gt;0,1,0)&lt;=$BA$12),INDEX($AZ$12:$AZ$261,ROW()-ROW($AT$12)-$AT$12-IF($AT$12&gt;0,1,0)),0))))</f>
        <v>0</v>
      </c>
      <c r="BD197" s="264">
        <f t="shared" si="9"/>
        <v>0</v>
      </c>
    </row>
    <row r="198" spans="3:56" ht="30" customHeight="1" thickTop="1" thickBot="1">
      <c r="C198" s="141">
        <v>187</v>
      </c>
      <c r="D198" s="125"/>
      <c r="E198" s="155"/>
      <c r="F198" s="156"/>
      <c r="G198" s="156"/>
      <c r="H198" s="156"/>
      <c r="I198" s="125"/>
      <c r="J198" s="125"/>
      <c r="K198" s="155"/>
      <c r="L198" s="156"/>
      <c r="M198" s="41"/>
      <c r="N198" s="41"/>
      <c r="O198" s="41"/>
      <c r="P198" s="41"/>
      <c r="Q198" s="41"/>
      <c r="R198" s="41"/>
      <c r="S198" s="41"/>
      <c r="T198" s="41"/>
      <c r="U198" s="41"/>
      <c r="AC198" s="61" t="str">
        <f t="array" ref="AC198">IF($K198="", "", IF(ISERROR(INDEX(Länder_Liste!$I:$I, _xludf.AGGREGATE(15, 6, ROW(Länder_Liste!$H$1:$M$260)/(Länder_Liste!$H$1:$M$260=$K$10), 1))), "not_found", INDEX(Länder_Liste!I:I, _xludf.AGGREGATE(15, 6, ROW(Länder_Liste!$H$1:$M$260)/(Länder_Liste!$H$1:$M$260=K198), 1))))</f>
        <v/>
      </c>
      <c r="AD198" s="40" t="str" cm="1">
        <f t="array" ref="AD198">IFERROR(INDEX($AK$12:$AK$261, SMALL(IF($AK$12:$AK$261&lt;&gt;"", ROW($AK$12:$AK$261)-ROW(#REF!)+1), ROW(C185))), "")</f>
        <v/>
      </c>
      <c r="AE198" s="40" cm="1">
        <f t="array" aca="1" ref="AE198" ca="1">IFERROR(INDEX(ListeHersteller,ROW(AE198)-13),0)</f>
        <v>0</v>
      </c>
      <c r="AH198" s="40" t="e">
        <f t="shared" ca="1" si="7"/>
        <v>#REF!</v>
      </c>
      <c r="AK198" s="40" t="str">
        <f t="shared" si="8"/>
        <v/>
      </c>
      <c r="AL198" s="40">
        <f>IF(ISERROR(MATCH(Hersteller!D198,D198:D334, 0)), Hersteller!D198, 0)</f>
        <v>0</v>
      </c>
      <c r="AO198" s="40" cm="1">
        <f t="array" aca="1" ref="AO198" ca="1">IF(ROW()-14&lt;($AI$12),$AH198,IF(ROW()-14=$AI$12,"━━━━━━",INDEX($AE$12:$AE$248,ROW()-14-($AI$12))))</f>
        <v>0</v>
      </c>
      <c r="AR198" s="40" t="str">
        <f t="shared" si="2"/>
        <v>-</v>
      </c>
      <c r="AS198" s="315" t="str" cm="1">
        <f t="array" ref="AS198">IFERROR(INDEX($E$12:$E$261, SMALL(IF($E$12:$E$261&lt;&gt;"", ROW($E$12:$E$261)-11), ROW(A187))), "")</f>
        <v/>
      </c>
      <c r="AU198" s="40" t="e">
        <f>IF(AND(Hersteller!$D198&lt;&gt;"", OR(Hersteller!#REF!="Hersteller", Hersteller!#REF!="")), ROW(), "")</f>
        <v>#REF!</v>
      </c>
      <c r="AV198" s="315" t="str" cm="1">
        <f t="array" ref="AV198">IFERROR(INDEX(Hersteller!$D$12:$D$261, _xlfn.AGGREGATE(15, 6, (ROW(Hersteller!$D$12:$D$261)-11)/((Hersteller!$D$12:$D$261&lt;&gt;"") * ((Hersteller!#REF!="Hersteller") + (Hersteller!#REF!=""))), ROW(A187))), "")</f>
        <v/>
      </c>
      <c r="AX198" s="315" t="str" cm="1">
        <f t="array" ref="AX198">IFERROR(
    INDEX(Hersteller!$D$12:$D$261,
        _xlfn.AGGREGATE(15, 6, (ROW(Hersteller!$D$12:$D$261)-11) / ((Hersteller!$D$12:$D$261&lt;&gt;"") * (Hersteller!#REF!="Zwischenhändler")), ROW(A187))
    ),
    ""
)</f>
        <v/>
      </c>
      <c r="AZ198" s="322" t="str" cm="1">
        <f t="array" ref="AZ198">IFERROR(INDEX(Hersteller!$D$12:$D$261, SMALL(IF(Hersteller!$D$12:$D$261&lt;&gt;"", ROW(Hersteller!$D$12:$D$261)-11), ROW(A187))), "")</f>
        <v/>
      </c>
      <c r="BB198" s="264" cm="1">
        <f t="array" ref="BB19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8" s="264" cm="1">
        <f t="array" ref="BC198">IF(AND($AT$12&gt;0,ROW()-ROW($AT$12)=0),"━━ Installationen ━━",IF(AND($AT$12&gt;0,ROW()-ROW($AT$12)&lt;=$AT$12),INDEX($AS$12:$AS$261,ROW()-ROW($AT$12)),IF(AND($BA$12&gt;0,ROW()-ROW($AT$12)-$AT$12-IF($AT$12&gt;0,1,0)=0),"━━ Hersteller ━━",IF(AND($BA$12&gt;0,ROW()-ROW($AT$12)-$AT$12-IF($AT$12&gt;0,1,0)&lt;=$BA$12),INDEX($AZ$12:$AZ$261,ROW()-ROW($AT$12)-$AT$12-IF($AT$12&gt;0,1,0)),0))))</f>
        <v>0</v>
      </c>
      <c r="BD198" s="264">
        <f t="shared" si="9"/>
        <v>0</v>
      </c>
    </row>
    <row r="199" spans="3:56" ht="30" customHeight="1" thickTop="1" thickBot="1">
      <c r="C199" s="141">
        <v>188</v>
      </c>
      <c r="D199" s="125"/>
      <c r="E199" s="155"/>
      <c r="F199" s="156"/>
      <c r="G199" s="156"/>
      <c r="H199" s="156"/>
      <c r="I199" s="125"/>
      <c r="J199" s="125"/>
      <c r="K199" s="155"/>
      <c r="L199" s="156"/>
      <c r="M199" s="41"/>
      <c r="N199" s="41"/>
      <c r="O199" s="41"/>
      <c r="P199" s="41"/>
      <c r="Q199" s="41"/>
      <c r="R199" s="41"/>
      <c r="S199" s="41"/>
      <c r="T199" s="41"/>
      <c r="U199" s="41"/>
      <c r="AC199" s="61" t="str">
        <f t="array" ref="AC199">IF($K199="", "", IF(ISERROR(INDEX(Länder_Liste!$I:$I, _xludf.AGGREGATE(15, 6, ROW(Länder_Liste!$H$1:$M$260)/(Länder_Liste!$H$1:$M$260=$K$10), 1))), "not_found", INDEX(Länder_Liste!I:I, _xludf.AGGREGATE(15, 6, ROW(Länder_Liste!$H$1:$M$260)/(Länder_Liste!$H$1:$M$260=K199), 1))))</f>
        <v/>
      </c>
      <c r="AD199" s="40" t="str" cm="1">
        <f t="array" ref="AD199">IFERROR(INDEX($AK$12:$AK$261, SMALL(IF($AK$12:$AK$261&lt;&gt;"", ROW($AK$12:$AK$261)-ROW(#REF!)+1), ROW(C186))), "")</f>
        <v/>
      </c>
      <c r="AE199" s="40" cm="1">
        <f t="array" aca="1" ref="AE199" ca="1">IFERROR(INDEX(ListeHersteller,ROW(AE199)-13),0)</f>
        <v>0</v>
      </c>
      <c r="AH199" s="40" t="e">
        <f t="shared" ca="1" si="7"/>
        <v>#REF!</v>
      </c>
      <c r="AK199" s="40" t="str">
        <f t="shared" si="8"/>
        <v/>
      </c>
      <c r="AL199" s="40">
        <f>IF(ISERROR(MATCH(Hersteller!D199,D199:D335, 0)), Hersteller!D199, 0)</f>
        <v>0</v>
      </c>
      <c r="AO199" s="40" cm="1">
        <f t="array" aca="1" ref="AO199" ca="1">IF(ROW()-14&lt;($AI$12),$AH199,IF(ROW()-14=$AI$12,"━━━━━━",INDEX($AE$12:$AE$248,ROW()-14-($AI$12))))</f>
        <v>0</v>
      </c>
      <c r="AR199" s="40" t="str">
        <f t="shared" si="2"/>
        <v>-</v>
      </c>
      <c r="AS199" s="315" t="str" cm="1">
        <f t="array" ref="AS199">IFERROR(INDEX($E$12:$E$261, SMALL(IF($E$12:$E$261&lt;&gt;"", ROW($E$12:$E$261)-11), ROW(A188))), "")</f>
        <v/>
      </c>
      <c r="AU199" s="40" t="e">
        <f>IF(AND(Hersteller!$D199&lt;&gt;"", OR(Hersteller!#REF!="Hersteller", Hersteller!#REF!="")), ROW(), "")</f>
        <v>#REF!</v>
      </c>
      <c r="AV199" s="315" t="str" cm="1">
        <f t="array" ref="AV199">IFERROR(INDEX(Hersteller!$D$12:$D$261, _xlfn.AGGREGATE(15, 6, (ROW(Hersteller!$D$12:$D$261)-11)/((Hersteller!$D$12:$D$261&lt;&gt;"") * ((Hersteller!#REF!="Hersteller") + (Hersteller!#REF!=""))), ROW(A188))), "")</f>
        <v/>
      </c>
      <c r="AX199" s="315" t="str" cm="1">
        <f t="array" ref="AX199">IFERROR(
    INDEX(Hersteller!$D$12:$D$261,
        _xlfn.AGGREGATE(15, 6, (ROW(Hersteller!$D$12:$D$261)-11) / ((Hersteller!$D$12:$D$261&lt;&gt;"") * (Hersteller!#REF!="Zwischenhändler")), ROW(A188))
    ),
    ""
)</f>
        <v/>
      </c>
      <c r="AZ199" s="322" t="str" cm="1">
        <f t="array" ref="AZ199">IFERROR(INDEX(Hersteller!$D$12:$D$261, SMALL(IF(Hersteller!$D$12:$D$261&lt;&gt;"", ROW(Hersteller!$D$12:$D$261)-11), ROW(A188))), "")</f>
        <v/>
      </c>
      <c r="BB199" s="264" cm="1">
        <f t="array" ref="BB19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199" s="264" cm="1">
        <f t="array" ref="BC199">IF(AND($AT$12&gt;0,ROW()-ROW($AT$12)=0),"━━ Installationen ━━",IF(AND($AT$12&gt;0,ROW()-ROW($AT$12)&lt;=$AT$12),INDEX($AS$12:$AS$261,ROW()-ROW($AT$12)),IF(AND($BA$12&gt;0,ROW()-ROW($AT$12)-$AT$12-IF($AT$12&gt;0,1,0)=0),"━━ Hersteller ━━",IF(AND($BA$12&gt;0,ROW()-ROW($AT$12)-$AT$12-IF($AT$12&gt;0,1,0)&lt;=$BA$12),INDEX($AZ$12:$AZ$261,ROW()-ROW($AT$12)-$AT$12-IF($AT$12&gt;0,1,0)),0))))</f>
        <v>0</v>
      </c>
      <c r="BD199" s="264">
        <f t="shared" si="9"/>
        <v>0</v>
      </c>
    </row>
    <row r="200" spans="3:56" ht="30" customHeight="1" thickTop="1" thickBot="1">
      <c r="C200" s="141">
        <v>189</v>
      </c>
      <c r="D200" s="125"/>
      <c r="E200" s="155"/>
      <c r="F200" s="156"/>
      <c r="G200" s="156"/>
      <c r="H200" s="156"/>
      <c r="I200" s="125"/>
      <c r="J200" s="125"/>
      <c r="K200" s="155"/>
      <c r="L200" s="156"/>
      <c r="M200" s="41"/>
      <c r="N200" s="41"/>
      <c r="O200" s="41"/>
      <c r="P200" s="41"/>
      <c r="Q200" s="41"/>
      <c r="R200" s="41"/>
      <c r="S200" s="41"/>
      <c r="T200" s="41"/>
      <c r="U200" s="41"/>
      <c r="AC200" s="61" t="str">
        <f t="array" ref="AC200">IF($K200="", "", IF(ISERROR(INDEX(Länder_Liste!$I:$I, _xludf.AGGREGATE(15, 6, ROW(Länder_Liste!$H$1:$M$260)/(Länder_Liste!$H$1:$M$260=$K$10), 1))), "not_found", INDEX(Länder_Liste!I:I, _xludf.AGGREGATE(15, 6, ROW(Länder_Liste!$H$1:$M$260)/(Länder_Liste!$H$1:$M$260=K200), 1))))</f>
        <v/>
      </c>
      <c r="AD200" s="40" t="str" cm="1">
        <f t="array" ref="AD200">IFERROR(INDEX($AK$12:$AK$261, SMALL(IF($AK$12:$AK$261&lt;&gt;"", ROW($AK$12:$AK$261)-ROW(#REF!)+1), ROW(C187))), "")</f>
        <v/>
      </c>
      <c r="AE200" s="40" cm="1">
        <f t="array" aca="1" ref="AE200" ca="1">IFERROR(INDEX(ListeHersteller,ROW(AE200)-13),0)</f>
        <v>0</v>
      </c>
      <c r="AH200" s="40" t="e">
        <f t="shared" ca="1" si="7"/>
        <v>#REF!</v>
      </c>
      <c r="AK200" s="40" t="str">
        <f t="shared" si="8"/>
        <v/>
      </c>
      <c r="AL200" s="40">
        <f>IF(ISERROR(MATCH(Hersteller!D200,D200:D336, 0)), Hersteller!D200, 0)</f>
        <v>0</v>
      </c>
      <c r="AO200" s="40" cm="1">
        <f t="array" aca="1" ref="AO200" ca="1">IF(ROW()-14&lt;($AI$12),$AH200,IF(ROW()-14=$AI$12,"━━━━━━",INDEX($AE$12:$AE$248,ROW()-14-($AI$12))))</f>
        <v>0</v>
      </c>
      <c r="AR200" s="40" t="str">
        <f t="shared" si="2"/>
        <v>-</v>
      </c>
      <c r="AS200" s="315" t="str" cm="1">
        <f t="array" ref="AS200">IFERROR(INDEX($E$12:$E$261, SMALL(IF($E$12:$E$261&lt;&gt;"", ROW($E$12:$E$261)-11), ROW(A189))), "")</f>
        <v/>
      </c>
      <c r="AU200" s="40" t="e">
        <f>IF(AND(Hersteller!$D200&lt;&gt;"", OR(Hersteller!#REF!="Hersteller", Hersteller!#REF!="")), ROW(), "")</f>
        <v>#REF!</v>
      </c>
      <c r="AV200" s="315" t="str" cm="1">
        <f t="array" ref="AV200">IFERROR(INDEX(Hersteller!$D$12:$D$261, _xlfn.AGGREGATE(15, 6, (ROW(Hersteller!$D$12:$D$261)-11)/((Hersteller!$D$12:$D$261&lt;&gt;"") * ((Hersteller!#REF!="Hersteller") + (Hersteller!#REF!=""))), ROW(A189))), "")</f>
        <v/>
      </c>
      <c r="AX200" s="315" t="str" cm="1">
        <f t="array" ref="AX200">IFERROR(
    INDEX(Hersteller!$D$12:$D$261,
        _xlfn.AGGREGATE(15, 6, (ROW(Hersteller!$D$12:$D$261)-11) / ((Hersteller!$D$12:$D$261&lt;&gt;"") * (Hersteller!#REF!="Zwischenhändler")), ROW(A189))
    ),
    ""
)</f>
        <v/>
      </c>
      <c r="AZ200" s="322" t="str" cm="1">
        <f t="array" ref="AZ200">IFERROR(INDEX(Hersteller!$D$12:$D$261, SMALL(IF(Hersteller!$D$12:$D$261&lt;&gt;"", ROW(Hersteller!$D$12:$D$261)-11), ROW(A189))), "")</f>
        <v/>
      </c>
      <c r="BB200" s="264" cm="1">
        <f t="array" ref="BB20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0" s="264" cm="1">
        <f t="array" ref="BC200">IF(AND($AT$12&gt;0,ROW()-ROW($AT$12)=0),"━━ Installationen ━━",IF(AND($AT$12&gt;0,ROW()-ROW($AT$12)&lt;=$AT$12),INDEX($AS$12:$AS$261,ROW()-ROW($AT$12)),IF(AND($BA$12&gt;0,ROW()-ROW($AT$12)-$AT$12-IF($AT$12&gt;0,1,0)=0),"━━ Hersteller ━━",IF(AND($BA$12&gt;0,ROW()-ROW($AT$12)-$AT$12-IF($AT$12&gt;0,1,0)&lt;=$BA$12),INDEX($AZ$12:$AZ$261,ROW()-ROW($AT$12)-$AT$12-IF($AT$12&gt;0,1,0)),0))))</f>
        <v>0</v>
      </c>
      <c r="BD200" s="264">
        <f t="shared" si="9"/>
        <v>0</v>
      </c>
    </row>
    <row r="201" spans="3:56" ht="30" customHeight="1" thickTop="1" thickBot="1">
      <c r="C201" s="141">
        <v>190</v>
      </c>
      <c r="D201" s="125"/>
      <c r="E201" s="155"/>
      <c r="F201" s="156"/>
      <c r="G201" s="156"/>
      <c r="H201" s="156"/>
      <c r="I201" s="125"/>
      <c r="J201" s="125"/>
      <c r="K201" s="155"/>
      <c r="L201" s="156"/>
      <c r="M201" s="41"/>
      <c r="N201" s="41"/>
      <c r="O201" s="41"/>
      <c r="P201" s="41"/>
      <c r="Q201" s="41"/>
      <c r="R201" s="41"/>
      <c r="S201" s="41"/>
      <c r="T201" s="41"/>
      <c r="U201" s="41"/>
      <c r="AC201" s="61" t="str">
        <f t="array" ref="AC201">IF($K201="", "", IF(ISERROR(INDEX(Länder_Liste!$I:$I, _xludf.AGGREGATE(15, 6, ROW(Länder_Liste!$H$1:$M$260)/(Länder_Liste!$H$1:$M$260=$K$10), 1))), "not_found", INDEX(Länder_Liste!I:I, _xludf.AGGREGATE(15, 6, ROW(Länder_Liste!$H$1:$M$260)/(Länder_Liste!$H$1:$M$260=K201), 1))))</f>
        <v/>
      </c>
      <c r="AD201" s="40" t="str" cm="1">
        <f t="array" ref="AD201">IFERROR(INDEX($AK$12:$AK$261, SMALL(IF($AK$12:$AK$261&lt;&gt;"", ROW($AK$12:$AK$261)-ROW(#REF!)+1), ROW(C188))), "")</f>
        <v/>
      </c>
      <c r="AE201" s="40" cm="1">
        <f t="array" aca="1" ref="AE201" ca="1">IFERROR(INDEX(ListeHersteller,ROW(AE201)-13),0)</f>
        <v>0</v>
      </c>
      <c r="AH201" s="40" t="e">
        <f t="shared" ca="1" si="7"/>
        <v>#REF!</v>
      </c>
      <c r="AK201" s="40" t="str">
        <f t="shared" si="8"/>
        <v/>
      </c>
      <c r="AL201" s="40">
        <f>IF(ISERROR(MATCH(Hersteller!D201,D201:D337, 0)), Hersteller!D201, 0)</f>
        <v>0</v>
      </c>
      <c r="AO201" s="40" cm="1">
        <f t="array" aca="1" ref="AO201" ca="1">IF(ROW()-14&lt;($AI$12),$AH201,IF(ROW()-14=$AI$12,"━━━━━━",INDEX($AE$12:$AE$248,ROW()-14-($AI$12))))</f>
        <v>0</v>
      </c>
      <c r="AR201" s="40" t="str">
        <f t="shared" si="2"/>
        <v>-</v>
      </c>
      <c r="AS201" s="315" t="str" cm="1">
        <f t="array" ref="AS201">IFERROR(INDEX($E$12:$E$261, SMALL(IF($E$12:$E$261&lt;&gt;"", ROW($E$12:$E$261)-11), ROW(A190))), "")</f>
        <v/>
      </c>
      <c r="AU201" s="40" t="e">
        <f>IF(AND(Hersteller!$D201&lt;&gt;"", OR(Hersteller!#REF!="Hersteller", Hersteller!#REF!="")), ROW(), "")</f>
        <v>#REF!</v>
      </c>
      <c r="AV201" s="315" t="str" cm="1">
        <f t="array" ref="AV201">IFERROR(INDEX(Hersteller!$D$12:$D$261, _xlfn.AGGREGATE(15, 6, (ROW(Hersteller!$D$12:$D$261)-11)/((Hersteller!$D$12:$D$261&lt;&gt;"") * ((Hersteller!#REF!="Hersteller") + (Hersteller!#REF!=""))), ROW(A190))), "")</f>
        <v/>
      </c>
      <c r="AX201" s="315" t="str" cm="1">
        <f t="array" ref="AX201">IFERROR(
    INDEX(Hersteller!$D$12:$D$261,
        _xlfn.AGGREGATE(15, 6, (ROW(Hersteller!$D$12:$D$261)-11) / ((Hersteller!$D$12:$D$261&lt;&gt;"") * (Hersteller!#REF!="Zwischenhändler")), ROW(A190))
    ),
    ""
)</f>
        <v/>
      </c>
      <c r="AZ201" s="322" t="str" cm="1">
        <f t="array" ref="AZ201">IFERROR(INDEX(Hersteller!$D$12:$D$261, SMALL(IF(Hersteller!$D$12:$D$261&lt;&gt;"", ROW(Hersteller!$D$12:$D$261)-11), ROW(A190))), "")</f>
        <v/>
      </c>
      <c r="BB201" s="264" cm="1">
        <f t="array" ref="BB20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1" s="264" cm="1">
        <f t="array" ref="BC201">IF(AND($AT$12&gt;0,ROW()-ROW($AT$12)=0),"━━ Installationen ━━",IF(AND($AT$12&gt;0,ROW()-ROW($AT$12)&lt;=$AT$12),INDEX($AS$12:$AS$261,ROW()-ROW($AT$12)),IF(AND($BA$12&gt;0,ROW()-ROW($AT$12)-$AT$12-IF($AT$12&gt;0,1,0)=0),"━━ Hersteller ━━",IF(AND($BA$12&gt;0,ROW()-ROW($AT$12)-$AT$12-IF($AT$12&gt;0,1,0)&lt;=$BA$12),INDEX($AZ$12:$AZ$261,ROW()-ROW($AT$12)-$AT$12-IF($AT$12&gt;0,1,0)),0))))</f>
        <v>0</v>
      </c>
      <c r="BD201" s="264">
        <f t="shared" si="9"/>
        <v>0</v>
      </c>
    </row>
    <row r="202" spans="3:56" ht="30" customHeight="1" thickTop="1" thickBot="1">
      <c r="C202" s="141">
        <v>191</v>
      </c>
      <c r="D202" s="125"/>
      <c r="E202" s="155"/>
      <c r="F202" s="156"/>
      <c r="G202" s="156"/>
      <c r="H202" s="156"/>
      <c r="I202" s="125"/>
      <c r="J202" s="125"/>
      <c r="K202" s="155"/>
      <c r="L202" s="156"/>
      <c r="M202" s="41"/>
      <c r="N202" s="41"/>
      <c r="O202" s="41"/>
      <c r="P202" s="41"/>
      <c r="Q202" s="41"/>
      <c r="R202" s="41"/>
      <c r="S202" s="41"/>
      <c r="T202" s="41"/>
      <c r="U202" s="41"/>
      <c r="AC202" s="61" t="str">
        <f t="array" ref="AC202">IF($K202="", "", IF(ISERROR(INDEX(Länder_Liste!$I:$I, _xludf.AGGREGATE(15, 6, ROW(Länder_Liste!$H$1:$M$260)/(Länder_Liste!$H$1:$M$260=$K$10), 1))), "not_found", INDEX(Länder_Liste!I:I, _xludf.AGGREGATE(15, 6, ROW(Länder_Liste!$H$1:$M$260)/(Länder_Liste!$H$1:$M$260=K202), 1))))</f>
        <v/>
      </c>
      <c r="AD202" s="40" t="str" cm="1">
        <f t="array" ref="AD202">IFERROR(INDEX($AK$12:$AK$261, SMALL(IF($AK$12:$AK$261&lt;&gt;"", ROW($AK$12:$AK$261)-ROW(#REF!)+1), ROW(C189))), "")</f>
        <v/>
      </c>
      <c r="AE202" s="40" cm="1">
        <f t="array" aca="1" ref="AE202" ca="1">IFERROR(INDEX(ListeHersteller,ROW(AE202)-13),0)</f>
        <v>0</v>
      </c>
      <c r="AH202" s="40" t="e">
        <f t="shared" ca="1" si="7"/>
        <v>#REF!</v>
      </c>
      <c r="AK202" s="40" t="str">
        <f t="shared" si="8"/>
        <v/>
      </c>
      <c r="AL202" s="40">
        <f>IF(ISERROR(MATCH(Hersteller!D202,D202:D338, 0)), Hersteller!D202, 0)</f>
        <v>0</v>
      </c>
      <c r="AO202" s="40" cm="1">
        <f t="array" aca="1" ref="AO202" ca="1">IF(ROW()-14&lt;($AI$12),$AH202,IF(ROW()-14=$AI$12,"━━━━━━",INDEX($AE$12:$AE$248,ROW()-14-($AI$12))))</f>
        <v>0</v>
      </c>
      <c r="AR202" s="40" t="str">
        <f t="shared" si="2"/>
        <v>-</v>
      </c>
      <c r="AS202" s="315" t="str" cm="1">
        <f t="array" ref="AS202">IFERROR(INDEX($E$12:$E$261, SMALL(IF($E$12:$E$261&lt;&gt;"", ROW($E$12:$E$261)-11), ROW(A191))), "")</f>
        <v/>
      </c>
      <c r="AU202" s="40" t="e">
        <f>IF(AND(Hersteller!$D202&lt;&gt;"", OR(Hersteller!#REF!="Hersteller", Hersteller!#REF!="")), ROW(), "")</f>
        <v>#REF!</v>
      </c>
      <c r="AV202" s="315" t="str" cm="1">
        <f t="array" ref="AV202">IFERROR(INDEX(Hersteller!$D$12:$D$261, _xlfn.AGGREGATE(15, 6, (ROW(Hersteller!$D$12:$D$261)-11)/((Hersteller!$D$12:$D$261&lt;&gt;"") * ((Hersteller!#REF!="Hersteller") + (Hersteller!#REF!=""))), ROW(A191))), "")</f>
        <v/>
      </c>
      <c r="AX202" s="315" t="str" cm="1">
        <f t="array" ref="AX202">IFERROR(
    INDEX(Hersteller!$D$12:$D$261,
        _xlfn.AGGREGATE(15, 6, (ROW(Hersteller!$D$12:$D$261)-11) / ((Hersteller!$D$12:$D$261&lt;&gt;"") * (Hersteller!#REF!="Zwischenhändler")), ROW(A191))
    ),
    ""
)</f>
        <v/>
      </c>
      <c r="AZ202" s="322" t="str" cm="1">
        <f t="array" ref="AZ202">IFERROR(INDEX(Hersteller!$D$12:$D$261, SMALL(IF(Hersteller!$D$12:$D$261&lt;&gt;"", ROW(Hersteller!$D$12:$D$261)-11), ROW(A191))), "")</f>
        <v/>
      </c>
      <c r="BB202" s="264" cm="1">
        <f t="array" ref="BB20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2" s="264" cm="1">
        <f t="array" ref="BC202">IF(AND($AT$12&gt;0,ROW()-ROW($AT$12)=0),"━━ Installationen ━━",IF(AND($AT$12&gt;0,ROW()-ROW($AT$12)&lt;=$AT$12),INDEX($AS$12:$AS$261,ROW()-ROW($AT$12)),IF(AND($BA$12&gt;0,ROW()-ROW($AT$12)-$AT$12-IF($AT$12&gt;0,1,0)=0),"━━ Hersteller ━━",IF(AND($BA$12&gt;0,ROW()-ROW($AT$12)-$AT$12-IF($AT$12&gt;0,1,0)&lt;=$BA$12),INDEX($AZ$12:$AZ$261,ROW()-ROW($AT$12)-$AT$12-IF($AT$12&gt;0,1,0)),0))))</f>
        <v>0</v>
      </c>
      <c r="BD202" s="264">
        <f t="shared" si="9"/>
        <v>0</v>
      </c>
    </row>
    <row r="203" spans="3:56" ht="30" customHeight="1" thickTop="1" thickBot="1">
      <c r="C203" s="141">
        <v>192</v>
      </c>
      <c r="D203" s="125"/>
      <c r="E203" s="155"/>
      <c r="F203" s="156"/>
      <c r="G203" s="156"/>
      <c r="H203" s="156"/>
      <c r="I203" s="125"/>
      <c r="J203" s="125"/>
      <c r="K203" s="155"/>
      <c r="L203" s="156"/>
      <c r="M203" s="41"/>
      <c r="N203" s="41"/>
      <c r="O203" s="41"/>
      <c r="P203" s="41"/>
      <c r="Q203" s="41"/>
      <c r="R203" s="41"/>
      <c r="S203" s="41"/>
      <c r="T203" s="41"/>
      <c r="U203" s="41"/>
      <c r="AC203" s="61" t="str">
        <f t="array" ref="AC203">IF($K203="", "", IF(ISERROR(INDEX(Länder_Liste!$I:$I, _xludf.AGGREGATE(15, 6, ROW(Länder_Liste!$H$1:$M$260)/(Länder_Liste!$H$1:$M$260=$K$10), 1))), "not_found", INDEX(Länder_Liste!I:I, _xludf.AGGREGATE(15, 6, ROW(Länder_Liste!$H$1:$M$260)/(Länder_Liste!$H$1:$M$260=K203), 1))))</f>
        <v/>
      </c>
      <c r="AD203" s="40" t="str" cm="1">
        <f t="array" ref="AD203">IFERROR(INDEX($AK$12:$AK$261, SMALL(IF($AK$12:$AK$261&lt;&gt;"", ROW($AK$12:$AK$261)-ROW(#REF!)+1), ROW(C190))), "")</f>
        <v/>
      </c>
      <c r="AE203" s="40" cm="1">
        <f t="array" aca="1" ref="AE203" ca="1">IFERROR(INDEX(ListeHersteller,ROW(AE203)-13),0)</f>
        <v>0</v>
      </c>
      <c r="AH203" s="40" t="e">
        <f t="shared" ca="1" si="7"/>
        <v>#REF!</v>
      </c>
      <c r="AK203" s="40" t="str">
        <f t="shared" si="8"/>
        <v/>
      </c>
      <c r="AL203" s="40">
        <f>IF(ISERROR(MATCH(Hersteller!D203,D203:D339, 0)), Hersteller!D203, 0)</f>
        <v>0</v>
      </c>
      <c r="AO203" s="40" cm="1">
        <f t="array" aca="1" ref="AO203" ca="1">IF(ROW()-14&lt;($AI$12),$AH203,IF(ROW()-14=$AI$12,"━━━━━━",INDEX($AE$12:$AE$248,ROW()-14-($AI$12))))</f>
        <v>0</v>
      </c>
      <c r="AR203" s="40" t="str">
        <f t="shared" si="2"/>
        <v>-</v>
      </c>
      <c r="AS203" s="315" t="str" cm="1">
        <f t="array" ref="AS203">IFERROR(INDEX($E$12:$E$261, SMALL(IF($E$12:$E$261&lt;&gt;"", ROW($E$12:$E$261)-11), ROW(A192))), "")</f>
        <v/>
      </c>
      <c r="AU203" s="40" t="e">
        <f>IF(AND(Hersteller!$D203&lt;&gt;"", OR(Hersteller!#REF!="Hersteller", Hersteller!#REF!="")), ROW(), "")</f>
        <v>#REF!</v>
      </c>
      <c r="AV203" s="315" t="str" cm="1">
        <f t="array" ref="AV203">IFERROR(INDEX(Hersteller!$D$12:$D$261, _xlfn.AGGREGATE(15, 6, (ROW(Hersteller!$D$12:$D$261)-11)/((Hersteller!$D$12:$D$261&lt;&gt;"") * ((Hersteller!#REF!="Hersteller") + (Hersteller!#REF!=""))), ROW(A192))), "")</f>
        <v/>
      </c>
      <c r="AX203" s="315" t="str" cm="1">
        <f t="array" ref="AX203">IFERROR(
    INDEX(Hersteller!$D$12:$D$261,
        _xlfn.AGGREGATE(15, 6, (ROW(Hersteller!$D$12:$D$261)-11) / ((Hersteller!$D$12:$D$261&lt;&gt;"") * (Hersteller!#REF!="Zwischenhändler")), ROW(A192))
    ),
    ""
)</f>
        <v/>
      </c>
      <c r="AZ203" s="322" t="str" cm="1">
        <f t="array" ref="AZ203">IFERROR(INDEX(Hersteller!$D$12:$D$261, SMALL(IF(Hersteller!$D$12:$D$261&lt;&gt;"", ROW(Hersteller!$D$12:$D$261)-11), ROW(A192))), "")</f>
        <v/>
      </c>
      <c r="BB203" s="264" cm="1">
        <f t="array" ref="BB20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3" s="264" cm="1">
        <f t="array" ref="BC203">IF(AND($AT$12&gt;0,ROW()-ROW($AT$12)=0),"━━ Installationen ━━",IF(AND($AT$12&gt;0,ROW()-ROW($AT$12)&lt;=$AT$12),INDEX($AS$12:$AS$261,ROW()-ROW($AT$12)),IF(AND($BA$12&gt;0,ROW()-ROW($AT$12)-$AT$12-IF($AT$12&gt;0,1,0)=0),"━━ Hersteller ━━",IF(AND($BA$12&gt;0,ROW()-ROW($AT$12)-$AT$12-IF($AT$12&gt;0,1,0)&lt;=$BA$12),INDEX($AZ$12:$AZ$261,ROW()-ROW($AT$12)-$AT$12-IF($AT$12&gt;0,1,0)),0))))</f>
        <v>0</v>
      </c>
      <c r="BD203" s="264">
        <f t="shared" si="9"/>
        <v>0</v>
      </c>
    </row>
    <row r="204" spans="3:56" ht="30" customHeight="1" thickTop="1" thickBot="1">
      <c r="C204" s="141">
        <v>193</v>
      </c>
      <c r="D204" s="125"/>
      <c r="E204" s="155"/>
      <c r="F204" s="156"/>
      <c r="G204" s="156"/>
      <c r="H204" s="156"/>
      <c r="I204" s="125"/>
      <c r="J204" s="125"/>
      <c r="K204" s="155"/>
      <c r="L204" s="156"/>
      <c r="M204" s="41"/>
      <c r="N204" s="41"/>
      <c r="O204" s="41"/>
      <c r="P204" s="41"/>
      <c r="Q204" s="41"/>
      <c r="R204" s="41"/>
      <c r="S204" s="41"/>
      <c r="T204" s="41"/>
      <c r="U204" s="41"/>
      <c r="AC204" s="61" t="str">
        <f t="array" ref="AC204">IF($K204="", "", IF(ISERROR(INDEX(Länder_Liste!$I:$I, _xludf.AGGREGATE(15, 6, ROW(Länder_Liste!$H$1:$M$260)/(Länder_Liste!$H$1:$M$260=$K$10), 1))), "not_found", INDEX(Länder_Liste!I:I, _xludf.AGGREGATE(15, 6, ROW(Länder_Liste!$H$1:$M$260)/(Länder_Liste!$H$1:$M$260=K204), 1))))</f>
        <v/>
      </c>
      <c r="AD204" s="40" t="str" cm="1">
        <f t="array" ref="AD204">IFERROR(INDEX($AK$12:$AK$261, SMALL(IF($AK$12:$AK$261&lt;&gt;"", ROW($AK$12:$AK$261)-ROW(#REF!)+1), ROW(C191))), "")</f>
        <v/>
      </c>
      <c r="AE204" s="40" cm="1">
        <f t="array" aca="1" ref="AE204" ca="1">IFERROR(INDEX(ListeHersteller,ROW(AE204)-13),0)</f>
        <v>0</v>
      </c>
      <c r="AH204" s="40" t="e">
        <f t="shared" ca="1" si="7"/>
        <v>#REF!</v>
      </c>
      <c r="AK204" s="40" t="str">
        <f t="shared" si="8"/>
        <v/>
      </c>
      <c r="AL204" s="40">
        <f>IF(ISERROR(MATCH(Hersteller!D204,D204:D340, 0)), Hersteller!D204, 0)</f>
        <v>0</v>
      </c>
      <c r="AO204" s="40" cm="1">
        <f t="array" aca="1" ref="AO204" ca="1">IF(ROW()-14&lt;($AI$12),$AH204,IF(ROW()-14=$AI$12,"━━━━━━",INDEX($AE$12:$AE$248,ROW()-14-($AI$12))))</f>
        <v>0</v>
      </c>
      <c r="AR204" s="40" t="str">
        <f t="shared" si="2"/>
        <v>-</v>
      </c>
      <c r="AS204" s="315" t="str" cm="1">
        <f t="array" ref="AS204">IFERROR(INDEX($E$12:$E$261, SMALL(IF($E$12:$E$261&lt;&gt;"", ROW($E$12:$E$261)-11), ROW(A193))), "")</f>
        <v/>
      </c>
      <c r="AU204" s="40" t="e">
        <f>IF(AND(Hersteller!$D204&lt;&gt;"", OR(Hersteller!#REF!="Hersteller", Hersteller!#REF!="")), ROW(), "")</f>
        <v>#REF!</v>
      </c>
      <c r="AV204" s="315" t="str" cm="1">
        <f t="array" ref="AV204">IFERROR(INDEX(Hersteller!$D$12:$D$261, _xlfn.AGGREGATE(15, 6, (ROW(Hersteller!$D$12:$D$261)-11)/((Hersteller!$D$12:$D$261&lt;&gt;"") * ((Hersteller!#REF!="Hersteller") + (Hersteller!#REF!=""))), ROW(A193))), "")</f>
        <v/>
      </c>
      <c r="AX204" s="315" t="str" cm="1">
        <f t="array" ref="AX204">IFERROR(
    INDEX(Hersteller!$D$12:$D$261,
        _xlfn.AGGREGATE(15, 6, (ROW(Hersteller!$D$12:$D$261)-11) / ((Hersteller!$D$12:$D$261&lt;&gt;"") * (Hersteller!#REF!="Zwischenhändler")), ROW(A193))
    ),
    ""
)</f>
        <v/>
      </c>
      <c r="AZ204" s="322" t="str" cm="1">
        <f t="array" ref="AZ204">IFERROR(INDEX(Hersteller!$D$12:$D$261, SMALL(IF(Hersteller!$D$12:$D$261&lt;&gt;"", ROW(Hersteller!$D$12:$D$261)-11), ROW(A193))), "")</f>
        <v/>
      </c>
      <c r="BB204" s="264" cm="1">
        <f t="array" ref="BB20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4" s="264" cm="1">
        <f t="array" ref="BC204">IF(AND($AT$12&gt;0,ROW()-ROW($AT$12)=0),"━━ Installationen ━━",IF(AND($AT$12&gt;0,ROW()-ROW($AT$12)&lt;=$AT$12),INDEX($AS$12:$AS$261,ROW()-ROW($AT$12)),IF(AND($BA$12&gt;0,ROW()-ROW($AT$12)-$AT$12-IF($AT$12&gt;0,1,0)=0),"━━ Hersteller ━━",IF(AND($BA$12&gt;0,ROW()-ROW($AT$12)-$AT$12-IF($AT$12&gt;0,1,0)&lt;=$BA$12),INDEX($AZ$12:$AZ$261,ROW()-ROW($AT$12)-$AT$12-IF($AT$12&gt;0,1,0)),0))))</f>
        <v>0</v>
      </c>
      <c r="BD204" s="264">
        <f t="shared" si="9"/>
        <v>0</v>
      </c>
    </row>
    <row r="205" spans="3:56" ht="30" customHeight="1" thickTop="1" thickBot="1">
      <c r="C205" s="141">
        <v>194</v>
      </c>
      <c r="D205" s="125"/>
      <c r="E205" s="155"/>
      <c r="F205" s="156"/>
      <c r="G205" s="156"/>
      <c r="H205" s="156"/>
      <c r="I205" s="125"/>
      <c r="J205" s="125"/>
      <c r="K205" s="155"/>
      <c r="L205" s="156"/>
      <c r="M205" s="41"/>
      <c r="N205" s="41"/>
      <c r="O205" s="41"/>
      <c r="P205" s="41"/>
      <c r="Q205" s="41"/>
      <c r="R205" s="41"/>
      <c r="S205" s="41"/>
      <c r="T205" s="41"/>
      <c r="U205" s="41"/>
      <c r="AC205" s="61" t="str">
        <f t="array" ref="AC205">IF($K205="", "", IF(ISERROR(INDEX(Länder_Liste!$I:$I, _xludf.AGGREGATE(15, 6, ROW(Länder_Liste!$H$1:$M$260)/(Länder_Liste!$H$1:$M$260=$K$10), 1))), "not_found", INDEX(Länder_Liste!I:I, _xludf.AGGREGATE(15, 6, ROW(Länder_Liste!$H$1:$M$260)/(Länder_Liste!$H$1:$M$260=K205), 1))))</f>
        <v/>
      </c>
      <c r="AD205" s="40" t="str" cm="1">
        <f t="array" ref="AD205">IFERROR(INDEX($AK$12:$AK$261, SMALL(IF($AK$12:$AK$261&lt;&gt;"", ROW($AK$12:$AK$261)-ROW(#REF!)+1), ROW(C192))), "")</f>
        <v/>
      </c>
      <c r="AE205" s="40" cm="1">
        <f t="array" aca="1" ref="AE205" ca="1">IFERROR(INDEX(ListeHersteller,ROW(AE205)-13),0)</f>
        <v>0</v>
      </c>
      <c r="AH205" s="40" t="e">
        <f t="shared" ref="AH205:AH261" ca="1" si="10">OFFSET($AD205, 0, 0, 250-COUNTIF($AD$12:$AD$261, ""))</f>
        <v>#REF!</v>
      </c>
      <c r="AK205" s="40" t="str">
        <f t="shared" ref="AK205:AK261" si="11">IF(NOT(ISBLANK(E205)),E205&amp;" ("&amp;D205&amp;")","")</f>
        <v/>
      </c>
      <c r="AL205" s="40">
        <f>IF(ISERROR(MATCH(Hersteller!D205,D205:D341, 0)), Hersteller!D205, 0)</f>
        <v>0</v>
      </c>
      <c r="AO205" s="40" cm="1">
        <f t="array" aca="1" ref="AO205" ca="1">IF(ROW()-14&lt;($AI$12),$AH205,IF(ROW()-14=$AI$12,"━━━━━━",INDEX($AE$12:$AE$248,ROW()-14-($AI$12))))</f>
        <v>0</v>
      </c>
      <c r="AR205" s="40" t="str">
        <f t="shared" si="2"/>
        <v>-</v>
      </c>
      <c r="AS205" s="315" t="str" cm="1">
        <f t="array" ref="AS205">IFERROR(INDEX($E$12:$E$261, SMALL(IF($E$12:$E$261&lt;&gt;"", ROW($E$12:$E$261)-11), ROW(A194))), "")</f>
        <v/>
      </c>
      <c r="AU205" s="40" t="e">
        <f>IF(AND(Hersteller!$D205&lt;&gt;"", OR(Hersteller!#REF!="Hersteller", Hersteller!#REF!="")), ROW(), "")</f>
        <v>#REF!</v>
      </c>
      <c r="AV205" s="315" t="str" cm="1">
        <f t="array" ref="AV205">IFERROR(INDEX(Hersteller!$D$12:$D$261, _xlfn.AGGREGATE(15, 6, (ROW(Hersteller!$D$12:$D$261)-11)/((Hersteller!$D$12:$D$261&lt;&gt;"") * ((Hersteller!#REF!="Hersteller") + (Hersteller!#REF!=""))), ROW(A194))), "")</f>
        <v/>
      </c>
      <c r="AX205" s="315" t="str" cm="1">
        <f t="array" ref="AX205">IFERROR(
    INDEX(Hersteller!$D$12:$D$261,
        _xlfn.AGGREGATE(15, 6, (ROW(Hersteller!$D$12:$D$261)-11) / ((Hersteller!$D$12:$D$261&lt;&gt;"") * (Hersteller!#REF!="Zwischenhändler")), ROW(A194))
    ),
    ""
)</f>
        <v/>
      </c>
      <c r="AZ205" s="322" t="str" cm="1">
        <f t="array" ref="AZ205">IFERROR(INDEX(Hersteller!$D$12:$D$261, SMALL(IF(Hersteller!$D$12:$D$261&lt;&gt;"", ROW(Hersteller!$D$12:$D$261)-11), ROW(A194))), "")</f>
        <v/>
      </c>
      <c r="BB205" s="264" cm="1">
        <f t="array" ref="BB20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5" s="264" cm="1">
        <f t="array" ref="BC205">IF(AND($AT$12&gt;0,ROW()-ROW($AT$12)=0),"━━ Installationen ━━",IF(AND($AT$12&gt;0,ROW()-ROW($AT$12)&lt;=$AT$12),INDEX($AS$12:$AS$261,ROW()-ROW($AT$12)),IF(AND($BA$12&gt;0,ROW()-ROW($AT$12)-$AT$12-IF($AT$12&gt;0,1,0)=0),"━━ Hersteller ━━",IF(AND($BA$12&gt;0,ROW()-ROW($AT$12)-$AT$12-IF($AT$12&gt;0,1,0)&lt;=$BA$12),INDEX($AZ$12:$AZ$261,ROW()-ROW($AT$12)-$AT$12-IF($AT$12&gt;0,1,0)),0))))</f>
        <v>0</v>
      </c>
      <c r="BD205" s="264">
        <f t="shared" ref="BD205:BD268" si="12">IFERROR(IF(ISERROR($AU$12),$BC205,$BB205),0)</f>
        <v>0</v>
      </c>
    </row>
    <row r="206" spans="3:56" ht="30" customHeight="1" thickTop="1" thickBot="1">
      <c r="C206" s="141">
        <v>195</v>
      </c>
      <c r="D206" s="125"/>
      <c r="E206" s="155"/>
      <c r="F206" s="156"/>
      <c r="G206" s="156"/>
      <c r="H206" s="156"/>
      <c r="I206" s="125"/>
      <c r="J206" s="125"/>
      <c r="K206" s="155"/>
      <c r="L206" s="156"/>
      <c r="M206" s="41"/>
      <c r="N206" s="41"/>
      <c r="O206" s="41"/>
      <c r="P206" s="41"/>
      <c r="Q206" s="41"/>
      <c r="R206" s="41"/>
      <c r="S206" s="41"/>
      <c r="T206" s="41"/>
      <c r="U206" s="41"/>
      <c r="AC206" s="61" t="str">
        <f t="array" ref="AC206">IF($K206="", "", IF(ISERROR(INDEX(Länder_Liste!$I:$I, _xludf.AGGREGATE(15, 6, ROW(Länder_Liste!$H$1:$M$260)/(Länder_Liste!$H$1:$M$260=$K$10), 1))), "not_found", INDEX(Länder_Liste!I:I, _xludf.AGGREGATE(15, 6, ROW(Länder_Liste!$H$1:$M$260)/(Länder_Liste!$H$1:$M$260=K206), 1))))</f>
        <v/>
      </c>
      <c r="AD206" s="40" t="str" cm="1">
        <f t="array" ref="AD206">IFERROR(INDEX($AK$12:$AK$261, SMALL(IF($AK$12:$AK$261&lt;&gt;"", ROW($AK$12:$AK$261)-ROW(#REF!)+1), ROW(C193))), "")</f>
        <v/>
      </c>
      <c r="AE206" s="40" cm="1">
        <f t="array" aca="1" ref="AE206" ca="1">IFERROR(INDEX(ListeHersteller,ROW(AE206)-13),0)</f>
        <v>0</v>
      </c>
      <c r="AH206" s="40" t="e">
        <f t="shared" ca="1" si="10"/>
        <v>#REF!</v>
      </c>
      <c r="AK206" s="40" t="str">
        <f t="shared" si="11"/>
        <v/>
      </c>
      <c r="AL206" s="40">
        <f>IF(ISERROR(MATCH(Hersteller!D206,D206:D342, 0)), Hersteller!D206, 0)</f>
        <v>0</v>
      </c>
      <c r="AO206" s="40" cm="1">
        <f t="array" aca="1" ref="AO206" ca="1">IF(ROW()-14&lt;($AI$12),$AH206,IF(ROW()-14=$AI$12,"━━━━━━",INDEX($AE$12:$AE$248,ROW()-14-($AI$12))))</f>
        <v>0</v>
      </c>
      <c r="AR206" s="40" t="str">
        <f t="shared" si="2"/>
        <v>-</v>
      </c>
      <c r="AS206" s="315" t="str" cm="1">
        <f t="array" ref="AS206">IFERROR(INDEX($E$12:$E$261, SMALL(IF($E$12:$E$261&lt;&gt;"", ROW($E$12:$E$261)-11), ROW(A195))), "")</f>
        <v/>
      </c>
      <c r="AU206" s="40" t="e">
        <f>IF(AND(Hersteller!$D206&lt;&gt;"", OR(Hersteller!#REF!="Hersteller", Hersteller!#REF!="")), ROW(), "")</f>
        <v>#REF!</v>
      </c>
      <c r="AV206" s="315" t="str" cm="1">
        <f t="array" ref="AV206">IFERROR(INDEX(Hersteller!$D$12:$D$261, _xlfn.AGGREGATE(15, 6, (ROW(Hersteller!$D$12:$D$261)-11)/((Hersteller!$D$12:$D$261&lt;&gt;"") * ((Hersteller!#REF!="Hersteller") + (Hersteller!#REF!=""))), ROW(A195))), "")</f>
        <v/>
      </c>
      <c r="AX206" s="315" t="str" cm="1">
        <f t="array" ref="AX206">IFERROR(
    INDEX(Hersteller!$D$12:$D$261,
        _xlfn.AGGREGATE(15, 6, (ROW(Hersteller!$D$12:$D$261)-11) / ((Hersteller!$D$12:$D$261&lt;&gt;"") * (Hersteller!#REF!="Zwischenhändler")), ROW(A195))
    ),
    ""
)</f>
        <v/>
      </c>
      <c r="AZ206" s="322" t="str" cm="1">
        <f t="array" ref="AZ206">IFERROR(INDEX(Hersteller!$D$12:$D$261, SMALL(IF(Hersteller!$D$12:$D$261&lt;&gt;"", ROW(Hersteller!$D$12:$D$261)-11), ROW(A195))), "")</f>
        <v/>
      </c>
      <c r="BB206" s="264" cm="1">
        <f t="array" ref="BB20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6" s="264" cm="1">
        <f t="array" ref="BC206">IF(AND($AT$12&gt;0,ROW()-ROW($AT$12)=0),"━━ Installationen ━━",IF(AND($AT$12&gt;0,ROW()-ROW($AT$12)&lt;=$AT$12),INDEX($AS$12:$AS$261,ROW()-ROW($AT$12)),IF(AND($BA$12&gt;0,ROW()-ROW($AT$12)-$AT$12-IF($AT$12&gt;0,1,0)=0),"━━ Hersteller ━━",IF(AND($BA$12&gt;0,ROW()-ROW($AT$12)-$AT$12-IF($AT$12&gt;0,1,0)&lt;=$BA$12),INDEX($AZ$12:$AZ$261,ROW()-ROW($AT$12)-$AT$12-IF($AT$12&gt;0,1,0)),0))))</f>
        <v>0</v>
      </c>
      <c r="BD206" s="264">
        <f t="shared" si="12"/>
        <v>0</v>
      </c>
    </row>
    <row r="207" spans="3:56" ht="30" customHeight="1" thickTop="1" thickBot="1">
      <c r="C207" s="141">
        <v>196</v>
      </c>
      <c r="D207" s="125"/>
      <c r="E207" s="155"/>
      <c r="F207" s="156"/>
      <c r="G207" s="156"/>
      <c r="H207" s="156"/>
      <c r="I207" s="125"/>
      <c r="J207" s="125"/>
      <c r="K207" s="155"/>
      <c r="L207" s="156"/>
      <c r="M207" s="41"/>
      <c r="N207" s="41"/>
      <c r="O207" s="41"/>
      <c r="P207" s="41"/>
      <c r="Q207" s="41"/>
      <c r="R207" s="41"/>
      <c r="S207" s="41"/>
      <c r="T207" s="41"/>
      <c r="U207" s="41"/>
      <c r="AC207" s="61" t="str">
        <f t="array" ref="AC207">IF($K207="", "", IF(ISERROR(INDEX(Länder_Liste!$I:$I, _xludf.AGGREGATE(15, 6, ROW(Länder_Liste!$H$1:$M$260)/(Länder_Liste!$H$1:$M$260=$K$10), 1))), "not_found", INDEX(Länder_Liste!I:I, _xludf.AGGREGATE(15, 6, ROW(Länder_Liste!$H$1:$M$260)/(Länder_Liste!$H$1:$M$260=K207), 1))))</f>
        <v/>
      </c>
      <c r="AD207" s="40" t="str" cm="1">
        <f t="array" ref="AD207">IFERROR(INDEX($AK$12:$AK$261, SMALL(IF($AK$12:$AK$261&lt;&gt;"", ROW($AK$12:$AK$261)-ROW(#REF!)+1), ROW(C194))), "")</f>
        <v/>
      </c>
      <c r="AE207" s="40" cm="1">
        <f t="array" aca="1" ref="AE207" ca="1">IFERROR(INDEX(ListeHersteller,ROW(AE207)-13),0)</f>
        <v>0</v>
      </c>
      <c r="AH207" s="40" t="e">
        <f t="shared" ca="1" si="10"/>
        <v>#REF!</v>
      </c>
      <c r="AK207" s="40" t="str">
        <f t="shared" si="11"/>
        <v/>
      </c>
      <c r="AL207" s="40">
        <f>IF(ISERROR(MATCH(Hersteller!D207,D207:D343, 0)), Hersteller!D207, 0)</f>
        <v>0</v>
      </c>
      <c r="AO207" s="40" cm="1">
        <f t="array" aca="1" ref="AO207" ca="1">IF(ROW()-14&lt;($AI$12),$AH207,IF(ROW()-14=$AI$12,"━━━━━━",INDEX($AE$12:$AE$248,ROW()-14-($AI$12))))</f>
        <v>0</v>
      </c>
      <c r="AR207" s="40" t="str">
        <f t="shared" si="2"/>
        <v>-</v>
      </c>
      <c r="AS207" s="315" t="str" cm="1">
        <f t="array" ref="AS207">IFERROR(INDEX($E$12:$E$261, SMALL(IF($E$12:$E$261&lt;&gt;"", ROW($E$12:$E$261)-11), ROW(A196))), "")</f>
        <v/>
      </c>
      <c r="AU207" s="40" t="e">
        <f>IF(AND(Hersteller!$D207&lt;&gt;"", OR(Hersteller!#REF!="Hersteller", Hersteller!#REF!="")), ROW(), "")</f>
        <v>#REF!</v>
      </c>
      <c r="AV207" s="315" t="str" cm="1">
        <f t="array" ref="AV207">IFERROR(INDEX(Hersteller!$D$12:$D$261, _xlfn.AGGREGATE(15, 6, (ROW(Hersteller!$D$12:$D$261)-11)/((Hersteller!$D$12:$D$261&lt;&gt;"") * ((Hersteller!#REF!="Hersteller") + (Hersteller!#REF!=""))), ROW(A196))), "")</f>
        <v/>
      </c>
      <c r="AX207" s="315" t="str" cm="1">
        <f t="array" ref="AX207">IFERROR(
    INDEX(Hersteller!$D$12:$D$261,
        _xlfn.AGGREGATE(15, 6, (ROW(Hersteller!$D$12:$D$261)-11) / ((Hersteller!$D$12:$D$261&lt;&gt;"") * (Hersteller!#REF!="Zwischenhändler")), ROW(A196))
    ),
    ""
)</f>
        <v/>
      </c>
      <c r="AZ207" s="322" t="str" cm="1">
        <f t="array" ref="AZ207">IFERROR(INDEX(Hersteller!$D$12:$D$261, SMALL(IF(Hersteller!$D$12:$D$261&lt;&gt;"", ROW(Hersteller!$D$12:$D$261)-11), ROW(A196))), "")</f>
        <v/>
      </c>
      <c r="BB207" s="264" cm="1">
        <f t="array" ref="BB20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7" s="264" cm="1">
        <f t="array" ref="BC207">IF(AND($AT$12&gt;0,ROW()-ROW($AT$12)=0),"━━ Installationen ━━",IF(AND($AT$12&gt;0,ROW()-ROW($AT$12)&lt;=$AT$12),INDEX($AS$12:$AS$261,ROW()-ROW($AT$12)),IF(AND($BA$12&gt;0,ROW()-ROW($AT$12)-$AT$12-IF($AT$12&gt;0,1,0)=0),"━━ Hersteller ━━",IF(AND($BA$12&gt;0,ROW()-ROW($AT$12)-$AT$12-IF($AT$12&gt;0,1,0)&lt;=$BA$12),INDEX($AZ$12:$AZ$261,ROW()-ROW($AT$12)-$AT$12-IF($AT$12&gt;0,1,0)),0))))</f>
        <v>0</v>
      </c>
      <c r="BD207" s="264">
        <f t="shared" si="12"/>
        <v>0</v>
      </c>
    </row>
    <row r="208" spans="3:56" ht="30" customHeight="1" thickTop="1" thickBot="1">
      <c r="C208" s="141">
        <v>197</v>
      </c>
      <c r="D208" s="125"/>
      <c r="E208" s="155"/>
      <c r="F208" s="156"/>
      <c r="G208" s="156"/>
      <c r="H208" s="156"/>
      <c r="I208" s="125"/>
      <c r="J208" s="125"/>
      <c r="K208" s="155"/>
      <c r="L208" s="156"/>
      <c r="M208" s="41"/>
      <c r="N208" s="41"/>
      <c r="O208" s="41"/>
      <c r="P208" s="41"/>
      <c r="Q208" s="41"/>
      <c r="R208" s="41"/>
      <c r="S208" s="41"/>
      <c r="T208" s="41"/>
      <c r="U208" s="41"/>
      <c r="AC208" s="61" t="str">
        <f t="array" ref="AC208">IF($K208="", "", IF(ISERROR(INDEX(Länder_Liste!$I:$I, _xludf.AGGREGATE(15, 6, ROW(Länder_Liste!$H$1:$M$260)/(Länder_Liste!$H$1:$M$260=$K$10), 1))), "not_found", INDEX(Länder_Liste!I:I, _xludf.AGGREGATE(15, 6, ROW(Länder_Liste!$H$1:$M$260)/(Länder_Liste!$H$1:$M$260=K208), 1))))</f>
        <v/>
      </c>
      <c r="AD208" s="40" t="str" cm="1">
        <f t="array" ref="AD208">IFERROR(INDEX($AK$12:$AK$261, SMALL(IF($AK$12:$AK$261&lt;&gt;"", ROW($AK$12:$AK$261)-ROW(#REF!)+1), ROW(C195))), "")</f>
        <v/>
      </c>
      <c r="AE208" s="40" cm="1">
        <f t="array" aca="1" ref="AE208" ca="1">IFERROR(INDEX(ListeHersteller,ROW(AE208)-13),0)</f>
        <v>0</v>
      </c>
      <c r="AH208" s="40" t="e">
        <f t="shared" ca="1" si="10"/>
        <v>#REF!</v>
      </c>
      <c r="AK208" s="40" t="str">
        <f t="shared" si="11"/>
        <v/>
      </c>
      <c r="AL208" s="40">
        <f>IF(ISERROR(MATCH(Hersteller!D208,D208:D344, 0)), Hersteller!D208, 0)</f>
        <v>0</v>
      </c>
      <c r="AO208" s="40" cm="1">
        <f t="array" aca="1" ref="AO208" ca="1">IF(ROW()-14&lt;($AI$12),$AH208,IF(ROW()-14=$AI$12,"━━━━━━",INDEX($AE$12:$AE$248,ROW()-14-($AI$12))))</f>
        <v>0</v>
      </c>
      <c r="AR208" s="40" t="str">
        <f t="shared" si="2"/>
        <v>-</v>
      </c>
      <c r="AS208" s="315" t="str" cm="1">
        <f t="array" ref="AS208">IFERROR(INDEX($E$12:$E$261, SMALL(IF($E$12:$E$261&lt;&gt;"", ROW($E$12:$E$261)-11), ROW(A197))), "")</f>
        <v/>
      </c>
      <c r="AU208" s="40" t="e">
        <f>IF(AND(Hersteller!$D208&lt;&gt;"", OR(Hersteller!#REF!="Hersteller", Hersteller!#REF!="")), ROW(), "")</f>
        <v>#REF!</v>
      </c>
      <c r="AV208" s="315" t="str" cm="1">
        <f t="array" ref="AV208">IFERROR(INDEX(Hersteller!$D$12:$D$261, _xlfn.AGGREGATE(15, 6, (ROW(Hersteller!$D$12:$D$261)-11)/((Hersteller!$D$12:$D$261&lt;&gt;"") * ((Hersteller!#REF!="Hersteller") + (Hersteller!#REF!=""))), ROW(A197))), "")</f>
        <v/>
      </c>
      <c r="AX208" s="315" t="str" cm="1">
        <f t="array" ref="AX208">IFERROR(
    INDEX(Hersteller!$D$12:$D$261,
        _xlfn.AGGREGATE(15, 6, (ROW(Hersteller!$D$12:$D$261)-11) / ((Hersteller!$D$12:$D$261&lt;&gt;"") * (Hersteller!#REF!="Zwischenhändler")), ROW(A197))
    ),
    ""
)</f>
        <v/>
      </c>
      <c r="AZ208" s="322" t="str" cm="1">
        <f t="array" ref="AZ208">IFERROR(INDEX(Hersteller!$D$12:$D$261, SMALL(IF(Hersteller!$D$12:$D$261&lt;&gt;"", ROW(Hersteller!$D$12:$D$261)-11), ROW(A197))), "")</f>
        <v/>
      </c>
      <c r="BB208" s="264" cm="1">
        <f t="array" ref="BB20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8" s="264" cm="1">
        <f t="array" ref="BC208">IF(AND($AT$12&gt;0,ROW()-ROW($AT$12)=0),"━━ Installationen ━━",IF(AND($AT$12&gt;0,ROW()-ROW($AT$12)&lt;=$AT$12),INDEX($AS$12:$AS$261,ROW()-ROW($AT$12)),IF(AND($BA$12&gt;0,ROW()-ROW($AT$12)-$AT$12-IF($AT$12&gt;0,1,0)=0),"━━ Hersteller ━━",IF(AND($BA$12&gt;0,ROW()-ROW($AT$12)-$AT$12-IF($AT$12&gt;0,1,0)&lt;=$BA$12),INDEX($AZ$12:$AZ$261,ROW()-ROW($AT$12)-$AT$12-IF($AT$12&gt;0,1,0)),0))))</f>
        <v>0</v>
      </c>
      <c r="BD208" s="264">
        <f t="shared" si="12"/>
        <v>0</v>
      </c>
    </row>
    <row r="209" spans="3:56" ht="30" customHeight="1" thickTop="1" thickBot="1">
      <c r="C209" s="141">
        <v>198</v>
      </c>
      <c r="D209" s="125"/>
      <c r="E209" s="155"/>
      <c r="F209" s="156"/>
      <c r="G209" s="156"/>
      <c r="H209" s="156"/>
      <c r="I209" s="125"/>
      <c r="J209" s="125"/>
      <c r="K209" s="155"/>
      <c r="L209" s="156"/>
      <c r="M209" s="41"/>
      <c r="N209" s="41"/>
      <c r="O209" s="41"/>
      <c r="P209" s="41"/>
      <c r="Q209" s="41"/>
      <c r="R209" s="41"/>
      <c r="S209" s="41"/>
      <c r="T209" s="41"/>
      <c r="U209" s="41"/>
      <c r="AC209" s="61" t="str">
        <f t="array" ref="AC209">IF($K209="", "", IF(ISERROR(INDEX(Länder_Liste!$I:$I, _xludf.AGGREGATE(15, 6, ROW(Länder_Liste!$H$1:$M$260)/(Länder_Liste!$H$1:$M$260=$K$10), 1))), "not_found", INDEX(Länder_Liste!I:I, _xludf.AGGREGATE(15, 6, ROW(Länder_Liste!$H$1:$M$260)/(Länder_Liste!$H$1:$M$260=K209), 1))))</f>
        <v/>
      </c>
      <c r="AD209" s="40" t="str" cm="1">
        <f t="array" ref="AD209">IFERROR(INDEX($AK$12:$AK$261, SMALL(IF($AK$12:$AK$261&lt;&gt;"", ROW($AK$12:$AK$261)-ROW(#REF!)+1), ROW(C196))), "")</f>
        <v/>
      </c>
      <c r="AE209" s="40" cm="1">
        <f t="array" aca="1" ref="AE209" ca="1">IFERROR(INDEX(ListeHersteller,ROW(AE209)-13),0)</f>
        <v>0</v>
      </c>
      <c r="AH209" s="40" t="e">
        <f t="shared" ca="1" si="10"/>
        <v>#REF!</v>
      </c>
      <c r="AK209" s="40" t="str">
        <f t="shared" si="11"/>
        <v/>
      </c>
      <c r="AL209" s="40">
        <f>IF(ISERROR(MATCH(Hersteller!D209,D209:D345, 0)), Hersteller!D209, 0)</f>
        <v>0</v>
      </c>
      <c r="AO209" s="40" cm="1">
        <f t="array" aca="1" ref="AO209" ca="1">IF(ROW()-14&lt;($AI$12),$AH209,IF(ROW()-14=$AI$12,"━━━━━━",INDEX($AE$12:$AE$248,ROW()-14-($AI$12))))</f>
        <v>0</v>
      </c>
      <c r="AR209" s="40" t="str">
        <f t="shared" si="2"/>
        <v>-</v>
      </c>
      <c r="AS209" s="315" t="str" cm="1">
        <f t="array" ref="AS209">IFERROR(INDEX($E$12:$E$261, SMALL(IF($E$12:$E$261&lt;&gt;"", ROW($E$12:$E$261)-11), ROW(A198))), "")</f>
        <v/>
      </c>
      <c r="AU209" s="40" t="e">
        <f>IF(AND(Hersteller!$D209&lt;&gt;"", OR(Hersteller!#REF!="Hersteller", Hersteller!#REF!="")), ROW(), "")</f>
        <v>#REF!</v>
      </c>
      <c r="AV209" s="315" t="str" cm="1">
        <f t="array" ref="AV209">IFERROR(INDEX(Hersteller!$D$12:$D$261, _xlfn.AGGREGATE(15, 6, (ROW(Hersteller!$D$12:$D$261)-11)/((Hersteller!$D$12:$D$261&lt;&gt;"") * ((Hersteller!#REF!="Hersteller") + (Hersteller!#REF!=""))), ROW(A198))), "")</f>
        <v/>
      </c>
      <c r="AX209" s="315" t="str" cm="1">
        <f t="array" ref="AX209">IFERROR(
    INDEX(Hersteller!$D$12:$D$261,
        _xlfn.AGGREGATE(15, 6, (ROW(Hersteller!$D$12:$D$261)-11) / ((Hersteller!$D$12:$D$261&lt;&gt;"") * (Hersteller!#REF!="Zwischenhändler")), ROW(A198))
    ),
    ""
)</f>
        <v/>
      </c>
      <c r="AZ209" s="322" t="str" cm="1">
        <f t="array" ref="AZ209">IFERROR(INDEX(Hersteller!$D$12:$D$261, SMALL(IF(Hersteller!$D$12:$D$261&lt;&gt;"", ROW(Hersteller!$D$12:$D$261)-11), ROW(A198))), "")</f>
        <v/>
      </c>
      <c r="BB209" s="264" cm="1">
        <f t="array" ref="BB20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09" s="264" cm="1">
        <f t="array" ref="BC209">IF(AND($AT$12&gt;0,ROW()-ROW($AT$12)=0),"━━ Installationen ━━",IF(AND($AT$12&gt;0,ROW()-ROW($AT$12)&lt;=$AT$12),INDEX($AS$12:$AS$261,ROW()-ROW($AT$12)),IF(AND($BA$12&gt;0,ROW()-ROW($AT$12)-$AT$12-IF($AT$12&gt;0,1,0)=0),"━━ Hersteller ━━",IF(AND($BA$12&gt;0,ROW()-ROW($AT$12)-$AT$12-IF($AT$12&gt;0,1,0)&lt;=$BA$12),INDEX($AZ$12:$AZ$261,ROW()-ROW($AT$12)-$AT$12-IF($AT$12&gt;0,1,0)),0))))</f>
        <v>0</v>
      </c>
      <c r="BD209" s="264">
        <f t="shared" si="12"/>
        <v>0</v>
      </c>
    </row>
    <row r="210" spans="3:56" ht="30" customHeight="1" thickTop="1" thickBot="1">
      <c r="C210" s="141">
        <v>199</v>
      </c>
      <c r="D210" s="125"/>
      <c r="E210" s="155"/>
      <c r="F210" s="156"/>
      <c r="G210" s="156"/>
      <c r="H210" s="156"/>
      <c r="I210" s="125"/>
      <c r="J210" s="125"/>
      <c r="K210" s="155"/>
      <c r="L210" s="156"/>
      <c r="M210" s="41"/>
      <c r="N210" s="41"/>
      <c r="O210" s="41"/>
      <c r="P210" s="41"/>
      <c r="Q210" s="41"/>
      <c r="R210" s="41"/>
      <c r="S210" s="41"/>
      <c r="T210" s="41"/>
      <c r="U210" s="41"/>
      <c r="AC210" s="61" t="str">
        <f t="array" ref="AC210">IF($K210="", "", IF(ISERROR(INDEX(Länder_Liste!$I:$I, _xludf.AGGREGATE(15, 6, ROW(Länder_Liste!$H$1:$M$260)/(Länder_Liste!$H$1:$M$260=$K$10), 1))), "not_found", INDEX(Länder_Liste!I:I, _xludf.AGGREGATE(15, 6, ROW(Länder_Liste!$H$1:$M$260)/(Länder_Liste!$H$1:$M$260=K210), 1))))</f>
        <v/>
      </c>
      <c r="AD210" s="40" t="str" cm="1">
        <f t="array" ref="AD210">IFERROR(INDEX($AK$12:$AK$261, SMALL(IF($AK$12:$AK$261&lt;&gt;"", ROW($AK$12:$AK$261)-ROW(#REF!)+1), ROW(C197))), "")</f>
        <v/>
      </c>
      <c r="AE210" s="40" cm="1">
        <f t="array" aca="1" ref="AE210" ca="1">IFERROR(INDEX(ListeHersteller,ROW(AE210)-13),0)</f>
        <v>0</v>
      </c>
      <c r="AH210" s="40" t="e">
        <f t="shared" ca="1" si="10"/>
        <v>#REF!</v>
      </c>
      <c r="AK210" s="40" t="str">
        <f t="shared" si="11"/>
        <v/>
      </c>
      <c r="AL210" s="40">
        <f>IF(ISERROR(MATCH(Hersteller!D210,D210:D346, 0)), Hersteller!D210, 0)</f>
        <v>0</v>
      </c>
      <c r="AO210" s="40" cm="1">
        <f t="array" aca="1" ref="AO210" ca="1">IF(ROW()-14&lt;($AI$12),$AH210,IF(ROW()-14=$AI$12,"━━━━━━",INDEX($AE$12:$AE$248,ROW()-14-($AI$12))))</f>
        <v>0</v>
      </c>
      <c r="AR210" s="40" t="str">
        <f t="shared" si="2"/>
        <v>-</v>
      </c>
      <c r="AS210" s="315" t="str" cm="1">
        <f t="array" ref="AS210">IFERROR(INDEX($E$12:$E$261, SMALL(IF($E$12:$E$261&lt;&gt;"", ROW($E$12:$E$261)-11), ROW(A199))), "")</f>
        <v/>
      </c>
      <c r="AU210" s="40" t="e">
        <f>IF(AND(Hersteller!$D210&lt;&gt;"", OR(Hersteller!#REF!="Hersteller", Hersteller!#REF!="")), ROW(), "")</f>
        <v>#REF!</v>
      </c>
      <c r="AV210" s="315" t="str" cm="1">
        <f t="array" ref="AV210">IFERROR(INDEX(Hersteller!$D$12:$D$261, _xlfn.AGGREGATE(15, 6, (ROW(Hersteller!$D$12:$D$261)-11)/((Hersteller!$D$12:$D$261&lt;&gt;"") * ((Hersteller!#REF!="Hersteller") + (Hersteller!#REF!=""))), ROW(A199))), "")</f>
        <v/>
      </c>
      <c r="AX210" s="315" t="str" cm="1">
        <f t="array" ref="AX210">IFERROR(
    INDEX(Hersteller!$D$12:$D$261,
        _xlfn.AGGREGATE(15, 6, (ROW(Hersteller!$D$12:$D$261)-11) / ((Hersteller!$D$12:$D$261&lt;&gt;"") * (Hersteller!#REF!="Zwischenhändler")), ROW(A199))
    ),
    ""
)</f>
        <v/>
      </c>
      <c r="AZ210" s="322" t="str" cm="1">
        <f t="array" ref="AZ210">IFERROR(INDEX(Hersteller!$D$12:$D$261, SMALL(IF(Hersteller!$D$12:$D$261&lt;&gt;"", ROW(Hersteller!$D$12:$D$261)-11), ROW(A199))), "")</f>
        <v/>
      </c>
      <c r="BB210" s="264" cm="1">
        <f t="array" ref="BB21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0" s="264" cm="1">
        <f t="array" ref="BC210">IF(AND($AT$12&gt;0,ROW()-ROW($AT$12)=0),"━━ Installationen ━━",IF(AND($AT$12&gt;0,ROW()-ROW($AT$12)&lt;=$AT$12),INDEX($AS$12:$AS$261,ROW()-ROW($AT$12)),IF(AND($BA$12&gt;0,ROW()-ROW($AT$12)-$AT$12-IF($AT$12&gt;0,1,0)=0),"━━ Hersteller ━━",IF(AND($BA$12&gt;0,ROW()-ROW($AT$12)-$AT$12-IF($AT$12&gt;0,1,0)&lt;=$BA$12),INDEX($AZ$12:$AZ$261,ROW()-ROW($AT$12)-$AT$12-IF($AT$12&gt;0,1,0)),0))))</f>
        <v>0</v>
      </c>
      <c r="BD210" s="264">
        <f t="shared" si="12"/>
        <v>0</v>
      </c>
    </row>
    <row r="211" spans="3:56" ht="30" customHeight="1" thickTop="1" thickBot="1">
      <c r="C211" s="141">
        <v>200</v>
      </c>
      <c r="D211" s="125"/>
      <c r="E211" s="155"/>
      <c r="F211" s="156"/>
      <c r="G211" s="156"/>
      <c r="H211" s="156"/>
      <c r="I211" s="125"/>
      <c r="J211" s="125"/>
      <c r="K211" s="155"/>
      <c r="L211" s="156"/>
      <c r="M211" s="41"/>
      <c r="N211" s="41"/>
      <c r="O211" s="41"/>
      <c r="P211" s="41"/>
      <c r="Q211" s="41"/>
      <c r="R211" s="41"/>
      <c r="S211" s="41"/>
      <c r="T211" s="41"/>
      <c r="U211" s="41"/>
      <c r="AC211" s="61" t="str">
        <f t="array" ref="AC211">IF($K211="", "", IF(ISERROR(INDEX(Länder_Liste!$I:$I, _xludf.AGGREGATE(15, 6, ROW(Länder_Liste!$H$1:$M$260)/(Länder_Liste!$H$1:$M$260=$K$10), 1))), "not_found", INDEX(Länder_Liste!I:I, _xludf.AGGREGATE(15, 6, ROW(Länder_Liste!$H$1:$M$260)/(Länder_Liste!$H$1:$M$260=K211), 1))))</f>
        <v/>
      </c>
      <c r="AD211" s="40" t="str" cm="1">
        <f t="array" ref="AD211">IFERROR(INDEX($AK$12:$AK$261, SMALL(IF($AK$12:$AK$261&lt;&gt;"", ROW($AK$12:$AK$261)-ROW(#REF!)+1), ROW(C198))), "")</f>
        <v/>
      </c>
      <c r="AE211" s="40" cm="1">
        <f t="array" aca="1" ref="AE211" ca="1">IFERROR(INDEX(ListeHersteller,ROW(AE211)-13),0)</f>
        <v>0</v>
      </c>
      <c r="AH211" s="40" t="e">
        <f t="shared" ca="1" si="10"/>
        <v>#REF!</v>
      </c>
      <c r="AK211" s="40" t="str">
        <f t="shared" si="11"/>
        <v/>
      </c>
      <c r="AL211" s="40">
        <f>IF(ISERROR(MATCH(Hersteller!D211,D211:D347, 0)), Hersteller!D211, 0)</f>
        <v>0</v>
      </c>
      <c r="AO211" s="40" cm="1">
        <f t="array" aca="1" ref="AO211" ca="1">IF(ROW()-14&lt;($AI$12),$AH211,IF(ROW()-14=$AI$12,"━━━━━━",INDEX($AE$12:$AE$248,ROW()-14-($AI$12))))</f>
        <v>0</v>
      </c>
      <c r="AR211" s="40" t="str">
        <f t="shared" si="2"/>
        <v>-</v>
      </c>
      <c r="AS211" s="315" t="str" cm="1">
        <f t="array" ref="AS211">IFERROR(INDEX($E$12:$E$261, SMALL(IF($E$12:$E$261&lt;&gt;"", ROW($E$12:$E$261)-11), ROW(A200))), "")</f>
        <v/>
      </c>
      <c r="AU211" s="40" t="e">
        <f>IF(AND(Hersteller!$D211&lt;&gt;"", OR(Hersteller!#REF!="Hersteller", Hersteller!#REF!="")), ROW(), "")</f>
        <v>#REF!</v>
      </c>
      <c r="AV211" s="315" t="str" cm="1">
        <f t="array" ref="AV211">IFERROR(INDEX(Hersteller!$D$12:$D$261, _xlfn.AGGREGATE(15, 6, (ROW(Hersteller!$D$12:$D$261)-11)/((Hersteller!$D$12:$D$261&lt;&gt;"") * ((Hersteller!#REF!="Hersteller") + (Hersteller!#REF!=""))), ROW(A200))), "")</f>
        <v/>
      </c>
      <c r="AX211" s="315" t="str" cm="1">
        <f t="array" ref="AX211">IFERROR(
    INDEX(Hersteller!$D$12:$D$261,
        _xlfn.AGGREGATE(15, 6, (ROW(Hersteller!$D$12:$D$261)-11) / ((Hersteller!$D$12:$D$261&lt;&gt;"") * (Hersteller!#REF!="Zwischenhändler")), ROW(A200))
    ),
    ""
)</f>
        <v/>
      </c>
      <c r="AZ211" s="322" t="str" cm="1">
        <f t="array" ref="AZ211">IFERROR(INDEX(Hersteller!$D$12:$D$261, SMALL(IF(Hersteller!$D$12:$D$261&lt;&gt;"", ROW(Hersteller!$D$12:$D$261)-11), ROW(A200))), "")</f>
        <v/>
      </c>
      <c r="BB211" s="264" cm="1">
        <f t="array" ref="BB21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1" s="264" cm="1">
        <f t="array" ref="BC211">IF(AND($AT$12&gt;0,ROW()-ROW($AT$12)=0),"━━ Installationen ━━",IF(AND($AT$12&gt;0,ROW()-ROW($AT$12)&lt;=$AT$12),INDEX($AS$12:$AS$261,ROW()-ROW($AT$12)),IF(AND($BA$12&gt;0,ROW()-ROW($AT$12)-$AT$12-IF($AT$12&gt;0,1,0)=0),"━━ Hersteller ━━",IF(AND($BA$12&gt;0,ROW()-ROW($AT$12)-$AT$12-IF($AT$12&gt;0,1,0)&lt;=$BA$12),INDEX($AZ$12:$AZ$261,ROW()-ROW($AT$12)-$AT$12-IF($AT$12&gt;0,1,0)),0))))</f>
        <v>0</v>
      </c>
      <c r="BD211" s="264">
        <f t="shared" si="12"/>
        <v>0</v>
      </c>
    </row>
    <row r="212" spans="3:56" ht="30" customHeight="1" thickTop="1" thickBot="1">
      <c r="C212" s="141">
        <v>201</v>
      </c>
      <c r="D212" s="125"/>
      <c r="E212" s="155"/>
      <c r="F212" s="156"/>
      <c r="G212" s="156"/>
      <c r="H212" s="156"/>
      <c r="I212" s="125"/>
      <c r="J212" s="125"/>
      <c r="K212" s="155"/>
      <c r="L212" s="156"/>
      <c r="M212" s="41"/>
      <c r="N212" s="41"/>
      <c r="O212" s="41"/>
      <c r="P212" s="41"/>
      <c r="Q212" s="41"/>
      <c r="R212" s="41"/>
      <c r="S212" s="41"/>
      <c r="T212" s="41"/>
      <c r="U212" s="41"/>
      <c r="AC212" s="61" t="str">
        <f t="array" ref="AC212">IF($K212="", "", IF(ISERROR(INDEX(Länder_Liste!$I:$I, _xludf.AGGREGATE(15, 6, ROW(Länder_Liste!$H$1:$M$260)/(Länder_Liste!$H$1:$M$260=$K$10), 1))), "not_found", INDEX(Länder_Liste!I:I, _xludf.AGGREGATE(15, 6, ROW(Länder_Liste!$H$1:$M$260)/(Länder_Liste!$H$1:$M$260=K212), 1))))</f>
        <v/>
      </c>
      <c r="AD212" s="40" t="str" cm="1">
        <f t="array" ref="AD212">IFERROR(INDEX($AK$12:$AK$261, SMALL(IF($AK$12:$AK$261&lt;&gt;"", ROW($AK$12:$AK$261)-ROW(#REF!)+1), ROW(C199))), "")</f>
        <v/>
      </c>
      <c r="AE212" s="40" cm="1">
        <f t="array" aca="1" ref="AE212" ca="1">IFERROR(INDEX(ListeHersteller,ROW(AE212)-13),0)</f>
        <v>0</v>
      </c>
      <c r="AH212" s="40" t="e">
        <f t="shared" ca="1" si="10"/>
        <v>#REF!</v>
      </c>
      <c r="AK212" s="40" t="str">
        <f t="shared" si="11"/>
        <v/>
      </c>
      <c r="AL212" s="40">
        <f>IF(ISERROR(MATCH(Hersteller!D212,D212:D348, 0)), Hersteller!D212, 0)</f>
        <v>0</v>
      </c>
      <c r="AO212" s="40" cm="1">
        <f t="array" aca="1" ref="AO212" ca="1">IF(ROW()-14&lt;($AI$12),$AH212,IF(ROW()-14=$AI$12,"━━━━━━",INDEX($AE$12:$AE$248,ROW()-14-($AI$12))))</f>
        <v>0</v>
      </c>
      <c r="AR212" s="40" t="str">
        <f t="shared" si="2"/>
        <v>-</v>
      </c>
      <c r="AS212" s="315" t="str" cm="1">
        <f t="array" ref="AS212">IFERROR(INDEX($E$12:$E$261, SMALL(IF($E$12:$E$261&lt;&gt;"", ROW($E$12:$E$261)-11), ROW(A201))), "")</f>
        <v/>
      </c>
      <c r="AU212" s="40" t="e">
        <f>IF(AND(Hersteller!$D212&lt;&gt;"", OR(Hersteller!#REF!="Hersteller", Hersteller!#REF!="")), ROW(), "")</f>
        <v>#REF!</v>
      </c>
      <c r="AV212" s="315" t="str" cm="1">
        <f t="array" ref="AV212">IFERROR(INDEX(Hersteller!$D$12:$D$261, _xlfn.AGGREGATE(15, 6, (ROW(Hersteller!$D$12:$D$261)-11)/((Hersteller!$D$12:$D$261&lt;&gt;"") * ((Hersteller!#REF!="Hersteller") + (Hersteller!#REF!=""))), ROW(A201))), "")</f>
        <v/>
      </c>
      <c r="AX212" s="315" t="str" cm="1">
        <f t="array" ref="AX212">IFERROR(
    INDEX(Hersteller!$D$12:$D$261,
        _xlfn.AGGREGATE(15, 6, (ROW(Hersteller!$D$12:$D$261)-11) / ((Hersteller!$D$12:$D$261&lt;&gt;"") * (Hersteller!#REF!="Zwischenhändler")), ROW(A201))
    ),
    ""
)</f>
        <v/>
      </c>
      <c r="AZ212" s="322" t="str" cm="1">
        <f t="array" ref="AZ212">IFERROR(INDEX(Hersteller!$D$12:$D$261, SMALL(IF(Hersteller!$D$12:$D$261&lt;&gt;"", ROW(Hersteller!$D$12:$D$261)-11), ROW(A201))), "")</f>
        <v/>
      </c>
      <c r="BB212" s="264" cm="1">
        <f t="array" ref="BB21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2" s="264" cm="1">
        <f t="array" ref="BC212">IF(AND($AT$12&gt;0,ROW()-ROW($AT$12)=0),"━━ Installationen ━━",IF(AND($AT$12&gt;0,ROW()-ROW($AT$12)&lt;=$AT$12),INDEX($AS$12:$AS$261,ROW()-ROW($AT$12)),IF(AND($BA$12&gt;0,ROW()-ROW($AT$12)-$AT$12-IF($AT$12&gt;0,1,0)=0),"━━ Hersteller ━━",IF(AND($BA$12&gt;0,ROW()-ROW($AT$12)-$AT$12-IF($AT$12&gt;0,1,0)&lt;=$BA$12),INDEX($AZ$12:$AZ$261,ROW()-ROW($AT$12)-$AT$12-IF($AT$12&gt;0,1,0)),0))))</f>
        <v>0</v>
      </c>
      <c r="BD212" s="264">
        <f t="shared" si="12"/>
        <v>0</v>
      </c>
    </row>
    <row r="213" spans="3:56" ht="30" customHeight="1" thickTop="1" thickBot="1">
      <c r="C213" s="141">
        <v>202</v>
      </c>
      <c r="D213" s="125"/>
      <c r="E213" s="155"/>
      <c r="F213" s="156"/>
      <c r="G213" s="156"/>
      <c r="H213" s="156"/>
      <c r="I213" s="125"/>
      <c r="J213" s="125"/>
      <c r="K213" s="155"/>
      <c r="L213" s="156"/>
      <c r="M213" s="41"/>
      <c r="N213" s="41"/>
      <c r="O213" s="41"/>
      <c r="P213" s="41"/>
      <c r="Q213" s="41"/>
      <c r="R213" s="41"/>
      <c r="S213" s="41"/>
      <c r="T213" s="41"/>
      <c r="U213" s="41"/>
      <c r="AC213" s="61" t="str">
        <f t="array" ref="AC213">IF($K213="", "", IF(ISERROR(INDEX(Länder_Liste!$I:$I, _xludf.AGGREGATE(15, 6, ROW(Länder_Liste!$H$1:$M$260)/(Länder_Liste!$H$1:$M$260=$K$10), 1))), "not_found", INDEX(Länder_Liste!I:I, _xludf.AGGREGATE(15, 6, ROW(Länder_Liste!$H$1:$M$260)/(Länder_Liste!$H$1:$M$260=K213), 1))))</f>
        <v/>
      </c>
      <c r="AD213" s="40" t="str" cm="1">
        <f t="array" ref="AD213">IFERROR(INDEX($AK$12:$AK$261, SMALL(IF($AK$12:$AK$261&lt;&gt;"", ROW($AK$12:$AK$261)-ROW(#REF!)+1), ROW(C200))), "")</f>
        <v/>
      </c>
      <c r="AE213" s="40" cm="1">
        <f t="array" aca="1" ref="AE213" ca="1">IFERROR(INDEX(ListeHersteller,ROW(AE213)-13),0)</f>
        <v>0</v>
      </c>
      <c r="AH213" s="40" t="e">
        <f t="shared" ca="1" si="10"/>
        <v>#REF!</v>
      </c>
      <c r="AK213" s="40" t="str">
        <f t="shared" si="11"/>
        <v/>
      </c>
      <c r="AL213" s="40">
        <f>IF(ISERROR(MATCH(Hersteller!D213,D213:D349, 0)), Hersteller!D213, 0)</f>
        <v>0</v>
      </c>
      <c r="AO213" s="40" cm="1">
        <f t="array" aca="1" ref="AO213" ca="1">IF(ROW()-14&lt;($AI$12),$AH213,IF(ROW()-14=$AI$12,"━━━━━━",INDEX($AE$12:$AE$248,ROW()-14-($AI$12))))</f>
        <v>0</v>
      </c>
      <c r="AR213" s="40" t="str">
        <f t="shared" si="2"/>
        <v>-</v>
      </c>
      <c r="AS213" s="315" t="str" cm="1">
        <f t="array" ref="AS213">IFERROR(INDEX($E$12:$E$261, SMALL(IF($E$12:$E$261&lt;&gt;"", ROW($E$12:$E$261)-11), ROW(A202))), "")</f>
        <v/>
      </c>
      <c r="AU213" s="40" t="e">
        <f>IF(AND(Hersteller!$D213&lt;&gt;"", OR(Hersteller!#REF!="Hersteller", Hersteller!#REF!="")), ROW(), "")</f>
        <v>#REF!</v>
      </c>
      <c r="AV213" s="315" t="str" cm="1">
        <f t="array" ref="AV213">IFERROR(INDEX(Hersteller!$D$12:$D$261, _xlfn.AGGREGATE(15, 6, (ROW(Hersteller!$D$12:$D$261)-11)/((Hersteller!$D$12:$D$261&lt;&gt;"") * ((Hersteller!#REF!="Hersteller") + (Hersteller!#REF!=""))), ROW(A202))), "")</f>
        <v/>
      </c>
      <c r="AX213" s="315" t="str" cm="1">
        <f t="array" ref="AX213">IFERROR(
    INDEX(Hersteller!$D$12:$D$261,
        _xlfn.AGGREGATE(15, 6, (ROW(Hersteller!$D$12:$D$261)-11) / ((Hersteller!$D$12:$D$261&lt;&gt;"") * (Hersteller!#REF!="Zwischenhändler")), ROW(A202))
    ),
    ""
)</f>
        <v/>
      </c>
      <c r="AZ213" s="322" t="str" cm="1">
        <f t="array" ref="AZ213">IFERROR(INDEX(Hersteller!$D$12:$D$261, SMALL(IF(Hersteller!$D$12:$D$261&lt;&gt;"", ROW(Hersteller!$D$12:$D$261)-11), ROW(A202))), "")</f>
        <v/>
      </c>
      <c r="BB213" s="264" cm="1">
        <f t="array" ref="BB21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3" s="264" cm="1">
        <f t="array" ref="BC213">IF(AND($AT$12&gt;0,ROW()-ROW($AT$12)=0),"━━ Installationen ━━",IF(AND($AT$12&gt;0,ROW()-ROW($AT$12)&lt;=$AT$12),INDEX($AS$12:$AS$261,ROW()-ROW($AT$12)),IF(AND($BA$12&gt;0,ROW()-ROW($AT$12)-$AT$12-IF($AT$12&gt;0,1,0)=0),"━━ Hersteller ━━",IF(AND($BA$12&gt;0,ROW()-ROW($AT$12)-$AT$12-IF($AT$12&gt;0,1,0)&lt;=$BA$12),INDEX($AZ$12:$AZ$261,ROW()-ROW($AT$12)-$AT$12-IF($AT$12&gt;0,1,0)),0))))</f>
        <v>0</v>
      </c>
      <c r="BD213" s="264">
        <f t="shared" si="12"/>
        <v>0</v>
      </c>
    </row>
    <row r="214" spans="3:56" ht="30" customHeight="1" thickTop="1" thickBot="1">
      <c r="C214" s="141">
        <v>203</v>
      </c>
      <c r="D214" s="125"/>
      <c r="E214" s="155"/>
      <c r="F214" s="156"/>
      <c r="G214" s="156"/>
      <c r="H214" s="156"/>
      <c r="I214" s="125"/>
      <c r="J214" s="125"/>
      <c r="K214" s="155"/>
      <c r="L214" s="156"/>
      <c r="M214" s="41"/>
      <c r="N214" s="41"/>
      <c r="O214" s="41"/>
      <c r="P214" s="41"/>
      <c r="Q214" s="41"/>
      <c r="R214" s="41"/>
      <c r="S214" s="41"/>
      <c r="T214" s="41"/>
      <c r="U214" s="41"/>
      <c r="AC214" s="61" t="str">
        <f t="array" ref="AC214">IF($K214="", "", IF(ISERROR(INDEX(Länder_Liste!$I:$I, _xludf.AGGREGATE(15, 6, ROW(Länder_Liste!$H$1:$M$260)/(Länder_Liste!$H$1:$M$260=$K$10), 1))), "not_found", INDEX(Länder_Liste!I:I, _xludf.AGGREGATE(15, 6, ROW(Länder_Liste!$H$1:$M$260)/(Länder_Liste!$H$1:$M$260=K214), 1))))</f>
        <v/>
      </c>
      <c r="AD214" s="40" t="str" cm="1">
        <f t="array" ref="AD214">IFERROR(INDEX($AK$12:$AK$261, SMALL(IF($AK$12:$AK$261&lt;&gt;"", ROW($AK$12:$AK$261)-ROW(#REF!)+1), ROW(C201))), "")</f>
        <v/>
      </c>
      <c r="AE214" s="40" cm="1">
        <f t="array" aca="1" ref="AE214" ca="1">IFERROR(INDEX(ListeHersteller,ROW(AE214)-13),0)</f>
        <v>0</v>
      </c>
      <c r="AH214" s="40" t="e">
        <f t="shared" ca="1" si="10"/>
        <v>#REF!</v>
      </c>
      <c r="AK214" s="40" t="str">
        <f t="shared" si="11"/>
        <v/>
      </c>
      <c r="AL214" s="40">
        <f>IF(ISERROR(MATCH(Hersteller!D214,D214:D350, 0)), Hersteller!D214, 0)</f>
        <v>0</v>
      </c>
      <c r="AO214" s="40" cm="1">
        <f t="array" aca="1" ref="AO214" ca="1">IF(ROW()-14&lt;($AI$12),$AH214,IF(ROW()-14=$AI$12,"━━━━━━",INDEX($AE$12:$AE$248,ROW()-14-($AI$12))))</f>
        <v>0</v>
      </c>
      <c r="AR214" s="40" t="str">
        <f t="shared" si="2"/>
        <v>-</v>
      </c>
      <c r="AS214" s="315" t="str" cm="1">
        <f t="array" ref="AS214">IFERROR(INDEX($E$12:$E$261, SMALL(IF($E$12:$E$261&lt;&gt;"", ROW($E$12:$E$261)-11), ROW(A203))), "")</f>
        <v/>
      </c>
      <c r="AU214" s="40" t="e">
        <f>IF(AND(Hersteller!$D214&lt;&gt;"", OR(Hersteller!#REF!="Hersteller", Hersteller!#REF!="")), ROW(), "")</f>
        <v>#REF!</v>
      </c>
      <c r="AV214" s="315" t="str" cm="1">
        <f t="array" ref="AV214">IFERROR(INDEX(Hersteller!$D$12:$D$261, _xlfn.AGGREGATE(15, 6, (ROW(Hersteller!$D$12:$D$261)-11)/((Hersteller!$D$12:$D$261&lt;&gt;"") * ((Hersteller!#REF!="Hersteller") + (Hersteller!#REF!=""))), ROW(A203))), "")</f>
        <v/>
      </c>
      <c r="AX214" s="315" t="str" cm="1">
        <f t="array" ref="AX214">IFERROR(
    INDEX(Hersteller!$D$12:$D$261,
        _xlfn.AGGREGATE(15, 6, (ROW(Hersteller!$D$12:$D$261)-11) / ((Hersteller!$D$12:$D$261&lt;&gt;"") * (Hersteller!#REF!="Zwischenhändler")), ROW(A203))
    ),
    ""
)</f>
        <v/>
      </c>
      <c r="AZ214" s="322" t="str" cm="1">
        <f t="array" ref="AZ214">IFERROR(INDEX(Hersteller!$D$12:$D$261, SMALL(IF(Hersteller!$D$12:$D$261&lt;&gt;"", ROW(Hersteller!$D$12:$D$261)-11), ROW(A203))), "")</f>
        <v/>
      </c>
      <c r="BB214" s="264" cm="1">
        <f t="array" ref="BB21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4" s="264" cm="1">
        <f t="array" ref="BC214">IF(AND($AT$12&gt;0,ROW()-ROW($AT$12)=0),"━━ Installationen ━━",IF(AND($AT$12&gt;0,ROW()-ROW($AT$12)&lt;=$AT$12),INDEX($AS$12:$AS$261,ROW()-ROW($AT$12)),IF(AND($BA$12&gt;0,ROW()-ROW($AT$12)-$AT$12-IF($AT$12&gt;0,1,0)=0),"━━ Hersteller ━━",IF(AND($BA$12&gt;0,ROW()-ROW($AT$12)-$AT$12-IF($AT$12&gt;0,1,0)&lt;=$BA$12),INDEX($AZ$12:$AZ$261,ROW()-ROW($AT$12)-$AT$12-IF($AT$12&gt;0,1,0)),0))))</f>
        <v>0</v>
      </c>
      <c r="BD214" s="264">
        <f t="shared" si="12"/>
        <v>0</v>
      </c>
    </row>
    <row r="215" spans="3:56" ht="30" customHeight="1" thickTop="1" thickBot="1">
      <c r="C215" s="141">
        <v>204</v>
      </c>
      <c r="D215" s="125"/>
      <c r="E215" s="155"/>
      <c r="F215" s="156"/>
      <c r="G215" s="156"/>
      <c r="H215" s="156"/>
      <c r="I215" s="125"/>
      <c r="J215" s="125"/>
      <c r="K215" s="155"/>
      <c r="L215" s="156"/>
      <c r="M215" s="41"/>
      <c r="N215" s="41"/>
      <c r="O215" s="41"/>
      <c r="P215" s="41"/>
      <c r="Q215" s="41"/>
      <c r="R215" s="41"/>
      <c r="S215" s="41"/>
      <c r="T215" s="41"/>
      <c r="U215" s="41"/>
      <c r="AC215" s="61" t="str">
        <f t="array" ref="AC215">IF($K215="", "", IF(ISERROR(INDEX(Länder_Liste!$I:$I, _xludf.AGGREGATE(15, 6, ROW(Länder_Liste!$H$1:$M$260)/(Länder_Liste!$H$1:$M$260=$K$10), 1))), "not_found", INDEX(Länder_Liste!I:I, _xludf.AGGREGATE(15, 6, ROW(Länder_Liste!$H$1:$M$260)/(Länder_Liste!$H$1:$M$260=K215), 1))))</f>
        <v/>
      </c>
      <c r="AD215" s="40" t="str" cm="1">
        <f t="array" ref="AD215">IFERROR(INDEX($AK$12:$AK$261, SMALL(IF($AK$12:$AK$261&lt;&gt;"", ROW($AK$12:$AK$261)-ROW(#REF!)+1), ROW(C202))), "")</f>
        <v/>
      </c>
      <c r="AE215" s="40" cm="1">
        <f t="array" aca="1" ref="AE215" ca="1">IFERROR(INDEX(ListeHersteller,ROW(AE215)-13),0)</f>
        <v>0</v>
      </c>
      <c r="AH215" s="40" t="e">
        <f t="shared" ca="1" si="10"/>
        <v>#REF!</v>
      </c>
      <c r="AK215" s="40" t="str">
        <f t="shared" si="11"/>
        <v/>
      </c>
      <c r="AL215" s="40">
        <f>IF(ISERROR(MATCH(Hersteller!D215,D215:D351, 0)), Hersteller!D215, 0)</f>
        <v>0</v>
      </c>
      <c r="AO215" s="40" cm="1">
        <f t="array" aca="1" ref="AO215" ca="1">IF(ROW()-14&lt;($AI$12),$AH215,IF(ROW()-14=$AI$12,"━━━━━━",INDEX($AE$12:$AE$248,ROW()-14-($AI$12))))</f>
        <v>0</v>
      </c>
      <c r="AR215" s="40" t="str">
        <f t="shared" si="2"/>
        <v>-</v>
      </c>
      <c r="AS215" s="315" t="str" cm="1">
        <f t="array" ref="AS215">IFERROR(INDEX($E$12:$E$261, SMALL(IF($E$12:$E$261&lt;&gt;"", ROW($E$12:$E$261)-11), ROW(A204))), "")</f>
        <v/>
      </c>
      <c r="AU215" s="40" t="e">
        <f>IF(AND(Hersteller!$D215&lt;&gt;"", OR(Hersteller!#REF!="Hersteller", Hersteller!#REF!="")), ROW(), "")</f>
        <v>#REF!</v>
      </c>
      <c r="AV215" s="315" t="str" cm="1">
        <f t="array" ref="AV215">IFERROR(INDEX(Hersteller!$D$12:$D$261, _xlfn.AGGREGATE(15, 6, (ROW(Hersteller!$D$12:$D$261)-11)/((Hersteller!$D$12:$D$261&lt;&gt;"") * ((Hersteller!#REF!="Hersteller") + (Hersteller!#REF!=""))), ROW(A204))), "")</f>
        <v/>
      </c>
      <c r="AX215" s="315" t="str" cm="1">
        <f t="array" ref="AX215">IFERROR(
    INDEX(Hersteller!$D$12:$D$261,
        _xlfn.AGGREGATE(15, 6, (ROW(Hersteller!$D$12:$D$261)-11) / ((Hersteller!$D$12:$D$261&lt;&gt;"") * (Hersteller!#REF!="Zwischenhändler")), ROW(A204))
    ),
    ""
)</f>
        <v/>
      </c>
      <c r="AZ215" s="322" t="str" cm="1">
        <f t="array" ref="AZ215">IFERROR(INDEX(Hersteller!$D$12:$D$261, SMALL(IF(Hersteller!$D$12:$D$261&lt;&gt;"", ROW(Hersteller!$D$12:$D$261)-11), ROW(A204))), "")</f>
        <v/>
      </c>
      <c r="BB215" s="264" cm="1">
        <f t="array" ref="BB21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5" s="264" cm="1">
        <f t="array" ref="BC215">IF(AND($AT$12&gt;0,ROW()-ROW($AT$12)=0),"━━ Installationen ━━",IF(AND($AT$12&gt;0,ROW()-ROW($AT$12)&lt;=$AT$12),INDEX($AS$12:$AS$261,ROW()-ROW($AT$12)),IF(AND($BA$12&gt;0,ROW()-ROW($AT$12)-$AT$12-IF($AT$12&gt;0,1,0)=0),"━━ Hersteller ━━",IF(AND($BA$12&gt;0,ROW()-ROW($AT$12)-$AT$12-IF($AT$12&gt;0,1,0)&lt;=$BA$12),INDEX($AZ$12:$AZ$261,ROW()-ROW($AT$12)-$AT$12-IF($AT$12&gt;0,1,0)),0))))</f>
        <v>0</v>
      </c>
      <c r="BD215" s="264">
        <f t="shared" si="12"/>
        <v>0</v>
      </c>
    </row>
    <row r="216" spans="3:56" ht="30" customHeight="1" thickTop="1" thickBot="1">
      <c r="C216" s="141">
        <v>205</v>
      </c>
      <c r="D216" s="125"/>
      <c r="E216" s="155"/>
      <c r="F216" s="156"/>
      <c r="G216" s="156"/>
      <c r="H216" s="156"/>
      <c r="I216" s="125"/>
      <c r="J216" s="125"/>
      <c r="K216" s="155"/>
      <c r="L216" s="156"/>
      <c r="M216" s="41"/>
      <c r="N216" s="41"/>
      <c r="O216" s="41"/>
      <c r="P216" s="41"/>
      <c r="Q216" s="41"/>
      <c r="R216" s="41"/>
      <c r="S216" s="41"/>
      <c r="T216" s="41"/>
      <c r="U216" s="41"/>
      <c r="AC216" s="61" t="str">
        <f t="array" ref="AC216">IF($K216="", "", IF(ISERROR(INDEX(Länder_Liste!$I:$I, _xludf.AGGREGATE(15, 6, ROW(Länder_Liste!$H$1:$M$260)/(Länder_Liste!$H$1:$M$260=$K$10), 1))), "not_found", INDEX(Länder_Liste!I:I, _xludf.AGGREGATE(15, 6, ROW(Länder_Liste!$H$1:$M$260)/(Länder_Liste!$H$1:$M$260=K216), 1))))</f>
        <v/>
      </c>
      <c r="AD216" s="40" t="str" cm="1">
        <f t="array" ref="AD216">IFERROR(INDEX($AK$12:$AK$261, SMALL(IF($AK$12:$AK$261&lt;&gt;"", ROW($AK$12:$AK$261)-ROW(#REF!)+1), ROW(C203))), "")</f>
        <v/>
      </c>
      <c r="AE216" s="40" cm="1">
        <f t="array" aca="1" ref="AE216" ca="1">IFERROR(INDEX(ListeHersteller,ROW(AE216)-13),0)</f>
        <v>0</v>
      </c>
      <c r="AH216" s="40" t="e">
        <f t="shared" ca="1" si="10"/>
        <v>#REF!</v>
      </c>
      <c r="AK216" s="40" t="str">
        <f t="shared" si="11"/>
        <v/>
      </c>
      <c r="AL216" s="40">
        <f>IF(ISERROR(MATCH(Hersteller!D216,D216:D352, 0)), Hersteller!D216, 0)</f>
        <v>0</v>
      </c>
      <c r="AO216" s="40" cm="1">
        <f t="array" aca="1" ref="AO216" ca="1">IF(ROW()-14&lt;($AI$12),$AH216,IF(ROW()-14=$AI$12,"━━━━━━",INDEX($AE$12:$AE$248,ROW()-14-($AI$12))))</f>
        <v>0</v>
      </c>
      <c r="AR216" s="40" t="str">
        <f t="shared" si="2"/>
        <v>-</v>
      </c>
      <c r="AS216" s="315" t="str" cm="1">
        <f t="array" ref="AS216">IFERROR(INDEX($E$12:$E$261, SMALL(IF($E$12:$E$261&lt;&gt;"", ROW($E$12:$E$261)-11), ROW(A205))), "")</f>
        <v/>
      </c>
      <c r="AU216" s="40" t="e">
        <f>IF(AND(Hersteller!$D216&lt;&gt;"", OR(Hersteller!#REF!="Hersteller", Hersteller!#REF!="")), ROW(), "")</f>
        <v>#REF!</v>
      </c>
      <c r="AV216" s="315" t="str" cm="1">
        <f t="array" ref="AV216">IFERROR(INDEX(Hersteller!$D$12:$D$261, _xlfn.AGGREGATE(15, 6, (ROW(Hersteller!$D$12:$D$261)-11)/((Hersteller!$D$12:$D$261&lt;&gt;"") * ((Hersteller!#REF!="Hersteller") + (Hersteller!#REF!=""))), ROW(A205))), "")</f>
        <v/>
      </c>
      <c r="AX216" s="315" t="str" cm="1">
        <f t="array" ref="AX216">IFERROR(
    INDEX(Hersteller!$D$12:$D$261,
        _xlfn.AGGREGATE(15, 6, (ROW(Hersteller!$D$12:$D$261)-11) / ((Hersteller!$D$12:$D$261&lt;&gt;"") * (Hersteller!#REF!="Zwischenhändler")), ROW(A205))
    ),
    ""
)</f>
        <v/>
      </c>
      <c r="AZ216" s="322" t="str" cm="1">
        <f t="array" ref="AZ216">IFERROR(INDEX(Hersteller!$D$12:$D$261, SMALL(IF(Hersteller!$D$12:$D$261&lt;&gt;"", ROW(Hersteller!$D$12:$D$261)-11), ROW(A205))), "")</f>
        <v/>
      </c>
      <c r="BB216" s="264" cm="1">
        <f t="array" ref="BB21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6" s="264" cm="1">
        <f t="array" ref="BC216">IF(AND($AT$12&gt;0,ROW()-ROW($AT$12)=0),"━━ Installationen ━━",IF(AND($AT$12&gt;0,ROW()-ROW($AT$12)&lt;=$AT$12),INDEX($AS$12:$AS$261,ROW()-ROW($AT$12)),IF(AND($BA$12&gt;0,ROW()-ROW($AT$12)-$AT$12-IF($AT$12&gt;0,1,0)=0),"━━ Hersteller ━━",IF(AND($BA$12&gt;0,ROW()-ROW($AT$12)-$AT$12-IF($AT$12&gt;0,1,0)&lt;=$BA$12),INDEX($AZ$12:$AZ$261,ROW()-ROW($AT$12)-$AT$12-IF($AT$12&gt;0,1,0)),0))))</f>
        <v>0</v>
      </c>
      <c r="BD216" s="264">
        <f t="shared" si="12"/>
        <v>0</v>
      </c>
    </row>
    <row r="217" spans="3:56" ht="30" customHeight="1" thickTop="1" thickBot="1">
      <c r="C217" s="141">
        <v>206</v>
      </c>
      <c r="D217" s="125"/>
      <c r="E217" s="155"/>
      <c r="F217" s="156"/>
      <c r="G217" s="156"/>
      <c r="H217" s="156"/>
      <c r="I217" s="125"/>
      <c r="J217" s="125"/>
      <c r="K217" s="155"/>
      <c r="L217" s="156"/>
      <c r="M217" s="41"/>
      <c r="N217" s="41"/>
      <c r="O217" s="41"/>
      <c r="P217" s="41"/>
      <c r="Q217" s="41"/>
      <c r="R217" s="41"/>
      <c r="S217" s="41"/>
      <c r="T217" s="41"/>
      <c r="U217" s="41"/>
      <c r="AC217" s="61" t="str">
        <f t="array" ref="AC217">IF($K217="", "", IF(ISERROR(INDEX(Länder_Liste!$I:$I, _xludf.AGGREGATE(15, 6, ROW(Länder_Liste!$H$1:$M$260)/(Länder_Liste!$H$1:$M$260=$K$10), 1))), "not_found", INDEX(Länder_Liste!I:I, _xludf.AGGREGATE(15, 6, ROW(Länder_Liste!$H$1:$M$260)/(Länder_Liste!$H$1:$M$260=K217), 1))))</f>
        <v/>
      </c>
      <c r="AD217" s="40" t="str" cm="1">
        <f t="array" ref="AD217">IFERROR(INDEX($AK$12:$AK$261, SMALL(IF($AK$12:$AK$261&lt;&gt;"", ROW($AK$12:$AK$261)-ROW(#REF!)+1), ROW(C204))), "")</f>
        <v/>
      </c>
      <c r="AE217" s="40" cm="1">
        <f t="array" aca="1" ref="AE217" ca="1">IFERROR(INDEX(ListeHersteller,ROW(AE217)-13),0)</f>
        <v>0</v>
      </c>
      <c r="AH217" s="40" t="e">
        <f t="shared" ca="1" si="10"/>
        <v>#REF!</v>
      </c>
      <c r="AK217" s="40" t="str">
        <f t="shared" si="11"/>
        <v/>
      </c>
      <c r="AL217" s="40">
        <f>IF(ISERROR(MATCH(Hersteller!D217,D217:D353, 0)), Hersteller!D217, 0)</f>
        <v>0</v>
      </c>
      <c r="AO217" s="40" cm="1">
        <f t="array" aca="1" ref="AO217" ca="1">IF(ROW()-14&lt;($AI$12),$AH217,IF(ROW()-14=$AI$12,"━━━━━━",INDEX($AE$12:$AE$248,ROW()-14-($AI$12))))</f>
        <v>0</v>
      </c>
      <c r="AR217" s="40" t="str">
        <f t="shared" si="2"/>
        <v>-</v>
      </c>
      <c r="AS217" s="315" t="str" cm="1">
        <f t="array" ref="AS217">IFERROR(INDEX($E$12:$E$261, SMALL(IF($E$12:$E$261&lt;&gt;"", ROW($E$12:$E$261)-11), ROW(A206))), "")</f>
        <v/>
      </c>
      <c r="AU217" s="40" t="e">
        <f>IF(AND(Hersteller!$D217&lt;&gt;"", OR(Hersteller!#REF!="Hersteller", Hersteller!#REF!="")), ROW(), "")</f>
        <v>#REF!</v>
      </c>
      <c r="AV217" s="315" t="str" cm="1">
        <f t="array" ref="AV217">IFERROR(INDEX(Hersteller!$D$12:$D$261, _xlfn.AGGREGATE(15, 6, (ROW(Hersteller!$D$12:$D$261)-11)/((Hersteller!$D$12:$D$261&lt;&gt;"") * ((Hersteller!#REF!="Hersteller") + (Hersteller!#REF!=""))), ROW(A206))), "")</f>
        <v/>
      </c>
      <c r="AX217" s="315" t="str" cm="1">
        <f t="array" ref="AX217">IFERROR(
    INDEX(Hersteller!$D$12:$D$261,
        _xlfn.AGGREGATE(15, 6, (ROW(Hersteller!$D$12:$D$261)-11) / ((Hersteller!$D$12:$D$261&lt;&gt;"") * (Hersteller!#REF!="Zwischenhändler")), ROW(A206))
    ),
    ""
)</f>
        <v/>
      </c>
      <c r="AZ217" s="322" t="str" cm="1">
        <f t="array" ref="AZ217">IFERROR(INDEX(Hersteller!$D$12:$D$261, SMALL(IF(Hersteller!$D$12:$D$261&lt;&gt;"", ROW(Hersteller!$D$12:$D$261)-11), ROW(A206))), "")</f>
        <v/>
      </c>
      <c r="BB217" s="264" cm="1">
        <f t="array" ref="BB21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7" s="264" cm="1">
        <f t="array" ref="BC217">IF(AND($AT$12&gt;0,ROW()-ROW($AT$12)=0),"━━ Installationen ━━",IF(AND($AT$12&gt;0,ROW()-ROW($AT$12)&lt;=$AT$12),INDEX($AS$12:$AS$261,ROW()-ROW($AT$12)),IF(AND($BA$12&gt;0,ROW()-ROW($AT$12)-$AT$12-IF($AT$12&gt;0,1,0)=0),"━━ Hersteller ━━",IF(AND($BA$12&gt;0,ROW()-ROW($AT$12)-$AT$12-IF($AT$12&gt;0,1,0)&lt;=$BA$12),INDEX($AZ$12:$AZ$261,ROW()-ROW($AT$12)-$AT$12-IF($AT$12&gt;0,1,0)),0))))</f>
        <v>0</v>
      </c>
      <c r="BD217" s="264">
        <f t="shared" si="12"/>
        <v>0</v>
      </c>
    </row>
    <row r="218" spans="3:56" ht="30" customHeight="1" thickTop="1" thickBot="1">
      <c r="C218" s="141">
        <v>207</v>
      </c>
      <c r="D218" s="125"/>
      <c r="E218" s="155"/>
      <c r="F218" s="156"/>
      <c r="G218" s="156"/>
      <c r="H218" s="156"/>
      <c r="I218" s="125"/>
      <c r="J218" s="125"/>
      <c r="K218" s="155"/>
      <c r="L218" s="156"/>
      <c r="M218" s="41"/>
      <c r="N218" s="41"/>
      <c r="O218" s="41"/>
      <c r="P218" s="41"/>
      <c r="Q218" s="41"/>
      <c r="R218" s="41"/>
      <c r="S218" s="41"/>
      <c r="T218" s="41"/>
      <c r="U218" s="41"/>
      <c r="AC218" s="61" t="str">
        <f t="array" ref="AC218">IF($K218="", "", IF(ISERROR(INDEX(Länder_Liste!$I:$I, _xludf.AGGREGATE(15, 6, ROW(Länder_Liste!$H$1:$M$260)/(Länder_Liste!$H$1:$M$260=$K$10), 1))), "not_found", INDEX(Länder_Liste!I:I, _xludf.AGGREGATE(15, 6, ROW(Länder_Liste!$H$1:$M$260)/(Länder_Liste!$H$1:$M$260=K218), 1))))</f>
        <v/>
      </c>
      <c r="AD218" s="40" t="str" cm="1">
        <f t="array" ref="AD218">IFERROR(INDEX($AK$12:$AK$261, SMALL(IF($AK$12:$AK$261&lt;&gt;"", ROW($AK$12:$AK$261)-ROW(#REF!)+1), ROW(C205))), "")</f>
        <v/>
      </c>
      <c r="AE218" s="40" cm="1">
        <f t="array" aca="1" ref="AE218" ca="1">IFERROR(INDEX(ListeHersteller,ROW(AE218)-13),0)</f>
        <v>0</v>
      </c>
      <c r="AH218" s="40" t="e">
        <f t="shared" ca="1" si="10"/>
        <v>#REF!</v>
      </c>
      <c r="AK218" s="40" t="str">
        <f t="shared" si="11"/>
        <v/>
      </c>
      <c r="AL218" s="40">
        <f>IF(ISERROR(MATCH(Hersteller!D218,D218:D354, 0)), Hersteller!D218, 0)</f>
        <v>0</v>
      </c>
      <c r="AO218" s="40" cm="1">
        <f t="array" aca="1" ref="AO218" ca="1">IF(ROW()-14&lt;($AI$12),$AH218,IF(ROW()-14=$AI$12,"━━━━━━",INDEX($AE$12:$AE$248,ROW()-14-($AI$12))))</f>
        <v>0</v>
      </c>
      <c r="AR218" s="40" t="str">
        <f t="shared" si="2"/>
        <v>-</v>
      </c>
      <c r="AS218" s="315" t="str" cm="1">
        <f t="array" ref="AS218">IFERROR(INDEX($E$12:$E$261, SMALL(IF($E$12:$E$261&lt;&gt;"", ROW($E$12:$E$261)-11), ROW(A207))), "")</f>
        <v/>
      </c>
      <c r="AU218" s="40" t="e">
        <f>IF(AND(Hersteller!$D218&lt;&gt;"", OR(Hersteller!#REF!="Hersteller", Hersteller!#REF!="")), ROW(), "")</f>
        <v>#REF!</v>
      </c>
      <c r="AV218" s="315" t="str" cm="1">
        <f t="array" ref="AV218">IFERROR(INDEX(Hersteller!$D$12:$D$261, _xlfn.AGGREGATE(15, 6, (ROW(Hersteller!$D$12:$D$261)-11)/((Hersteller!$D$12:$D$261&lt;&gt;"") * ((Hersteller!#REF!="Hersteller") + (Hersteller!#REF!=""))), ROW(A207))), "")</f>
        <v/>
      </c>
      <c r="AX218" s="315" t="str" cm="1">
        <f t="array" ref="AX218">IFERROR(
    INDEX(Hersteller!$D$12:$D$261,
        _xlfn.AGGREGATE(15, 6, (ROW(Hersteller!$D$12:$D$261)-11) / ((Hersteller!$D$12:$D$261&lt;&gt;"") * (Hersteller!#REF!="Zwischenhändler")), ROW(A207))
    ),
    ""
)</f>
        <v/>
      </c>
      <c r="AZ218" s="322" t="str" cm="1">
        <f t="array" ref="AZ218">IFERROR(INDEX(Hersteller!$D$12:$D$261, SMALL(IF(Hersteller!$D$12:$D$261&lt;&gt;"", ROW(Hersteller!$D$12:$D$261)-11), ROW(A207))), "")</f>
        <v/>
      </c>
      <c r="BB218" s="264" cm="1">
        <f t="array" ref="BB21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8" s="264" cm="1">
        <f t="array" ref="BC218">IF(AND($AT$12&gt;0,ROW()-ROW($AT$12)=0),"━━ Installationen ━━",IF(AND($AT$12&gt;0,ROW()-ROW($AT$12)&lt;=$AT$12),INDEX($AS$12:$AS$261,ROW()-ROW($AT$12)),IF(AND($BA$12&gt;0,ROW()-ROW($AT$12)-$AT$12-IF($AT$12&gt;0,1,0)=0),"━━ Hersteller ━━",IF(AND($BA$12&gt;0,ROW()-ROW($AT$12)-$AT$12-IF($AT$12&gt;0,1,0)&lt;=$BA$12),INDEX($AZ$12:$AZ$261,ROW()-ROW($AT$12)-$AT$12-IF($AT$12&gt;0,1,0)),0))))</f>
        <v>0</v>
      </c>
      <c r="BD218" s="264">
        <f t="shared" si="12"/>
        <v>0</v>
      </c>
    </row>
    <row r="219" spans="3:56" ht="30" customHeight="1" thickTop="1" thickBot="1">
      <c r="C219" s="141">
        <v>208</v>
      </c>
      <c r="D219" s="125"/>
      <c r="E219" s="155"/>
      <c r="F219" s="156"/>
      <c r="G219" s="156"/>
      <c r="H219" s="156"/>
      <c r="I219" s="125"/>
      <c r="J219" s="125"/>
      <c r="K219" s="155"/>
      <c r="L219" s="156"/>
      <c r="M219" s="41"/>
      <c r="N219" s="41"/>
      <c r="O219" s="41"/>
      <c r="P219" s="41"/>
      <c r="Q219" s="41"/>
      <c r="R219" s="41"/>
      <c r="S219" s="41"/>
      <c r="T219" s="41"/>
      <c r="U219" s="41"/>
      <c r="AC219" s="61" t="str">
        <f t="array" ref="AC219">IF($K219="", "", IF(ISERROR(INDEX(Länder_Liste!$I:$I, _xludf.AGGREGATE(15, 6, ROW(Länder_Liste!$H$1:$M$260)/(Länder_Liste!$H$1:$M$260=$K$10), 1))), "not_found", INDEX(Länder_Liste!I:I, _xludf.AGGREGATE(15, 6, ROW(Länder_Liste!$H$1:$M$260)/(Länder_Liste!$H$1:$M$260=K219), 1))))</f>
        <v/>
      </c>
      <c r="AD219" s="40" t="str" cm="1">
        <f t="array" ref="AD219">IFERROR(INDEX($AK$12:$AK$261, SMALL(IF($AK$12:$AK$261&lt;&gt;"", ROW($AK$12:$AK$261)-ROW(#REF!)+1), ROW(C206))), "")</f>
        <v/>
      </c>
      <c r="AE219" s="40" cm="1">
        <f t="array" aca="1" ref="AE219" ca="1">IFERROR(INDEX(ListeHersteller,ROW(AE219)-13),0)</f>
        <v>0</v>
      </c>
      <c r="AH219" s="40" t="e">
        <f t="shared" ca="1" si="10"/>
        <v>#REF!</v>
      </c>
      <c r="AK219" s="40" t="str">
        <f t="shared" si="11"/>
        <v/>
      </c>
      <c r="AL219" s="40">
        <f>IF(ISERROR(MATCH(Hersteller!D219,D219:D355, 0)), Hersteller!D219, 0)</f>
        <v>0</v>
      </c>
      <c r="AO219" s="40" cm="1">
        <f t="array" aca="1" ref="AO219" ca="1">IF(ROW()-14&lt;($AI$12),$AH219,IF(ROW()-14=$AI$12,"━━━━━━",INDEX($AE$12:$AE$248,ROW()-14-($AI$12))))</f>
        <v>0</v>
      </c>
      <c r="AR219" s="40" t="str">
        <f t="shared" si="2"/>
        <v>-</v>
      </c>
      <c r="AS219" s="315" t="str" cm="1">
        <f t="array" ref="AS219">IFERROR(INDEX($E$12:$E$261, SMALL(IF($E$12:$E$261&lt;&gt;"", ROW($E$12:$E$261)-11), ROW(A208))), "")</f>
        <v/>
      </c>
      <c r="AU219" s="40" t="e">
        <f>IF(AND(Hersteller!$D219&lt;&gt;"", OR(Hersteller!#REF!="Hersteller", Hersteller!#REF!="")), ROW(), "")</f>
        <v>#REF!</v>
      </c>
      <c r="AV219" s="315" t="str" cm="1">
        <f t="array" ref="AV219">IFERROR(INDEX(Hersteller!$D$12:$D$261, _xlfn.AGGREGATE(15, 6, (ROW(Hersteller!$D$12:$D$261)-11)/((Hersteller!$D$12:$D$261&lt;&gt;"") * ((Hersteller!#REF!="Hersteller") + (Hersteller!#REF!=""))), ROW(A208))), "")</f>
        <v/>
      </c>
      <c r="AX219" s="315" t="str" cm="1">
        <f t="array" ref="AX219">IFERROR(
    INDEX(Hersteller!$D$12:$D$261,
        _xlfn.AGGREGATE(15, 6, (ROW(Hersteller!$D$12:$D$261)-11) / ((Hersteller!$D$12:$D$261&lt;&gt;"") * (Hersteller!#REF!="Zwischenhändler")), ROW(A208))
    ),
    ""
)</f>
        <v/>
      </c>
      <c r="AZ219" s="322" t="str" cm="1">
        <f t="array" ref="AZ219">IFERROR(INDEX(Hersteller!$D$12:$D$261, SMALL(IF(Hersteller!$D$12:$D$261&lt;&gt;"", ROW(Hersteller!$D$12:$D$261)-11), ROW(A208))), "")</f>
        <v/>
      </c>
      <c r="BB219" s="264" cm="1">
        <f t="array" ref="BB21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19" s="264" cm="1">
        <f t="array" ref="BC219">IF(AND($AT$12&gt;0,ROW()-ROW($AT$12)=0),"━━ Installationen ━━",IF(AND($AT$12&gt;0,ROW()-ROW($AT$12)&lt;=$AT$12),INDEX($AS$12:$AS$261,ROW()-ROW($AT$12)),IF(AND($BA$12&gt;0,ROW()-ROW($AT$12)-$AT$12-IF($AT$12&gt;0,1,0)=0),"━━ Hersteller ━━",IF(AND($BA$12&gt;0,ROW()-ROW($AT$12)-$AT$12-IF($AT$12&gt;0,1,0)&lt;=$BA$12),INDEX($AZ$12:$AZ$261,ROW()-ROW($AT$12)-$AT$12-IF($AT$12&gt;0,1,0)),0))))</f>
        <v>0</v>
      </c>
      <c r="BD219" s="264">
        <f t="shared" si="12"/>
        <v>0</v>
      </c>
    </row>
    <row r="220" spans="3:56" ht="30" customHeight="1" thickTop="1" thickBot="1">
      <c r="C220" s="141">
        <v>209</v>
      </c>
      <c r="D220" s="125"/>
      <c r="E220" s="155"/>
      <c r="F220" s="156"/>
      <c r="G220" s="156"/>
      <c r="H220" s="156"/>
      <c r="I220" s="125"/>
      <c r="J220" s="125"/>
      <c r="K220" s="155"/>
      <c r="L220" s="156"/>
      <c r="M220" s="41"/>
      <c r="N220" s="41"/>
      <c r="O220" s="41"/>
      <c r="P220" s="41"/>
      <c r="Q220" s="41"/>
      <c r="R220" s="41"/>
      <c r="S220" s="41"/>
      <c r="T220" s="41"/>
      <c r="U220" s="41"/>
      <c r="AC220" s="61" t="str">
        <f t="array" ref="AC220">IF($K220="", "", IF(ISERROR(INDEX(Länder_Liste!$I:$I, _xludf.AGGREGATE(15, 6, ROW(Länder_Liste!$H$1:$M$260)/(Länder_Liste!$H$1:$M$260=$K$10), 1))), "not_found", INDEX(Länder_Liste!I:I, _xludf.AGGREGATE(15, 6, ROW(Länder_Liste!$H$1:$M$260)/(Länder_Liste!$H$1:$M$260=K220), 1))))</f>
        <v/>
      </c>
      <c r="AD220" s="40" t="str" cm="1">
        <f t="array" ref="AD220">IFERROR(INDEX($AK$12:$AK$261, SMALL(IF($AK$12:$AK$261&lt;&gt;"", ROW($AK$12:$AK$261)-ROW(#REF!)+1), ROW(C207))), "")</f>
        <v/>
      </c>
      <c r="AE220" s="40" cm="1">
        <f t="array" aca="1" ref="AE220" ca="1">IFERROR(INDEX(ListeHersteller,ROW(AE220)-13),0)</f>
        <v>0</v>
      </c>
      <c r="AH220" s="40" t="e">
        <f t="shared" ca="1" si="10"/>
        <v>#REF!</v>
      </c>
      <c r="AK220" s="40" t="str">
        <f t="shared" si="11"/>
        <v/>
      </c>
      <c r="AL220" s="40">
        <f>IF(ISERROR(MATCH(Hersteller!D220,D220:D356, 0)), Hersteller!D220, 0)</f>
        <v>0</v>
      </c>
      <c r="AO220" s="40" cm="1">
        <f t="array" aca="1" ref="AO220" ca="1">IF(ROW()-14&lt;($AI$12),$AH220,IF(ROW()-14=$AI$12,"━━━━━━",INDEX($AE$12:$AE$248,ROW()-14-($AI$12))))</f>
        <v>0</v>
      </c>
      <c r="AR220" s="40" t="str">
        <f t="shared" si="2"/>
        <v>-</v>
      </c>
      <c r="AS220" s="315" t="str" cm="1">
        <f t="array" ref="AS220">IFERROR(INDEX($E$12:$E$261, SMALL(IF($E$12:$E$261&lt;&gt;"", ROW($E$12:$E$261)-11), ROW(A209))), "")</f>
        <v/>
      </c>
      <c r="AU220" s="40" t="e">
        <f>IF(AND(Hersteller!$D220&lt;&gt;"", OR(Hersteller!#REF!="Hersteller", Hersteller!#REF!="")), ROW(), "")</f>
        <v>#REF!</v>
      </c>
      <c r="AV220" s="315" t="str" cm="1">
        <f t="array" ref="AV220">IFERROR(INDEX(Hersteller!$D$12:$D$261, _xlfn.AGGREGATE(15, 6, (ROW(Hersteller!$D$12:$D$261)-11)/((Hersteller!$D$12:$D$261&lt;&gt;"") * ((Hersteller!#REF!="Hersteller") + (Hersteller!#REF!=""))), ROW(A209))), "")</f>
        <v/>
      </c>
      <c r="AX220" s="315" t="str" cm="1">
        <f t="array" ref="AX220">IFERROR(
    INDEX(Hersteller!$D$12:$D$261,
        _xlfn.AGGREGATE(15, 6, (ROW(Hersteller!$D$12:$D$261)-11) / ((Hersteller!$D$12:$D$261&lt;&gt;"") * (Hersteller!#REF!="Zwischenhändler")), ROW(A209))
    ),
    ""
)</f>
        <v/>
      </c>
      <c r="AZ220" s="322" t="str" cm="1">
        <f t="array" ref="AZ220">IFERROR(INDEX(Hersteller!$D$12:$D$261, SMALL(IF(Hersteller!$D$12:$D$261&lt;&gt;"", ROW(Hersteller!$D$12:$D$261)-11), ROW(A209))), "")</f>
        <v/>
      </c>
      <c r="BB220" s="264" cm="1">
        <f t="array" ref="BB22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0" s="264" cm="1">
        <f t="array" ref="BC220">IF(AND($AT$12&gt;0,ROW()-ROW($AT$12)=0),"━━ Installationen ━━",IF(AND($AT$12&gt;0,ROW()-ROW($AT$12)&lt;=$AT$12),INDEX($AS$12:$AS$261,ROW()-ROW($AT$12)),IF(AND($BA$12&gt;0,ROW()-ROW($AT$12)-$AT$12-IF($AT$12&gt;0,1,0)=0),"━━ Hersteller ━━",IF(AND($BA$12&gt;0,ROW()-ROW($AT$12)-$AT$12-IF($AT$12&gt;0,1,0)&lt;=$BA$12),INDEX($AZ$12:$AZ$261,ROW()-ROW($AT$12)-$AT$12-IF($AT$12&gt;0,1,0)),0))))</f>
        <v>0</v>
      </c>
      <c r="BD220" s="264">
        <f t="shared" si="12"/>
        <v>0</v>
      </c>
    </row>
    <row r="221" spans="3:56" ht="30" customHeight="1" thickTop="1" thickBot="1">
      <c r="C221" s="141">
        <v>210</v>
      </c>
      <c r="D221" s="125"/>
      <c r="E221" s="155"/>
      <c r="F221" s="156"/>
      <c r="G221" s="156"/>
      <c r="H221" s="156"/>
      <c r="I221" s="125"/>
      <c r="J221" s="125"/>
      <c r="K221" s="155"/>
      <c r="L221" s="156"/>
      <c r="M221" s="41"/>
      <c r="N221" s="41"/>
      <c r="O221" s="41"/>
      <c r="P221" s="41"/>
      <c r="Q221" s="41"/>
      <c r="R221" s="41"/>
      <c r="S221" s="41"/>
      <c r="T221" s="41"/>
      <c r="U221" s="41"/>
      <c r="AC221" s="61" t="str">
        <f t="array" ref="AC221">IF($K221="", "", IF(ISERROR(INDEX(Länder_Liste!$I:$I, _xludf.AGGREGATE(15, 6, ROW(Länder_Liste!$H$1:$M$260)/(Länder_Liste!$H$1:$M$260=$K$10), 1))), "not_found", INDEX(Länder_Liste!I:I, _xludf.AGGREGATE(15, 6, ROW(Länder_Liste!$H$1:$M$260)/(Länder_Liste!$H$1:$M$260=K221), 1))))</f>
        <v/>
      </c>
      <c r="AD221" s="40" t="str" cm="1">
        <f t="array" ref="AD221">IFERROR(INDEX($AK$12:$AK$261, SMALL(IF($AK$12:$AK$261&lt;&gt;"", ROW($AK$12:$AK$261)-ROW(#REF!)+1), ROW(C208))), "")</f>
        <v/>
      </c>
      <c r="AE221" s="40" cm="1">
        <f t="array" aca="1" ref="AE221" ca="1">IFERROR(INDEX(ListeHersteller,ROW(AE221)-13),0)</f>
        <v>0</v>
      </c>
      <c r="AH221" s="40" t="e">
        <f t="shared" ca="1" si="10"/>
        <v>#REF!</v>
      </c>
      <c r="AK221" s="40" t="str">
        <f t="shared" si="11"/>
        <v/>
      </c>
      <c r="AL221" s="40">
        <f>IF(ISERROR(MATCH(Hersteller!D221,D221:D357, 0)), Hersteller!D221, 0)</f>
        <v>0</v>
      </c>
      <c r="AO221" s="40" cm="1">
        <f t="array" aca="1" ref="AO221" ca="1">IF(ROW()-14&lt;($AI$12),$AH221,IF(ROW()-14=$AI$12,"━━━━━━",INDEX($AE$12:$AE$248,ROW()-14-($AI$12))))</f>
        <v>0</v>
      </c>
      <c r="AR221" s="40" t="str">
        <f t="shared" si="2"/>
        <v>-</v>
      </c>
      <c r="AS221" s="315" t="str" cm="1">
        <f t="array" ref="AS221">IFERROR(INDEX($E$12:$E$261, SMALL(IF($E$12:$E$261&lt;&gt;"", ROW($E$12:$E$261)-11), ROW(A210))), "")</f>
        <v/>
      </c>
      <c r="AU221" s="40" t="e">
        <f>IF(AND(Hersteller!$D221&lt;&gt;"", OR(Hersteller!#REF!="Hersteller", Hersteller!#REF!="")), ROW(), "")</f>
        <v>#REF!</v>
      </c>
      <c r="AV221" s="315" t="str" cm="1">
        <f t="array" ref="AV221">IFERROR(INDEX(Hersteller!$D$12:$D$261, _xlfn.AGGREGATE(15, 6, (ROW(Hersteller!$D$12:$D$261)-11)/((Hersteller!$D$12:$D$261&lt;&gt;"") * ((Hersteller!#REF!="Hersteller") + (Hersteller!#REF!=""))), ROW(A210))), "")</f>
        <v/>
      </c>
      <c r="AX221" s="315" t="str" cm="1">
        <f t="array" ref="AX221">IFERROR(
    INDEX(Hersteller!$D$12:$D$261,
        _xlfn.AGGREGATE(15, 6, (ROW(Hersteller!$D$12:$D$261)-11) / ((Hersteller!$D$12:$D$261&lt;&gt;"") * (Hersteller!#REF!="Zwischenhändler")), ROW(A210))
    ),
    ""
)</f>
        <v/>
      </c>
      <c r="AZ221" s="322" t="str" cm="1">
        <f t="array" ref="AZ221">IFERROR(INDEX(Hersteller!$D$12:$D$261, SMALL(IF(Hersteller!$D$12:$D$261&lt;&gt;"", ROW(Hersteller!$D$12:$D$261)-11), ROW(A210))), "")</f>
        <v/>
      </c>
      <c r="BB221" s="264" cm="1">
        <f t="array" ref="BB22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1" s="264" cm="1">
        <f t="array" ref="BC221">IF(AND($AT$12&gt;0,ROW()-ROW($AT$12)=0),"━━ Installationen ━━",IF(AND($AT$12&gt;0,ROW()-ROW($AT$12)&lt;=$AT$12),INDEX($AS$12:$AS$261,ROW()-ROW($AT$12)),IF(AND($BA$12&gt;0,ROW()-ROW($AT$12)-$AT$12-IF($AT$12&gt;0,1,0)=0),"━━ Hersteller ━━",IF(AND($BA$12&gt;0,ROW()-ROW($AT$12)-$AT$12-IF($AT$12&gt;0,1,0)&lt;=$BA$12),INDEX($AZ$12:$AZ$261,ROW()-ROW($AT$12)-$AT$12-IF($AT$12&gt;0,1,0)),0))))</f>
        <v>0</v>
      </c>
      <c r="BD221" s="264">
        <f t="shared" si="12"/>
        <v>0</v>
      </c>
    </row>
    <row r="222" spans="3:56" ht="30" customHeight="1" thickTop="1" thickBot="1">
      <c r="C222" s="141">
        <v>211</v>
      </c>
      <c r="D222" s="125"/>
      <c r="E222" s="155"/>
      <c r="F222" s="156"/>
      <c r="G222" s="156"/>
      <c r="H222" s="156"/>
      <c r="I222" s="125"/>
      <c r="J222" s="125"/>
      <c r="K222" s="155"/>
      <c r="L222" s="156"/>
      <c r="M222" s="41"/>
      <c r="N222" s="41"/>
      <c r="O222" s="41"/>
      <c r="P222" s="41"/>
      <c r="Q222" s="41"/>
      <c r="R222" s="41"/>
      <c r="S222" s="41"/>
      <c r="T222" s="41"/>
      <c r="U222" s="41"/>
      <c r="AC222" s="61" t="str">
        <f t="array" ref="AC222">IF($K222="", "", IF(ISERROR(INDEX(Länder_Liste!$I:$I, _xludf.AGGREGATE(15, 6, ROW(Länder_Liste!$H$1:$M$260)/(Länder_Liste!$H$1:$M$260=$K$10), 1))), "not_found", INDEX(Länder_Liste!I:I, _xludf.AGGREGATE(15, 6, ROW(Länder_Liste!$H$1:$M$260)/(Länder_Liste!$H$1:$M$260=K222), 1))))</f>
        <v/>
      </c>
      <c r="AD222" s="40" t="str" cm="1">
        <f t="array" ref="AD222">IFERROR(INDEX($AK$12:$AK$261, SMALL(IF($AK$12:$AK$261&lt;&gt;"", ROW($AK$12:$AK$261)-ROW(#REF!)+1), ROW(C209))), "")</f>
        <v/>
      </c>
      <c r="AE222" s="40" cm="1">
        <f t="array" aca="1" ref="AE222" ca="1">IFERROR(INDEX(ListeHersteller,ROW(AE222)-13),0)</f>
        <v>0</v>
      </c>
      <c r="AH222" s="40" t="e">
        <f t="shared" ca="1" si="10"/>
        <v>#REF!</v>
      </c>
      <c r="AK222" s="40" t="str">
        <f t="shared" si="11"/>
        <v/>
      </c>
      <c r="AL222" s="40">
        <f>IF(ISERROR(MATCH(Hersteller!D222,D222:D358, 0)), Hersteller!D222, 0)</f>
        <v>0</v>
      </c>
      <c r="AO222" s="40" cm="1">
        <f t="array" aca="1" ref="AO222" ca="1">IF(ROW()-14&lt;($AI$12),$AH222,IF(ROW()-14=$AI$12,"━━━━━━",INDEX($AE$12:$AE$248,ROW()-14-($AI$12))))</f>
        <v>0</v>
      </c>
      <c r="AR222" s="40" t="str">
        <f t="shared" si="2"/>
        <v>-</v>
      </c>
      <c r="AS222" s="315" t="str" cm="1">
        <f t="array" ref="AS222">IFERROR(INDEX($E$12:$E$261, SMALL(IF($E$12:$E$261&lt;&gt;"", ROW($E$12:$E$261)-11), ROW(A211))), "")</f>
        <v/>
      </c>
      <c r="AU222" s="40" t="e">
        <f>IF(AND(Hersteller!$D222&lt;&gt;"", OR(Hersteller!#REF!="Hersteller", Hersteller!#REF!="")), ROW(), "")</f>
        <v>#REF!</v>
      </c>
      <c r="AV222" s="315" t="str" cm="1">
        <f t="array" ref="AV222">IFERROR(INDEX(Hersteller!$D$12:$D$261, _xlfn.AGGREGATE(15, 6, (ROW(Hersteller!$D$12:$D$261)-11)/((Hersteller!$D$12:$D$261&lt;&gt;"") * ((Hersteller!#REF!="Hersteller") + (Hersteller!#REF!=""))), ROW(A211))), "")</f>
        <v/>
      </c>
      <c r="AX222" s="315" t="str" cm="1">
        <f t="array" ref="AX222">IFERROR(
    INDEX(Hersteller!$D$12:$D$261,
        _xlfn.AGGREGATE(15, 6, (ROW(Hersteller!$D$12:$D$261)-11) / ((Hersteller!$D$12:$D$261&lt;&gt;"") * (Hersteller!#REF!="Zwischenhändler")), ROW(A211))
    ),
    ""
)</f>
        <v/>
      </c>
      <c r="AZ222" s="322" t="str" cm="1">
        <f t="array" ref="AZ222">IFERROR(INDEX(Hersteller!$D$12:$D$261, SMALL(IF(Hersteller!$D$12:$D$261&lt;&gt;"", ROW(Hersteller!$D$12:$D$261)-11), ROW(A211))), "")</f>
        <v/>
      </c>
      <c r="BB222" s="264" cm="1">
        <f t="array" ref="BB22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2" s="264" cm="1">
        <f t="array" ref="BC222">IF(AND($AT$12&gt;0,ROW()-ROW($AT$12)=0),"━━ Installationen ━━",IF(AND($AT$12&gt;0,ROW()-ROW($AT$12)&lt;=$AT$12),INDEX($AS$12:$AS$261,ROW()-ROW($AT$12)),IF(AND($BA$12&gt;0,ROW()-ROW($AT$12)-$AT$12-IF($AT$12&gt;0,1,0)=0),"━━ Hersteller ━━",IF(AND($BA$12&gt;0,ROW()-ROW($AT$12)-$AT$12-IF($AT$12&gt;0,1,0)&lt;=$BA$12),INDEX($AZ$12:$AZ$261,ROW()-ROW($AT$12)-$AT$12-IF($AT$12&gt;0,1,0)),0))))</f>
        <v>0</v>
      </c>
      <c r="BD222" s="264">
        <f t="shared" si="12"/>
        <v>0</v>
      </c>
    </row>
    <row r="223" spans="3:56" ht="30" customHeight="1" thickTop="1" thickBot="1">
      <c r="C223" s="141">
        <v>212</v>
      </c>
      <c r="D223" s="125"/>
      <c r="E223" s="155"/>
      <c r="F223" s="156"/>
      <c r="G223" s="156"/>
      <c r="H223" s="156"/>
      <c r="I223" s="125"/>
      <c r="J223" s="125"/>
      <c r="K223" s="155"/>
      <c r="L223" s="156"/>
      <c r="M223" s="41"/>
      <c r="N223" s="41"/>
      <c r="O223" s="41"/>
      <c r="P223" s="41"/>
      <c r="Q223" s="41"/>
      <c r="R223" s="41"/>
      <c r="S223" s="41"/>
      <c r="T223" s="41"/>
      <c r="U223" s="41"/>
      <c r="AC223" s="61" t="str">
        <f t="array" ref="AC223">IF($K223="", "", IF(ISERROR(INDEX(Länder_Liste!$I:$I, _xludf.AGGREGATE(15, 6, ROW(Länder_Liste!$H$1:$M$260)/(Länder_Liste!$H$1:$M$260=$K$10), 1))), "not_found", INDEX(Länder_Liste!I:I, _xludf.AGGREGATE(15, 6, ROW(Länder_Liste!$H$1:$M$260)/(Länder_Liste!$H$1:$M$260=K223), 1))))</f>
        <v/>
      </c>
      <c r="AD223" s="40" t="str" cm="1">
        <f t="array" ref="AD223">IFERROR(INDEX($AK$12:$AK$261, SMALL(IF($AK$12:$AK$261&lt;&gt;"", ROW($AK$12:$AK$261)-ROW(#REF!)+1), ROW(C210))), "")</f>
        <v/>
      </c>
      <c r="AE223" s="40" cm="1">
        <f t="array" aca="1" ref="AE223" ca="1">IFERROR(INDEX(ListeHersteller,ROW(AE223)-13),0)</f>
        <v>0</v>
      </c>
      <c r="AH223" s="40" t="e">
        <f t="shared" ca="1" si="10"/>
        <v>#REF!</v>
      </c>
      <c r="AK223" s="40" t="str">
        <f t="shared" si="11"/>
        <v/>
      </c>
      <c r="AL223" s="40">
        <f>IF(ISERROR(MATCH(Hersteller!D223,D223:D359, 0)), Hersteller!D223, 0)</f>
        <v>0</v>
      </c>
      <c r="AO223" s="40" cm="1">
        <f t="array" aca="1" ref="AO223" ca="1">IF(ROW()-14&lt;($AI$12),$AH223,IF(ROW()-14=$AI$12,"━━━━━━",INDEX($AE$12:$AE$248,ROW()-14-($AI$12))))</f>
        <v>0</v>
      </c>
      <c r="AR223" s="40" t="str">
        <f t="shared" si="2"/>
        <v>-</v>
      </c>
      <c r="AS223" s="315" t="str" cm="1">
        <f t="array" ref="AS223">IFERROR(INDEX($E$12:$E$261, SMALL(IF($E$12:$E$261&lt;&gt;"", ROW($E$12:$E$261)-11), ROW(A212))), "")</f>
        <v/>
      </c>
      <c r="AU223" s="40" t="e">
        <f>IF(AND(Hersteller!$D223&lt;&gt;"", OR(Hersteller!#REF!="Hersteller", Hersteller!#REF!="")), ROW(), "")</f>
        <v>#REF!</v>
      </c>
      <c r="AV223" s="315" t="str" cm="1">
        <f t="array" ref="AV223">IFERROR(INDEX(Hersteller!$D$12:$D$261, _xlfn.AGGREGATE(15, 6, (ROW(Hersteller!$D$12:$D$261)-11)/((Hersteller!$D$12:$D$261&lt;&gt;"") * ((Hersteller!#REF!="Hersteller") + (Hersteller!#REF!=""))), ROW(A212))), "")</f>
        <v/>
      </c>
      <c r="AX223" s="315" t="str" cm="1">
        <f t="array" ref="AX223">IFERROR(
    INDEX(Hersteller!$D$12:$D$261,
        _xlfn.AGGREGATE(15, 6, (ROW(Hersteller!$D$12:$D$261)-11) / ((Hersteller!$D$12:$D$261&lt;&gt;"") * (Hersteller!#REF!="Zwischenhändler")), ROW(A212))
    ),
    ""
)</f>
        <v/>
      </c>
      <c r="AZ223" s="322" t="str" cm="1">
        <f t="array" ref="AZ223">IFERROR(INDEX(Hersteller!$D$12:$D$261, SMALL(IF(Hersteller!$D$12:$D$261&lt;&gt;"", ROW(Hersteller!$D$12:$D$261)-11), ROW(A212))), "")</f>
        <v/>
      </c>
      <c r="BB223" s="264" cm="1">
        <f t="array" ref="BB22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3" s="264" cm="1">
        <f t="array" ref="BC223">IF(AND($AT$12&gt;0,ROW()-ROW($AT$12)=0),"━━ Installationen ━━",IF(AND($AT$12&gt;0,ROW()-ROW($AT$12)&lt;=$AT$12),INDEX($AS$12:$AS$261,ROW()-ROW($AT$12)),IF(AND($BA$12&gt;0,ROW()-ROW($AT$12)-$AT$12-IF($AT$12&gt;0,1,0)=0),"━━ Hersteller ━━",IF(AND($BA$12&gt;0,ROW()-ROW($AT$12)-$AT$12-IF($AT$12&gt;0,1,0)&lt;=$BA$12),INDEX($AZ$12:$AZ$261,ROW()-ROW($AT$12)-$AT$12-IF($AT$12&gt;0,1,0)),0))))</f>
        <v>0</v>
      </c>
      <c r="BD223" s="264">
        <f t="shared" si="12"/>
        <v>0</v>
      </c>
    </row>
    <row r="224" spans="3:56" ht="30" customHeight="1" thickTop="1" thickBot="1">
      <c r="C224" s="141">
        <v>213</v>
      </c>
      <c r="D224" s="125"/>
      <c r="E224" s="155"/>
      <c r="F224" s="156"/>
      <c r="G224" s="156"/>
      <c r="H224" s="156"/>
      <c r="I224" s="125"/>
      <c r="J224" s="125"/>
      <c r="K224" s="155"/>
      <c r="L224" s="156"/>
      <c r="M224" s="41"/>
      <c r="N224" s="41"/>
      <c r="O224" s="41"/>
      <c r="P224" s="41"/>
      <c r="Q224" s="41"/>
      <c r="R224" s="41"/>
      <c r="S224" s="41"/>
      <c r="T224" s="41"/>
      <c r="U224" s="41"/>
      <c r="AC224" s="61" t="str">
        <f t="array" ref="AC224">IF($K224="", "", IF(ISERROR(INDEX(Länder_Liste!$I:$I, _xludf.AGGREGATE(15, 6, ROW(Länder_Liste!$H$1:$M$260)/(Länder_Liste!$H$1:$M$260=$K$10), 1))), "not_found", INDEX(Länder_Liste!I:I, _xludf.AGGREGATE(15, 6, ROW(Länder_Liste!$H$1:$M$260)/(Länder_Liste!$H$1:$M$260=K224), 1))))</f>
        <v/>
      </c>
      <c r="AD224" s="40" t="str" cm="1">
        <f t="array" ref="AD224">IFERROR(INDEX($AK$12:$AK$261, SMALL(IF($AK$12:$AK$261&lt;&gt;"", ROW($AK$12:$AK$261)-ROW(#REF!)+1), ROW(C211))), "")</f>
        <v/>
      </c>
      <c r="AE224" s="40" cm="1">
        <f t="array" aca="1" ref="AE224" ca="1">IFERROR(INDEX(ListeHersteller,ROW(AE224)-13),0)</f>
        <v>0</v>
      </c>
      <c r="AH224" s="40" t="e">
        <f t="shared" ca="1" si="10"/>
        <v>#REF!</v>
      </c>
      <c r="AK224" s="40" t="str">
        <f t="shared" si="11"/>
        <v/>
      </c>
      <c r="AL224" s="40">
        <f>IF(ISERROR(MATCH(Hersteller!D224,D224:D360, 0)), Hersteller!D224, 0)</f>
        <v>0</v>
      </c>
      <c r="AO224" s="40" cm="1">
        <f t="array" aca="1" ref="AO224" ca="1">IF(ROW()-14&lt;($AI$12),$AH224,IF(ROW()-14=$AI$12,"━━━━━━",INDEX($AE$12:$AE$248,ROW()-14-($AI$12))))</f>
        <v>0</v>
      </c>
      <c r="AR224" s="40" t="str">
        <f t="shared" si="2"/>
        <v>-</v>
      </c>
      <c r="AS224" s="315" t="str" cm="1">
        <f t="array" ref="AS224">IFERROR(INDEX($E$12:$E$261, SMALL(IF($E$12:$E$261&lt;&gt;"", ROW($E$12:$E$261)-11), ROW(A213))), "")</f>
        <v/>
      </c>
      <c r="AU224" s="40" t="e">
        <f>IF(AND(Hersteller!$D224&lt;&gt;"", OR(Hersteller!#REF!="Hersteller", Hersteller!#REF!="")), ROW(), "")</f>
        <v>#REF!</v>
      </c>
      <c r="AV224" s="315" t="str" cm="1">
        <f t="array" ref="AV224">IFERROR(INDEX(Hersteller!$D$12:$D$261, _xlfn.AGGREGATE(15, 6, (ROW(Hersteller!$D$12:$D$261)-11)/((Hersteller!$D$12:$D$261&lt;&gt;"") * ((Hersteller!#REF!="Hersteller") + (Hersteller!#REF!=""))), ROW(A213))), "")</f>
        <v/>
      </c>
      <c r="AX224" s="315" t="str" cm="1">
        <f t="array" ref="AX224">IFERROR(
    INDEX(Hersteller!$D$12:$D$261,
        _xlfn.AGGREGATE(15, 6, (ROW(Hersteller!$D$12:$D$261)-11) / ((Hersteller!$D$12:$D$261&lt;&gt;"") * (Hersteller!#REF!="Zwischenhändler")), ROW(A213))
    ),
    ""
)</f>
        <v/>
      </c>
      <c r="AZ224" s="322" t="str" cm="1">
        <f t="array" ref="AZ224">IFERROR(INDEX(Hersteller!$D$12:$D$261, SMALL(IF(Hersteller!$D$12:$D$261&lt;&gt;"", ROW(Hersteller!$D$12:$D$261)-11), ROW(A213))), "")</f>
        <v/>
      </c>
      <c r="BB224" s="264" cm="1">
        <f t="array" ref="BB22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4" s="264" cm="1">
        <f t="array" ref="BC224">IF(AND($AT$12&gt;0,ROW()-ROW($AT$12)=0),"━━ Installationen ━━",IF(AND($AT$12&gt;0,ROW()-ROW($AT$12)&lt;=$AT$12),INDEX($AS$12:$AS$261,ROW()-ROW($AT$12)),IF(AND($BA$12&gt;0,ROW()-ROW($AT$12)-$AT$12-IF($AT$12&gt;0,1,0)=0),"━━ Hersteller ━━",IF(AND($BA$12&gt;0,ROW()-ROW($AT$12)-$AT$12-IF($AT$12&gt;0,1,0)&lt;=$BA$12),INDEX($AZ$12:$AZ$261,ROW()-ROW($AT$12)-$AT$12-IF($AT$12&gt;0,1,0)),0))))</f>
        <v>0</v>
      </c>
      <c r="BD224" s="264">
        <f t="shared" si="12"/>
        <v>0</v>
      </c>
    </row>
    <row r="225" spans="3:56" ht="30" customHeight="1" thickTop="1" thickBot="1">
      <c r="C225" s="141">
        <v>214</v>
      </c>
      <c r="D225" s="125"/>
      <c r="E225" s="155"/>
      <c r="F225" s="156"/>
      <c r="G225" s="156"/>
      <c r="H225" s="156"/>
      <c r="I225" s="125"/>
      <c r="J225" s="125"/>
      <c r="K225" s="155"/>
      <c r="L225" s="156"/>
      <c r="M225" s="41"/>
      <c r="N225" s="41"/>
      <c r="O225" s="41"/>
      <c r="P225" s="41"/>
      <c r="Q225" s="41"/>
      <c r="R225" s="41"/>
      <c r="S225" s="41"/>
      <c r="T225" s="41"/>
      <c r="U225" s="41"/>
      <c r="AC225" s="61" t="str">
        <f t="array" ref="AC225">IF($K225="", "", IF(ISERROR(INDEX(Länder_Liste!$I:$I, _xludf.AGGREGATE(15, 6, ROW(Länder_Liste!$H$1:$M$260)/(Länder_Liste!$H$1:$M$260=$K$10), 1))), "not_found", INDEX(Länder_Liste!I:I, _xludf.AGGREGATE(15, 6, ROW(Länder_Liste!$H$1:$M$260)/(Länder_Liste!$H$1:$M$260=K225), 1))))</f>
        <v/>
      </c>
      <c r="AD225" s="40" t="str" cm="1">
        <f t="array" ref="AD225">IFERROR(INDEX($AK$12:$AK$261, SMALL(IF($AK$12:$AK$261&lt;&gt;"", ROW($AK$12:$AK$261)-ROW(#REF!)+1), ROW(C212))), "")</f>
        <v/>
      </c>
      <c r="AE225" s="40" cm="1">
        <f t="array" aca="1" ref="AE225" ca="1">IFERROR(INDEX(ListeHersteller,ROW(AE225)-13),0)</f>
        <v>0</v>
      </c>
      <c r="AH225" s="40" t="e">
        <f t="shared" ca="1" si="10"/>
        <v>#REF!</v>
      </c>
      <c r="AK225" s="40" t="str">
        <f t="shared" si="11"/>
        <v/>
      </c>
      <c r="AL225" s="40">
        <f>IF(ISERROR(MATCH(Hersteller!D225,D225:D361, 0)), Hersteller!D225, 0)</f>
        <v>0</v>
      </c>
      <c r="AO225" s="40" cm="1">
        <f t="array" aca="1" ref="AO225" ca="1">IF(ROW()-14&lt;($AI$12),$AH225,IF(ROW()-14=$AI$12,"━━━━━━",INDEX($AE$12:$AE$248,ROW()-14-($AI$12))))</f>
        <v>0</v>
      </c>
      <c r="AR225" s="40" t="str">
        <f t="shared" si="2"/>
        <v>-</v>
      </c>
      <c r="AS225" s="315" t="str" cm="1">
        <f t="array" ref="AS225">IFERROR(INDEX($E$12:$E$261, SMALL(IF($E$12:$E$261&lt;&gt;"", ROW($E$12:$E$261)-11), ROW(A214))), "")</f>
        <v/>
      </c>
      <c r="AU225" s="40" t="e">
        <f>IF(AND(Hersteller!$D225&lt;&gt;"", OR(Hersteller!#REF!="Hersteller", Hersteller!#REF!="")), ROW(), "")</f>
        <v>#REF!</v>
      </c>
      <c r="AV225" s="315" t="str" cm="1">
        <f t="array" ref="AV225">IFERROR(INDEX(Hersteller!$D$12:$D$261, _xlfn.AGGREGATE(15, 6, (ROW(Hersteller!$D$12:$D$261)-11)/((Hersteller!$D$12:$D$261&lt;&gt;"") * ((Hersteller!#REF!="Hersteller") + (Hersteller!#REF!=""))), ROW(A214))), "")</f>
        <v/>
      </c>
      <c r="AX225" s="315" t="str" cm="1">
        <f t="array" ref="AX225">IFERROR(
    INDEX(Hersteller!$D$12:$D$261,
        _xlfn.AGGREGATE(15, 6, (ROW(Hersteller!$D$12:$D$261)-11) / ((Hersteller!$D$12:$D$261&lt;&gt;"") * (Hersteller!#REF!="Zwischenhändler")), ROW(A214))
    ),
    ""
)</f>
        <v/>
      </c>
      <c r="AZ225" s="322" t="str" cm="1">
        <f t="array" ref="AZ225">IFERROR(INDEX(Hersteller!$D$12:$D$261, SMALL(IF(Hersteller!$D$12:$D$261&lt;&gt;"", ROW(Hersteller!$D$12:$D$261)-11), ROW(A214))), "")</f>
        <v/>
      </c>
      <c r="BB225" s="264" cm="1">
        <f t="array" ref="BB22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5" s="264" cm="1">
        <f t="array" ref="BC225">IF(AND($AT$12&gt;0,ROW()-ROW($AT$12)=0),"━━ Installationen ━━",IF(AND($AT$12&gt;0,ROW()-ROW($AT$12)&lt;=$AT$12),INDEX($AS$12:$AS$261,ROW()-ROW($AT$12)),IF(AND($BA$12&gt;0,ROW()-ROW($AT$12)-$AT$12-IF($AT$12&gt;0,1,0)=0),"━━ Hersteller ━━",IF(AND($BA$12&gt;0,ROW()-ROW($AT$12)-$AT$12-IF($AT$12&gt;0,1,0)&lt;=$BA$12),INDEX($AZ$12:$AZ$261,ROW()-ROW($AT$12)-$AT$12-IF($AT$12&gt;0,1,0)),0))))</f>
        <v>0</v>
      </c>
      <c r="BD225" s="264">
        <f t="shared" si="12"/>
        <v>0</v>
      </c>
    </row>
    <row r="226" spans="3:56" ht="30" customHeight="1" thickTop="1" thickBot="1">
      <c r="C226" s="141">
        <v>215</v>
      </c>
      <c r="D226" s="125"/>
      <c r="E226" s="155"/>
      <c r="F226" s="156"/>
      <c r="G226" s="156"/>
      <c r="H226" s="156"/>
      <c r="I226" s="125"/>
      <c r="J226" s="125"/>
      <c r="K226" s="155"/>
      <c r="L226" s="156"/>
      <c r="M226" s="41"/>
      <c r="N226" s="41"/>
      <c r="O226" s="41"/>
      <c r="P226" s="41"/>
      <c r="Q226" s="41"/>
      <c r="R226" s="41"/>
      <c r="S226" s="41"/>
      <c r="T226" s="41"/>
      <c r="U226" s="41"/>
      <c r="AC226" s="61" t="str">
        <f t="array" ref="AC226">IF($K226="", "", IF(ISERROR(INDEX(Länder_Liste!$I:$I, _xludf.AGGREGATE(15, 6, ROW(Länder_Liste!$H$1:$M$260)/(Länder_Liste!$H$1:$M$260=$K$10), 1))), "not_found", INDEX(Länder_Liste!I:I, _xludf.AGGREGATE(15, 6, ROW(Länder_Liste!$H$1:$M$260)/(Länder_Liste!$H$1:$M$260=K226), 1))))</f>
        <v/>
      </c>
      <c r="AD226" s="40" t="str" cm="1">
        <f t="array" ref="AD226">IFERROR(INDEX($AK$12:$AK$261, SMALL(IF($AK$12:$AK$261&lt;&gt;"", ROW($AK$12:$AK$261)-ROW(#REF!)+1), ROW(C213))), "")</f>
        <v/>
      </c>
      <c r="AE226" s="40" cm="1">
        <f t="array" aca="1" ref="AE226" ca="1">IFERROR(INDEX(ListeHersteller,ROW(AE226)-13),0)</f>
        <v>0</v>
      </c>
      <c r="AH226" s="40" t="e">
        <f t="shared" ca="1" si="10"/>
        <v>#REF!</v>
      </c>
      <c r="AK226" s="40" t="str">
        <f t="shared" si="11"/>
        <v/>
      </c>
      <c r="AL226" s="40">
        <f>IF(ISERROR(MATCH(Hersteller!D226,D226:D362, 0)), Hersteller!D226, 0)</f>
        <v>0</v>
      </c>
      <c r="AO226" s="40" cm="1">
        <f t="array" aca="1" ref="AO226" ca="1">IF(ROW()-14&lt;($AI$12),$AH226,IF(ROW()-14=$AI$12,"━━━━━━",INDEX($AE$12:$AE$248,ROW()-14-($AI$12))))</f>
        <v>0</v>
      </c>
      <c r="AR226" s="40" t="str">
        <f t="shared" si="2"/>
        <v>-</v>
      </c>
      <c r="AS226" s="315" t="str" cm="1">
        <f t="array" ref="AS226">IFERROR(INDEX($E$12:$E$261, SMALL(IF($E$12:$E$261&lt;&gt;"", ROW($E$12:$E$261)-11), ROW(A215))), "")</f>
        <v/>
      </c>
      <c r="AU226" s="40" t="e">
        <f>IF(AND(Hersteller!$D226&lt;&gt;"", OR(Hersteller!#REF!="Hersteller", Hersteller!#REF!="")), ROW(), "")</f>
        <v>#REF!</v>
      </c>
      <c r="AV226" s="315" t="str" cm="1">
        <f t="array" ref="AV226">IFERROR(INDEX(Hersteller!$D$12:$D$261, _xlfn.AGGREGATE(15, 6, (ROW(Hersteller!$D$12:$D$261)-11)/((Hersteller!$D$12:$D$261&lt;&gt;"") * ((Hersteller!#REF!="Hersteller") + (Hersteller!#REF!=""))), ROW(A215))), "")</f>
        <v/>
      </c>
      <c r="AX226" s="315" t="str" cm="1">
        <f t="array" ref="AX226">IFERROR(
    INDEX(Hersteller!$D$12:$D$261,
        _xlfn.AGGREGATE(15, 6, (ROW(Hersteller!$D$12:$D$261)-11) / ((Hersteller!$D$12:$D$261&lt;&gt;"") * (Hersteller!#REF!="Zwischenhändler")), ROW(A215))
    ),
    ""
)</f>
        <v/>
      </c>
      <c r="AZ226" s="322" t="str" cm="1">
        <f t="array" ref="AZ226">IFERROR(INDEX(Hersteller!$D$12:$D$261, SMALL(IF(Hersteller!$D$12:$D$261&lt;&gt;"", ROW(Hersteller!$D$12:$D$261)-11), ROW(A215))), "")</f>
        <v/>
      </c>
      <c r="BB226" s="264" cm="1">
        <f t="array" ref="BB22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6" s="264" cm="1">
        <f t="array" ref="BC226">IF(AND($AT$12&gt;0,ROW()-ROW($AT$12)=0),"━━ Installationen ━━",IF(AND($AT$12&gt;0,ROW()-ROW($AT$12)&lt;=$AT$12),INDEX($AS$12:$AS$261,ROW()-ROW($AT$12)),IF(AND($BA$12&gt;0,ROW()-ROW($AT$12)-$AT$12-IF($AT$12&gt;0,1,0)=0),"━━ Hersteller ━━",IF(AND($BA$12&gt;0,ROW()-ROW($AT$12)-$AT$12-IF($AT$12&gt;0,1,0)&lt;=$BA$12),INDEX($AZ$12:$AZ$261,ROW()-ROW($AT$12)-$AT$12-IF($AT$12&gt;0,1,0)),0))))</f>
        <v>0</v>
      </c>
      <c r="BD226" s="264">
        <f t="shared" si="12"/>
        <v>0</v>
      </c>
    </row>
    <row r="227" spans="3:56" ht="30" customHeight="1" thickTop="1" thickBot="1">
      <c r="C227" s="141">
        <v>216</v>
      </c>
      <c r="D227" s="125"/>
      <c r="E227" s="155"/>
      <c r="F227" s="156"/>
      <c r="G227" s="156"/>
      <c r="H227" s="156"/>
      <c r="I227" s="125"/>
      <c r="J227" s="125"/>
      <c r="K227" s="155"/>
      <c r="L227" s="156"/>
      <c r="M227" s="41"/>
      <c r="N227" s="41"/>
      <c r="O227" s="41"/>
      <c r="P227" s="41"/>
      <c r="Q227" s="41"/>
      <c r="R227" s="41"/>
      <c r="S227" s="41"/>
      <c r="T227" s="41"/>
      <c r="U227" s="41"/>
      <c r="AC227" s="61" t="str">
        <f t="array" ref="AC227">IF($K227="", "", IF(ISERROR(INDEX(Länder_Liste!$I:$I, _xludf.AGGREGATE(15, 6, ROW(Länder_Liste!$H$1:$M$260)/(Länder_Liste!$H$1:$M$260=$K$10), 1))), "not_found", INDEX(Länder_Liste!I:I, _xludf.AGGREGATE(15, 6, ROW(Länder_Liste!$H$1:$M$260)/(Länder_Liste!$H$1:$M$260=K227), 1))))</f>
        <v/>
      </c>
      <c r="AD227" s="40" t="str" cm="1">
        <f t="array" ref="AD227">IFERROR(INDEX($AK$12:$AK$261, SMALL(IF($AK$12:$AK$261&lt;&gt;"", ROW($AK$12:$AK$261)-ROW(#REF!)+1), ROW(C214))), "")</f>
        <v/>
      </c>
      <c r="AE227" s="40" cm="1">
        <f t="array" aca="1" ref="AE227" ca="1">IFERROR(INDEX(ListeHersteller,ROW(AE227)-13),0)</f>
        <v>0</v>
      </c>
      <c r="AH227" s="40" t="e">
        <f t="shared" ca="1" si="10"/>
        <v>#REF!</v>
      </c>
      <c r="AK227" s="40" t="str">
        <f t="shared" si="11"/>
        <v/>
      </c>
      <c r="AL227" s="40">
        <f>IF(ISERROR(MATCH(Hersteller!D227,D227:D363, 0)), Hersteller!D227, 0)</f>
        <v>0</v>
      </c>
      <c r="AO227" s="40" cm="1">
        <f t="array" aca="1" ref="AO227" ca="1">IF(ROW()-14&lt;($AI$12),$AH227,IF(ROW()-14=$AI$12,"━━━━━━",INDEX($AE$12:$AE$248,ROW()-14-($AI$12))))</f>
        <v>0</v>
      </c>
      <c r="AR227" s="40" t="str">
        <f t="shared" si="2"/>
        <v>-</v>
      </c>
      <c r="AS227" s="315" t="str" cm="1">
        <f t="array" ref="AS227">IFERROR(INDEX($E$12:$E$261, SMALL(IF($E$12:$E$261&lt;&gt;"", ROW($E$12:$E$261)-11), ROW(A216))), "")</f>
        <v/>
      </c>
      <c r="AU227" s="40" t="e">
        <f>IF(AND(Hersteller!$D227&lt;&gt;"", OR(Hersteller!#REF!="Hersteller", Hersteller!#REF!="")), ROW(), "")</f>
        <v>#REF!</v>
      </c>
      <c r="AV227" s="315" t="str" cm="1">
        <f t="array" ref="AV227">IFERROR(INDEX(Hersteller!$D$12:$D$261, _xlfn.AGGREGATE(15, 6, (ROW(Hersteller!$D$12:$D$261)-11)/((Hersteller!$D$12:$D$261&lt;&gt;"") * ((Hersteller!#REF!="Hersteller") + (Hersteller!#REF!=""))), ROW(A216))), "")</f>
        <v/>
      </c>
      <c r="AX227" s="315" t="str" cm="1">
        <f t="array" ref="AX227">IFERROR(
    INDEX(Hersteller!$D$12:$D$261,
        _xlfn.AGGREGATE(15, 6, (ROW(Hersteller!$D$12:$D$261)-11) / ((Hersteller!$D$12:$D$261&lt;&gt;"") * (Hersteller!#REF!="Zwischenhändler")), ROW(A216))
    ),
    ""
)</f>
        <v/>
      </c>
      <c r="AZ227" s="322" t="str" cm="1">
        <f t="array" ref="AZ227">IFERROR(INDEX(Hersteller!$D$12:$D$261, SMALL(IF(Hersteller!$D$12:$D$261&lt;&gt;"", ROW(Hersteller!$D$12:$D$261)-11), ROW(A216))), "")</f>
        <v/>
      </c>
      <c r="BB227" s="264" cm="1">
        <f t="array" ref="BB22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7" s="264" cm="1">
        <f t="array" ref="BC227">IF(AND($AT$12&gt;0,ROW()-ROW($AT$12)=0),"━━ Installationen ━━",IF(AND($AT$12&gt;0,ROW()-ROW($AT$12)&lt;=$AT$12),INDEX($AS$12:$AS$261,ROW()-ROW($AT$12)),IF(AND($BA$12&gt;0,ROW()-ROW($AT$12)-$AT$12-IF($AT$12&gt;0,1,0)=0),"━━ Hersteller ━━",IF(AND($BA$12&gt;0,ROW()-ROW($AT$12)-$AT$12-IF($AT$12&gt;0,1,0)&lt;=$BA$12),INDEX($AZ$12:$AZ$261,ROW()-ROW($AT$12)-$AT$12-IF($AT$12&gt;0,1,0)),0))))</f>
        <v>0</v>
      </c>
      <c r="BD227" s="264">
        <f t="shared" si="12"/>
        <v>0</v>
      </c>
    </row>
    <row r="228" spans="3:56" ht="30" customHeight="1" thickTop="1" thickBot="1">
      <c r="C228" s="141">
        <v>217</v>
      </c>
      <c r="D228" s="125"/>
      <c r="E228" s="155"/>
      <c r="F228" s="156"/>
      <c r="G228" s="156"/>
      <c r="H228" s="156"/>
      <c r="I228" s="125"/>
      <c r="J228" s="125"/>
      <c r="K228" s="155"/>
      <c r="L228" s="156"/>
      <c r="M228" s="41"/>
      <c r="N228" s="41"/>
      <c r="O228" s="41"/>
      <c r="P228" s="41"/>
      <c r="Q228" s="41"/>
      <c r="R228" s="41"/>
      <c r="S228" s="41"/>
      <c r="T228" s="41"/>
      <c r="U228" s="41"/>
      <c r="AC228" s="61" t="str">
        <f t="array" ref="AC228">IF($K228="", "", IF(ISERROR(INDEX(Länder_Liste!$I:$I, _xludf.AGGREGATE(15, 6, ROW(Länder_Liste!$H$1:$M$260)/(Länder_Liste!$H$1:$M$260=$K$10), 1))), "not_found", INDEX(Länder_Liste!I:I, _xludf.AGGREGATE(15, 6, ROW(Länder_Liste!$H$1:$M$260)/(Länder_Liste!$H$1:$M$260=K228), 1))))</f>
        <v/>
      </c>
      <c r="AD228" s="40" t="str" cm="1">
        <f t="array" ref="AD228">IFERROR(INDEX($AK$12:$AK$261, SMALL(IF($AK$12:$AK$261&lt;&gt;"", ROW($AK$12:$AK$261)-ROW(#REF!)+1), ROW(C215))), "")</f>
        <v/>
      </c>
      <c r="AE228" s="40" cm="1">
        <f t="array" aca="1" ref="AE228" ca="1">IFERROR(INDEX(ListeHersteller,ROW(AE228)-13),0)</f>
        <v>0</v>
      </c>
      <c r="AH228" s="40" t="e">
        <f t="shared" ca="1" si="10"/>
        <v>#REF!</v>
      </c>
      <c r="AK228" s="40" t="str">
        <f t="shared" si="11"/>
        <v/>
      </c>
      <c r="AL228" s="40">
        <f>IF(ISERROR(MATCH(Hersteller!D228,D228:D364, 0)), Hersteller!D228, 0)</f>
        <v>0</v>
      </c>
      <c r="AO228" s="40" cm="1">
        <f t="array" aca="1" ref="AO228" ca="1">IF(ROW()-14&lt;($AI$12),$AH228,IF(ROW()-14=$AI$12,"━━━━━━",INDEX($AE$12:$AE$248,ROW()-14-($AI$12))))</f>
        <v>0</v>
      </c>
      <c r="AR228" s="40" t="str">
        <f t="shared" si="2"/>
        <v>-</v>
      </c>
      <c r="AS228" s="315" t="str" cm="1">
        <f t="array" ref="AS228">IFERROR(INDEX($E$12:$E$261, SMALL(IF($E$12:$E$261&lt;&gt;"", ROW($E$12:$E$261)-11), ROW(A217))), "")</f>
        <v/>
      </c>
      <c r="AU228" s="40" t="e">
        <f>IF(AND(Hersteller!$D228&lt;&gt;"", OR(Hersteller!#REF!="Hersteller", Hersteller!#REF!="")), ROW(), "")</f>
        <v>#REF!</v>
      </c>
      <c r="AV228" s="315" t="str" cm="1">
        <f t="array" ref="AV228">IFERROR(INDEX(Hersteller!$D$12:$D$261, _xlfn.AGGREGATE(15, 6, (ROW(Hersteller!$D$12:$D$261)-11)/((Hersteller!$D$12:$D$261&lt;&gt;"") * ((Hersteller!#REF!="Hersteller") + (Hersteller!#REF!=""))), ROW(A217))), "")</f>
        <v/>
      </c>
      <c r="AX228" s="315" t="str" cm="1">
        <f t="array" ref="AX228">IFERROR(
    INDEX(Hersteller!$D$12:$D$261,
        _xlfn.AGGREGATE(15, 6, (ROW(Hersteller!$D$12:$D$261)-11) / ((Hersteller!$D$12:$D$261&lt;&gt;"") * (Hersteller!#REF!="Zwischenhändler")), ROW(A217))
    ),
    ""
)</f>
        <v/>
      </c>
      <c r="AZ228" s="322" t="str" cm="1">
        <f t="array" ref="AZ228">IFERROR(INDEX(Hersteller!$D$12:$D$261, SMALL(IF(Hersteller!$D$12:$D$261&lt;&gt;"", ROW(Hersteller!$D$12:$D$261)-11), ROW(A217))), "")</f>
        <v/>
      </c>
      <c r="BB228" s="264" cm="1">
        <f t="array" ref="BB22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8" s="264" cm="1">
        <f t="array" ref="BC228">IF(AND($AT$12&gt;0,ROW()-ROW($AT$12)=0),"━━ Installationen ━━",IF(AND($AT$12&gt;0,ROW()-ROW($AT$12)&lt;=$AT$12),INDEX($AS$12:$AS$261,ROW()-ROW($AT$12)),IF(AND($BA$12&gt;0,ROW()-ROW($AT$12)-$AT$12-IF($AT$12&gt;0,1,0)=0),"━━ Hersteller ━━",IF(AND($BA$12&gt;0,ROW()-ROW($AT$12)-$AT$12-IF($AT$12&gt;0,1,0)&lt;=$BA$12),INDEX($AZ$12:$AZ$261,ROW()-ROW($AT$12)-$AT$12-IF($AT$12&gt;0,1,0)),0))))</f>
        <v>0</v>
      </c>
      <c r="BD228" s="264">
        <f t="shared" si="12"/>
        <v>0</v>
      </c>
    </row>
    <row r="229" spans="3:56" ht="30" customHeight="1" thickTop="1" thickBot="1">
      <c r="C229" s="141">
        <v>218</v>
      </c>
      <c r="D229" s="125"/>
      <c r="E229" s="155"/>
      <c r="F229" s="156"/>
      <c r="G229" s="156"/>
      <c r="H229" s="156"/>
      <c r="I229" s="125"/>
      <c r="J229" s="125"/>
      <c r="K229" s="155"/>
      <c r="L229" s="156"/>
      <c r="M229" s="41"/>
      <c r="N229" s="41"/>
      <c r="O229" s="41"/>
      <c r="P229" s="41"/>
      <c r="Q229" s="41"/>
      <c r="R229" s="41"/>
      <c r="S229" s="41"/>
      <c r="T229" s="41"/>
      <c r="U229" s="41"/>
      <c r="AC229" s="61" t="str">
        <f t="array" ref="AC229">IF($K229="", "", IF(ISERROR(INDEX(Länder_Liste!$I:$I, _xludf.AGGREGATE(15, 6, ROW(Länder_Liste!$H$1:$M$260)/(Länder_Liste!$H$1:$M$260=$K$10), 1))), "not_found", INDEX(Länder_Liste!I:I, _xludf.AGGREGATE(15, 6, ROW(Länder_Liste!$H$1:$M$260)/(Länder_Liste!$H$1:$M$260=K229), 1))))</f>
        <v/>
      </c>
      <c r="AD229" s="40" t="str" cm="1">
        <f t="array" ref="AD229">IFERROR(INDEX($AK$12:$AK$261, SMALL(IF($AK$12:$AK$261&lt;&gt;"", ROW($AK$12:$AK$261)-ROW(#REF!)+1), ROW(C216))), "")</f>
        <v/>
      </c>
      <c r="AE229" s="40" cm="1">
        <f t="array" aca="1" ref="AE229" ca="1">IFERROR(INDEX(ListeHersteller,ROW(AE229)-13),0)</f>
        <v>0</v>
      </c>
      <c r="AH229" s="40" t="e">
        <f t="shared" ca="1" si="10"/>
        <v>#REF!</v>
      </c>
      <c r="AK229" s="40" t="str">
        <f t="shared" si="11"/>
        <v/>
      </c>
      <c r="AL229" s="40">
        <f>IF(ISERROR(MATCH(Hersteller!D229,D229:D365, 0)), Hersteller!D229, 0)</f>
        <v>0</v>
      </c>
      <c r="AO229" s="40" cm="1">
        <f t="array" aca="1" ref="AO229" ca="1">IF(ROW()-14&lt;($AI$12),$AH229,IF(ROW()-14=$AI$12,"━━━━━━",INDEX($AE$12:$AE$248,ROW()-14-($AI$12))))</f>
        <v>0</v>
      </c>
      <c r="AR229" s="40" t="str">
        <f t="shared" si="2"/>
        <v>-</v>
      </c>
      <c r="AS229" s="315" t="str" cm="1">
        <f t="array" ref="AS229">IFERROR(INDEX($E$12:$E$261, SMALL(IF($E$12:$E$261&lt;&gt;"", ROW($E$12:$E$261)-11), ROW(A218))), "")</f>
        <v/>
      </c>
      <c r="AU229" s="40" t="e">
        <f>IF(AND(Hersteller!$D229&lt;&gt;"", OR(Hersteller!#REF!="Hersteller", Hersteller!#REF!="")), ROW(), "")</f>
        <v>#REF!</v>
      </c>
      <c r="AV229" s="315" t="str" cm="1">
        <f t="array" ref="AV229">IFERROR(INDEX(Hersteller!$D$12:$D$261, _xlfn.AGGREGATE(15, 6, (ROW(Hersteller!$D$12:$D$261)-11)/((Hersteller!$D$12:$D$261&lt;&gt;"") * ((Hersteller!#REF!="Hersteller") + (Hersteller!#REF!=""))), ROW(A218))), "")</f>
        <v/>
      </c>
      <c r="AX229" s="315" t="str" cm="1">
        <f t="array" ref="AX229">IFERROR(
    INDEX(Hersteller!$D$12:$D$261,
        _xlfn.AGGREGATE(15, 6, (ROW(Hersteller!$D$12:$D$261)-11) / ((Hersteller!$D$12:$D$261&lt;&gt;"") * (Hersteller!#REF!="Zwischenhändler")), ROW(A218))
    ),
    ""
)</f>
        <v/>
      </c>
      <c r="AZ229" s="322" t="str" cm="1">
        <f t="array" ref="AZ229">IFERROR(INDEX(Hersteller!$D$12:$D$261, SMALL(IF(Hersteller!$D$12:$D$261&lt;&gt;"", ROW(Hersteller!$D$12:$D$261)-11), ROW(A218))), "")</f>
        <v/>
      </c>
      <c r="BB229" s="264" cm="1">
        <f t="array" ref="BB22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29" s="264" cm="1">
        <f t="array" ref="BC229">IF(AND($AT$12&gt;0,ROW()-ROW($AT$12)=0),"━━ Installationen ━━",IF(AND($AT$12&gt;0,ROW()-ROW($AT$12)&lt;=$AT$12),INDEX($AS$12:$AS$261,ROW()-ROW($AT$12)),IF(AND($BA$12&gt;0,ROW()-ROW($AT$12)-$AT$12-IF($AT$12&gt;0,1,0)=0),"━━ Hersteller ━━",IF(AND($BA$12&gt;0,ROW()-ROW($AT$12)-$AT$12-IF($AT$12&gt;0,1,0)&lt;=$BA$12),INDEX($AZ$12:$AZ$261,ROW()-ROW($AT$12)-$AT$12-IF($AT$12&gt;0,1,0)),0))))</f>
        <v>0</v>
      </c>
      <c r="BD229" s="264">
        <f t="shared" si="12"/>
        <v>0</v>
      </c>
    </row>
    <row r="230" spans="3:56" ht="30" customHeight="1" thickTop="1" thickBot="1">
      <c r="C230" s="141">
        <v>219</v>
      </c>
      <c r="D230" s="125"/>
      <c r="E230" s="155"/>
      <c r="F230" s="156"/>
      <c r="G230" s="156"/>
      <c r="H230" s="156"/>
      <c r="I230" s="125"/>
      <c r="J230" s="125"/>
      <c r="K230" s="155"/>
      <c r="L230" s="156"/>
      <c r="M230" s="41"/>
      <c r="N230" s="41"/>
      <c r="O230" s="41"/>
      <c r="P230" s="41"/>
      <c r="Q230" s="41"/>
      <c r="R230" s="41"/>
      <c r="S230" s="41"/>
      <c r="T230" s="41"/>
      <c r="U230" s="41"/>
      <c r="AC230" s="61" t="str">
        <f t="array" ref="AC230">IF($K230="", "", IF(ISERROR(INDEX(Länder_Liste!$I:$I, _xludf.AGGREGATE(15, 6, ROW(Länder_Liste!$H$1:$M$260)/(Länder_Liste!$H$1:$M$260=$K$10), 1))), "not_found", INDEX(Länder_Liste!I:I, _xludf.AGGREGATE(15, 6, ROW(Länder_Liste!$H$1:$M$260)/(Länder_Liste!$H$1:$M$260=K230), 1))))</f>
        <v/>
      </c>
      <c r="AD230" s="40" t="str" cm="1">
        <f t="array" ref="AD230">IFERROR(INDEX($AK$12:$AK$261, SMALL(IF($AK$12:$AK$261&lt;&gt;"", ROW($AK$12:$AK$261)-ROW(#REF!)+1), ROW(C217))), "")</f>
        <v/>
      </c>
      <c r="AE230" s="40" cm="1">
        <f t="array" aca="1" ref="AE230" ca="1">IFERROR(INDEX(ListeHersteller,ROW(AE230)-13),0)</f>
        <v>0</v>
      </c>
      <c r="AH230" s="40" t="e">
        <f t="shared" ca="1" si="10"/>
        <v>#REF!</v>
      </c>
      <c r="AK230" s="40" t="str">
        <f t="shared" si="11"/>
        <v/>
      </c>
      <c r="AL230" s="40">
        <f>IF(ISERROR(MATCH(Hersteller!D230,D230:D366, 0)), Hersteller!D230, 0)</f>
        <v>0</v>
      </c>
      <c r="AO230" s="40" cm="1">
        <f t="array" aca="1" ref="AO230" ca="1">IF(ROW()-14&lt;($AI$12),$AH230,IF(ROW()-14=$AI$12,"━━━━━━",INDEX($AE$12:$AE$248,ROW()-14-($AI$12))))</f>
        <v>0</v>
      </c>
      <c r="AR230" s="40" t="str">
        <f t="shared" si="2"/>
        <v>-</v>
      </c>
      <c r="AS230" s="315" t="str" cm="1">
        <f t="array" ref="AS230">IFERROR(INDEX($E$12:$E$261, SMALL(IF($E$12:$E$261&lt;&gt;"", ROW($E$12:$E$261)-11), ROW(A219))), "")</f>
        <v/>
      </c>
      <c r="AU230" s="40" t="e">
        <f>IF(AND(Hersteller!$D230&lt;&gt;"", OR(Hersteller!#REF!="Hersteller", Hersteller!#REF!="")), ROW(), "")</f>
        <v>#REF!</v>
      </c>
      <c r="AV230" s="315" t="str" cm="1">
        <f t="array" ref="AV230">IFERROR(INDEX(Hersteller!$D$12:$D$261, _xlfn.AGGREGATE(15, 6, (ROW(Hersteller!$D$12:$D$261)-11)/((Hersteller!$D$12:$D$261&lt;&gt;"") * ((Hersteller!#REF!="Hersteller") + (Hersteller!#REF!=""))), ROW(A219))), "")</f>
        <v/>
      </c>
      <c r="AX230" s="315" t="str" cm="1">
        <f t="array" ref="AX230">IFERROR(
    INDEX(Hersteller!$D$12:$D$261,
        _xlfn.AGGREGATE(15, 6, (ROW(Hersteller!$D$12:$D$261)-11) / ((Hersteller!$D$12:$D$261&lt;&gt;"") * (Hersteller!#REF!="Zwischenhändler")), ROW(A219))
    ),
    ""
)</f>
        <v/>
      </c>
      <c r="AZ230" s="322" t="str" cm="1">
        <f t="array" ref="AZ230">IFERROR(INDEX(Hersteller!$D$12:$D$261, SMALL(IF(Hersteller!$D$12:$D$261&lt;&gt;"", ROW(Hersteller!$D$12:$D$261)-11), ROW(A219))), "")</f>
        <v/>
      </c>
      <c r="BB230" s="264" cm="1">
        <f t="array" ref="BB23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0" s="264" cm="1">
        <f t="array" ref="BC230">IF(AND($AT$12&gt;0,ROW()-ROW($AT$12)=0),"━━ Installationen ━━",IF(AND($AT$12&gt;0,ROW()-ROW($AT$12)&lt;=$AT$12),INDEX($AS$12:$AS$261,ROW()-ROW($AT$12)),IF(AND($BA$12&gt;0,ROW()-ROW($AT$12)-$AT$12-IF($AT$12&gt;0,1,0)=0),"━━ Hersteller ━━",IF(AND($BA$12&gt;0,ROW()-ROW($AT$12)-$AT$12-IF($AT$12&gt;0,1,0)&lt;=$BA$12),INDEX($AZ$12:$AZ$261,ROW()-ROW($AT$12)-$AT$12-IF($AT$12&gt;0,1,0)),0))))</f>
        <v>0</v>
      </c>
      <c r="BD230" s="264">
        <f t="shared" si="12"/>
        <v>0</v>
      </c>
    </row>
    <row r="231" spans="3:56" ht="30" customHeight="1" thickTop="1" thickBot="1">
      <c r="C231" s="141">
        <v>220</v>
      </c>
      <c r="D231" s="125"/>
      <c r="E231" s="155"/>
      <c r="F231" s="156"/>
      <c r="G231" s="156"/>
      <c r="H231" s="156"/>
      <c r="I231" s="125"/>
      <c r="J231" s="125"/>
      <c r="K231" s="155"/>
      <c r="L231" s="156"/>
      <c r="M231" s="41"/>
      <c r="N231" s="41"/>
      <c r="O231" s="41"/>
      <c r="P231" s="41"/>
      <c r="Q231" s="41"/>
      <c r="R231" s="41"/>
      <c r="S231" s="41"/>
      <c r="T231" s="41"/>
      <c r="U231" s="41"/>
      <c r="AC231" s="61" t="str">
        <f t="array" ref="AC231">IF($K231="", "", IF(ISERROR(INDEX(Länder_Liste!$I:$I, _xludf.AGGREGATE(15, 6, ROW(Länder_Liste!$H$1:$M$260)/(Länder_Liste!$H$1:$M$260=$K$10), 1))), "not_found", INDEX(Länder_Liste!I:I, _xludf.AGGREGATE(15, 6, ROW(Länder_Liste!$H$1:$M$260)/(Länder_Liste!$H$1:$M$260=K231), 1))))</f>
        <v/>
      </c>
      <c r="AD231" s="40" t="str" cm="1">
        <f t="array" ref="AD231">IFERROR(INDEX($AK$12:$AK$261, SMALL(IF($AK$12:$AK$261&lt;&gt;"", ROW($AK$12:$AK$261)-ROW(#REF!)+1), ROW(C218))), "")</f>
        <v/>
      </c>
      <c r="AE231" s="40" cm="1">
        <f t="array" aca="1" ref="AE231" ca="1">IFERROR(INDEX(ListeHersteller,ROW(AE231)-13),0)</f>
        <v>0</v>
      </c>
      <c r="AH231" s="40" t="e">
        <f t="shared" ca="1" si="10"/>
        <v>#REF!</v>
      </c>
      <c r="AK231" s="40" t="str">
        <f t="shared" si="11"/>
        <v/>
      </c>
      <c r="AL231" s="40">
        <f>IF(ISERROR(MATCH(Hersteller!D231,D231:D367, 0)), Hersteller!D231, 0)</f>
        <v>0</v>
      </c>
      <c r="AO231" s="40" cm="1">
        <f t="array" aca="1" ref="AO231" ca="1">IF(ROW()-14&lt;($AI$12),$AH231,IF(ROW()-14=$AI$12,"━━━━━━",INDEX($AE$12:$AE$248,ROW()-14-($AI$12))))</f>
        <v>0</v>
      </c>
      <c r="AR231" s="40" t="str">
        <f t="shared" si="2"/>
        <v>-</v>
      </c>
      <c r="AS231" s="315" t="str" cm="1">
        <f t="array" ref="AS231">IFERROR(INDEX($E$12:$E$261, SMALL(IF($E$12:$E$261&lt;&gt;"", ROW($E$12:$E$261)-11), ROW(A220))), "")</f>
        <v/>
      </c>
      <c r="AU231" s="40" t="e">
        <f>IF(AND(Hersteller!$D231&lt;&gt;"", OR(Hersteller!#REF!="Hersteller", Hersteller!#REF!="")), ROW(), "")</f>
        <v>#REF!</v>
      </c>
      <c r="AV231" s="315" t="str" cm="1">
        <f t="array" ref="AV231">IFERROR(INDEX(Hersteller!$D$12:$D$261, _xlfn.AGGREGATE(15, 6, (ROW(Hersteller!$D$12:$D$261)-11)/((Hersteller!$D$12:$D$261&lt;&gt;"") * ((Hersteller!#REF!="Hersteller") + (Hersteller!#REF!=""))), ROW(A220))), "")</f>
        <v/>
      </c>
      <c r="AX231" s="315" t="str" cm="1">
        <f t="array" ref="AX231">IFERROR(
    INDEX(Hersteller!$D$12:$D$261,
        _xlfn.AGGREGATE(15, 6, (ROW(Hersteller!$D$12:$D$261)-11) / ((Hersteller!$D$12:$D$261&lt;&gt;"") * (Hersteller!#REF!="Zwischenhändler")), ROW(A220))
    ),
    ""
)</f>
        <v/>
      </c>
      <c r="AZ231" s="322" t="str" cm="1">
        <f t="array" ref="AZ231">IFERROR(INDEX(Hersteller!$D$12:$D$261, SMALL(IF(Hersteller!$D$12:$D$261&lt;&gt;"", ROW(Hersteller!$D$12:$D$261)-11), ROW(A220))), "")</f>
        <v/>
      </c>
      <c r="BB231" s="264" cm="1">
        <f t="array" ref="BB23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1" s="264" cm="1">
        <f t="array" ref="BC231">IF(AND($AT$12&gt;0,ROW()-ROW($AT$12)=0),"━━ Installationen ━━",IF(AND($AT$12&gt;0,ROW()-ROW($AT$12)&lt;=$AT$12),INDEX($AS$12:$AS$261,ROW()-ROW($AT$12)),IF(AND($BA$12&gt;0,ROW()-ROW($AT$12)-$AT$12-IF($AT$12&gt;0,1,0)=0),"━━ Hersteller ━━",IF(AND($BA$12&gt;0,ROW()-ROW($AT$12)-$AT$12-IF($AT$12&gt;0,1,0)&lt;=$BA$12),INDEX($AZ$12:$AZ$261,ROW()-ROW($AT$12)-$AT$12-IF($AT$12&gt;0,1,0)),0))))</f>
        <v>0</v>
      </c>
      <c r="BD231" s="264">
        <f t="shared" si="12"/>
        <v>0</v>
      </c>
    </row>
    <row r="232" spans="3:56" ht="30" customHeight="1" thickTop="1" thickBot="1">
      <c r="C232" s="141">
        <v>221</v>
      </c>
      <c r="D232" s="125"/>
      <c r="E232" s="155"/>
      <c r="F232" s="156"/>
      <c r="G232" s="156"/>
      <c r="H232" s="156"/>
      <c r="I232" s="125"/>
      <c r="J232" s="125"/>
      <c r="K232" s="155"/>
      <c r="L232" s="156"/>
      <c r="M232" s="41"/>
      <c r="N232" s="41"/>
      <c r="O232" s="41"/>
      <c r="P232" s="41"/>
      <c r="Q232" s="41"/>
      <c r="R232" s="41"/>
      <c r="S232" s="41"/>
      <c r="T232" s="41"/>
      <c r="U232" s="41"/>
      <c r="AC232" s="61" t="str">
        <f t="array" ref="AC232">IF($K232="", "", IF(ISERROR(INDEX(Länder_Liste!$I:$I, _xludf.AGGREGATE(15, 6, ROW(Länder_Liste!$H$1:$M$260)/(Länder_Liste!$H$1:$M$260=$K$10), 1))), "not_found", INDEX(Länder_Liste!I:I, _xludf.AGGREGATE(15, 6, ROW(Länder_Liste!$H$1:$M$260)/(Länder_Liste!$H$1:$M$260=K232), 1))))</f>
        <v/>
      </c>
      <c r="AD232" s="40" t="str" cm="1">
        <f t="array" ref="AD232">IFERROR(INDEX($AK$12:$AK$261, SMALL(IF($AK$12:$AK$261&lt;&gt;"", ROW($AK$12:$AK$261)-ROW(#REF!)+1), ROW(C219))), "")</f>
        <v/>
      </c>
      <c r="AE232" s="40" cm="1">
        <f t="array" aca="1" ref="AE232" ca="1">IFERROR(INDEX(ListeHersteller,ROW(AE232)-13),0)</f>
        <v>0</v>
      </c>
      <c r="AH232" s="40" t="e">
        <f t="shared" ca="1" si="10"/>
        <v>#REF!</v>
      </c>
      <c r="AK232" s="40" t="str">
        <f t="shared" si="11"/>
        <v/>
      </c>
      <c r="AL232" s="40">
        <f>IF(ISERROR(MATCH(Hersteller!D232,D232:D368, 0)), Hersteller!D232, 0)</f>
        <v>0</v>
      </c>
      <c r="AO232" s="40" cm="1">
        <f t="array" aca="1" ref="AO232" ca="1">IF(ROW()-14&lt;($AI$12),$AH232,IF(ROW()-14=$AI$12,"━━━━━━",INDEX($AE$12:$AE$248,ROW()-14-($AI$12))))</f>
        <v>0</v>
      </c>
      <c r="AR232" s="40" t="str">
        <f t="shared" ref="AR232:AR295" si="13">IF($E232&lt;&gt;"",ROW(),"-")</f>
        <v>-</v>
      </c>
      <c r="AS232" s="315" t="str" cm="1">
        <f t="array" ref="AS232">IFERROR(INDEX($E$12:$E$261, SMALL(IF($E$12:$E$261&lt;&gt;"", ROW($E$12:$E$261)-11), ROW(A221))), "")</f>
        <v/>
      </c>
      <c r="AU232" s="40" t="e">
        <f>IF(AND(Hersteller!$D232&lt;&gt;"", OR(Hersteller!#REF!="Hersteller", Hersteller!#REF!="")), ROW(), "")</f>
        <v>#REF!</v>
      </c>
      <c r="AV232" s="315" t="str" cm="1">
        <f t="array" ref="AV232">IFERROR(INDEX(Hersteller!$D$12:$D$261, _xlfn.AGGREGATE(15, 6, (ROW(Hersteller!$D$12:$D$261)-11)/((Hersteller!$D$12:$D$261&lt;&gt;"") * ((Hersteller!#REF!="Hersteller") + (Hersteller!#REF!=""))), ROW(A221))), "")</f>
        <v/>
      </c>
      <c r="AX232" s="315" t="str" cm="1">
        <f t="array" ref="AX232">IFERROR(
    INDEX(Hersteller!$D$12:$D$261,
        _xlfn.AGGREGATE(15, 6, (ROW(Hersteller!$D$12:$D$261)-11) / ((Hersteller!$D$12:$D$261&lt;&gt;"") * (Hersteller!#REF!="Zwischenhändler")), ROW(A221))
    ),
    ""
)</f>
        <v/>
      </c>
      <c r="AZ232" s="322" t="str" cm="1">
        <f t="array" ref="AZ232">IFERROR(INDEX(Hersteller!$D$12:$D$261, SMALL(IF(Hersteller!$D$12:$D$261&lt;&gt;"", ROW(Hersteller!$D$12:$D$261)-11), ROW(A221))), "")</f>
        <v/>
      </c>
      <c r="BB232" s="264" cm="1">
        <f t="array" ref="BB23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2" s="264" cm="1">
        <f t="array" ref="BC232">IF(AND($AT$12&gt;0,ROW()-ROW($AT$12)=0),"━━ Installationen ━━",IF(AND($AT$12&gt;0,ROW()-ROW($AT$12)&lt;=$AT$12),INDEX($AS$12:$AS$261,ROW()-ROW($AT$12)),IF(AND($BA$12&gt;0,ROW()-ROW($AT$12)-$AT$12-IF($AT$12&gt;0,1,0)=0),"━━ Hersteller ━━",IF(AND($BA$12&gt;0,ROW()-ROW($AT$12)-$AT$12-IF($AT$12&gt;0,1,0)&lt;=$BA$12),INDEX($AZ$12:$AZ$261,ROW()-ROW($AT$12)-$AT$12-IF($AT$12&gt;0,1,0)),0))))</f>
        <v>0</v>
      </c>
      <c r="BD232" s="264">
        <f t="shared" si="12"/>
        <v>0</v>
      </c>
    </row>
    <row r="233" spans="3:56" ht="30" customHeight="1" thickTop="1" thickBot="1">
      <c r="C233" s="141">
        <v>222</v>
      </c>
      <c r="D233" s="125"/>
      <c r="E233" s="155"/>
      <c r="F233" s="156"/>
      <c r="G233" s="156"/>
      <c r="H233" s="156"/>
      <c r="I233" s="125"/>
      <c r="J233" s="125"/>
      <c r="K233" s="155"/>
      <c r="L233" s="156"/>
      <c r="M233" s="41"/>
      <c r="N233" s="41"/>
      <c r="O233" s="41"/>
      <c r="P233" s="41"/>
      <c r="Q233" s="41"/>
      <c r="R233" s="41"/>
      <c r="S233" s="41"/>
      <c r="T233" s="41"/>
      <c r="U233" s="41"/>
      <c r="AC233" s="61" t="str">
        <f t="array" ref="AC233">IF($K233="", "", IF(ISERROR(INDEX(Länder_Liste!$I:$I, _xludf.AGGREGATE(15, 6, ROW(Länder_Liste!$H$1:$M$260)/(Länder_Liste!$H$1:$M$260=$K$10), 1))), "not_found", INDEX(Länder_Liste!I:I, _xludf.AGGREGATE(15, 6, ROW(Länder_Liste!$H$1:$M$260)/(Länder_Liste!$H$1:$M$260=K233), 1))))</f>
        <v/>
      </c>
      <c r="AD233" s="40" t="str" cm="1">
        <f t="array" ref="AD233">IFERROR(INDEX($AK$12:$AK$261, SMALL(IF($AK$12:$AK$261&lt;&gt;"", ROW($AK$12:$AK$261)-ROW(#REF!)+1), ROW(C220))), "")</f>
        <v/>
      </c>
      <c r="AE233" s="40" cm="1">
        <f t="array" aca="1" ref="AE233" ca="1">IFERROR(INDEX(ListeHersteller,ROW(AE233)-13),0)</f>
        <v>0</v>
      </c>
      <c r="AH233" s="40" t="e">
        <f t="shared" ca="1" si="10"/>
        <v>#REF!</v>
      </c>
      <c r="AK233" s="40" t="str">
        <f t="shared" si="11"/>
        <v/>
      </c>
      <c r="AL233" s="40">
        <f>IF(ISERROR(MATCH(Hersteller!D233,D233:D369, 0)), Hersteller!D233, 0)</f>
        <v>0</v>
      </c>
      <c r="AO233" s="40" cm="1">
        <f t="array" aca="1" ref="AO233" ca="1">IF(ROW()-14&lt;($AI$12),$AH233,IF(ROW()-14=$AI$12,"━━━━━━",INDEX($AE$12:$AE$248,ROW()-14-($AI$12))))</f>
        <v>0</v>
      </c>
      <c r="AR233" s="40" t="str">
        <f t="shared" si="13"/>
        <v>-</v>
      </c>
      <c r="AS233" s="315" t="str" cm="1">
        <f t="array" ref="AS233">IFERROR(INDEX($E$12:$E$261, SMALL(IF($E$12:$E$261&lt;&gt;"", ROW($E$12:$E$261)-11), ROW(A222))), "")</f>
        <v/>
      </c>
      <c r="AU233" s="40" t="e">
        <f>IF(AND(Hersteller!$D233&lt;&gt;"", OR(Hersteller!#REF!="Hersteller", Hersteller!#REF!="")), ROW(), "")</f>
        <v>#REF!</v>
      </c>
      <c r="AV233" s="315" t="str" cm="1">
        <f t="array" ref="AV233">IFERROR(INDEX(Hersteller!$D$12:$D$261, _xlfn.AGGREGATE(15, 6, (ROW(Hersteller!$D$12:$D$261)-11)/((Hersteller!$D$12:$D$261&lt;&gt;"") * ((Hersteller!#REF!="Hersteller") + (Hersteller!#REF!=""))), ROW(A222))), "")</f>
        <v/>
      </c>
      <c r="AX233" s="315" t="str" cm="1">
        <f t="array" ref="AX233">IFERROR(
    INDEX(Hersteller!$D$12:$D$261,
        _xlfn.AGGREGATE(15, 6, (ROW(Hersteller!$D$12:$D$261)-11) / ((Hersteller!$D$12:$D$261&lt;&gt;"") * (Hersteller!#REF!="Zwischenhändler")), ROW(A222))
    ),
    ""
)</f>
        <v/>
      </c>
      <c r="AZ233" s="322" t="str" cm="1">
        <f t="array" ref="AZ233">IFERROR(INDEX(Hersteller!$D$12:$D$261, SMALL(IF(Hersteller!$D$12:$D$261&lt;&gt;"", ROW(Hersteller!$D$12:$D$261)-11), ROW(A222))), "")</f>
        <v/>
      </c>
      <c r="BB233" s="264" cm="1">
        <f t="array" ref="BB23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3" s="264" cm="1">
        <f t="array" ref="BC233">IF(AND($AT$12&gt;0,ROW()-ROW($AT$12)=0),"━━ Installationen ━━",IF(AND($AT$12&gt;0,ROW()-ROW($AT$12)&lt;=$AT$12),INDEX($AS$12:$AS$261,ROW()-ROW($AT$12)),IF(AND($BA$12&gt;0,ROW()-ROW($AT$12)-$AT$12-IF($AT$12&gt;0,1,0)=0),"━━ Hersteller ━━",IF(AND($BA$12&gt;0,ROW()-ROW($AT$12)-$AT$12-IF($AT$12&gt;0,1,0)&lt;=$BA$12),INDEX($AZ$12:$AZ$261,ROW()-ROW($AT$12)-$AT$12-IF($AT$12&gt;0,1,0)),0))))</f>
        <v>0</v>
      </c>
      <c r="BD233" s="264">
        <f t="shared" si="12"/>
        <v>0</v>
      </c>
    </row>
    <row r="234" spans="3:56" ht="30" customHeight="1" thickTop="1" thickBot="1">
      <c r="C234" s="141">
        <v>223</v>
      </c>
      <c r="D234" s="125"/>
      <c r="E234" s="155"/>
      <c r="F234" s="156"/>
      <c r="G234" s="156"/>
      <c r="H234" s="156"/>
      <c r="I234" s="125"/>
      <c r="J234" s="125"/>
      <c r="K234" s="155"/>
      <c r="L234" s="156"/>
      <c r="M234" s="41"/>
      <c r="N234" s="41"/>
      <c r="O234" s="41"/>
      <c r="P234" s="41"/>
      <c r="Q234" s="41"/>
      <c r="R234" s="41"/>
      <c r="S234" s="41"/>
      <c r="T234" s="41"/>
      <c r="U234" s="41"/>
      <c r="AC234" s="61" t="str">
        <f t="array" ref="AC234">IF($K234="", "", IF(ISERROR(INDEX(Länder_Liste!$I:$I, _xludf.AGGREGATE(15, 6, ROW(Länder_Liste!$H$1:$M$260)/(Länder_Liste!$H$1:$M$260=$K$10), 1))), "not_found", INDEX(Länder_Liste!I:I, _xludf.AGGREGATE(15, 6, ROW(Länder_Liste!$H$1:$M$260)/(Länder_Liste!$H$1:$M$260=K234), 1))))</f>
        <v/>
      </c>
      <c r="AD234" s="40" t="str" cm="1">
        <f t="array" ref="AD234">IFERROR(INDEX($AK$12:$AK$261, SMALL(IF($AK$12:$AK$261&lt;&gt;"", ROW($AK$12:$AK$261)-ROW(#REF!)+1), ROW(C221))), "")</f>
        <v/>
      </c>
      <c r="AE234" s="40" cm="1">
        <f t="array" aca="1" ref="AE234" ca="1">IFERROR(INDEX(ListeHersteller,ROW(AE234)-13),0)</f>
        <v>0</v>
      </c>
      <c r="AH234" s="40" t="e">
        <f t="shared" ca="1" si="10"/>
        <v>#REF!</v>
      </c>
      <c r="AK234" s="40" t="str">
        <f t="shared" si="11"/>
        <v/>
      </c>
      <c r="AL234" s="40">
        <f>IF(ISERROR(MATCH(Hersteller!D234,D234:D370, 0)), Hersteller!D234, 0)</f>
        <v>0</v>
      </c>
      <c r="AO234" s="40" cm="1">
        <f t="array" aca="1" ref="AO234" ca="1">IF(ROW()-14&lt;($AI$12),$AH234,IF(ROW()-14=$AI$12,"━━━━━━",INDEX($AE$12:$AE$248,ROW()-14-($AI$12))))</f>
        <v>0</v>
      </c>
      <c r="AR234" s="40" t="str">
        <f t="shared" si="13"/>
        <v>-</v>
      </c>
      <c r="AS234" s="315" t="str" cm="1">
        <f t="array" ref="AS234">IFERROR(INDEX($E$12:$E$261, SMALL(IF($E$12:$E$261&lt;&gt;"", ROW($E$12:$E$261)-11), ROW(A223))), "")</f>
        <v/>
      </c>
      <c r="AU234" s="40" t="e">
        <f>IF(AND(Hersteller!$D234&lt;&gt;"", OR(Hersteller!#REF!="Hersteller", Hersteller!#REF!="")), ROW(), "")</f>
        <v>#REF!</v>
      </c>
      <c r="AV234" s="315" t="str" cm="1">
        <f t="array" ref="AV234">IFERROR(INDEX(Hersteller!$D$12:$D$261, _xlfn.AGGREGATE(15, 6, (ROW(Hersteller!$D$12:$D$261)-11)/((Hersteller!$D$12:$D$261&lt;&gt;"") * ((Hersteller!#REF!="Hersteller") + (Hersteller!#REF!=""))), ROW(A223))), "")</f>
        <v/>
      </c>
      <c r="AX234" s="315" t="str" cm="1">
        <f t="array" ref="AX234">IFERROR(
    INDEX(Hersteller!$D$12:$D$261,
        _xlfn.AGGREGATE(15, 6, (ROW(Hersteller!$D$12:$D$261)-11) / ((Hersteller!$D$12:$D$261&lt;&gt;"") * (Hersteller!#REF!="Zwischenhändler")), ROW(A223))
    ),
    ""
)</f>
        <v/>
      </c>
      <c r="AZ234" s="322" t="str" cm="1">
        <f t="array" ref="AZ234">IFERROR(INDEX(Hersteller!$D$12:$D$261, SMALL(IF(Hersteller!$D$12:$D$261&lt;&gt;"", ROW(Hersteller!$D$12:$D$261)-11), ROW(A223))), "")</f>
        <v/>
      </c>
      <c r="BB234" s="264" cm="1">
        <f t="array" ref="BB23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4" s="264" cm="1">
        <f t="array" ref="BC234">IF(AND($AT$12&gt;0,ROW()-ROW($AT$12)=0),"━━ Installationen ━━",IF(AND($AT$12&gt;0,ROW()-ROW($AT$12)&lt;=$AT$12),INDEX($AS$12:$AS$261,ROW()-ROW($AT$12)),IF(AND($BA$12&gt;0,ROW()-ROW($AT$12)-$AT$12-IF($AT$12&gt;0,1,0)=0),"━━ Hersteller ━━",IF(AND($BA$12&gt;0,ROW()-ROW($AT$12)-$AT$12-IF($AT$12&gt;0,1,0)&lt;=$BA$12),INDEX($AZ$12:$AZ$261,ROW()-ROW($AT$12)-$AT$12-IF($AT$12&gt;0,1,0)),0))))</f>
        <v>0</v>
      </c>
      <c r="BD234" s="264">
        <f t="shared" si="12"/>
        <v>0</v>
      </c>
    </row>
    <row r="235" spans="3:56" ht="30" customHeight="1" thickTop="1" thickBot="1">
      <c r="C235" s="141">
        <v>224</v>
      </c>
      <c r="D235" s="125"/>
      <c r="E235" s="155"/>
      <c r="F235" s="156"/>
      <c r="G235" s="156"/>
      <c r="H235" s="156"/>
      <c r="I235" s="125"/>
      <c r="J235" s="125"/>
      <c r="K235" s="155"/>
      <c r="L235" s="156"/>
      <c r="M235" s="41"/>
      <c r="N235" s="41"/>
      <c r="O235" s="41"/>
      <c r="P235" s="41"/>
      <c r="Q235" s="41"/>
      <c r="R235" s="41"/>
      <c r="S235" s="41"/>
      <c r="T235" s="41"/>
      <c r="U235" s="41"/>
      <c r="AC235" s="61" t="str">
        <f t="array" ref="AC235">IF($K235="", "", IF(ISERROR(INDEX(Länder_Liste!$I:$I, _xludf.AGGREGATE(15, 6, ROW(Länder_Liste!$H$1:$M$260)/(Länder_Liste!$H$1:$M$260=$K$10), 1))), "not_found", INDEX(Länder_Liste!I:I, _xludf.AGGREGATE(15, 6, ROW(Länder_Liste!$H$1:$M$260)/(Länder_Liste!$H$1:$M$260=K235), 1))))</f>
        <v/>
      </c>
      <c r="AD235" s="40" t="str" cm="1">
        <f t="array" ref="AD235">IFERROR(INDEX($AK$12:$AK$261, SMALL(IF($AK$12:$AK$261&lt;&gt;"", ROW($AK$12:$AK$261)-ROW(#REF!)+1), ROW(C222))), "")</f>
        <v/>
      </c>
      <c r="AE235" s="40" cm="1">
        <f t="array" aca="1" ref="AE235" ca="1">IFERROR(INDEX(ListeHersteller,ROW(AE235)-13),0)</f>
        <v>0</v>
      </c>
      <c r="AH235" s="40" t="e">
        <f t="shared" ca="1" si="10"/>
        <v>#REF!</v>
      </c>
      <c r="AK235" s="40" t="str">
        <f t="shared" si="11"/>
        <v/>
      </c>
      <c r="AL235" s="40">
        <f>IF(ISERROR(MATCH(Hersteller!D235,D235:D371, 0)), Hersteller!D235, 0)</f>
        <v>0</v>
      </c>
      <c r="AO235" s="40" cm="1">
        <f t="array" aca="1" ref="AO235" ca="1">IF(ROW()-14&lt;($AI$12),$AH235,IF(ROW()-14=$AI$12,"━━━━━━",INDEX($AE$12:$AE$248,ROW()-14-($AI$12))))</f>
        <v>0</v>
      </c>
      <c r="AR235" s="40" t="str">
        <f t="shared" si="13"/>
        <v>-</v>
      </c>
      <c r="AS235" s="315" t="str" cm="1">
        <f t="array" ref="AS235">IFERROR(INDEX($E$12:$E$261, SMALL(IF($E$12:$E$261&lt;&gt;"", ROW($E$12:$E$261)-11), ROW(A224))), "")</f>
        <v/>
      </c>
      <c r="AU235" s="40" t="e">
        <f>IF(AND(Hersteller!$D235&lt;&gt;"", OR(Hersteller!#REF!="Hersteller", Hersteller!#REF!="")), ROW(), "")</f>
        <v>#REF!</v>
      </c>
      <c r="AV235" s="315" t="str" cm="1">
        <f t="array" ref="AV235">IFERROR(INDEX(Hersteller!$D$12:$D$261, _xlfn.AGGREGATE(15, 6, (ROW(Hersteller!$D$12:$D$261)-11)/((Hersteller!$D$12:$D$261&lt;&gt;"") * ((Hersteller!#REF!="Hersteller") + (Hersteller!#REF!=""))), ROW(A224))), "")</f>
        <v/>
      </c>
      <c r="AX235" s="315" t="str" cm="1">
        <f t="array" ref="AX235">IFERROR(
    INDEX(Hersteller!$D$12:$D$261,
        _xlfn.AGGREGATE(15, 6, (ROW(Hersteller!$D$12:$D$261)-11) / ((Hersteller!$D$12:$D$261&lt;&gt;"") * (Hersteller!#REF!="Zwischenhändler")), ROW(A224))
    ),
    ""
)</f>
        <v/>
      </c>
      <c r="AZ235" s="322" t="str" cm="1">
        <f t="array" ref="AZ235">IFERROR(INDEX(Hersteller!$D$12:$D$261, SMALL(IF(Hersteller!$D$12:$D$261&lt;&gt;"", ROW(Hersteller!$D$12:$D$261)-11), ROW(A224))), "")</f>
        <v/>
      </c>
      <c r="BB235" s="264" cm="1">
        <f t="array" ref="BB23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5" s="264" cm="1">
        <f t="array" ref="BC235">IF(AND($AT$12&gt;0,ROW()-ROW($AT$12)=0),"━━ Installationen ━━",IF(AND($AT$12&gt;0,ROW()-ROW($AT$12)&lt;=$AT$12),INDEX($AS$12:$AS$261,ROW()-ROW($AT$12)),IF(AND($BA$12&gt;0,ROW()-ROW($AT$12)-$AT$12-IF($AT$12&gt;0,1,0)=0),"━━ Hersteller ━━",IF(AND($BA$12&gt;0,ROW()-ROW($AT$12)-$AT$12-IF($AT$12&gt;0,1,0)&lt;=$BA$12),INDEX($AZ$12:$AZ$261,ROW()-ROW($AT$12)-$AT$12-IF($AT$12&gt;0,1,0)),0))))</f>
        <v>0</v>
      </c>
      <c r="BD235" s="264">
        <f t="shared" si="12"/>
        <v>0</v>
      </c>
    </row>
    <row r="236" spans="3:56" ht="30" customHeight="1" thickTop="1" thickBot="1">
      <c r="C236" s="141">
        <v>225</v>
      </c>
      <c r="D236" s="125"/>
      <c r="E236" s="155"/>
      <c r="F236" s="156"/>
      <c r="G236" s="156"/>
      <c r="H236" s="156"/>
      <c r="I236" s="125"/>
      <c r="J236" s="125"/>
      <c r="K236" s="155"/>
      <c r="L236" s="156"/>
      <c r="M236" s="41"/>
      <c r="N236" s="41"/>
      <c r="O236" s="41"/>
      <c r="P236" s="41"/>
      <c r="Q236" s="41"/>
      <c r="R236" s="41"/>
      <c r="S236" s="41"/>
      <c r="T236" s="41"/>
      <c r="U236" s="41"/>
      <c r="AC236" s="61" t="str">
        <f t="array" ref="AC236">IF($K236="", "", IF(ISERROR(INDEX(Länder_Liste!$I:$I, _xludf.AGGREGATE(15, 6, ROW(Länder_Liste!$H$1:$M$260)/(Länder_Liste!$H$1:$M$260=$K$10), 1))), "not_found", INDEX(Länder_Liste!I:I, _xludf.AGGREGATE(15, 6, ROW(Länder_Liste!$H$1:$M$260)/(Länder_Liste!$H$1:$M$260=K236), 1))))</f>
        <v/>
      </c>
      <c r="AD236" s="40" t="str" cm="1">
        <f t="array" ref="AD236">IFERROR(INDEX($AK$12:$AK$261, SMALL(IF($AK$12:$AK$261&lt;&gt;"", ROW($AK$12:$AK$261)-ROW(#REF!)+1), ROW(C223))), "")</f>
        <v/>
      </c>
      <c r="AE236" s="40" cm="1">
        <f t="array" aca="1" ref="AE236" ca="1">IFERROR(INDEX(ListeHersteller,ROW(AE236)-13),0)</f>
        <v>0</v>
      </c>
      <c r="AH236" s="40" t="e">
        <f t="shared" ca="1" si="10"/>
        <v>#REF!</v>
      </c>
      <c r="AK236" s="40" t="str">
        <f t="shared" si="11"/>
        <v/>
      </c>
      <c r="AL236" s="40">
        <f>IF(ISERROR(MATCH(Hersteller!D236,D236:D372, 0)), Hersteller!D236, 0)</f>
        <v>0</v>
      </c>
      <c r="AO236" s="40" cm="1">
        <f t="array" aca="1" ref="AO236" ca="1">IF(ROW()-14&lt;($AI$12),$AH236,IF(ROW()-14=$AI$12,"━━━━━━",INDEX($AE$12:$AE$248,ROW()-14-($AI$12))))</f>
        <v>0</v>
      </c>
      <c r="AR236" s="40" t="str">
        <f t="shared" si="13"/>
        <v>-</v>
      </c>
      <c r="AS236" s="315" t="str" cm="1">
        <f t="array" ref="AS236">IFERROR(INDEX($E$12:$E$261, SMALL(IF($E$12:$E$261&lt;&gt;"", ROW($E$12:$E$261)-11), ROW(A225))), "")</f>
        <v/>
      </c>
      <c r="AU236" s="40" t="e">
        <f>IF(AND(Hersteller!$D236&lt;&gt;"", OR(Hersteller!#REF!="Hersteller", Hersteller!#REF!="")), ROW(), "")</f>
        <v>#REF!</v>
      </c>
      <c r="AV236" s="315" t="str" cm="1">
        <f t="array" ref="AV236">IFERROR(INDEX(Hersteller!$D$12:$D$261, _xlfn.AGGREGATE(15, 6, (ROW(Hersteller!$D$12:$D$261)-11)/((Hersteller!$D$12:$D$261&lt;&gt;"") * ((Hersteller!#REF!="Hersteller") + (Hersteller!#REF!=""))), ROW(A225))), "")</f>
        <v/>
      </c>
      <c r="AX236" s="315" t="str" cm="1">
        <f t="array" ref="AX236">IFERROR(
    INDEX(Hersteller!$D$12:$D$261,
        _xlfn.AGGREGATE(15, 6, (ROW(Hersteller!$D$12:$D$261)-11) / ((Hersteller!$D$12:$D$261&lt;&gt;"") * (Hersteller!#REF!="Zwischenhändler")), ROW(A225))
    ),
    ""
)</f>
        <v/>
      </c>
      <c r="AZ236" s="322" t="str" cm="1">
        <f t="array" ref="AZ236">IFERROR(INDEX(Hersteller!$D$12:$D$261, SMALL(IF(Hersteller!$D$12:$D$261&lt;&gt;"", ROW(Hersteller!$D$12:$D$261)-11), ROW(A225))), "")</f>
        <v/>
      </c>
      <c r="BB236" s="264" cm="1">
        <f t="array" ref="BB23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6" s="264" cm="1">
        <f t="array" ref="BC236">IF(AND($AT$12&gt;0,ROW()-ROW($AT$12)=0),"━━ Installationen ━━",IF(AND($AT$12&gt;0,ROW()-ROW($AT$12)&lt;=$AT$12),INDEX($AS$12:$AS$261,ROW()-ROW($AT$12)),IF(AND($BA$12&gt;0,ROW()-ROW($AT$12)-$AT$12-IF($AT$12&gt;0,1,0)=0),"━━ Hersteller ━━",IF(AND($BA$12&gt;0,ROW()-ROW($AT$12)-$AT$12-IF($AT$12&gt;0,1,0)&lt;=$BA$12),INDEX($AZ$12:$AZ$261,ROW()-ROW($AT$12)-$AT$12-IF($AT$12&gt;0,1,0)),0))))</f>
        <v>0</v>
      </c>
      <c r="BD236" s="264">
        <f t="shared" si="12"/>
        <v>0</v>
      </c>
    </row>
    <row r="237" spans="3:56" ht="30" customHeight="1" thickTop="1" thickBot="1">
      <c r="C237" s="141">
        <v>226</v>
      </c>
      <c r="D237" s="125"/>
      <c r="E237" s="155"/>
      <c r="F237" s="156"/>
      <c r="G237" s="156"/>
      <c r="H237" s="156"/>
      <c r="I237" s="125"/>
      <c r="J237" s="125"/>
      <c r="K237" s="155"/>
      <c r="L237" s="156"/>
      <c r="M237" s="41"/>
      <c r="N237" s="41"/>
      <c r="O237" s="41"/>
      <c r="P237" s="41"/>
      <c r="Q237" s="41"/>
      <c r="R237" s="41"/>
      <c r="S237" s="41"/>
      <c r="T237" s="41"/>
      <c r="U237" s="41"/>
      <c r="AC237" s="61" t="str">
        <f t="array" ref="AC237">IF($K237="", "", IF(ISERROR(INDEX(Länder_Liste!$I:$I, _xludf.AGGREGATE(15, 6, ROW(Länder_Liste!$H$1:$M$260)/(Länder_Liste!$H$1:$M$260=$K$10), 1))), "not_found", INDEX(Länder_Liste!I:I, _xludf.AGGREGATE(15, 6, ROW(Länder_Liste!$H$1:$M$260)/(Länder_Liste!$H$1:$M$260=K237), 1))))</f>
        <v/>
      </c>
      <c r="AD237" s="40" t="str" cm="1">
        <f t="array" ref="AD237">IFERROR(INDEX($AK$12:$AK$261, SMALL(IF($AK$12:$AK$261&lt;&gt;"", ROW($AK$12:$AK$261)-ROW(#REF!)+1), ROW(C224))), "")</f>
        <v/>
      </c>
      <c r="AE237" s="40" cm="1">
        <f t="array" aca="1" ref="AE237" ca="1">IFERROR(INDEX(ListeHersteller,ROW(AE237)-13),0)</f>
        <v>0</v>
      </c>
      <c r="AH237" s="40" t="e">
        <f t="shared" ca="1" si="10"/>
        <v>#REF!</v>
      </c>
      <c r="AK237" s="40" t="str">
        <f t="shared" si="11"/>
        <v/>
      </c>
      <c r="AL237" s="40">
        <f>IF(ISERROR(MATCH(Hersteller!D237,D237:D373, 0)), Hersteller!D237, 0)</f>
        <v>0</v>
      </c>
      <c r="AO237" s="40" cm="1">
        <f t="array" aca="1" ref="AO237" ca="1">IF(ROW()-14&lt;($AI$12),$AH237,IF(ROW()-14=$AI$12,"━━━━━━",INDEX($AE$12:$AE$248,ROW()-14-($AI$12))))</f>
        <v>0</v>
      </c>
      <c r="AR237" s="40" t="str">
        <f t="shared" si="13"/>
        <v>-</v>
      </c>
      <c r="AS237" s="315" t="str" cm="1">
        <f t="array" ref="AS237">IFERROR(INDEX($E$12:$E$261, SMALL(IF($E$12:$E$261&lt;&gt;"", ROW($E$12:$E$261)-11), ROW(A226))), "")</f>
        <v/>
      </c>
      <c r="AU237" s="40" t="e">
        <f>IF(AND(Hersteller!$D237&lt;&gt;"", OR(Hersteller!#REF!="Hersteller", Hersteller!#REF!="")), ROW(), "")</f>
        <v>#REF!</v>
      </c>
      <c r="AV237" s="315" t="str" cm="1">
        <f t="array" ref="AV237">IFERROR(INDEX(Hersteller!$D$12:$D$261, _xlfn.AGGREGATE(15, 6, (ROW(Hersteller!$D$12:$D$261)-11)/((Hersteller!$D$12:$D$261&lt;&gt;"") * ((Hersteller!#REF!="Hersteller") + (Hersteller!#REF!=""))), ROW(A226))), "")</f>
        <v/>
      </c>
      <c r="AX237" s="315" t="str" cm="1">
        <f t="array" ref="AX237">IFERROR(
    INDEX(Hersteller!$D$12:$D$261,
        _xlfn.AGGREGATE(15, 6, (ROW(Hersteller!$D$12:$D$261)-11) / ((Hersteller!$D$12:$D$261&lt;&gt;"") * (Hersteller!#REF!="Zwischenhändler")), ROW(A226))
    ),
    ""
)</f>
        <v/>
      </c>
      <c r="AZ237" s="322" t="str" cm="1">
        <f t="array" ref="AZ237">IFERROR(INDEX(Hersteller!$D$12:$D$261, SMALL(IF(Hersteller!$D$12:$D$261&lt;&gt;"", ROW(Hersteller!$D$12:$D$261)-11), ROW(A226))), "")</f>
        <v/>
      </c>
      <c r="BB237" s="264" cm="1">
        <f t="array" ref="BB23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7" s="264" cm="1">
        <f t="array" ref="BC237">IF(AND($AT$12&gt;0,ROW()-ROW($AT$12)=0),"━━ Installationen ━━",IF(AND($AT$12&gt;0,ROW()-ROW($AT$12)&lt;=$AT$12),INDEX($AS$12:$AS$261,ROW()-ROW($AT$12)),IF(AND($BA$12&gt;0,ROW()-ROW($AT$12)-$AT$12-IF($AT$12&gt;0,1,0)=0),"━━ Hersteller ━━",IF(AND($BA$12&gt;0,ROW()-ROW($AT$12)-$AT$12-IF($AT$12&gt;0,1,0)&lt;=$BA$12),INDEX($AZ$12:$AZ$261,ROW()-ROW($AT$12)-$AT$12-IF($AT$12&gt;0,1,0)),0))))</f>
        <v>0</v>
      </c>
      <c r="BD237" s="264">
        <f t="shared" si="12"/>
        <v>0</v>
      </c>
    </row>
    <row r="238" spans="3:56" ht="30" customHeight="1" thickTop="1" thickBot="1">
      <c r="C238" s="141">
        <v>227</v>
      </c>
      <c r="D238" s="125"/>
      <c r="E238" s="155"/>
      <c r="F238" s="156"/>
      <c r="G238" s="156"/>
      <c r="H238" s="156"/>
      <c r="I238" s="125"/>
      <c r="J238" s="125"/>
      <c r="K238" s="155"/>
      <c r="L238" s="156"/>
      <c r="M238" s="41"/>
      <c r="N238" s="41"/>
      <c r="O238" s="41"/>
      <c r="P238" s="41"/>
      <c r="Q238" s="41"/>
      <c r="R238" s="41"/>
      <c r="S238" s="41"/>
      <c r="T238" s="41"/>
      <c r="U238" s="41"/>
      <c r="AC238" s="61" t="str">
        <f t="array" ref="AC238">IF($K238="", "", IF(ISERROR(INDEX(Länder_Liste!$I:$I, _xludf.AGGREGATE(15, 6, ROW(Länder_Liste!$H$1:$M$260)/(Länder_Liste!$H$1:$M$260=$K$10), 1))), "not_found", INDEX(Länder_Liste!I:I, _xludf.AGGREGATE(15, 6, ROW(Länder_Liste!$H$1:$M$260)/(Länder_Liste!$H$1:$M$260=K238), 1))))</f>
        <v/>
      </c>
      <c r="AD238" s="40" t="str" cm="1">
        <f t="array" ref="AD238">IFERROR(INDEX($AK$12:$AK$261, SMALL(IF($AK$12:$AK$261&lt;&gt;"", ROW($AK$12:$AK$261)-ROW(#REF!)+1), ROW(C225))), "")</f>
        <v/>
      </c>
      <c r="AE238" s="40" cm="1">
        <f t="array" aca="1" ref="AE238" ca="1">IFERROR(INDEX(ListeHersteller,ROW(AE238)-13),0)</f>
        <v>0</v>
      </c>
      <c r="AH238" s="40" t="e">
        <f t="shared" ca="1" si="10"/>
        <v>#REF!</v>
      </c>
      <c r="AK238" s="40" t="str">
        <f t="shared" si="11"/>
        <v/>
      </c>
      <c r="AL238" s="40">
        <f>IF(ISERROR(MATCH(Hersteller!D238,D238:D374, 0)), Hersteller!D238, 0)</f>
        <v>0</v>
      </c>
      <c r="AO238" s="40" cm="1">
        <f t="array" aca="1" ref="AO238" ca="1">IF(ROW()-14&lt;($AI$12),$AH238,IF(ROW()-14=$AI$12,"━━━━━━",INDEX($AE$12:$AE$248,ROW()-14-($AI$12))))</f>
        <v>0</v>
      </c>
      <c r="AR238" s="40" t="str">
        <f t="shared" si="13"/>
        <v>-</v>
      </c>
      <c r="AS238" s="315" t="str" cm="1">
        <f t="array" ref="AS238">IFERROR(INDEX($E$12:$E$261, SMALL(IF($E$12:$E$261&lt;&gt;"", ROW($E$12:$E$261)-11), ROW(A227))), "")</f>
        <v/>
      </c>
      <c r="AU238" s="40" t="e">
        <f>IF(AND(Hersteller!$D238&lt;&gt;"", OR(Hersteller!#REF!="Hersteller", Hersteller!#REF!="")), ROW(), "")</f>
        <v>#REF!</v>
      </c>
      <c r="AV238" s="315" t="str" cm="1">
        <f t="array" ref="AV238">IFERROR(INDEX(Hersteller!$D$12:$D$261, _xlfn.AGGREGATE(15, 6, (ROW(Hersteller!$D$12:$D$261)-11)/((Hersteller!$D$12:$D$261&lt;&gt;"") * ((Hersteller!#REF!="Hersteller") + (Hersteller!#REF!=""))), ROW(A227))), "")</f>
        <v/>
      </c>
      <c r="AX238" s="315" t="str" cm="1">
        <f t="array" ref="AX238">IFERROR(
    INDEX(Hersteller!$D$12:$D$261,
        _xlfn.AGGREGATE(15, 6, (ROW(Hersteller!$D$12:$D$261)-11) / ((Hersteller!$D$12:$D$261&lt;&gt;"") * (Hersteller!#REF!="Zwischenhändler")), ROW(A227))
    ),
    ""
)</f>
        <v/>
      </c>
      <c r="AZ238" s="322" t="str" cm="1">
        <f t="array" ref="AZ238">IFERROR(INDEX(Hersteller!$D$12:$D$261, SMALL(IF(Hersteller!$D$12:$D$261&lt;&gt;"", ROW(Hersteller!$D$12:$D$261)-11), ROW(A227))), "")</f>
        <v/>
      </c>
      <c r="BB238" s="264" cm="1">
        <f t="array" ref="BB23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8" s="264" cm="1">
        <f t="array" ref="BC238">IF(AND($AT$12&gt;0,ROW()-ROW($AT$12)=0),"━━ Installationen ━━",IF(AND($AT$12&gt;0,ROW()-ROW($AT$12)&lt;=$AT$12),INDEX($AS$12:$AS$261,ROW()-ROW($AT$12)),IF(AND($BA$12&gt;0,ROW()-ROW($AT$12)-$AT$12-IF($AT$12&gt;0,1,0)=0),"━━ Hersteller ━━",IF(AND($BA$12&gt;0,ROW()-ROW($AT$12)-$AT$12-IF($AT$12&gt;0,1,0)&lt;=$BA$12),INDEX($AZ$12:$AZ$261,ROW()-ROW($AT$12)-$AT$12-IF($AT$12&gt;0,1,0)),0))))</f>
        <v>0</v>
      </c>
      <c r="BD238" s="264">
        <f t="shared" si="12"/>
        <v>0</v>
      </c>
    </row>
    <row r="239" spans="3:56" ht="30" customHeight="1" thickTop="1" thickBot="1">
      <c r="C239" s="141">
        <v>228</v>
      </c>
      <c r="D239" s="125"/>
      <c r="E239" s="155"/>
      <c r="F239" s="156"/>
      <c r="G239" s="156"/>
      <c r="H239" s="156"/>
      <c r="I239" s="125"/>
      <c r="J239" s="125"/>
      <c r="K239" s="155"/>
      <c r="L239" s="156"/>
      <c r="M239" s="41"/>
      <c r="N239" s="41"/>
      <c r="O239" s="41"/>
      <c r="P239" s="41"/>
      <c r="Q239" s="41"/>
      <c r="R239" s="41"/>
      <c r="S239" s="41"/>
      <c r="T239" s="41"/>
      <c r="U239" s="41"/>
      <c r="AC239" s="61" t="str">
        <f t="array" ref="AC239">IF($K239="", "", IF(ISERROR(INDEX(Länder_Liste!$I:$I, _xludf.AGGREGATE(15, 6, ROW(Länder_Liste!$H$1:$M$260)/(Länder_Liste!$H$1:$M$260=$K$10), 1))), "not_found", INDEX(Länder_Liste!I:I, _xludf.AGGREGATE(15, 6, ROW(Länder_Liste!$H$1:$M$260)/(Länder_Liste!$H$1:$M$260=K239), 1))))</f>
        <v/>
      </c>
      <c r="AD239" s="40" t="str" cm="1">
        <f t="array" ref="AD239">IFERROR(INDEX($AK$12:$AK$261, SMALL(IF($AK$12:$AK$261&lt;&gt;"", ROW($AK$12:$AK$261)-ROW(#REF!)+1), ROW(C226))), "")</f>
        <v/>
      </c>
      <c r="AE239" s="40" cm="1">
        <f t="array" aca="1" ref="AE239" ca="1">IFERROR(INDEX(ListeHersteller,ROW(AE239)-13),0)</f>
        <v>0</v>
      </c>
      <c r="AH239" s="40" t="e">
        <f t="shared" ca="1" si="10"/>
        <v>#REF!</v>
      </c>
      <c r="AK239" s="40" t="str">
        <f t="shared" si="11"/>
        <v/>
      </c>
      <c r="AL239" s="40">
        <f>IF(ISERROR(MATCH(Hersteller!D239,D239:D375, 0)), Hersteller!D239, 0)</f>
        <v>0</v>
      </c>
      <c r="AO239" s="40" cm="1">
        <f t="array" aca="1" ref="AO239" ca="1">IF(ROW()-14&lt;($AI$12),$AH239,IF(ROW()-14=$AI$12,"━━━━━━",INDEX($AE$12:$AE$248,ROW()-14-($AI$12))))</f>
        <v>0</v>
      </c>
      <c r="AR239" s="40" t="str">
        <f t="shared" si="13"/>
        <v>-</v>
      </c>
      <c r="AS239" s="315" t="str" cm="1">
        <f t="array" ref="AS239">IFERROR(INDEX($E$12:$E$261, SMALL(IF($E$12:$E$261&lt;&gt;"", ROW($E$12:$E$261)-11), ROW(A228))), "")</f>
        <v/>
      </c>
      <c r="AU239" s="40" t="e">
        <f>IF(AND(Hersteller!$D239&lt;&gt;"", OR(Hersteller!#REF!="Hersteller", Hersteller!#REF!="")), ROW(), "")</f>
        <v>#REF!</v>
      </c>
      <c r="AV239" s="315" t="str" cm="1">
        <f t="array" ref="AV239">IFERROR(INDEX(Hersteller!$D$12:$D$261, _xlfn.AGGREGATE(15, 6, (ROW(Hersteller!$D$12:$D$261)-11)/((Hersteller!$D$12:$D$261&lt;&gt;"") * ((Hersteller!#REF!="Hersteller") + (Hersteller!#REF!=""))), ROW(A228))), "")</f>
        <v/>
      </c>
      <c r="AX239" s="315" t="str" cm="1">
        <f t="array" ref="AX239">IFERROR(
    INDEX(Hersteller!$D$12:$D$261,
        _xlfn.AGGREGATE(15, 6, (ROW(Hersteller!$D$12:$D$261)-11) / ((Hersteller!$D$12:$D$261&lt;&gt;"") * (Hersteller!#REF!="Zwischenhändler")), ROW(A228))
    ),
    ""
)</f>
        <v/>
      </c>
      <c r="AZ239" s="322" t="str" cm="1">
        <f t="array" ref="AZ239">IFERROR(INDEX(Hersteller!$D$12:$D$261, SMALL(IF(Hersteller!$D$12:$D$261&lt;&gt;"", ROW(Hersteller!$D$12:$D$261)-11), ROW(A228))), "")</f>
        <v/>
      </c>
      <c r="BB239" s="264" cm="1">
        <f t="array" ref="BB23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39" s="264" cm="1">
        <f t="array" ref="BC239">IF(AND($AT$12&gt;0,ROW()-ROW($AT$12)=0),"━━ Installationen ━━",IF(AND($AT$12&gt;0,ROW()-ROW($AT$12)&lt;=$AT$12),INDEX($AS$12:$AS$261,ROW()-ROW($AT$12)),IF(AND($BA$12&gt;0,ROW()-ROW($AT$12)-$AT$12-IF($AT$12&gt;0,1,0)=0),"━━ Hersteller ━━",IF(AND($BA$12&gt;0,ROW()-ROW($AT$12)-$AT$12-IF($AT$12&gt;0,1,0)&lt;=$BA$12),INDEX($AZ$12:$AZ$261,ROW()-ROW($AT$12)-$AT$12-IF($AT$12&gt;0,1,0)),0))))</f>
        <v>0</v>
      </c>
      <c r="BD239" s="264">
        <f t="shared" si="12"/>
        <v>0</v>
      </c>
    </row>
    <row r="240" spans="3:56" ht="30" customHeight="1" thickTop="1" thickBot="1">
      <c r="C240" s="141">
        <v>229</v>
      </c>
      <c r="D240" s="125"/>
      <c r="E240" s="155"/>
      <c r="F240" s="156"/>
      <c r="G240" s="156"/>
      <c r="H240" s="156"/>
      <c r="I240" s="125"/>
      <c r="J240" s="125"/>
      <c r="K240" s="155"/>
      <c r="L240" s="156"/>
      <c r="M240" s="41"/>
      <c r="N240" s="41"/>
      <c r="O240" s="41"/>
      <c r="P240" s="41"/>
      <c r="Q240" s="41"/>
      <c r="R240" s="41"/>
      <c r="S240" s="41"/>
      <c r="T240" s="41"/>
      <c r="U240" s="41"/>
      <c r="AC240" s="61" t="str">
        <f t="array" ref="AC240">IF($K240="", "", IF(ISERROR(INDEX(Länder_Liste!$I:$I, _xludf.AGGREGATE(15, 6, ROW(Länder_Liste!$H$1:$M$260)/(Länder_Liste!$H$1:$M$260=$K$10), 1))), "not_found", INDEX(Länder_Liste!I:I, _xludf.AGGREGATE(15, 6, ROW(Länder_Liste!$H$1:$M$260)/(Länder_Liste!$H$1:$M$260=K240), 1))))</f>
        <v/>
      </c>
      <c r="AD240" s="40" t="str" cm="1">
        <f t="array" ref="AD240">IFERROR(INDEX($AK$12:$AK$261, SMALL(IF($AK$12:$AK$261&lt;&gt;"", ROW($AK$12:$AK$261)-ROW(#REF!)+1), ROW(C227))), "")</f>
        <v/>
      </c>
      <c r="AE240" s="40" cm="1">
        <f t="array" aca="1" ref="AE240" ca="1">IFERROR(INDEX(ListeHersteller,ROW(AE240)-13),0)</f>
        <v>0</v>
      </c>
      <c r="AH240" s="40" t="e">
        <f t="shared" ca="1" si="10"/>
        <v>#REF!</v>
      </c>
      <c r="AK240" s="40" t="str">
        <f t="shared" si="11"/>
        <v/>
      </c>
      <c r="AL240" s="40">
        <f>IF(ISERROR(MATCH(Hersteller!D240,D240:D376, 0)), Hersteller!D240, 0)</f>
        <v>0</v>
      </c>
      <c r="AO240" s="40" cm="1">
        <f t="array" aca="1" ref="AO240" ca="1">IF(ROW()-14&lt;($AI$12),$AH240,IF(ROW()-14=$AI$12,"━━━━━━",INDEX($AE$12:$AE$248,ROW()-14-($AI$12))))</f>
        <v>0</v>
      </c>
      <c r="AR240" s="40" t="str">
        <f t="shared" si="13"/>
        <v>-</v>
      </c>
      <c r="AS240" s="315" t="str" cm="1">
        <f t="array" ref="AS240">IFERROR(INDEX($E$12:$E$261, SMALL(IF($E$12:$E$261&lt;&gt;"", ROW($E$12:$E$261)-11), ROW(A229))), "")</f>
        <v/>
      </c>
      <c r="AU240" s="40" t="e">
        <f>IF(AND(Hersteller!$D240&lt;&gt;"", OR(Hersteller!#REF!="Hersteller", Hersteller!#REF!="")), ROW(), "")</f>
        <v>#REF!</v>
      </c>
      <c r="AV240" s="315" t="str" cm="1">
        <f t="array" ref="AV240">IFERROR(INDEX(Hersteller!$D$12:$D$261, _xlfn.AGGREGATE(15, 6, (ROW(Hersteller!$D$12:$D$261)-11)/((Hersteller!$D$12:$D$261&lt;&gt;"") * ((Hersteller!#REF!="Hersteller") + (Hersteller!#REF!=""))), ROW(A229))), "")</f>
        <v/>
      </c>
      <c r="AX240" s="315" t="str" cm="1">
        <f t="array" ref="AX240">IFERROR(
    INDEX(Hersteller!$D$12:$D$261,
        _xlfn.AGGREGATE(15, 6, (ROW(Hersteller!$D$12:$D$261)-11) / ((Hersteller!$D$12:$D$261&lt;&gt;"") * (Hersteller!#REF!="Zwischenhändler")), ROW(A229))
    ),
    ""
)</f>
        <v/>
      </c>
      <c r="AZ240" s="322" t="str" cm="1">
        <f t="array" ref="AZ240">IFERROR(INDEX(Hersteller!$D$12:$D$261, SMALL(IF(Hersteller!$D$12:$D$261&lt;&gt;"", ROW(Hersteller!$D$12:$D$261)-11), ROW(A229))), "")</f>
        <v/>
      </c>
      <c r="BB240" s="264" cm="1">
        <f t="array" ref="BB24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0" s="264" cm="1">
        <f t="array" ref="BC240">IF(AND($AT$12&gt;0,ROW()-ROW($AT$12)=0),"━━ Installationen ━━",IF(AND($AT$12&gt;0,ROW()-ROW($AT$12)&lt;=$AT$12),INDEX($AS$12:$AS$261,ROW()-ROW($AT$12)),IF(AND($BA$12&gt;0,ROW()-ROW($AT$12)-$AT$12-IF($AT$12&gt;0,1,0)=0),"━━ Hersteller ━━",IF(AND($BA$12&gt;0,ROW()-ROW($AT$12)-$AT$12-IF($AT$12&gt;0,1,0)&lt;=$BA$12),INDEX($AZ$12:$AZ$261,ROW()-ROW($AT$12)-$AT$12-IF($AT$12&gt;0,1,0)),0))))</f>
        <v>0</v>
      </c>
      <c r="BD240" s="264">
        <f t="shared" si="12"/>
        <v>0</v>
      </c>
    </row>
    <row r="241" spans="3:56" ht="30" customHeight="1" thickTop="1" thickBot="1">
      <c r="C241" s="141">
        <v>230</v>
      </c>
      <c r="D241" s="125"/>
      <c r="E241" s="155"/>
      <c r="F241" s="156"/>
      <c r="G241" s="156"/>
      <c r="H241" s="156"/>
      <c r="I241" s="125"/>
      <c r="J241" s="125"/>
      <c r="K241" s="155"/>
      <c r="L241" s="156"/>
      <c r="M241" s="41"/>
      <c r="N241" s="41"/>
      <c r="O241" s="41"/>
      <c r="P241" s="41"/>
      <c r="Q241" s="41"/>
      <c r="R241" s="41"/>
      <c r="S241" s="41"/>
      <c r="T241" s="41"/>
      <c r="U241" s="41"/>
      <c r="AC241" s="61" t="str">
        <f t="array" ref="AC241">IF($K241="", "", IF(ISERROR(INDEX(Länder_Liste!$I:$I, _xludf.AGGREGATE(15, 6, ROW(Länder_Liste!$H$1:$M$260)/(Länder_Liste!$H$1:$M$260=$K$10), 1))), "not_found", INDEX(Länder_Liste!I:I, _xludf.AGGREGATE(15, 6, ROW(Länder_Liste!$H$1:$M$260)/(Länder_Liste!$H$1:$M$260=K241), 1))))</f>
        <v/>
      </c>
      <c r="AD241" s="40" t="str" cm="1">
        <f t="array" ref="AD241">IFERROR(INDEX($AK$12:$AK$261, SMALL(IF($AK$12:$AK$261&lt;&gt;"", ROW($AK$12:$AK$261)-ROW(#REF!)+1), ROW(C228))), "")</f>
        <v/>
      </c>
      <c r="AE241" s="40" cm="1">
        <f t="array" aca="1" ref="AE241" ca="1">IFERROR(INDEX(ListeHersteller,ROW(AE241)-13),0)</f>
        <v>0</v>
      </c>
      <c r="AH241" s="40" t="e">
        <f t="shared" ca="1" si="10"/>
        <v>#REF!</v>
      </c>
      <c r="AK241" s="40" t="str">
        <f t="shared" si="11"/>
        <v/>
      </c>
      <c r="AL241" s="40">
        <f>IF(ISERROR(MATCH(Hersteller!D241,D241:D377, 0)), Hersteller!D241, 0)</f>
        <v>0</v>
      </c>
      <c r="AO241" s="40" cm="1">
        <f t="array" aca="1" ref="AO241" ca="1">IF(ROW()-14&lt;($AI$12),$AH241,IF(ROW()-14=$AI$12,"━━━━━━",INDEX($AE$12:$AE$248,ROW()-14-($AI$12))))</f>
        <v>0</v>
      </c>
      <c r="AR241" s="40" t="str">
        <f t="shared" si="13"/>
        <v>-</v>
      </c>
      <c r="AS241" s="315" t="str" cm="1">
        <f t="array" ref="AS241">IFERROR(INDEX($E$12:$E$261, SMALL(IF($E$12:$E$261&lt;&gt;"", ROW($E$12:$E$261)-11), ROW(A230))), "")</f>
        <v/>
      </c>
      <c r="AU241" s="40" t="e">
        <f>IF(AND(Hersteller!$D241&lt;&gt;"", OR(Hersteller!#REF!="Hersteller", Hersteller!#REF!="")), ROW(), "")</f>
        <v>#REF!</v>
      </c>
      <c r="AV241" s="315" t="str" cm="1">
        <f t="array" ref="AV241">IFERROR(INDEX(Hersteller!$D$12:$D$261, _xlfn.AGGREGATE(15, 6, (ROW(Hersteller!$D$12:$D$261)-11)/((Hersteller!$D$12:$D$261&lt;&gt;"") * ((Hersteller!#REF!="Hersteller") + (Hersteller!#REF!=""))), ROW(A230))), "")</f>
        <v/>
      </c>
      <c r="AX241" s="315" t="str" cm="1">
        <f t="array" ref="AX241">IFERROR(
    INDEX(Hersteller!$D$12:$D$261,
        _xlfn.AGGREGATE(15, 6, (ROW(Hersteller!$D$12:$D$261)-11) / ((Hersteller!$D$12:$D$261&lt;&gt;"") * (Hersteller!#REF!="Zwischenhändler")), ROW(A230))
    ),
    ""
)</f>
        <v/>
      </c>
      <c r="AZ241" s="322" t="str" cm="1">
        <f t="array" ref="AZ241">IFERROR(INDEX(Hersteller!$D$12:$D$261, SMALL(IF(Hersteller!$D$12:$D$261&lt;&gt;"", ROW(Hersteller!$D$12:$D$261)-11), ROW(A230))), "")</f>
        <v/>
      </c>
      <c r="BB241" s="264" cm="1">
        <f t="array" ref="BB24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1" s="264" cm="1">
        <f t="array" ref="BC241">IF(AND($AT$12&gt;0,ROW()-ROW($AT$12)=0),"━━ Installationen ━━",IF(AND($AT$12&gt;0,ROW()-ROW($AT$12)&lt;=$AT$12),INDEX($AS$12:$AS$261,ROW()-ROW($AT$12)),IF(AND($BA$12&gt;0,ROW()-ROW($AT$12)-$AT$12-IF($AT$12&gt;0,1,0)=0),"━━ Hersteller ━━",IF(AND($BA$12&gt;0,ROW()-ROW($AT$12)-$AT$12-IF($AT$12&gt;0,1,0)&lt;=$BA$12),INDEX($AZ$12:$AZ$261,ROW()-ROW($AT$12)-$AT$12-IF($AT$12&gt;0,1,0)),0))))</f>
        <v>0</v>
      </c>
      <c r="BD241" s="264">
        <f t="shared" si="12"/>
        <v>0</v>
      </c>
    </row>
    <row r="242" spans="3:56" ht="30" customHeight="1" thickTop="1" thickBot="1">
      <c r="C242" s="141">
        <v>231</v>
      </c>
      <c r="D242" s="125"/>
      <c r="E242" s="155"/>
      <c r="F242" s="156"/>
      <c r="G242" s="156"/>
      <c r="H242" s="156"/>
      <c r="I242" s="125"/>
      <c r="J242" s="125"/>
      <c r="K242" s="155"/>
      <c r="L242" s="156"/>
      <c r="M242" s="41"/>
      <c r="N242" s="41"/>
      <c r="O242" s="41"/>
      <c r="P242" s="41"/>
      <c r="Q242" s="41"/>
      <c r="R242" s="41"/>
      <c r="S242" s="41"/>
      <c r="T242" s="41"/>
      <c r="U242" s="41"/>
      <c r="AC242" s="61" t="str">
        <f t="array" ref="AC242">IF($K242="", "", IF(ISERROR(INDEX(Länder_Liste!$I:$I, _xludf.AGGREGATE(15, 6, ROW(Länder_Liste!$H$1:$M$260)/(Länder_Liste!$H$1:$M$260=$K$10), 1))), "not_found", INDEX(Länder_Liste!I:I, _xludf.AGGREGATE(15, 6, ROW(Länder_Liste!$H$1:$M$260)/(Länder_Liste!$H$1:$M$260=K242), 1))))</f>
        <v/>
      </c>
      <c r="AD242" s="40" t="str" cm="1">
        <f t="array" ref="AD242">IFERROR(INDEX($AK$12:$AK$261, SMALL(IF($AK$12:$AK$261&lt;&gt;"", ROW($AK$12:$AK$261)-ROW(#REF!)+1), ROW(C229))), "")</f>
        <v/>
      </c>
      <c r="AE242" s="40" cm="1">
        <f t="array" aca="1" ref="AE242" ca="1">IFERROR(INDEX(ListeHersteller,ROW(AE242)-13),0)</f>
        <v>0</v>
      </c>
      <c r="AH242" s="40" t="e">
        <f t="shared" ca="1" si="10"/>
        <v>#REF!</v>
      </c>
      <c r="AK242" s="40" t="str">
        <f t="shared" si="11"/>
        <v/>
      </c>
      <c r="AL242" s="40">
        <f>IF(ISERROR(MATCH(Hersteller!D242,D242:D378, 0)), Hersteller!D242, 0)</f>
        <v>0</v>
      </c>
      <c r="AO242" s="40" cm="1">
        <f t="array" aca="1" ref="AO242" ca="1">IF(ROW()-14&lt;($AI$12),$AH242,IF(ROW()-14=$AI$12,"━━━━━━",INDEX($AE$12:$AE$248,ROW()-14-($AI$12))))</f>
        <v>0</v>
      </c>
      <c r="AR242" s="40" t="str">
        <f t="shared" si="13"/>
        <v>-</v>
      </c>
      <c r="AS242" s="315" t="str" cm="1">
        <f t="array" ref="AS242">IFERROR(INDEX($E$12:$E$261, SMALL(IF($E$12:$E$261&lt;&gt;"", ROW($E$12:$E$261)-11), ROW(A231))), "")</f>
        <v/>
      </c>
      <c r="AU242" s="40" t="e">
        <f>IF(AND(Hersteller!$D242&lt;&gt;"", OR(Hersteller!#REF!="Hersteller", Hersteller!#REF!="")), ROW(), "")</f>
        <v>#REF!</v>
      </c>
      <c r="AV242" s="315" t="str" cm="1">
        <f t="array" ref="AV242">IFERROR(INDEX(Hersteller!$D$12:$D$261, _xlfn.AGGREGATE(15, 6, (ROW(Hersteller!$D$12:$D$261)-11)/((Hersteller!$D$12:$D$261&lt;&gt;"") * ((Hersteller!#REF!="Hersteller") + (Hersteller!#REF!=""))), ROW(A231))), "")</f>
        <v/>
      </c>
      <c r="AX242" s="315" t="str" cm="1">
        <f t="array" ref="AX242">IFERROR(
    INDEX(Hersteller!$D$12:$D$261,
        _xlfn.AGGREGATE(15, 6, (ROW(Hersteller!$D$12:$D$261)-11) / ((Hersteller!$D$12:$D$261&lt;&gt;"") * (Hersteller!#REF!="Zwischenhändler")), ROW(A231))
    ),
    ""
)</f>
        <v/>
      </c>
      <c r="AZ242" s="322" t="str" cm="1">
        <f t="array" ref="AZ242">IFERROR(INDEX(Hersteller!$D$12:$D$261, SMALL(IF(Hersteller!$D$12:$D$261&lt;&gt;"", ROW(Hersteller!$D$12:$D$261)-11), ROW(A231))), "")</f>
        <v/>
      </c>
      <c r="BB242" s="264" cm="1">
        <f t="array" ref="BB24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2" s="264" cm="1">
        <f t="array" ref="BC242">IF(AND($AT$12&gt;0,ROW()-ROW($AT$12)=0),"━━ Installationen ━━",IF(AND($AT$12&gt;0,ROW()-ROW($AT$12)&lt;=$AT$12),INDEX($AS$12:$AS$261,ROW()-ROW($AT$12)),IF(AND($BA$12&gt;0,ROW()-ROW($AT$12)-$AT$12-IF($AT$12&gt;0,1,0)=0),"━━ Hersteller ━━",IF(AND($BA$12&gt;0,ROW()-ROW($AT$12)-$AT$12-IF($AT$12&gt;0,1,0)&lt;=$BA$12),INDEX($AZ$12:$AZ$261,ROW()-ROW($AT$12)-$AT$12-IF($AT$12&gt;0,1,0)),0))))</f>
        <v>0</v>
      </c>
      <c r="BD242" s="264">
        <f t="shared" si="12"/>
        <v>0</v>
      </c>
    </row>
    <row r="243" spans="3:56" ht="30" customHeight="1" thickTop="1" thickBot="1">
      <c r="C243" s="141">
        <v>232</v>
      </c>
      <c r="D243" s="125"/>
      <c r="E243" s="155"/>
      <c r="F243" s="156"/>
      <c r="G243" s="156"/>
      <c r="H243" s="156"/>
      <c r="I243" s="125"/>
      <c r="J243" s="125"/>
      <c r="K243" s="155"/>
      <c r="L243" s="156"/>
      <c r="M243" s="41"/>
      <c r="N243" s="41"/>
      <c r="O243" s="41"/>
      <c r="P243" s="41"/>
      <c r="Q243" s="41"/>
      <c r="R243" s="41"/>
      <c r="S243" s="41"/>
      <c r="T243" s="41"/>
      <c r="U243" s="41"/>
      <c r="AC243" s="61" t="str">
        <f t="array" ref="AC243">IF($K243="", "", IF(ISERROR(INDEX(Länder_Liste!$I:$I, _xludf.AGGREGATE(15, 6, ROW(Länder_Liste!$H$1:$M$260)/(Länder_Liste!$H$1:$M$260=$K$10), 1))), "not_found", INDEX(Länder_Liste!I:I, _xludf.AGGREGATE(15, 6, ROW(Länder_Liste!$H$1:$M$260)/(Länder_Liste!$H$1:$M$260=K243), 1))))</f>
        <v/>
      </c>
      <c r="AD243" s="40" t="str" cm="1">
        <f t="array" ref="AD243">IFERROR(INDEX($AK$12:$AK$261, SMALL(IF($AK$12:$AK$261&lt;&gt;"", ROW($AK$12:$AK$261)-ROW(#REF!)+1), ROW(C230))), "")</f>
        <v/>
      </c>
      <c r="AE243" s="40" cm="1">
        <f t="array" aca="1" ref="AE243" ca="1">IFERROR(INDEX(ListeHersteller,ROW(AE243)-13),0)</f>
        <v>0</v>
      </c>
      <c r="AH243" s="40" t="e">
        <f t="shared" ca="1" si="10"/>
        <v>#REF!</v>
      </c>
      <c r="AK243" s="40" t="str">
        <f t="shared" si="11"/>
        <v/>
      </c>
      <c r="AL243" s="40">
        <f>IF(ISERROR(MATCH(Hersteller!D243,D243:D379, 0)), Hersteller!D243, 0)</f>
        <v>0</v>
      </c>
      <c r="AO243" s="40" cm="1">
        <f t="array" aca="1" ref="AO243" ca="1">IF(ROW()-14&lt;($AI$12),$AH243,IF(ROW()-14=$AI$12,"━━━━━━",INDEX($AE$12:$AE$248,ROW()-14-($AI$12))))</f>
        <v>0</v>
      </c>
      <c r="AR243" s="40" t="str">
        <f t="shared" si="13"/>
        <v>-</v>
      </c>
      <c r="AS243" s="315" t="str" cm="1">
        <f t="array" ref="AS243">IFERROR(INDEX($E$12:$E$261, SMALL(IF($E$12:$E$261&lt;&gt;"", ROW($E$12:$E$261)-11), ROW(A232))), "")</f>
        <v/>
      </c>
      <c r="AU243" s="40" t="e">
        <f>IF(AND(Hersteller!$D243&lt;&gt;"", OR(Hersteller!#REF!="Hersteller", Hersteller!#REF!="")), ROW(), "")</f>
        <v>#REF!</v>
      </c>
      <c r="AV243" s="315" t="str" cm="1">
        <f t="array" ref="AV243">IFERROR(INDEX(Hersteller!$D$12:$D$261, _xlfn.AGGREGATE(15, 6, (ROW(Hersteller!$D$12:$D$261)-11)/((Hersteller!$D$12:$D$261&lt;&gt;"") * ((Hersteller!#REF!="Hersteller") + (Hersteller!#REF!=""))), ROW(A232))), "")</f>
        <v/>
      </c>
      <c r="AX243" s="315" t="str" cm="1">
        <f t="array" ref="AX243">IFERROR(
    INDEX(Hersteller!$D$12:$D$261,
        _xlfn.AGGREGATE(15, 6, (ROW(Hersteller!$D$12:$D$261)-11) / ((Hersteller!$D$12:$D$261&lt;&gt;"") * (Hersteller!#REF!="Zwischenhändler")), ROW(A232))
    ),
    ""
)</f>
        <v/>
      </c>
      <c r="AZ243" s="322" t="str" cm="1">
        <f t="array" ref="AZ243">IFERROR(INDEX(Hersteller!$D$12:$D$261, SMALL(IF(Hersteller!$D$12:$D$261&lt;&gt;"", ROW(Hersteller!$D$12:$D$261)-11), ROW(A232))), "")</f>
        <v/>
      </c>
      <c r="BB243" s="264" cm="1">
        <f t="array" ref="BB24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3" s="264" cm="1">
        <f t="array" ref="BC243">IF(AND($AT$12&gt;0,ROW()-ROW($AT$12)=0),"━━ Installationen ━━",IF(AND($AT$12&gt;0,ROW()-ROW($AT$12)&lt;=$AT$12),INDEX($AS$12:$AS$261,ROW()-ROW($AT$12)),IF(AND($BA$12&gt;0,ROW()-ROW($AT$12)-$AT$12-IF($AT$12&gt;0,1,0)=0),"━━ Hersteller ━━",IF(AND($BA$12&gt;0,ROW()-ROW($AT$12)-$AT$12-IF($AT$12&gt;0,1,0)&lt;=$BA$12),INDEX($AZ$12:$AZ$261,ROW()-ROW($AT$12)-$AT$12-IF($AT$12&gt;0,1,0)),0))))</f>
        <v>0</v>
      </c>
      <c r="BD243" s="264">
        <f t="shared" si="12"/>
        <v>0</v>
      </c>
    </row>
    <row r="244" spans="3:56" ht="30" customHeight="1" thickTop="1" thickBot="1">
      <c r="C244" s="141">
        <v>233</v>
      </c>
      <c r="D244" s="125"/>
      <c r="E244" s="155"/>
      <c r="F244" s="156"/>
      <c r="G244" s="156"/>
      <c r="H244" s="156"/>
      <c r="I244" s="125"/>
      <c r="J244" s="125"/>
      <c r="K244" s="155"/>
      <c r="L244" s="156"/>
      <c r="M244" s="41"/>
      <c r="N244" s="41"/>
      <c r="O244" s="41"/>
      <c r="P244" s="41"/>
      <c r="Q244" s="41"/>
      <c r="R244" s="41"/>
      <c r="S244" s="41"/>
      <c r="T244" s="41"/>
      <c r="U244" s="41"/>
      <c r="AC244" s="61" t="str">
        <f t="array" ref="AC244">IF($K244="", "", IF(ISERROR(INDEX(Länder_Liste!$I:$I, _xludf.AGGREGATE(15, 6, ROW(Länder_Liste!$H$1:$M$260)/(Länder_Liste!$H$1:$M$260=$K$10), 1))), "not_found", INDEX(Länder_Liste!I:I, _xludf.AGGREGATE(15, 6, ROW(Länder_Liste!$H$1:$M$260)/(Länder_Liste!$H$1:$M$260=K244), 1))))</f>
        <v/>
      </c>
      <c r="AD244" s="40" t="str" cm="1">
        <f t="array" ref="AD244">IFERROR(INDEX($AK$12:$AK$261, SMALL(IF($AK$12:$AK$261&lt;&gt;"", ROW($AK$12:$AK$261)-ROW(#REF!)+1), ROW(C231))), "")</f>
        <v/>
      </c>
      <c r="AE244" s="40" cm="1">
        <f t="array" aca="1" ref="AE244" ca="1">IFERROR(INDEX(ListeHersteller,ROW(AE244)-13),0)</f>
        <v>0</v>
      </c>
      <c r="AH244" s="40" t="e">
        <f t="shared" ca="1" si="10"/>
        <v>#REF!</v>
      </c>
      <c r="AK244" s="40" t="str">
        <f t="shared" si="11"/>
        <v/>
      </c>
      <c r="AL244" s="40">
        <f>IF(ISERROR(MATCH(Hersteller!D244,D244:D380, 0)), Hersteller!D244, 0)</f>
        <v>0</v>
      </c>
      <c r="AO244" s="40" cm="1">
        <f t="array" aca="1" ref="AO244" ca="1">IF(ROW()-14&lt;($AI$12),$AH244,IF(ROW()-14=$AI$12,"━━━━━━",INDEX($AE$12:$AE$248,ROW()-14-($AI$12))))</f>
        <v>0</v>
      </c>
      <c r="AR244" s="40" t="str">
        <f t="shared" si="13"/>
        <v>-</v>
      </c>
      <c r="AS244" s="315" t="str" cm="1">
        <f t="array" ref="AS244">IFERROR(INDEX($E$12:$E$261, SMALL(IF($E$12:$E$261&lt;&gt;"", ROW($E$12:$E$261)-11), ROW(A233))), "")</f>
        <v/>
      </c>
      <c r="AU244" s="40" t="e">
        <f>IF(AND(Hersteller!$D244&lt;&gt;"", OR(Hersteller!#REF!="Hersteller", Hersteller!#REF!="")), ROW(), "")</f>
        <v>#REF!</v>
      </c>
      <c r="AV244" s="315" t="str" cm="1">
        <f t="array" ref="AV244">IFERROR(INDEX(Hersteller!$D$12:$D$261, _xlfn.AGGREGATE(15, 6, (ROW(Hersteller!$D$12:$D$261)-11)/((Hersteller!$D$12:$D$261&lt;&gt;"") * ((Hersteller!#REF!="Hersteller") + (Hersteller!#REF!=""))), ROW(A233))), "")</f>
        <v/>
      </c>
      <c r="AX244" s="315" t="str" cm="1">
        <f t="array" ref="AX244">IFERROR(
    INDEX(Hersteller!$D$12:$D$261,
        _xlfn.AGGREGATE(15, 6, (ROW(Hersteller!$D$12:$D$261)-11) / ((Hersteller!$D$12:$D$261&lt;&gt;"") * (Hersteller!#REF!="Zwischenhändler")), ROW(A233))
    ),
    ""
)</f>
        <v/>
      </c>
      <c r="AZ244" s="322" t="str" cm="1">
        <f t="array" ref="AZ244">IFERROR(INDEX(Hersteller!$D$12:$D$261, SMALL(IF(Hersteller!$D$12:$D$261&lt;&gt;"", ROW(Hersteller!$D$12:$D$261)-11), ROW(A233))), "")</f>
        <v/>
      </c>
      <c r="BB244" s="264" cm="1">
        <f t="array" ref="BB24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4" s="264" cm="1">
        <f t="array" ref="BC244">IF(AND($AT$12&gt;0,ROW()-ROW($AT$12)=0),"━━ Installationen ━━",IF(AND($AT$12&gt;0,ROW()-ROW($AT$12)&lt;=$AT$12),INDEX($AS$12:$AS$261,ROW()-ROW($AT$12)),IF(AND($BA$12&gt;0,ROW()-ROW($AT$12)-$AT$12-IF($AT$12&gt;0,1,0)=0),"━━ Hersteller ━━",IF(AND($BA$12&gt;0,ROW()-ROW($AT$12)-$AT$12-IF($AT$12&gt;0,1,0)&lt;=$BA$12),INDEX($AZ$12:$AZ$261,ROW()-ROW($AT$12)-$AT$12-IF($AT$12&gt;0,1,0)),0))))</f>
        <v>0</v>
      </c>
      <c r="BD244" s="264">
        <f t="shared" si="12"/>
        <v>0</v>
      </c>
    </row>
    <row r="245" spans="3:56" ht="30" customHeight="1" thickTop="1" thickBot="1">
      <c r="C245" s="141">
        <v>234</v>
      </c>
      <c r="D245" s="125"/>
      <c r="E245" s="155"/>
      <c r="F245" s="156"/>
      <c r="G245" s="156"/>
      <c r="H245" s="156"/>
      <c r="I245" s="125"/>
      <c r="J245" s="125"/>
      <c r="K245" s="155"/>
      <c r="L245" s="156"/>
      <c r="M245" s="41"/>
      <c r="N245" s="41"/>
      <c r="O245" s="41"/>
      <c r="P245" s="41"/>
      <c r="Q245" s="41"/>
      <c r="R245" s="41"/>
      <c r="S245" s="41"/>
      <c r="T245" s="41"/>
      <c r="U245" s="41"/>
      <c r="AC245" s="61" t="str">
        <f t="array" ref="AC245">IF($K245="", "", IF(ISERROR(INDEX(Länder_Liste!$I:$I, _xludf.AGGREGATE(15, 6, ROW(Länder_Liste!$H$1:$M$260)/(Länder_Liste!$H$1:$M$260=$K$10), 1))), "not_found", INDEX(Länder_Liste!I:I, _xludf.AGGREGATE(15, 6, ROW(Länder_Liste!$H$1:$M$260)/(Länder_Liste!$H$1:$M$260=K245), 1))))</f>
        <v/>
      </c>
      <c r="AD245" s="40" t="str" cm="1">
        <f t="array" ref="AD245">IFERROR(INDEX($AK$12:$AK$261, SMALL(IF($AK$12:$AK$261&lt;&gt;"", ROW($AK$12:$AK$261)-ROW(#REF!)+1), ROW(C232))), "")</f>
        <v/>
      </c>
      <c r="AE245" s="40" cm="1">
        <f t="array" aca="1" ref="AE245" ca="1">IFERROR(INDEX(ListeHersteller,ROW(AE245)-13),0)</f>
        <v>0</v>
      </c>
      <c r="AH245" s="40" t="e">
        <f t="shared" ca="1" si="10"/>
        <v>#REF!</v>
      </c>
      <c r="AK245" s="40" t="str">
        <f t="shared" si="11"/>
        <v/>
      </c>
      <c r="AL245" s="40">
        <f>IF(ISERROR(MATCH(Hersteller!D245,D245:D381, 0)), Hersteller!D245, 0)</f>
        <v>0</v>
      </c>
      <c r="AO245" s="40" cm="1">
        <f t="array" aca="1" ref="AO245" ca="1">IF(ROW()-14&lt;($AI$12),$AH245,IF(ROW()-14=$AI$12,"━━━━━━",INDEX($AE$12:$AE$248,ROW()-14-($AI$12))))</f>
        <v>0</v>
      </c>
      <c r="AR245" s="40" t="str">
        <f t="shared" si="13"/>
        <v>-</v>
      </c>
      <c r="AS245" s="315" t="str" cm="1">
        <f t="array" ref="AS245">IFERROR(INDEX($E$12:$E$261, SMALL(IF($E$12:$E$261&lt;&gt;"", ROW($E$12:$E$261)-11), ROW(A234))), "")</f>
        <v/>
      </c>
      <c r="AU245" s="40" t="e">
        <f>IF(AND(Hersteller!$D245&lt;&gt;"", OR(Hersteller!#REF!="Hersteller", Hersteller!#REF!="")), ROW(), "")</f>
        <v>#REF!</v>
      </c>
      <c r="AV245" s="315" t="str" cm="1">
        <f t="array" ref="AV245">IFERROR(INDEX(Hersteller!$D$12:$D$261, _xlfn.AGGREGATE(15, 6, (ROW(Hersteller!$D$12:$D$261)-11)/((Hersteller!$D$12:$D$261&lt;&gt;"") * ((Hersteller!#REF!="Hersteller") + (Hersteller!#REF!=""))), ROW(A234))), "")</f>
        <v/>
      </c>
      <c r="AX245" s="315" t="str" cm="1">
        <f t="array" ref="AX245">IFERROR(
    INDEX(Hersteller!$D$12:$D$261,
        _xlfn.AGGREGATE(15, 6, (ROW(Hersteller!$D$12:$D$261)-11) / ((Hersteller!$D$12:$D$261&lt;&gt;"") * (Hersteller!#REF!="Zwischenhändler")), ROW(A234))
    ),
    ""
)</f>
        <v/>
      </c>
      <c r="AZ245" s="322" t="str" cm="1">
        <f t="array" ref="AZ245">IFERROR(INDEX(Hersteller!$D$12:$D$261, SMALL(IF(Hersteller!$D$12:$D$261&lt;&gt;"", ROW(Hersteller!$D$12:$D$261)-11), ROW(A234))), "")</f>
        <v/>
      </c>
      <c r="BB245" s="264" cm="1">
        <f t="array" ref="BB24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5" s="264" cm="1">
        <f t="array" ref="BC245">IF(AND($AT$12&gt;0,ROW()-ROW($AT$12)=0),"━━ Installationen ━━",IF(AND($AT$12&gt;0,ROW()-ROW($AT$12)&lt;=$AT$12),INDEX($AS$12:$AS$261,ROW()-ROW($AT$12)),IF(AND($BA$12&gt;0,ROW()-ROW($AT$12)-$AT$12-IF($AT$12&gt;0,1,0)=0),"━━ Hersteller ━━",IF(AND($BA$12&gt;0,ROW()-ROW($AT$12)-$AT$12-IF($AT$12&gt;0,1,0)&lt;=$BA$12),INDEX($AZ$12:$AZ$261,ROW()-ROW($AT$12)-$AT$12-IF($AT$12&gt;0,1,0)),0))))</f>
        <v>0</v>
      </c>
      <c r="BD245" s="264">
        <f t="shared" si="12"/>
        <v>0</v>
      </c>
    </row>
    <row r="246" spans="3:56" ht="30" customHeight="1" thickTop="1" thickBot="1">
      <c r="C246" s="141">
        <v>235</v>
      </c>
      <c r="D246" s="125"/>
      <c r="E246" s="155"/>
      <c r="F246" s="156"/>
      <c r="G246" s="156"/>
      <c r="H246" s="156"/>
      <c r="I246" s="125"/>
      <c r="J246" s="125"/>
      <c r="K246" s="155"/>
      <c r="L246" s="156"/>
      <c r="M246" s="41"/>
      <c r="N246" s="41"/>
      <c r="O246" s="41"/>
      <c r="P246" s="41"/>
      <c r="Q246" s="41"/>
      <c r="R246" s="41"/>
      <c r="S246" s="41"/>
      <c r="T246" s="41"/>
      <c r="U246" s="41"/>
      <c r="AC246" s="61" t="str">
        <f t="array" ref="AC246">IF($K246="", "", IF(ISERROR(INDEX(Länder_Liste!$I:$I, _xludf.AGGREGATE(15, 6, ROW(Länder_Liste!$H$1:$M$260)/(Länder_Liste!$H$1:$M$260=$K$10), 1))), "not_found", INDEX(Länder_Liste!I:I, _xludf.AGGREGATE(15, 6, ROW(Länder_Liste!$H$1:$M$260)/(Länder_Liste!$H$1:$M$260=K246), 1))))</f>
        <v/>
      </c>
      <c r="AD246" s="40" t="str" cm="1">
        <f t="array" ref="AD246">IFERROR(INDEX($AK$12:$AK$261, SMALL(IF($AK$12:$AK$261&lt;&gt;"", ROW($AK$12:$AK$261)-ROW(#REF!)+1), ROW(C233))), "")</f>
        <v/>
      </c>
      <c r="AE246" s="40" cm="1">
        <f t="array" aca="1" ref="AE246" ca="1">IFERROR(INDEX(ListeHersteller,ROW(AE246)-13),0)</f>
        <v>0</v>
      </c>
      <c r="AH246" s="40" t="e">
        <f t="shared" ca="1" si="10"/>
        <v>#REF!</v>
      </c>
      <c r="AK246" s="40" t="str">
        <f t="shared" si="11"/>
        <v/>
      </c>
      <c r="AL246" s="40">
        <f>IF(ISERROR(MATCH(Hersteller!D246,D246:D382, 0)), Hersteller!D246, 0)</f>
        <v>0</v>
      </c>
      <c r="AO246" s="40" cm="1">
        <f t="array" aca="1" ref="AO246" ca="1">IF(ROW()-14&lt;($AI$12),$AH246,IF(ROW()-14=$AI$12,"━━━━━━",INDEX($AE$12:$AE$248,ROW()-14-($AI$12))))</f>
        <v>0</v>
      </c>
      <c r="AR246" s="40" t="str">
        <f t="shared" si="13"/>
        <v>-</v>
      </c>
      <c r="AS246" s="315" t="str" cm="1">
        <f t="array" ref="AS246">IFERROR(INDEX($E$12:$E$261, SMALL(IF($E$12:$E$261&lt;&gt;"", ROW($E$12:$E$261)-11), ROW(A235))), "")</f>
        <v/>
      </c>
      <c r="AU246" s="40" t="e">
        <f>IF(AND(Hersteller!$D246&lt;&gt;"", OR(Hersteller!#REF!="Hersteller", Hersteller!#REF!="")), ROW(), "")</f>
        <v>#REF!</v>
      </c>
      <c r="AV246" s="315" t="str" cm="1">
        <f t="array" ref="AV246">IFERROR(INDEX(Hersteller!$D$12:$D$261, _xlfn.AGGREGATE(15, 6, (ROW(Hersteller!$D$12:$D$261)-11)/((Hersteller!$D$12:$D$261&lt;&gt;"") * ((Hersteller!#REF!="Hersteller") + (Hersteller!#REF!=""))), ROW(A235))), "")</f>
        <v/>
      </c>
      <c r="AX246" s="315" t="str" cm="1">
        <f t="array" ref="AX246">IFERROR(
    INDEX(Hersteller!$D$12:$D$261,
        _xlfn.AGGREGATE(15, 6, (ROW(Hersteller!$D$12:$D$261)-11) / ((Hersteller!$D$12:$D$261&lt;&gt;"") * (Hersteller!#REF!="Zwischenhändler")), ROW(A235))
    ),
    ""
)</f>
        <v/>
      </c>
      <c r="AZ246" s="322" t="str" cm="1">
        <f t="array" ref="AZ246">IFERROR(INDEX(Hersteller!$D$12:$D$261, SMALL(IF(Hersteller!$D$12:$D$261&lt;&gt;"", ROW(Hersteller!$D$12:$D$261)-11), ROW(A235))), "")</f>
        <v/>
      </c>
      <c r="BB246" s="264" cm="1">
        <f t="array" ref="BB24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6" s="264" cm="1">
        <f t="array" ref="BC246">IF(AND($AT$12&gt;0,ROW()-ROW($AT$12)=0),"━━ Installationen ━━",IF(AND($AT$12&gt;0,ROW()-ROW($AT$12)&lt;=$AT$12),INDEX($AS$12:$AS$261,ROW()-ROW($AT$12)),IF(AND($BA$12&gt;0,ROW()-ROW($AT$12)-$AT$12-IF($AT$12&gt;0,1,0)=0),"━━ Hersteller ━━",IF(AND($BA$12&gt;0,ROW()-ROW($AT$12)-$AT$12-IF($AT$12&gt;0,1,0)&lt;=$BA$12),INDEX($AZ$12:$AZ$261,ROW()-ROW($AT$12)-$AT$12-IF($AT$12&gt;0,1,0)),0))))</f>
        <v>0</v>
      </c>
      <c r="BD246" s="264">
        <f t="shared" si="12"/>
        <v>0</v>
      </c>
    </row>
    <row r="247" spans="3:56" ht="30" customHeight="1" thickTop="1" thickBot="1">
      <c r="C247" s="141">
        <v>236</v>
      </c>
      <c r="D247" s="125"/>
      <c r="E247" s="155"/>
      <c r="F247" s="156"/>
      <c r="G247" s="156"/>
      <c r="H247" s="156"/>
      <c r="I247" s="125"/>
      <c r="J247" s="125"/>
      <c r="K247" s="155"/>
      <c r="L247" s="156"/>
      <c r="M247" s="41"/>
      <c r="N247" s="41"/>
      <c r="O247" s="41"/>
      <c r="P247" s="41"/>
      <c r="Q247" s="41"/>
      <c r="R247" s="41"/>
      <c r="S247" s="41"/>
      <c r="T247" s="41"/>
      <c r="U247" s="41"/>
      <c r="AC247" s="61" t="str">
        <f t="array" ref="AC247">IF($K247="", "", IF(ISERROR(INDEX(Länder_Liste!$I:$I, _xludf.AGGREGATE(15, 6, ROW(Länder_Liste!$H$1:$M$260)/(Länder_Liste!$H$1:$M$260=$K$10), 1))), "not_found", INDEX(Länder_Liste!I:I, _xludf.AGGREGATE(15, 6, ROW(Länder_Liste!$H$1:$M$260)/(Länder_Liste!$H$1:$M$260=K247), 1))))</f>
        <v/>
      </c>
      <c r="AD247" s="40" t="str" cm="1">
        <f t="array" ref="AD247">IFERROR(INDEX($AK$12:$AK$261, SMALL(IF($AK$12:$AK$261&lt;&gt;"", ROW($AK$12:$AK$261)-ROW(#REF!)+1), ROW(C234))), "")</f>
        <v/>
      </c>
      <c r="AE247" s="40" cm="1">
        <f t="array" aca="1" ref="AE247" ca="1">IFERROR(INDEX(ListeHersteller,ROW(AE247)-13),0)</f>
        <v>0</v>
      </c>
      <c r="AH247" s="40" t="e">
        <f t="shared" ca="1" si="10"/>
        <v>#REF!</v>
      </c>
      <c r="AK247" s="40" t="str">
        <f t="shared" si="11"/>
        <v/>
      </c>
      <c r="AL247" s="40">
        <f>IF(ISERROR(MATCH(Hersteller!D247,D247:D383, 0)), Hersteller!D247, 0)</f>
        <v>0</v>
      </c>
      <c r="AO247" s="40" cm="1">
        <f t="array" aca="1" ref="AO247" ca="1">IF(ROW()-14&lt;($AI$12),$AH247,IF(ROW()-14=$AI$12,"━━━━━━",INDEX($AE$12:$AE$248,ROW()-14-($AI$12))))</f>
        <v>0</v>
      </c>
      <c r="AR247" s="40" t="str">
        <f t="shared" si="13"/>
        <v>-</v>
      </c>
      <c r="AS247" s="315" t="str" cm="1">
        <f t="array" ref="AS247">IFERROR(INDEX($E$12:$E$261, SMALL(IF($E$12:$E$261&lt;&gt;"", ROW($E$12:$E$261)-11), ROW(A236))), "")</f>
        <v/>
      </c>
      <c r="AU247" s="40" t="e">
        <f>IF(AND(Hersteller!$D247&lt;&gt;"", OR(Hersteller!#REF!="Hersteller", Hersteller!#REF!="")), ROW(), "")</f>
        <v>#REF!</v>
      </c>
      <c r="AV247" s="315" t="str" cm="1">
        <f t="array" ref="AV247">IFERROR(INDEX(Hersteller!$D$12:$D$261, _xlfn.AGGREGATE(15, 6, (ROW(Hersteller!$D$12:$D$261)-11)/((Hersteller!$D$12:$D$261&lt;&gt;"") * ((Hersteller!#REF!="Hersteller") + (Hersteller!#REF!=""))), ROW(A236))), "")</f>
        <v/>
      </c>
      <c r="AX247" s="315" t="str" cm="1">
        <f t="array" ref="AX247">IFERROR(
    INDEX(Hersteller!$D$12:$D$261,
        _xlfn.AGGREGATE(15, 6, (ROW(Hersteller!$D$12:$D$261)-11) / ((Hersteller!$D$12:$D$261&lt;&gt;"") * (Hersteller!#REF!="Zwischenhändler")), ROW(A236))
    ),
    ""
)</f>
        <v/>
      </c>
      <c r="AZ247" s="322" t="str" cm="1">
        <f t="array" ref="AZ247">IFERROR(INDEX(Hersteller!$D$12:$D$261, SMALL(IF(Hersteller!$D$12:$D$261&lt;&gt;"", ROW(Hersteller!$D$12:$D$261)-11), ROW(A236))), "")</f>
        <v/>
      </c>
      <c r="BB247" s="264" cm="1">
        <f t="array" ref="BB24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7" s="264" cm="1">
        <f t="array" ref="BC247">IF(AND($AT$12&gt;0,ROW()-ROW($AT$12)=0),"━━ Installationen ━━",IF(AND($AT$12&gt;0,ROW()-ROW($AT$12)&lt;=$AT$12),INDEX($AS$12:$AS$261,ROW()-ROW($AT$12)),IF(AND($BA$12&gt;0,ROW()-ROW($AT$12)-$AT$12-IF($AT$12&gt;0,1,0)=0),"━━ Hersteller ━━",IF(AND($BA$12&gt;0,ROW()-ROW($AT$12)-$AT$12-IF($AT$12&gt;0,1,0)&lt;=$BA$12),INDEX($AZ$12:$AZ$261,ROW()-ROW($AT$12)-$AT$12-IF($AT$12&gt;0,1,0)),0))))</f>
        <v>0</v>
      </c>
      <c r="BD247" s="264">
        <f t="shared" si="12"/>
        <v>0</v>
      </c>
    </row>
    <row r="248" spans="3:56" ht="30" customHeight="1" thickTop="1" thickBot="1">
      <c r="C248" s="141">
        <v>237</v>
      </c>
      <c r="D248" s="125"/>
      <c r="E248" s="155"/>
      <c r="F248" s="156"/>
      <c r="G248" s="156"/>
      <c r="H248" s="156"/>
      <c r="I248" s="125"/>
      <c r="J248" s="125"/>
      <c r="K248" s="155"/>
      <c r="L248" s="156"/>
      <c r="M248" s="41"/>
      <c r="N248" s="41"/>
      <c r="O248" s="41"/>
      <c r="P248" s="41"/>
      <c r="Q248" s="41"/>
      <c r="R248" s="41"/>
      <c r="S248" s="41"/>
      <c r="T248" s="41"/>
      <c r="U248" s="41"/>
      <c r="AC248" s="61" t="str">
        <f t="array" ref="AC248">IF($K248="", "", IF(ISERROR(INDEX(Länder_Liste!$I:$I, _xludf.AGGREGATE(15, 6, ROW(Länder_Liste!$H$1:$M$260)/(Länder_Liste!$H$1:$M$260=$K$10), 1))), "not_found", INDEX(Länder_Liste!I:I, _xludf.AGGREGATE(15, 6, ROW(Länder_Liste!$H$1:$M$260)/(Länder_Liste!$H$1:$M$260=K248), 1))))</f>
        <v/>
      </c>
      <c r="AD248" s="40" t="str" cm="1">
        <f t="array" ref="AD248">IFERROR(INDEX($AK$12:$AK$261, SMALL(IF($AK$12:$AK$261&lt;&gt;"", ROW($AK$12:$AK$261)-ROW(#REF!)+1), ROW(C235))), "")</f>
        <v/>
      </c>
      <c r="AE248" s="40" cm="1">
        <f t="array" aca="1" ref="AE248" ca="1">IFERROR(INDEX(ListeHersteller,ROW(AE248)-13),0)</f>
        <v>0</v>
      </c>
      <c r="AH248" s="40" t="e">
        <f t="shared" ca="1" si="10"/>
        <v>#REF!</v>
      </c>
      <c r="AK248" s="40" t="str">
        <f t="shared" si="11"/>
        <v/>
      </c>
      <c r="AL248" s="40">
        <f>IF(ISERROR(MATCH(Hersteller!D248,D248:D384, 0)), Hersteller!D248, 0)</f>
        <v>0</v>
      </c>
      <c r="AO248" s="40" cm="1">
        <f t="array" aca="1" ref="AO248" ca="1">IF(ROW()-14&lt;($AI$12),$AH248,IF(ROW()-14=$AI$12,"━━━━━━",INDEX($AE$12:$AE$248,ROW()-14-($AI$12))))</f>
        <v>0</v>
      </c>
      <c r="AR248" s="40" t="str">
        <f t="shared" si="13"/>
        <v>-</v>
      </c>
      <c r="AS248" s="315" t="str" cm="1">
        <f t="array" ref="AS248">IFERROR(INDEX($E$12:$E$261, SMALL(IF($E$12:$E$261&lt;&gt;"", ROW($E$12:$E$261)-11), ROW(A237))), "")</f>
        <v/>
      </c>
      <c r="AU248" s="40" t="e">
        <f>IF(AND(Hersteller!$D248&lt;&gt;"", OR(Hersteller!#REF!="Hersteller", Hersteller!#REF!="")), ROW(), "")</f>
        <v>#REF!</v>
      </c>
      <c r="AV248" s="315" t="str" cm="1">
        <f t="array" ref="AV248">IFERROR(INDEX(Hersteller!$D$12:$D$261, _xlfn.AGGREGATE(15, 6, (ROW(Hersteller!$D$12:$D$261)-11)/((Hersteller!$D$12:$D$261&lt;&gt;"") * ((Hersteller!#REF!="Hersteller") + (Hersteller!#REF!=""))), ROW(A237))), "")</f>
        <v/>
      </c>
      <c r="AX248" s="315" t="str" cm="1">
        <f t="array" ref="AX248">IFERROR(
    INDEX(Hersteller!$D$12:$D$261,
        _xlfn.AGGREGATE(15, 6, (ROW(Hersteller!$D$12:$D$261)-11) / ((Hersteller!$D$12:$D$261&lt;&gt;"") * (Hersteller!#REF!="Zwischenhändler")), ROW(A237))
    ),
    ""
)</f>
        <v/>
      </c>
      <c r="AZ248" s="322" t="str" cm="1">
        <f t="array" ref="AZ248">IFERROR(INDEX(Hersteller!$D$12:$D$261, SMALL(IF(Hersteller!$D$12:$D$261&lt;&gt;"", ROW(Hersteller!$D$12:$D$261)-11), ROW(A237))), "")</f>
        <v/>
      </c>
      <c r="BB248" s="264" cm="1">
        <f t="array" ref="BB24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8" s="264" cm="1">
        <f t="array" ref="BC248">IF(AND($AT$12&gt;0,ROW()-ROW($AT$12)=0),"━━ Installationen ━━",IF(AND($AT$12&gt;0,ROW()-ROW($AT$12)&lt;=$AT$12),INDEX($AS$12:$AS$261,ROW()-ROW($AT$12)),IF(AND($BA$12&gt;0,ROW()-ROW($AT$12)-$AT$12-IF($AT$12&gt;0,1,0)=0),"━━ Hersteller ━━",IF(AND($BA$12&gt;0,ROW()-ROW($AT$12)-$AT$12-IF($AT$12&gt;0,1,0)&lt;=$BA$12),INDEX($AZ$12:$AZ$261,ROW()-ROW($AT$12)-$AT$12-IF($AT$12&gt;0,1,0)),0))))</f>
        <v>0</v>
      </c>
      <c r="BD248" s="264">
        <f t="shared" si="12"/>
        <v>0</v>
      </c>
    </row>
    <row r="249" spans="3:56" ht="30" customHeight="1" thickTop="1" thickBot="1">
      <c r="C249" s="141">
        <v>238</v>
      </c>
      <c r="D249" s="125"/>
      <c r="E249" s="155"/>
      <c r="F249" s="156"/>
      <c r="G249" s="156"/>
      <c r="H249" s="156"/>
      <c r="I249" s="125"/>
      <c r="J249" s="125"/>
      <c r="K249" s="155"/>
      <c r="L249" s="156"/>
      <c r="M249" s="41"/>
      <c r="N249" s="41"/>
      <c r="O249" s="41"/>
      <c r="P249" s="41"/>
      <c r="Q249" s="41"/>
      <c r="R249" s="41"/>
      <c r="S249" s="41"/>
      <c r="T249" s="41"/>
      <c r="U249" s="41"/>
      <c r="AC249" s="61" t="str">
        <f t="array" ref="AC249">IF($K249="", "", IF(ISERROR(INDEX(Länder_Liste!$I:$I, _xludf.AGGREGATE(15, 6, ROW(Länder_Liste!$H$1:$M$260)/(Länder_Liste!$H$1:$M$260=$K$10), 1))), "not_found", INDEX(Länder_Liste!I:I, _xludf.AGGREGATE(15, 6, ROW(Länder_Liste!$H$1:$M$260)/(Länder_Liste!$H$1:$M$260=K249), 1))))</f>
        <v/>
      </c>
      <c r="AD249" s="40" t="str" cm="1">
        <f t="array" ref="AD249">IFERROR(INDEX($AK$12:$AK$261, SMALL(IF($AK$12:$AK$261&lt;&gt;"", ROW($AK$12:$AK$261)-ROW(#REF!)+1), ROW(C236))), "")</f>
        <v/>
      </c>
      <c r="AE249" s="40" cm="1">
        <f t="array" aca="1" ref="AE249" ca="1">IFERROR(INDEX(ListeHersteller,ROW(AE249)-13),0)</f>
        <v>0</v>
      </c>
      <c r="AH249" s="40" t="e">
        <f t="shared" ca="1" si="10"/>
        <v>#REF!</v>
      </c>
      <c r="AK249" s="40" t="str">
        <f t="shared" si="11"/>
        <v/>
      </c>
      <c r="AL249" s="40">
        <f>IF(ISERROR(MATCH(Hersteller!D249,D249:D385, 0)), Hersteller!D249, 0)</f>
        <v>0</v>
      </c>
      <c r="AO249" s="40" cm="1">
        <f t="array" aca="1" ref="AO249" ca="1">IF(ROW()-14&lt;($AI$12),$AH249,IF(ROW()-14=$AI$12,"━━━━━━",INDEX($AE$12:$AE$248,ROW()-14-($AI$12))))</f>
        <v>0</v>
      </c>
      <c r="AR249" s="40" t="str">
        <f t="shared" si="13"/>
        <v>-</v>
      </c>
      <c r="AS249" s="315" t="str" cm="1">
        <f t="array" ref="AS249">IFERROR(INDEX($E$12:$E$261, SMALL(IF($E$12:$E$261&lt;&gt;"", ROW($E$12:$E$261)-11), ROW(A238))), "")</f>
        <v/>
      </c>
      <c r="AU249" s="40" t="e">
        <f>IF(AND(Hersteller!$D249&lt;&gt;"", OR(Hersteller!#REF!="Hersteller", Hersteller!#REF!="")), ROW(), "")</f>
        <v>#REF!</v>
      </c>
      <c r="AV249" s="315" t="str" cm="1">
        <f t="array" ref="AV249">IFERROR(INDEX(Hersteller!$D$12:$D$261, _xlfn.AGGREGATE(15, 6, (ROW(Hersteller!$D$12:$D$261)-11)/((Hersteller!$D$12:$D$261&lt;&gt;"") * ((Hersteller!#REF!="Hersteller") + (Hersteller!#REF!=""))), ROW(A238))), "")</f>
        <v/>
      </c>
      <c r="AX249" s="315" t="str" cm="1">
        <f t="array" ref="AX249">IFERROR(
    INDEX(Hersteller!$D$12:$D$261,
        _xlfn.AGGREGATE(15, 6, (ROW(Hersteller!$D$12:$D$261)-11) / ((Hersteller!$D$12:$D$261&lt;&gt;"") * (Hersteller!#REF!="Zwischenhändler")), ROW(A238))
    ),
    ""
)</f>
        <v/>
      </c>
      <c r="AZ249" s="322" t="str" cm="1">
        <f t="array" ref="AZ249">IFERROR(INDEX(Hersteller!$D$12:$D$261, SMALL(IF(Hersteller!$D$12:$D$261&lt;&gt;"", ROW(Hersteller!$D$12:$D$261)-11), ROW(A238))), "")</f>
        <v/>
      </c>
      <c r="BB249" s="264" cm="1">
        <f t="array" ref="BB24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49" s="264" cm="1">
        <f t="array" ref="BC249">IF(AND($AT$12&gt;0,ROW()-ROW($AT$12)=0),"━━ Installationen ━━",IF(AND($AT$12&gt;0,ROW()-ROW($AT$12)&lt;=$AT$12),INDEX($AS$12:$AS$261,ROW()-ROW($AT$12)),IF(AND($BA$12&gt;0,ROW()-ROW($AT$12)-$AT$12-IF($AT$12&gt;0,1,0)=0),"━━ Hersteller ━━",IF(AND($BA$12&gt;0,ROW()-ROW($AT$12)-$AT$12-IF($AT$12&gt;0,1,0)&lt;=$BA$12),INDEX($AZ$12:$AZ$261,ROW()-ROW($AT$12)-$AT$12-IF($AT$12&gt;0,1,0)),0))))</f>
        <v>0</v>
      </c>
      <c r="BD249" s="264">
        <f t="shared" si="12"/>
        <v>0</v>
      </c>
    </row>
    <row r="250" spans="3:56" ht="30" customHeight="1" thickTop="1" thickBot="1">
      <c r="C250" s="141">
        <v>239</v>
      </c>
      <c r="D250" s="125"/>
      <c r="E250" s="155"/>
      <c r="F250" s="156"/>
      <c r="G250" s="156"/>
      <c r="H250" s="156"/>
      <c r="I250" s="125"/>
      <c r="J250" s="125"/>
      <c r="K250" s="155"/>
      <c r="L250" s="156"/>
      <c r="M250" s="41"/>
      <c r="N250" s="41"/>
      <c r="O250" s="41"/>
      <c r="P250" s="41"/>
      <c r="Q250" s="41"/>
      <c r="R250" s="41"/>
      <c r="S250" s="41"/>
      <c r="T250" s="41"/>
      <c r="U250" s="41"/>
      <c r="AC250" s="61" t="str">
        <f t="array" ref="AC250">IF($K250="", "", IF(ISERROR(INDEX(Länder_Liste!$I:$I, _xludf.AGGREGATE(15, 6, ROW(Länder_Liste!$H$1:$M$260)/(Länder_Liste!$H$1:$M$260=$K$10), 1))), "not_found", INDEX(Länder_Liste!I:I, _xludf.AGGREGATE(15, 6, ROW(Länder_Liste!$H$1:$M$260)/(Länder_Liste!$H$1:$M$260=K250), 1))))</f>
        <v/>
      </c>
      <c r="AD250" s="40" t="str" cm="1">
        <f t="array" ref="AD250">IFERROR(INDEX($AK$12:$AK$261, SMALL(IF($AK$12:$AK$261&lt;&gt;"", ROW($AK$12:$AK$261)-ROW(#REF!)+1), ROW(C237))), "")</f>
        <v/>
      </c>
      <c r="AE250" s="40" cm="1">
        <f t="array" aca="1" ref="AE250" ca="1">IFERROR(INDEX(ListeHersteller,ROW(AE250)-13),0)</f>
        <v>0</v>
      </c>
      <c r="AH250" s="40" t="e">
        <f t="shared" ca="1" si="10"/>
        <v>#REF!</v>
      </c>
      <c r="AK250" s="40" t="str">
        <f t="shared" si="11"/>
        <v/>
      </c>
      <c r="AL250" s="40">
        <f>IF(ISERROR(MATCH(Hersteller!D250,D250:D386, 0)), Hersteller!D250, 0)</f>
        <v>0</v>
      </c>
      <c r="AO250" s="40" cm="1">
        <f t="array" aca="1" ref="AO250" ca="1">IF(ROW()-14&lt;($AI$12),$AH250,IF(ROW()-14=$AI$12,"━━━━━━",INDEX($AE$12:$AE$248,ROW()-14-($AI$12))))</f>
        <v>0</v>
      </c>
      <c r="AR250" s="40" t="str">
        <f t="shared" si="13"/>
        <v>-</v>
      </c>
      <c r="AS250" s="315" t="str" cm="1">
        <f t="array" ref="AS250">IFERROR(INDEX($E$12:$E$261, SMALL(IF($E$12:$E$261&lt;&gt;"", ROW($E$12:$E$261)-11), ROW(A239))), "")</f>
        <v/>
      </c>
      <c r="AU250" s="40" t="e">
        <f>IF(AND(Hersteller!$D250&lt;&gt;"", OR(Hersteller!#REF!="Hersteller", Hersteller!#REF!="")), ROW(), "")</f>
        <v>#REF!</v>
      </c>
      <c r="AV250" s="315" t="str" cm="1">
        <f t="array" ref="AV250">IFERROR(INDEX(Hersteller!$D$12:$D$261, _xlfn.AGGREGATE(15, 6, (ROW(Hersteller!$D$12:$D$261)-11)/((Hersteller!$D$12:$D$261&lt;&gt;"") * ((Hersteller!#REF!="Hersteller") + (Hersteller!#REF!=""))), ROW(A239))), "")</f>
        <v/>
      </c>
      <c r="AX250" s="315" t="str" cm="1">
        <f t="array" ref="AX250">IFERROR(
    INDEX(Hersteller!$D$12:$D$261,
        _xlfn.AGGREGATE(15, 6, (ROW(Hersteller!$D$12:$D$261)-11) / ((Hersteller!$D$12:$D$261&lt;&gt;"") * (Hersteller!#REF!="Zwischenhändler")), ROW(A239))
    ),
    ""
)</f>
        <v/>
      </c>
      <c r="AZ250" s="322" t="str" cm="1">
        <f t="array" ref="AZ250">IFERROR(INDEX(Hersteller!$D$12:$D$261, SMALL(IF(Hersteller!$D$12:$D$261&lt;&gt;"", ROW(Hersteller!$D$12:$D$261)-11), ROW(A239))), "")</f>
        <v/>
      </c>
      <c r="BB250" s="264" cm="1">
        <f t="array" ref="BB25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0" s="264" cm="1">
        <f t="array" ref="BC250">IF(AND($AT$12&gt;0,ROW()-ROW($AT$12)=0),"━━ Installationen ━━",IF(AND($AT$12&gt;0,ROW()-ROW($AT$12)&lt;=$AT$12),INDEX($AS$12:$AS$261,ROW()-ROW($AT$12)),IF(AND($BA$12&gt;0,ROW()-ROW($AT$12)-$AT$12-IF($AT$12&gt;0,1,0)=0),"━━ Hersteller ━━",IF(AND($BA$12&gt;0,ROW()-ROW($AT$12)-$AT$12-IF($AT$12&gt;0,1,0)&lt;=$BA$12),INDEX($AZ$12:$AZ$261,ROW()-ROW($AT$12)-$AT$12-IF($AT$12&gt;0,1,0)),0))))</f>
        <v>0</v>
      </c>
      <c r="BD250" s="264">
        <f t="shared" si="12"/>
        <v>0</v>
      </c>
    </row>
    <row r="251" spans="3:56" ht="30" customHeight="1" thickTop="1" thickBot="1">
      <c r="C251" s="141">
        <v>240</v>
      </c>
      <c r="D251" s="125"/>
      <c r="E251" s="155"/>
      <c r="F251" s="156"/>
      <c r="G251" s="156"/>
      <c r="H251" s="156"/>
      <c r="I251" s="125"/>
      <c r="J251" s="125"/>
      <c r="K251" s="155"/>
      <c r="L251" s="156"/>
      <c r="M251" s="41"/>
      <c r="N251" s="41"/>
      <c r="O251" s="41"/>
      <c r="P251" s="41"/>
      <c r="Q251" s="41"/>
      <c r="R251" s="41"/>
      <c r="S251" s="41"/>
      <c r="T251" s="41"/>
      <c r="U251" s="41"/>
      <c r="AC251" s="61" t="str">
        <f t="array" ref="AC251">IF($K251="", "", IF(ISERROR(INDEX(Länder_Liste!$I:$I, _xludf.AGGREGATE(15, 6, ROW(Länder_Liste!$H$1:$M$260)/(Länder_Liste!$H$1:$M$260=$K$10), 1))), "not_found", INDEX(Länder_Liste!I:I, _xludf.AGGREGATE(15, 6, ROW(Länder_Liste!$H$1:$M$260)/(Länder_Liste!$H$1:$M$260=K251), 1))))</f>
        <v/>
      </c>
      <c r="AD251" s="40" t="str" cm="1">
        <f t="array" ref="AD251">IFERROR(INDEX($AK$12:$AK$261, SMALL(IF($AK$12:$AK$261&lt;&gt;"", ROW($AK$12:$AK$261)-ROW(#REF!)+1), ROW(C238))), "")</f>
        <v/>
      </c>
      <c r="AE251" s="40" cm="1">
        <f t="array" aca="1" ref="AE251" ca="1">IFERROR(INDEX(ListeHersteller,ROW(AE251)-13),0)</f>
        <v>0</v>
      </c>
      <c r="AH251" s="40" t="e">
        <f t="shared" ca="1" si="10"/>
        <v>#REF!</v>
      </c>
      <c r="AK251" s="40" t="str">
        <f t="shared" si="11"/>
        <v/>
      </c>
      <c r="AL251" s="40">
        <f>IF(ISERROR(MATCH(Hersteller!D251,D251:D387, 0)), Hersteller!D251, 0)</f>
        <v>0</v>
      </c>
      <c r="AO251" s="40" cm="1">
        <f t="array" aca="1" ref="AO251" ca="1">IF(ROW()-14&lt;($AI$12),$AH251,IF(ROW()-14=$AI$12,"━━━━━━",INDEX($AE$12:$AE$248,ROW()-14-($AI$12))))</f>
        <v>0</v>
      </c>
      <c r="AR251" s="40" t="str">
        <f t="shared" si="13"/>
        <v>-</v>
      </c>
      <c r="AS251" s="315" t="str" cm="1">
        <f t="array" ref="AS251">IFERROR(INDEX($E$12:$E$261, SMALL(IF($E$12:$E$261&lt;&gt;"", ROW($E$12:$E$261)-11), ROW(A240))), "")</f>
        <v/>
      </c>
      <c r="AU251" s="40" t="e">
        <f>IF(AND(Hersteller!$D251&lt;&gt;"", OR(Hersteller!#REF!="Hersteller", Hersteller!#REF!="")), ROW(), "")</f>
        <v>#REF!</v>
      </c>
      <c r="AV251" s="315" t="str" cm="1">
        <f t="array" ref="AV251">IFERROR(INDEX(Hersteller!$D$12:$D$261, _xlfn.AGGREGATE(15, 6, (ROW(Hersteller!$D$12:$D$261)-11)/((Hersteller!$D$12:$D$261&lt;&gt;"") * ((Hersteller!#REF!="Hersteller") + (Hersteller!#REF!=""))), ROW(A240))), "")</f>
        <v/>
      </c>
      <c r="AX251" s="315" t="str" cm="1">
        <f t="array" ref="AX251">IFERROR(
    INDEX(Hersteller!$D$12:$D$261,
        _xlfn.AGGREGATE(15, 6, (ROW(Hersteller!$D$12:$D$261)-11) / ((Hersteller!$D$12:$D$261&lt;&gt;"") * (Hersteller!#REF!="Zwischenhändler")), ROW(A240))
    ),
    ""
)</f>
        <v/>
      </c>
      <c r="AZ251" s="322" t="str" cm="1">
        <f t="array" ref="AZ251">IFERROR(INDEX(Hersteller!$D$12:$D$261, SMALL(IF(Hersteller!$D$12:$D$261&lt;&gt;"", ROW(Hersteller!$D$12:$D$261)-11), ROW(A240))), "")</f>
        <v/>
      </c>
      <c r="BB251" s="264" cm="1">
        <f t="array" ref="BB25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1" s="264" cm="1">
        <f t="array" ref="BC251">IF(AND($AT$12&gt;0,ROW()-ROW($AT$12)=0),"━━ Installationen ━━",IF(AND($AT$12&gt;0,ROW()-ROW($AT$12)&lt;=$AT$12),INDEX($AS$12:$AS$261,ROW()-ROW($AT$12)),IF(AND($BA$12&gt;0,ROW()-ROW($AT$12)-$AT$12-IF($AT$12&gt;0,1,0)=0),"━━ Hersteller ━━",IF(AND($BA$12&gt;0,ROW()-ROW($AT$12)-$AT$12-IF($AT$12&gt;0,1,0)&lt;=$BA$12),INDEX($AZ$12:$AZ$261,ROW()-ROW($AT$12)-$AT$12-IF($AT$12&gt;0,1,0)),0))))</f>
        <v>0</v>
      </c>
      <c r="BD251" s="264">
        <f t="shared" si="12"/>
        <v>0</v>
      </c>
    </row>
    <row r="252" spans="3:56" ht="30" customHeight="1" thickTop="1" thickBot="1">
      <c r="C252" s="141">
        <v>241</v>
      </c>
      <c r="D252" s="125"/>
      <c r="E252" s="155"/>
      <c r="F252" s="156"/>
      <c r="G252" s="156"/>
      <c r="H252" s="156"/>
      <c r="I252" s="125"/>
      <c r="J252" s="125"/>
      <c r="K252" s="155"/>
      <c r="L252" s="156"/>
      <c r="M252" s="41"/>
      <c r="N252" s="41"/>
      <c r="O252" s="41"/>
      <c r="P252" s="41"/>
      <c r="Q252" s="41"/>
      <c r="R252" s="41"/>
      <c r="S252" s="41"/>
      <c r="T252" s="41"/>
      <c r="U252" s="41"/>
      <c r="AC252" s="61" t="str">
        <f t="array" ref="AC252">IF($K252="", "", IF(ISERROR(INDEX(Länder_Liste!$I:$I, _xludf.AGGREGATE(15, 6, ROW(Länder_Liste!$H$1:$M$260)/(Länder_Liste!$H$1:$M$260=$K$10), 1))), "not_found", INDEX(Länder_Liste!I:I, _xludf.AGGREGATE(15, 6, ROW(Länder_Liste!$H$1:$M$260)/(Länder_Liste!$H$1:$M$260=K252), 1))))</f>
        <v/>
      </c>
      <c r="AD252" s="40" t="str" cm="1">
        <f t="array" ref="AD252">IFERROR(INDEX($AK$12:$AK$261, SMALL(IF($AK$12:$AK$261&lt;&gt;"", ROW($AK$12:$AK$261)-ROW(#REF!)+1), ROW(C239))), "")</f>
        <v/>
      </c>
      <c r="AE252" s="40" cm="1">
        <f t="array" aca="1" ref="AE252" ca="1">IFERROR(INDEX(ListeHersteller,ROW(AE252)-13),0)</f>
        <v>0</v>
      </c>
      <c r="AH252" s="40" t="e">
        <f t="shared" ca="1" si="10"/>
        <v>#REF!</v>
      </c>
      <c r="AK252" s="40" t="str">
        <f t="shared" si="11"/>
        <v/>
      </c>
      <c r="AL252" s="40">
        <f>IF(ISERROR(MATCH(Hersteller!D252,D252:D388, 0)), Hersteller!D252, 0)</f>
        <v>0</v>
      </c>
      <c r="AO252" s="40" t="e" cm="1">
        <f t="array" ref="AO252">IF(ROW()-14&lt;($AI$12),$AH252,IF(ROW()-14=$AI$12,"━━━━━━",INDEX($AE$12:$AE$248,ROW()-14-($AI$12))))</f>
        <v>#REF!</v>
      </c>
      <c r="AR252" s="40" t="str">
        <f t="shared" si="13"/>
        <v>-</v>
      </c>
      <c r="AS252" s="315" t="str" cm="1">
        <f t="array" ref="AS252">IFERROR(INDEX($E$12:$E$261, SMALL(IF($E$12:$E$261&lt;&gt;"", ROW($E$12:$E$261)-11), ROW(A241))), "")</f>
        <v/>
      </c>
      <c r="AU252" s="40" t="e">
        <f>IF(AND(Hersteller!$D252&lt;&gt;"", OR(Hersteller!#REF!="Hersteller", Hersteller!#REF!="")), ROW(), "")</f>
        <v>#REF!</v>
      </c>
      <c r="AV252" s="315" t="str" cm="1">
        <f t="array" ref="AV252">IFERROR(INDEX(Hersteller!$D$12:$D$261, _xlfn.AGGREGATE(15, 6, (ROW(Hersteller!$D$12:$D$261)-11)/((Hersteller!$D$12:$D$261&lt;&gt;"") * ((Hersteller!#REF!="Hersteller") + (Hersteller!#REF!=""))), ROW(A241))), "")</f>
        <v/>
      </c>
      <c r="AX252" s="315" t="str" cm="1">
        <f t="array" ref="AX252">IFERROR(
    INDEX(Hersteller!$D$12:$D$261,
        _xlfn.AGGREGATE(15, 6, (ROW(Hersteller!$D$12:$D$261)-11) / ((Hersteller!$D$12:$D$261&lt;&gt;"") * (Hersteller!#REF!="Zwischenhändler")), ROW(A241))
    ),
    ""
)</f>
        <v/>
      </c>
      <c r="AZ252" s="322" t="str" cm="1">
        <f t="array" ref="AZ252">IFERROR(INDEX(Hersteller!$D$12:$D$261, SMALL(IF(Hersteller!$D$12:$D$261&lt;&gt;"", ROW(Hersteller!$D$12:$D$261)-11), ROW(A241))), "")</f>
        <v/>
      </c>
      <c r="BB252" s="264" cm="1">
        <f t="array" ref="BB25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2" s="264" cm="1">
        <f t="array" ref="BC252">IF(AND($AT$12&gt;0,ROW()-ROW($AT$12)=0),"━━ Installationen ━━",IF(AND($AT$12&gt;0,ROW()-ROW($AT$12)&lt;=$AT$12),INDEX($AS$12:$AS$261,ROW()-ROW($AT$12)),IF(AND($BA$12&gt;0,ROW()-ROW($AT$12)-$AT$12-IF($AT$12&gt;0,1,0)=0),"━━ Hersteller ━━",IF(AND($BA$12&gt;0,ROW()-ROW($AT$12)-$AT$12-IF($AT$12&gt;0,1,0)&lt;=$BA$12),INDEX($AZ$12:$AZ$261,ROW()-ROW($AT$12)-$AT$12-IF($AT$12&gt;0,1,0)),0))))</f>
        <v>0</v>
      </c>
      <c r="BD252" s="264">
        <f t="shared" si="12"/>
        <v>0</v>
      </c>
    </row>
    <row r="253" spans="3:56" ht="30" customHeight="1" thickTop="1" thickBot="1">
      <c r="C253" s="141">
        <v>242</v>
      </c>
      <c r="D253" s="125"/>
      <c r="E253" s="155"/>
      <c r="F253" s="156"/>
      <c r="G253" s="156"/>
      <c r="H253" s="156"/>
      <c r="I253" s="125"/>
      <c r="J253" s="125"/>
      <c r="K253" s="155"/>
      <c r="L253" s="156"/>
      <c r="M253" s="41"/>
      <c r="N253" s="41"/>
      <c r="O253" s="41"/>
      <c r="P253" s="41"/>
      <c r="Q253" s="41"/>
      <c r="R253" s="41"/>
      <c r="S253" s="41"/>
      <c r="T253" s="41"/>
      <c r="U253" s="41"/>
      <c r="AC253" s="61" t="str">
        <f t="array" ref="AC253">IF($K253="", "", IF(ISERROR(INDEX(Länder_Liste!$I:$I, _xludf.AGGREGATE(15, 6, ROW(Länder_Liste!$H$1:$M$260)/(Länder_Liste!$H$1:$M$260=$K$10), 1))), "not_found", INDEX(Länder_Liste!I:I, _xludf.AGGREGATE(15, 6, ROW(Länder_Liste!$H$1:$M$260)/(Länder_Liste!$H$1:$M$260=K253), 1))))</f>
        <v/>
      </c>
      <c r="AD253" s="40" t="str" cm="1">
        <f t="array" ref="AD253">IFERROR(INDEX($AK$12:$AK$261, SMALL(IF($AK$12:$AK$261&lt;&gt;"", ROW($AK$12:$AK$261)-ROW(#REF!)+1), ROW(C240))), "")</f>
        <v/>
      </c>
      <c r="AE253" s="40" cm="1">
        <f t="array" aca="1" ref="AE253" ca="1">IFERROR(INDEX(ListeHersteller,ROW(AE253)-13),0)</f>
        <v>0</v>
      </c>
      <c r="AH253" s="40" t="e">
        <f t="shared" ca="1" si="10"/>
        <v>#REF!</v>
      </c>
      <c r="AK253" s="40" t="str">
        <f t="shared" si="11"/>
        <v/>
      </c>
      <c r="AL253" s="40">
        <f>IF(ISERROR(MATCH(Hersteller!D253,D253:D389, 0)), Hersteller!D253, 0)</f>
        <v>0</v>
      </c>
      <c r="AO253" s="40" t="e" cm="1">
        <f t="array" ref="AO253">IF(ROW()-14&lt;($AI$12),$AH253,IF(ROW()-14=$AI$12,"━━━━━━",INDEX($AE$12:$AE$248,ROW()-14-($AI$12))))</f>
        <v>#REF!</v>
      </c>
      <c r="AR253" s="40" t="str">
        <f t="shared" si="13"/>
        <v>-</v>
      </c>
      <c r="AS253" s="315" t="str" cm="1">
        <f t="array" ref="AS253">IFERROR(INDEX($E$12:$E$261, SMALL(IF($E$12:$E$261&lt;&gt;"", ROW($E$12:$E$261)-11), ROW(A242))), "")</f>
        <v/>
      </c>
      <c r="AU253" s="40" t="e">
        <f>IF(AND(Hersteller!$D253&lt;&gt;"", OR(Hersteller!#REF!="Hersteller", Hersteller!#REF!="")), ROW(), "")</f>
        <v>#REF!</v>
      </c>
      <c r="AV253" s="315" t="str" cm="1">
        <f t="array" ref="AV253">IFERROR(INDEX(Hersteller!$D$12:$D$261, _xlfn.AGGREGATE(15, 6, (ROW(Hersteller!$D$12:$D$261)-11)/((Hersteller!$D$12:$D$261&lt;&gt;"") * ((Hersteller!#REF!="Hersteller") + (Hersteller!#REF!=""))), ROW(A242))), "")</f>
        <v/>
      </c>
      <c r="AX253" s="315" t="str" cm="1">
        <f t="array" ref="AX253">IFERROR(
    INDEX(Hersteller!$D$12:$D$261,
        _xlfn.AGGREGATE(15, 6, (ROW(Hersteller!$D$12:$D$261)-11) / ((Hersteller!$D$12:$D$261&lt;&gt;"") * (Hersteller!#REF!="Zwischenhändler")), ROW(A242))
    ),
    ""
)</f>
        <v/>
      </c>
      <c r="AZ253" s="322" t="str" cm="1">
        <f t="array" ref="AZ253">IFERROR(INDEX(Hersteller!$D$12:$D$261, SMALL(IF(Hersteller!$D$12:$D$261&lt;&gt;"", ROW(Hersteller!$D$12:$D$261)-11), ROW(A242))), "")</f>
        <v/>
      </c>
      <c r="BB253" s="264" cm="1">
        <f t="array" ref="BB25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3" s="264" cm="1">
        <f t="array" ref="BC253">IF(AND($AT$12&gt;0,ROW()-ROW($AT$12)=0),"━━ Installationen ━━",IF(AND($AT$12&gt;0,ROW()-ROW($AT$12)&lt;=$AT$12),INDEX($AS$12:$AS$261,ROW()-ROW($AT$12)),IF(AND($BA$12&gt;0,ROW()-ROW($AT$12)-$AT$12-IF($AT$12&gt;0,1,0)=0),"━━ Hersteller ━━",IF(AND($BA$12&gt;0,ROW()-ROW($AT$12)-$AT$12-IF($AT$12&gt;0,1,0)&lt;=$BA$12),INDEX($AZ$12:$AZ$261,ROW()-ROW($AT$12)-$AT$12-IF($AT$12&gt;0,1,0)),0))))</f>
        <v>0</v>
      </c>
      <c r="BD253" s="264">
        <f t="shared" si="12"/>
        <v>0</v>
      </c>
    </row>
    <row r="254" spans="3:56" ht="30" customHeight="1" thickTop="1" thickBot="1">
      <c r="C254" s="141">
        <v>243</v>
      </c>
      <c r="D254" s="125"/>
      <c r="E254" s="155"/>
      <c r="F254" s="156"/>
      <c r="G254" s="156"/>
      <c r="H254" s="156"/>
      <c r="I254" s="125"/>
      <c r="J254" s="125"/>
      <c r="K254" s="155"/>
      <c r="L254" s="156"/>
      <c r="M254" s="41"/>
      <c r="N254" s="41"/>
      <c r="O254" s="41"/>
      <c r="P254" s="41"/>
      <c r="Q254" s="41"/>
      <c r="R254" s="41"/>
      <c r="S254" s="41"/>
      <c r="T254" s="41"/>
      <c r="U254" s="41"/>
      <c r="AC254" s="61" t="str">
        <f t="array" ref="AC254">IF($K254="", "", IF(ISERROR(INDEX(Länder_Liste!$I:$I, _xludf.AGGREGATE(15, 6, ROW(Länder_Liste!$H$1:$M$260)/(Länder_Liste!$H$1:$M$260=$K$10), 1))), "not_found", INDEX(Länder_Liste!I:I, _xludf.AGGREGATE(15, 6, ROW(Länder_Liste!$H$1:$M$260)/(Länder_Liste!$H$1:$M$260=K254), 1))))</f>
        <v/>
      </c>
      <c r="AD254" s="40" t="str" cm="1">
        <f t="array" ref="AD254">IFERROR(INDEX($AK$12:$AK$261, SMALL(IF($AK$12:$AK$261&lt;&gt;"", ROW($AK$12:$AK$261)-ROW(#REF!)+1), ROW(C241))), "")</f>
        <v/>
      </c>
      <c r="AE254" s="40" cm="1">
        <f t="array" aca="1" ref="AE254" ca="1">IFERROR(INDEX(ListeHersteller,ROW(AE254)-13),0)</f>
        <v>0</v>
      </c>
      <c r="AH254" s="40" t="e">
        <f t="shared" ca="1" si="10"/>
        <v>#REF!</v>
      </c>
      <c r="AK254" s="40" t="str">
        <f t="shared" si="11"/>
        <v/>
      </c>
      <c r="AL254" s="40">
        <f>IF(ISERROR(MATCH(Hersteller!D254,D254:D390, 0)), Hersteller!D254, 0)</f>
        <v>0</v>
      </c>
      <c r="AO254" s="40" t="e" cm="1">
        <f t="array" ref="AO254">IF(ROW()-14&lt;($AI$12),$AH254,IF(ROW()-14=$AI$12,"━━━━━━",INDEX($AE$12:$AE$248,ROW()-14-($AI$12))))</f>
        <v>#REF!</v>
      </c>
      <c r="AR254" s="40" t="str">
        <f t="shared" si="13"/>
        <v>-</v>
      </c>
      <c r="AS254" s="315" t="str" cm="1">
        <f t="array" ref="AS254">IFERROR(INDEX($E$12:$E$261, SMALL(IF($E$12:$E$261&lt;&gt;"", ROW($E$12:$E$261)-11), ROW(A243))), "")</f>
        <v/>
      </c>
      <c r="AU254" s="40" t="e">
        <f>IF(AND(Hersteller!$D254&lt;&gt;"", OR(Hersteller!#REF!="Hersteller", Hersteller!#REF!="")), ROW(), "")</f>
        <v>#REF!</v>
      </c>
      <c r="AV254" s="315" t="str" cm="1">
        <f t="array" ref="AV254">IFERROR(INDEX(Hersteller!$D$12:$D$261, _xlfn.AGGREGATE(15, 6, (ROW(Hersteller!$D$12:$D$261)-11)/((Hersteller!$D$12:$D$261&lt;&gt;"") * ((Hersteller!#REF!="Hersteller") + (Hersteller!#REF!=""))), ROW(A243))), "")</f>
        <v/>
      </c>
      <c r="AX254" s="315" t="str" cm="1">
        <f t="array" ref="AX254">IFERROR(
    INDEX(Hersteller!$D$12:$D$261,
        _xlfn.AGGREGATE(15, 6, (ROW(Hersteller!$D$12:$D$261)-11) / ((Hersteller!$D$12:$D$261&lt;&gt;"") * (Hersteller!#REF!="Zwischenhändler")), ROW(A243))
    ),
    ""
)</f>
        <v/>
      </c>
      <c r="AZ254" s="322" t="str" cm="1">
        <f t="array" ref="AZ254">IFERROR(INDEX(Hersteller!$D$12:$D$261, SMALL(IF(Hersteller!$D$12:$D$261&lt;&gt;"", ROW(Hersteller!$D$12:$D$261)-11), ROW(A243))), "")</f>
        <v/>
      </c>
      <c r="BB254" s="264" cm="1">
        <f t="array" ref="BB25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4" s="264" cm="1">
        <f t="array" ref="BC254">IF(AND($AT$12&gt;0,ROW()-ROW($AT$12)=0),"━━ Installationen ━━",IF(AND($AT$12&gt;0,ROW()-ROW($AT$12)&lt;=$AT$12),INDEX($AS$12:$AS$261,ROW()-ROW($AT$12)),IF(AND($BA$12&gt;0,ROW()-ROW($AT$12)-$AT$12-IF($AT$12&gt;0,1,0)=0),"━━ Hersteller ━━",IF(AND($BA$12&gt;0,ROW()-ROW($AT$12)-$AT$12-IF($AT$12&gt;0,1,0)&lt;=$BA$12),INDEX($AZ$12:$AZ$261,ROW()-ROW($AT$12)-$AT$12-IF($AT$12&gt;0,1,0)),0))))</f>
        <v>0</v>
      </c>
      <c r="BD254" s="264">
        <f t="shared" si="12"/>
        <v>0</v>
      </c>
    </row>
    <row r="255" spans="3:56" ht="30" customHeight="1" thickTop="1" thickBot="1">
      <c r="C255" s="141">
        <v>244</v>
      </c>
      <c r="D255" s="125"/>
      <c r="E255" s="155"/>
      <c r="F255" s="156"/>
      <c r="G255" s="156"/>
      <c r="H255" s="156"/>
      <c r="I255" s="125"/>
      <c r="J255" s="125"/>
      <c r="K255" s="155"/>
      <c r="L255" s="156"/>
      <c r="M255" s="41"/>
      <c r="N255" s="41"/>
      <c r="O255" s="41"/>
      <c r="P255" s="41"/>
      <c r="Q255" s="41"/>
      <c r="R255" s="41"/>
      <c r="S255" s="41"/>
      <c r="T255" s="41"/>
      <c r="U255" s="41"/>
      <c r="AC255" s="61" t="str">
        <f t="array" ref="AC255">IF($K255="", "", IF(ISERROR(INDEX(Länder_Liste!$I:$I, _xludf.AGGREGATE(15, 6, ROW(Länder_Liste!$H$1:$M$260)/(Länder_Liste!$H$1:$M$260=$K$10), 1))), "not_found", INDEX(Länder_Liste!I:I, _xludf.AGGREGATE(15, 6, ROW(Länder_Liste!$H$1:$M$260)/(Länder_Liste!$H$1:$M$260=K255), 1))))</f>
        <v/>
      </c>
      <c r="AD255" s="40" t="str" cm="1">
        <f t="array" ref="AD255">IFERROR(INDEX($AK$12:$AK$261, SMALL(IF($AK$12:$AK$261&lt;&gt;"", ROW($AK$12:$AK$261)-ROW(#REF!)+1), ROW(C242))), "")</f>
        <v/>
      </c>
      <c r="AE255" s="40" cm="1">
        <f t="array" aca="1" ref="AE255" ca="1">IFERROR(INDEX(ListeHersteller,ROW(AE255)-13),0)</f>
        <v>0</v>
      </c>
      <c r="AH255" s="40" t="e">
        <f t="shared" ca="1" si="10"/>
        <v>#REF!</v>
      </c>
      <c r="AK255" s="40" t="str">
        <f t="shared" si="11"/>
        <v/>
      </c>
      <c r="AL255" s="40">
        <f>IF(ISERROR(MATCH(Hersteller!D255,D255:D391, 0)), Hersteller!D255, 0)</f>
        <v>0</v>
      </c>
      <c r="AO255" s="40" t="e" cm="1">
        <f t="array" ref="AO255">IF(ROW()-14&lt;($AI$12),$AH255,IF(ROW()-14=$AI$12,"━━━━━━",INDEX($AE$12:$AE$248,ROW()-14-($AI$12))))</f>
        <v>#REF!</v>
      </c>
      <c r="AR255" s="40" t="str">
        <f t="shared" si="13"/>
        <v>-</v>
      </c>
      <c r="AS255" s="315" t="str" cm="1">
        <f t="array" ref="AS255">IFERROR(INDEX($E$12:$E$261, SMALL(IF($E$12:$E$261&lt;&gt;"", ROW($E$12:$E$261)-11), ROW(A244))), "")</f>
        <v/>
      </c>
      <c r="AU255" s="40" t="e">
        <f>IF(AND(Hersteller!$D255&lt;&gt;"", OR(Hersteller!#REF!="Hersteller", Hersteller!#REF!="")), ROW(), "")</f>
        <v>#REF!</v>
      </c>
      <c r="AV255" s="315" t="str" cm="1">
        <f t="array" ref="AV255">IFERROR(INDEX(Hersteller!$D$12:$D$261, _xlfn.AGGREGATE(15, 6, (ROW(Hersteller!$D$12:$D$261)-11)/((Hersteller!$D$12:$D$261&lt;&gt;"") * ((Hersteller!#REF!="Hersteller") + (Hersteller!#REF!=""))), ROW(A244))), "")</f>
        <v/>
      </c>
      <c r="AX255" s="315" t="str" cm="1">
        <f t="array" ref="AX255">IFERROR(
    INDEX(Hersteller!$D$12:$D$261,
        _xlfn.AGGREGATE(15, 6, (ROW(Hersteller!$D$12:$D$261)-11) / ((Hersteller!$D$12:$D$261&lt;&gt;"") * (Hersteller!#REF!="Zwischenhändler")), ROW(A244))
    ),
    ""
)</f>
        <v/>
      </c>
      <c r="AZ255" s="322" t="str" cm="1">
        <f t="array" ref="AZ255">IFERROR(INDEX(Hersteller!$D$12:$D$261, SMALL(IF(Hersteller!$D$12:$D$261&lt;&gt;"", ROW(Hersteller!$D$12:$D$261)-11), ROW(A244))), "")</f>
        <v/>
      </c>
      <c r="BB255" s="264" cm="1">
        <f t="array" ref="BB25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5" s="264" cm="1">
        <f t="array" ref="BC255">IF(AND($AT$12&gt;0,ROW()-ROW($AT$12)=0),"━━ Installationen ━━",IF(AND($AT$12&gt;0,ROW()-ROW($AT$12)&lt;=$AT$12),INDEX($AS$12:$AS$261,ROW()-ROW($AT$12)),IF(AND($BA$12&gt;0,ROW()-ROW($AT$12)-$AT$12-IF($AT$12&gt;0,1,0)=0),"━━ Hersteller ━━",IF(AND($BA$12&gt;0,ROW()-ROW($AT$12)-$AT$12-IF($AT$12&gt;0,1,0)&lt;=$BA$12),INDEX($AZ$12:$AZ$261,ROW()-ROW($AT$12)-$AT$12-IF($AT$12&gt;0,1,0)),0))))</f>
        <v>0</v>
      </c>
      <c r="BD255" s="264">
        <f t="shared" si="12"/>
        <v>0</v>
      </c>
    </row>
    <row r="256" spans="3:56" ht="30" customHeight="1" thickTop="1" thickBot="1">
      <c r="C256" s="141">
        <v>245</v>
      </c>
      <c r="D256" s="125"/>
      <c r="E256" s="155"/>
      <c r="F256" s="156"/>
      <c r="G256" s="156"/>
      <c r="H256" s="156"/>
      <c r="I256" s="125"/>
      <c r="J256" s="125"/>
      <c r="K256" s="155"/>
      <c r="L256" s="156"/>
      <c r="M256" s="41"/>
      <c r="N256" s="41"/>
      <c r="O256" s="41"/>
      <c r="P256" s="41"/>
      <c r="Q256" s="41"/>
      <c r="R256" s="41"/>
      <c r="S256" s="41"/>
      <c r="T256" s="41"/>
      <c r="U256" s="41"/>
      <c r="AC256" s="61" t="str">
        <f t="array" ref="AC256">IF($K256="", "", IF(ISERROR(INDEX(Länder_Liste!$I:$I, _xludf.AGGREGATE(15, 6, ROW(Länder_Liste!$H$1:$M$260)/(Länder_Liste!$H$1:$M$260=$K$10), 1))), "not_found", INDEX(Länder_Liste!I:I, _xludf.AGGREGATE(15, 6, ROW(Länder_Liste!$H$1:$M$260)/(Länder_Liste!$H$1:$M$260=K256), 1))))</f>
        <v/>
      </c>
      <c r="AD256" s="40" t="str" cm="1">
        <f t="array" ref="AD256">IFERROR(INDEX($AK$12:$AK$261, SMALL(IF($AK$12:$AK$261&lt;&gt;"", ROW($AK$12:$AK$261)-ROW(#REF!)+1), ROW(C243))), "")</f>
        <v/>
      </c>
      <c r="AE256" s="40" cm="1">
        <f t="array" aca="1" ref="AE256" ca="1">IFERROR(INDEX(ListeHersteller,ROW(AE256)-13),0)</f>
        <v>0</v>
      </c>
      <c r="AH256" s="40" t="e">
        <f t="shared" ca="1" si="10"/>
        <v>#REF!</v>
      </c>
      <c r="AK256" s="40" t="str">
        <f t="shared" si="11"/>
        <v/>
      </c>
      <c r="AL256" s="40">
        <f>IF(ISERROR(MATCH(Hersteller!D256,D256:D392, 0)), Hersteller!D256, 0)</f>
        <v>0</v>
      </c>
      <c r="AO256" s="40" t="e" cm="1">
        <f t="array" ref="AO256">IF(ROW()-14&lt;($AI$12),$AH256,IF(ROW()-14=$AI$12,"━━━━━━",INDEX($AE$12:$AE$248,ROW()-14-($AI$12))))</f>
        <v>#REF!</v>
      </c>
      <c r="AR256" s="40" t="str">
        <f t="shared" si="13"/>
        <v>-</v>
      </c>
      <c r="AS256" s="315" t="str" cm="1">
        <f t="array" ref="AS256">IFERROR(INDEX($E$12:$E$261, SMALL(IF($E$12:$E$261&lt;&gt;"", ROW($E$12:$E$261)-11), ROW(A245))), "")</f>
        <v/>
      </c>
      <c r="AU256" s="40" t="e">
        <f>IF(AND(Hersteller!$D256&lt;&gt;"", OR(Hersteller!#REF!="Hersteller", Hersteller!#REF!="")), ROW(), "")</f>
        <v>#REF!</v>
      </c>
      <c r="AV256" s="315" t="str" cm="1">
        <f t="array" ref="AV256">IFERROR(INDEX(Hersteller!$D$12:$D$261, _xlfn.AGGREGATE(15, 6, (ROW(Hersteller!$D$12:$D$261)-11)/((Hersteller!$D$12:$D$261&lt;&gt;"") * ((Hersteller!#REF!="Hersteller") + (Hersteller!#REF!=""))), ROW(A245))), "")</f>
        <v/>
      </c>
      <c r="AX256" s="315" t="str" cm="1">
        <f t="array" ref="AX256">IFERROR(
    INDEX(Hersteller!$D$12:$D$261,
        _xlfn.AGGREGATE(15, 6, (ROW(Hersteller!$D$12:$D$261)-11) / ((Hersteller!$D$12:$D$261&lt;&gt;"") * (Hersteller!#REF!="Zwischenhändler")), ROW(A245))
    ),
    ""
)</f>
        <v/>
      </c>
      <c r="AZ256" s="322" t="str" cm="1">
        <f t="array" ref="AZ256">IFERROR(INDEX(Hersteller!$D$12:$D$261, SMALL(IF(Hersteller!$D$12:$D$261&lt;&gt;"", ROW(Hersteller!$D$12:$D$261)-11), ROW(A245))), "")</f>
        <v/>
      </c>
      <c r="BB256" s="264" cm="1">
        <f t="array" ref="BB25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6" s="264" cm="1">
        <f t="array" ref="BC256">IF(AND($AT$12&gt;0,ROW()-ROW($AT$12)=0),"━━ Installationen ━━",IF(AND($AT$12&gt;0,ROW()-ROW($AT$12)&lt;=$AT$12),INDEX($AS$12:$AS$261,ROW()-ROW($AT$12)),IF(AND($BA$12&gt;0,ROW()-ROW($AT$12)-$AT$12-IF($AT$12&gt;0,1,0)=0),"━━ Hersteller ━━",IF(AND($BA$12&gt;0,ROW()-ROW($AT$12)-$AT$12-IF($AT$12&gt;0,1,0)&lt;=$BA$12),INDEX($AZ$12:$AZ$261,ROW()-ROW($AT$12)-$AT$12-IF($AT$12&gt;0,1,0)),0))))</f>
        <v>0</v>
      </c>
      <c r="BD256" s="264">
        <f t="shared" si="12"/>
        <v>0</v>
      </c>
    </row>
    <row r="257" spans="3:56" ht="30" customHeight="1" thickTop="1" thickBot="1">
      <c r="C257" s="141">
        <v>246</v>
      </c>
      <c r="D257" s="125"/>
      <c r="E257" s="155"/>
      <c r="F257" s="156"/>
      <c r="G257" s="156"/>
      <c r="H257" s="156"/>
      <c r="I257" s="125"/>
      <c r="J257" s="125"/>
      <c r="K257" s="155"/>
      <c r="L257" s="156"/>
      <c r="M257" s="41"/>
      <c r="N257" s="41"/>
      <c r="O257" s="41"/>
      <c r="P257" s="41"/>
      <c r="Q257" s="41"/>
      <c r="R257" s="41"/>
      <c r="S257" s="41"/>
      <c r="T257" s="41"/>
      <c r="U257" s="41"/>
      <c r="AC257" s="61" t="str">
        <f t="array" ref="AC257">IF($K257="", "", IF(ISERROR(INDEX(Länder_Liste!$I:$I, _xludf.AGGREGATE(15, 6, ROW(Länder_Liste!$H$1:$M$260)/(Länder_Liste!$H$1:$M$260=$K$10), 1))), "not_found", INDEX(Länder_Liste!I:I, _xludf.AGGREGATE(15, 6, ROW(Länder_Liste!$H$1:$M$260)/(Länder_Liste!$H$1:$M$260=K257), 1))))</f>
        <v/>
      </c>
      <c r="AD257" s="40" t="str" cm="1">
        <f t="array" ref="AD257">IFERROR(INDEX($AK$12:$AK$261, SMALL(IF($AK$12:$AK$261&lt;&gt;"", ROW($AK$12:$AK$261)-ROW(#REF!)+1), ROW(C244))), "")</f>
        <v/>
      </c>
      <c r="AE257" s="40" cm="1">
        <f t="array" aca="1" ref="AE257" ca="1">IFERROR(INDEX(ListeHersteller,ROW(AE257)-13),0)</f>
        <v>0</v>
      </c>
      <c r="AH257" s="40" t="e">
        <f t="shared" ca="1" si="10"/>
        <v>#REF!</v>
      </c>
      <c r="AK257" s="40" t="str">
        <f t="shared" si="11"/>
        <v/>
      </c>
      <c r="AL257" s="40">
        <f>IF(ISERROR(MATCH(Hersteller!D257,D257:D393, 0)), Hersteller!D257, 0)</f>
        <v>0</v>
      </c>
      <c r="AO257" s="40" t="e" cm="1">
        <f t="array" ref="AO257">IF(ROW()-14&lt;($AI$12),$AH257,IF(ROW()-14=$AI$12,"━━━━━━",INDEX($AE$12:$AE$248,ROW()-14-($AI$12))))</f>
        <v>#REF!</v>
      </c>
      <c r="AR257" s="40" t="str">
        <f t="shared" si="13"/>
        <v>-</v>
      </c>
      <c r="AS257" s="315" t="str" cm="1">
        <f t="array" ref="AS257">IFERROR(INDEX($E$12:$E$261, SMALL(IF($E$12:$E$261&lt;&gt;"", ROW($E$12:$E$261)-11), ROW(A246))), "")</f>
        <v/>
      </c>
      <c r="AU257" s="40" t="e">
        <f>IF(AND(Hersteller!$D257&lt;&gt;"", OR(Hersteller!#REF!="Hersteller", Hersteller!#REF!="")), ROW(), "")</f>
        <v>#REF!</v>
      </c>
      <c r="AV257" s="315" t="str" cm="1">
        <f t="array" ref="AV257">IFERROR(INDEX(Hersteller!$D$12:$D$261, _xlfn.AGGREGATE(15, 6, (ROW(Hersteller!$D$12:$D$261)-11)/((Hersteller!$D$12:$D$261&lt;&gt;"") * ((Hersteller!#REF!="Hersteller") + (Hersteller!#REF!=""))), ROW(A246))), "")</f>
        <v/>
      </c>
      <c r="AX257" s="315" t="str" cm="1">
        <f t="array" ref="AX257">IFERROR(
    INDEX(Hersteller!$D$12:$D$261,
        _xlfn.AGGREGATE(15, 6, (ROW(Hersteller!$D$12:$D$261)-11) / ((Hersteller!$D$12:$D$261&lt;&gt;"") * (Hersteller!#REF!="Zwischenhändler")), ROW(A246))
    ),
    ""
)</f>
        <v/>
      </c>
      <c r="AZ257" s="322" t="str" cm="1">
        <f t="array" ref="AZ257">IFERROR(INDEX(Hersteller!$D$12:$D$261, SMALL(IF(Hersteller!$D$12:$D$261&lt;&gt;"", ROW(Hersteller!$D$12:$D$261)-11), ROW(A246))), "")</f>
        <v/>
      </c>
      <c r="BB257" s="264" cm="1">
        <f t="array" ref="BB25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7" s="264" cm="1">
        <f t="array" ref="BC257">IF(AND($AT$12&gt;0,ROW()-ROW($AT$12)=0),"━━ Installationen ━━",IF(AND($AT$12&gt;0,ROW()-ROW($AT$12)&lt;=$AT$12),INDEX($AS$12:$AS$261,ROW()-ROW($AT$12)),IF(AND($BA$12&gt;0,ROW()-ROW($AT$12)-$AT$12-IF($AT$12&gt;0,1,0)=0),"━━ Hersteller ━━",IF(AND($BA$12&gt;0,ROW()-ROW($AT$12)-$AT$12-IF($AT$12&gt;0,1,0)&lt;=$BA$12),INDEX($AZ$12:$AZ$261,ROW()-ROW($AT$12)-$AT$12-IF($AT$12&gt;0,1,0)),0))))</f>
        <v>0</v>
      </c>
      <c r="BD257" s="264">
        <f t="shared" si="12"/>
        <v>0</v>
      </c>
    </row>
    <row r="258" spans="3:56" ht="30" customHeight="1" thickTop="1" thickBot="1">
      <c r="C258" s="141">
        <v>247</v>
      </c>
      <c r="D258" s="125"/>
      <c r="E258" s="155"/>
      <c r="F258" s="156"/>
      <c r="G258" s="156"/>
      <c r="H258" s="156"/>
      <c r="I258" s="125"/>
      <c r="J258" s="125"/>
      <c r="K258" s="155"/>
      <c r="L258" s="156"/>
      <c r="M258" s="41"/>
      <c r="N258" s="41"/>
      <c r="O258" s="41"/>
      <c r="P258" s="41"/>
      <c r="Q258" s="41"/>
      <c r="R258" s="41"/>
      <c r="S258" s="41"/>
      <c r="T258" s="41"/>
      <c r="U258" s="41"/>
      <c r="AC258" s="61" t="str">
        <f t="array" ref="AC258">IF($K258="", "", IF(ISERROR(INDEX(Länder_Liste!$I:$I, _xludf.AGGREGATE(15, 6, ROW(Länder_Liste!$H$1:$M$260)/(Länder_Liste!$H$1:$M$260=$K$10), 1))), "not_found", INDEX(Länder_Liste!I:I, _xludf.AGGREGATE(15, 6, ROW(Länder_Liste!$H$1:$M$260)/(Länder_Liste!$H$1:$M$260=K258), 1))))</f>
        <v/>
      </c>
      <c r="AD258" s="40" t="str" cm="1">
        <f t="array" ref="AD258">IFERROR(INDEX($AK$12:$AK$261, SMALL(IF($AK$12:$AK$261&lt;&gt;"", ROW($AK$12:$AK$261)-ROW(#REF!)+1), ROW(C245))), "")</f>
        <v/>
      </c>
      <c r="AE258" s="40" cm="1">
        <f t="array" aca="1" ref="AE258" ca="1">IFERROR(INDEX(ListeHersteller,ROW(AE258)-13),0)</f>
        <v>0</v>
      </c>
      <c r="AH258" s="40" t="e">
        <f t="shared" ca="1" si="10"/>
        <v>#REF!</v>
      </c>
      <c r="AK258" s="40" t="str">
        <f t="shared" si="11"/>
        <v/>
      </c>
      <c r="AL258" s="40">
        <f>IF(ISERROR(MATCH(Hersteller!D258,D258:D394, 0)), Hersteller!D258, 0)</f>
        <v>0</v>
      </c>
      <c r="AO258" s="40" t="e" cm="1">
        <f t="array" ref="AO258">IF(ROW()-14&lt;($AI$12),$AH258,IF(ROW()-14=$AI$12,"━━━━━━",INDEX($AE$12:$AE$248,ROW()-14-($AI$12))))</f>
        <v>#REF!</v>
      </c>
      <c r="AR258" s="40" t="str">
        <f t="shared" si="13"/>
        <v>-</v>
      </c>
      <c r="AS258" s="315" t="str" cm="1">
        <f t="array" ref="AS258">IFERROR(INDEX($E$12:$E$261, SMALL(IF($E$12:$E$261&lt;&gt;"", ROW($E$12:$E$261)-11), ROW(A247))), "")</f>
        <v/>
      </c>
      <c r="AU258" s="40" t="e">
        <f>IF(AND(Hersteller!$D258&lt;&gt;"", OR(Hersteller!#REF!="Hersteller", Hersteller!#REF!="")), ROW(), "")</f>
        <v>#REF!</v>
      </c>
      <c r="AV258" s="315" t="str" cm="1">
        <f t="array" ref="AV258">IFERROR(INDEX(Hersteller!$D$12:$D$261, _xlfn.AGGREGATE(15, 6, (ROW(Hersteller!$D$12:$D$261)-11)/((Hersteller!$D$12:$D$261&lt;&gt;"") * ((Hersteller!#REF!="Hersteller") + (Hersteller!#REF!=""))), ROW(A247))), "")</f>
        <v/>
      </c>
      <c r="AX258" s="315" t="str" cm="1">
        <f t="array" ref="AX258">IFERROR(
    INDEX(Hersteller!$D$12:$D$261,
        _xlfn.AGGREGATE(15, 6, (ROW(Hersteller!$D$12:$D$261)-11) / ((Hersteller!$D$12:$D$261&lt;&gt;"") * (Hersteller!#REF!="Zwischenhändler")), ROW(A247))
    ),
    ""
)</f>
        <v/>
      </c>
      <c r="AZ258" s="322" t="str" cm="1">
        <f t="array" ref="AZ258">IFERROR(INDEX(Hersteller!$D$12:$D$261, SMALL(IF(Hersteller!$D$12:$D$261&lt;&gt;"", ROW(Hersteller!$D$12:$D$261)-11), ROW(A247))), "")</f>
        <v/>
      </c>
      <c r="BB258" s="264" cm="1">
        <f t="array" ref="BB25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8" s="264" cm="1">
        <f t="array" ref="BC258">IF(AND($AT$12&gt;0,ROW()-ROW($AT$12)=0),"━━ Installationen ━━",IF(AND($AT$12&gt;0,ROW()-ROW($AT$12)&lt;=$AT$12),INDEX($AS$12:$AS$261,ROW()-ROW($AT$12)),IF(AND($BA$12&gt;0,ROW()-ROW($AT$12)-$AT$12-IF($AT$12&gt;0,1,0)=0),"━━ Hersteller ━━",IF(AND($BA$12&gt;0,ROW()-ROW($AT$12)-$AT$12-IF($AT$12&gt;0,1,0)&lt;=$BA$12),INDEX($AZ$12:$AZ$261,ROW()-ROW($AT$12)-$AT$12-IF($AT$12&gt;0,1,0)),0))))</f>
        <v>0</v>
      </c>
      <c r="BD258" s="264">
        <f t="shared" si="12"/>
        <v>0</v>
      </c>
    </row>
    <row r="259" spans="3:56" ht="30" customHeight="1" thickTop="1" thickBot="1">
      <c r="C259" s="141">
        <v>248</v>
      </c>
      <c r="D259" s="125"/>
      <c r="E259" s="155"/>
      <c r="F259" s="156"/>
      <c r="G259" s="156"/>
      <c r="H259" s="156"/>
      <c r="I259" s="125"/>
      <c r="J259" s="125"/>
      <c r="K259" s="155"/>
      <c r="L259" s="156"/>
      <c r="M259" s="41"/>
      <c r="N259" s="41"/>
      <c r="O259" s="41"/>
      <c r="P259" s="41"/>
      <c r="Q259" s="41"/>
      <c r="R259" s="41"/>
      <c r="S259" s="41"/>
      <c r="T259" s="41"/>
      <c r="U259" s="41"/>
      <c r="AC259" s="61" t="str">
        <f t="array" ref="AC259">IF($K259="", "", IF(ISERROR(INDEX(Länder_Liste!$I:$I, _xludf.AGGREGATE(15, 6, ROW(Länder_Liste!$H$1:$M$260)/(Länder_Liste!$H$1:$M$260=$K$10), 1))), "not_found", INDEX(Länder_Liste!I:I, _xludf.AGGREGATE(15, 6, ROW(Länder_Liste!$H$1:$M$260)/(Länder_Liste!$H$1:$M$260=K259), 1))))</f>
        <v/>
      </c>
      <c r="AD259" s="40" t="str" cm="1">
        <f t="array" ref="AD259">IFERROR(INDEX($AK$12:$AK$261, SMALL(IF($AK$12:$AK$261&lt;&gt;"", ROW($AK$12:$AK$261)-ROW(#REF!)+1), ROW(C246))), "")</f>
        <v/>
      </c>
      <c r="AE259" s="40" cm="1">
        <f t="array" aca="1" ref="AE259" ca="1">IFERROR(INDEX(ListeHersteller,ROW(AE259)-13),0)</f>
        <v>0</v>
      </c>
      <c r="AH259" s="40" t="e">
        <f t="shared" ca="1" si="10"/>
        <v>#REF!</v>
      </c>
      <c r="AK259" s="40" t="str">
        <f t="shared" si="11"/>
        <v/>
      </c>
      <c r="AL259" s="40">
        <f>IF(ISERROR(MATCH(Hersteller!D259,D259:D395, 0)), Hersteller!D259, 0)</f>
        <v>0</v>
      </c>
      <c r="AO259" s="40" t="e" cm="1">
        <f t="array" ref="AO259">IF(ROW()-14&lt;($AI$12),$AH259,IF(ROW()-14=$AI$12,"━━━━━━",INDEX($AE$12:$AE$248,ROW()-14-($AI$12))))</f>
        <v>#REF!</v>
      </c>
      <c r="AR259" s="40" t="str">
        <f t="shared" si="13"/>
        <v>-</v>
      </c>
      <c r="AS259" s="315" t="str" cm="1">
        <f t="array" ref="AS259">IFERROR(INDEX($E$12:$E$261, SMALL(IF($E$12:$E$261&lt;&gt;"", ROW($E$12:$E$261)-11), ROW(A248))), "")</f>
        <v/>
      </c>
      <c r="AU259" s="40" t="e">
        <f>IF(AND(Hersteller!$D259&lt;&gt;"", OR(Hersteller!#REF!="Hersteller", Hersteller!#REF!="")), ROW(), "")</f>
        <v>#REF!</v>
      </c>
      <c r="AV259" s="315" t="str" cm="1">
        <f t="array" ref="AV259">IFERROR(INDEX(Hersteller!$D$12:$D$261, _xlfn.AGGREGATE(15, 6, (ROW(Hersteller!$D$12:$D$261)-11)/((Hersteller!$D$12:$D$261&lt;&gt;"") * ((Hersteller!#REF!="Hersteller") + (Hersteller!#REF!=""))), ROW(A248))), "")</f>
        <v/>
      </c>
      <c r="AX259" s="315" t="str" cm="1">
        <f t="array" ref="AX259">IFERROR(
    INDEX(Hersteller!$D$12:$D$261,
        _xlfn.AGGREGATE(15, 6, (ROW(Hersteller!$D$12:$D$261)-11) / ((Hersteller!$D$12:$D$261&lt;&gt;"") * (Hersteller!#REF!="Zwischenhändler")), ROW(A248))
    ),
    ""
)</f>
        <v/>
      </c>
      <c r="AZ259" s="322" t="str" cm="1">
        <f t="array" ref="AZ259">IFERROR(INDEX(Hersteller!$D$12:$D$261, SMALL(IF(Hersteller!$D$12:$D$261&lt;&gt;"", ROW(Hersteller!$D$12:$D$261)-11), ROW(A248))), "")</f>
        <v/>
      </c>
      <c r="BB259" s="264" cm="1">
        <f t="array" ref="BB25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59" s="264" cm="1">
        <f t="array" ref="BC259">IF(AND($AT$12&gt;0,ROW()-ROW($AT$12)=0),"━━ Installationen ━━",IF(AND($AT$12&gt;0,ROW()-ROW($AT$12)&lt;=$AT$12),INDEX($AS$12:$AS$261,ROW()-ROW($AT$12)),IF(AND($BA$12&gt;0,ROW()-ROW($AT$12)-$AT$12-IF($AT$12&gt;0,1,0)=0),"━━ Hersteller ━━",IF(AND($BA$12&gt;0,ROW()-ROW($AT$12)-$AT$12-IF($AT$12&gt;0,1,0)&lt;=$BA$12),INDEX($AZ$12:$AZ$261,ROW()-ROW($AT$12)-$AT$12-IF($AT$12&gt;0,1,0)),0))))</f>
        <v>0</v>
      </c>
      <c r="BD259" s="264">
        <f t="shared" si="12"/>
        <v>0</v>
      </c>
    </row>
    <row r="260" spans="3:56" ht="30" customHeight="1" thickTop="1" thickBot="1">
      <c r="C260" s="141">
        <v>249</v>
      </c>
      <c r="D260" s="125"/>
      <c r="E260" s="155"/>
      <c r="F260" s="156"/>
      <c r="G260" s="156"/>
      <c r="H260" s="156"/>
      <c r="I260" s="125"/>
      <c r="J260" s="125"/>
      <c r="K260" s="155"/>
      <c r="L260" s="156"/>
      <c r="M260" s="41"/>
      <c r="N260" s="41"/>
      <c r="O260" s="41"/>
      <c r="P260" s="41"/>
      <c r="Q260" s="41"/>
      <c r="R260" s="41"/>
      <c r="S260" s="41"/>
      <c r="T260" s="41"/>
      <c r="U260" s="41"/>
      <c r="AC260" s="61" t="str">
        <f t="array" ref="AC260">IF($K260="", "", IF(ISERROR(INDEX(Länder_Liste!$I:$I, _xludf.AGGREGATE(15, 6, ROW(Länder_Liste!$H$1:$M$260)/(Länder_Liste!$H$1:$M$260=$K$10), 1))), "not_found", INDEX(Länder_Liste!I:I, _xludf.AGGREGATE(15, 6, ROW(Länder_Liste!$H$1:$M$260)/(Länder_Liste!$H$1:$M$260=K260), 1))))</f>
        <v/>
      </c>
      <c r="AD260" s="40" t="str" cm="1">
        <f t="array" ref="AD260">IFERROR(INDEX($AK$12:$AK$261, SMALL(IF($AK$12:$AK$261&lt;&gt;"", ROW($AK$12:$AK$261)-ROW(#REF!)+1), ROW(C247))), "")</f>
        <v/>
      </c>
      <c r="AE260" s="40" cm="1">
        <f t="array" aca="1" ref="AE260" ca="1">IFERROR(INDEX(ListeHersteller,ROW(AE260)-13),0)</f>
        <v>0</v>
      </c>
      <c r="AH260" s="40" t="e">
        <f t="shared" ca="1" si="10"/>
        <v>#REF!</v>
      </c>
      <c r="AK260" s="40" t="str">
        <f t="shared" si="11"/>
        <v/>
      </c>
      <c r="AL260" s="40">
        <f>IF(ISERROR(MATCH(Hersteller!D260,D260:D396, 0)), Hersteller!D260, 0)</f>
        <v>0</v>
      </c>
      <c r="AO260" s="40" t="e" cm="1">
        <f t="array" ref="AO260">IF(ROW()-14&lt;($AI$12),$AH260,IF(ROW()-14=$AI$12,"━━━━━━",INDEX($AE$12:$AE$248,ROW()-14-($AI$12))))</f>
        <v>#REF!</v>
      </c>
      <c r="AR260" s="40" t="str">
        <f t="shared" si="13"/>
        <v>-</v>
      </c>
      <c r="AS260" s="315" t="str" cm="1">
        <f t="array" ref="AS260">IFERROR(INDEX($E$12:$E$261, SMALL(IF($E$12:$E$261&lt;&gt;"", ROW($E$12:$E$261)-11), ROW(A249))), "")</f>
        <v/>
      </c>
      <c r="AU260" s="40" t="e">
        <f>IF(AND(Hersteller!$D260&lt;&gt;"", OR(Hersteller!#REF!="Hersteller", Hersteller!#REF!="")), ROW(), "")</f>
        <v>#REF!</v>
      </c>
      <c r="AV260" s="315" t="str" cm="1">
        <f t="array" ref="AV260">IFERROR(INDEX(Hersteller!$D$12:$D$261, _xlfn.AGGREGATE(15, 6, (ROW(Hersteller!$D$12:$D$261)-11)/((Hersteller!$D$12:$D$261&lt;&gt;"") * ((Hersteller!#REF!="Hersteller") + (Hersteller!#REF!=""))), ROW(A249))), "")</f>
        <v/>
      </c>
      <c r="AX260" s="315" t="str" cm="1">
        <f t="array" ref="AX260">IFERROR(
    INDEX(Hersteller!$D$12:$D$261,
        _xlfn.AGGREGATE(15, 6, (ROW(Hersteller!$D$12:$D$261)-11) / ((Hersteller!$D$12:$D$261&lt;&gt;"") * (Hersteller!#REF!="Zwischenhändler")), ROW(A249))
    ),
    ""
)</f>
        <v/>
      </c>
      <c r="AZ260" s="322" t="str" cm="1">
        <f t="array" ref="AZ260">IFERROR(INDEX(Hersteller!$D$12:$D$261, SMALL(IF(Hersteller!$D$12:$D$261&lt;&gt;"", ROW(Hersteller!$D$12:$D$261)-11), ROW(A249))), "")</f>
        <v/>
      </c>
      <c r="BB260" s="264" cm="1">
        <f t="array" ref="BB26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0" s="264" cm="1">
        <f t="array" ref="BC260">IF(AND($AT$12&gt;0,ROW()-ROW($AT$12)=0),"━━ Installationen ━━",IF(AND($AT$12&gt;0,ROW()-ROW($AT$12)&lt;=$AT$12),INDEX($AS$12:$AS$261,ROW()-ROW($AT$12)),IF(AND($BA$12&gt;0,ROW()-ROW($AT$12)-$AT$12-IF($AT$12&gt;0,1,0)=0),"━━ Hersteller ━━",IF(AND($BA$12&gt;0,ROW()-ROW($AT$12)-$AT$12-IF($AT$12&gt;0,1,0)&lt;=$BA$12),INDEX($AZ$12:$AZ$261,ROW()-ROW($AT$12)-$AT$12-IF($AT$12&gt;0,1,0)),0))))</f>
        <v>0</v>
      </c>
      <c r="BD260" s="264">
        <f t="shared" si="12"/>
        <v>0</v>
      </c>
    </row>
    <row r="261" spans="3:56" ht="30" customHeight="1" thickTop="1" thickBot="1">
      <c r="C261" s="141">
        <v>250</v>
      </c>
      <c r="D261" s="125"/>
      <c r="E261" s="155"/>
      <c r="F261" s="156"/>
      <c r="G261" s="156"/>
      <c r="H261" s="156"/>
      <c r="I261" s="125"/>
      <c r="J261" s="125"/>
      <c r="K261" s="155"/>
      <c r="L261" s="156"/>
      <c r="M261" s="41"/>
      <c r="N261" s="41"/>
      <c r="O261" s="41"/>
      <c r="P261" s="41"/>
      <c r="Q261" s="41"/>
      <c r="R261" s="41"/>
      <c r="S261" s="41"/>
      <c r="T261" s="41"/>
      <c r="U261" s="41"/>
      <c r="AC261" s="61" t="str">
        <f t="array" ref="AC261">IF($K261="", "", IF(ISERROR(INDEX(Länder_Liste!$I:$I, _xludf.AGGREGATE(15, 6, ROW(Länder_Liste!$H$1:$M$260)/(Länder_Liste!$H$1:$M$260=$K$10), 1))), "not_found", INDEX(Länder_Liste!I:I, _xludf.AGGREGATE(15, 6, ROW(Länder_Liste!$H$1:$M$260)/(Länder_Liste!$H$1:$M$260=K261), 1))))</f>
        <v/>
      </c>
      <c r="AD261" s="40" t="str" cm="1">
        <f t="array" ref="AD261">IFERROR(INDEX($AK$12:$AK$261, SMALL(IF($AK$12:$AK$261&lt;&gt;"", ROW($AK$12:$AK$261)-ROW(#REF!)+1), ROW(C248))), "")</f>
        <v/>
      </c>
      <c r="AE261" s="40" cm="1">
        <f t="array" aca="1" ref="AE261" ca="1">IFERROR(INDEX(ListeHersteller,ROW(AE261)-13),0)</f>
        <v>0</v>
      </c>
      <c r="AH261" s="40" t="e">
        <f t="shared" ca="1" si="10"/>
        <v>#REF!</v>
      </c>
      <c r="AK261" s="40" t="str">
        <f t="shared" si="11"/>
        <v/>
      </c>
      <c r="AL261" s="40">
        <f>IF(ISERROR(MATCH(Hersteller!D261,D261:D397, 0)), Hersteller!D261, 0)</f>
        <v>0</v>
      </c>
      <c r="AO261" s="40" t="e" cm="1">
        <f t="array" ref="AO261">IF(ROW()-14&lt;($AI$12),$AH261,IF(ROW()-14=$AI$12,"━━━━━━",INDEX($AE$12:$AE$248,ROW()-14-($AI$12))))</f>
        <v>#REF!</v>
      </c>
      <c r="AR261" s="40" t="str">
        <f t="shared" si="13"/>
        <v>-</v>
      </c>
      <c r="AS261" s="315" t="str" cm="1">
        <f t="array" ref="AS261">IFERROR(INDEX($E$12:$E$261, SMALL(IF($E$12:$E$261&lt;&gt;"", ROW($E$12:$E$261)-11), ROW(A250))), "")</f>
        <v/>
      </c>
      <c r="AU261" s="40" t="e">
        <f>IF(AND(Hersteller!$D261&lt;&gt;"", OR(Hersteller!#REF!="Hersteller", Hersteller!#REF!="")), ROW(), "")</f>
        <v>#REF!</v>
      </c>
      <c r="AV261" s="315" t="str" cm="1">
        <f t="array" ref="AV261">IFERROR(INDEX(Hersteller!$D$12:$D$261, _xlfn.AGGREGATE(15, 6, (ROW(Hersteller!$D$12:$D$261)-11)/((Hersteller!$D$12:$D$261&lt;&gt;"") * ((Hersteller!#REF!="Hersteller") + (Hersteller!#REF!=""))), ROW(A250))), "")</f>
        <v/>
      </c>
      <c r="AX261" s="315" t="str" cm="1">
        <f t="array" ref="AX261">IFERROR(
    INDEX(Hersteller!$D$12:$D$261,
        _xlfn.AGGREGATE(15, 6, (ROW(Hersteller!$D$12:$D$261)-11) / ((Hersteller!$D$12:$D$261&lt;&gt;"") * (Hersteller!#REF!="Zwischenhändler")), ROW(A250))
    ),
    ""
)</f>
        <v/>
      </c>
      <c r="AZ261" s="322" t="str" cm="1">
        <f t="array" ref="AZ261">IFERROR(INDEX(Hersteller!$D$12:$D$261, SMALL(IF(Hersteller!$D$12:$D$261&lt;&gt;"", ROW(Hersteller!$D$12:$D$261)-11), ROW(A250))), "")</f>
        <v/>
      </c>
      <c r="BB261" s="264" cm="1">
        <f t="array" ref="BB26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1" s="264" cm="1">
        <f t="array" ref="BC261">IF(AND($AT$12&gt;0,ROW()-ROW($AT$12)=0),"━━ Installationen ━━",IF(AND($AT$12&gt;0,ROW()-ROW($AT$12)&lt;=$AT$12),INDEX($AS$12:$AS$261,ROW()-ROW($AT$12)),IF(AND($BA$12&gt;0,ROW()-ROW($AT$12)-$AT$12-IF($AT$12&gt;0,1,0)=0),"━━ Hersteller ━━",IF(AND($BA$12&gt;0,ROW()-ROW($AT$12)-$AT$12-IF($AT$12&gt;0,1,0)&lt;=$BA$12),INDEX($AZ$12:$AZ$261,ROW()-ROW($AT$12)-$AT$12-IF($AT$12&gt;0,1,0)),0))))</f>
        <v>0</v>
      </c>
      <c r="BD261" s="264">
        <f t="shared" si="12"/>
        <v>0</v>
      </c>
    </row>
    <row r="262" spans="3:56" ht="27" customHeight="1" thickTop="1">
      <c r="C262" s="62"/>
      <c r="D262" s="62"/>
      <c r="E262" s="62"/>
      <c r="F262" s="62"/>
      <c r="G262" s="62"/>
      <c r="H262" s="62"/>
      <c r="I262" s="62"/>
      <c r="J262" s="62"/>
      <c r="K262" s="62"/>
      <c r="L262" s="62"/>
      <c r="M262" s="62"/>
      <c r="N262" s="62"/>
      <c r="O262" s="62"/>
      <c r="P262" s="62"/>
      <c r="Q262" s="62"/>
      <c r="R262" s="62"/>
      <c r="S262" s="62"/>
      <c r="T262" s="62"/>
      <c r="AE262" s="61"/>
      <c r="AR262" s="40" t="str">
        <f t="shared" si="13"/>
        <v>-</v>
      </c>
      <c r="AS262" s="315" t="str" cm="1">
        <f t="array" ref="AS262">IFERROR(INDEX($E$12:$E$261, SMALL(IF($E$12:$E$261&lt;&gt;"", ROW($E$12:$E$261)-11), ROW(A251))), "")</f>
        <v/>
      </c>
      <c r="AU262" s="40" t="e">
        <f>IF(AND(Hersteller!$D262&lt;&gt;"", OR(Hersteller!#REF!="Hersteller", Hersteller!#REF!="")), ROW(), "")</f>
        <v>#REF!</v>
      </c>
      <c r="AV262" s="315" t="str" cm="1">
        <f t="array" ref="AV262">IFERROR(INDEX(Hersteller!$D$12:$D$261, _xlfn.AGGREGATE(15, 6, (ROW(Hersteller!$D$12:$D$261)-11)/((Hersteller!$D$12:$D$261&lt;&gt;"") * ((Hersteller!#REF!="Hersteller") + (Hersteller!#REF!=""))), ROW(A251))), "")</f>
        <v/>
      </c>
      <c r="AX262" s="315" t="str" cm="1">
        <f t="array" ref="AX262">IFERROR(
    INDEX(Hersteller!$D$12:$D$261,
        _xlfn.AGGREGATE(15, 6, (ROW(Hersteller!$D$12:$D$261)-11) / ((Hersteller!$D$12:$D$261&lt;&gt;"") * (Hersteller!#REF!="Zwischenhändler")), ROW(A251))
    ),
    ""
)</f>
        <v/>
      </c>
      <c r="BB262" s="264" cm="1">
        <f t="array" ref="BB26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2" s="264" cm="1">
        <f t="array" ref="BC262">IF(AND($AT$12&gt;0,ROW()-ROW($AT$12)=0),"━━ Installationen ━━",IF(AND($AT$12&gt;0,ROW()-ROW($AT$12)&lt;=$AT$12),INDEX($AS$12:$AS$261,ROW()-ROW($AT$12)),IF(AND($BA$12&gt;0,ROW()-ROW($AT$12)-$AT$12-IF($AT$12&gt;0,1,0)=0),"━━ Hersteller ━━",IF(AND($BA$12&gt;0,ROW()-ROW($AT$12)-$AT$12-IF($AT$12&gt;0,1,0)&lt;=$BA$12),INDEX($AZ$12:$AZ$261,ROW()-ROW($AT$12)-$AT$12-IF($AT$12&gt;0,1,0)),0))))</f>
        <v>0</v>
      </c>
      <c r="BD262" s="264">
        <f t="shared" si="12"/>
        <v>0</v>
      </c>
    </row>
    <row r="263" spans="3:56" ht="27" customHeight="1">
      <c r="E263" s="63"/>
      <c r="AE263" s="61"/>
      <c r="AR263" s="40" t="str">
        <f t="shared" si="13"/>
        <v>-</v>
      </c>
      <c r="AS263" s="315" t="str" cm="1">
        <f t="array" ref="AS263">IFERROR(INDEX($E$12:$E$261, SMALL(IF($E$12:$E$261&lt;&gt;"", ROW($E$12:$E$261)-11), ROW(A252))), "")</f>
        <v/>
      </c>
      <c r="AU263" s="40" t="e">
        <f>IF(AND(Hersteller!$D263&lt;&gt;"", OR(Hersteller!#REF!="Hersteller", Hersteller!#REF!="")), ROW(), "")</f>
        <v>#REF!</v>
      </c>
      <c r="AV263" s="315" t="str" cm="1">
        <f t="array" ref="AV263">IFERROR(INDEX(Hersteller!$D$12:$D$261, _xlfn.AGGREGATE(15, 6, (ROW(Hersteller!$D$12:$D$261)-11)/((Hersteller!$D$12:$D$261&lt;&gt;"") * ((Hersteller!#REF!="Hersteller") + (Hersteller!#REF!=""))), ROW(A252))), "")</f>
        <v/>
      </c>
      <c r="AX263" s="315" t="str" cm="1">
        <f t="array" ref="AX263">IFERROR(
    INDEX(Hersteller!$D$12:$D$261,
        _xlfn.AGGREGATE(15, 6, (ROW(Hersteller!$D$12:$D$261)-11) / ((Hersteller!$D$12:$D$261&lt;&gt;"") * (Hersteller!#REF!="Zwischenhändler")), ROW(A252))
    ),
    ""
)</f>
        <v/>
      </c>
      <c r="BB263" s="264" cm="1">
        <f t="array" ref="BB26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3" s="264" cm="1">
        <f t="array" ref="BC263">IF(AND($AT$12&gt;0,ROW()-ROW($AT$12)=0),"━━ Installationen ━━",IF(AND($AT$12&gt;0,ROW()-ROW($AT$12)&lt;=$AT$12),INDEX($AS$12:$AS$261,ROW()-ROW($AT$12)),IF(AND($BA$12&gt;0,ROW()-ROW($AT$12)-$AT$12-IF($AT$12&gt;0,1,0)=0),"━━ Hersteller ━━",IF(AND($BA$12&gt;0,ROW()-ROW($AT$12)-$AT$12-IF($AT$12&gt;0,1,0)&lt;=$BA$12),INDEX($AZ$12:$AZ$261,ROW()-ROW($AT$12)-$AT$12-IF($AT$12&gt;0,1,0)),0))))</f>
        <v>0</v>
      </c>
      <c r="BD263" s="264">
        <f t="shared" si="12"/>
        <v>0</v>
      </c>
    </row>
    <row r="264" spans="3:56" ht="27" customHeight="1">
      <c r="E264" s="63"/>
      <c r="AE264" s="61"/>
      <c r="AR264" s="40" t="str">
        <f t="shared" si="13"/>
        <v>-</v>
      </c>
      <c r="AS264" s="315" t="str" cm="1">
        <f t="array" ref="AS264">IFERROR(INDEX($E$12:$E$261, SMALL(IF($E$12:$E$261&lt;&gt;"", ROW($E$12:$E$261)-11), ROW(A253))), "")</f>
        <v/>
      </c>
      <c r="AU264" s="40" t="e">
        <f>IF(AND(Hersteller!$D264&lt;&gt;"", OR(Hersteller!#REF!="Hersteller", Hersteller!#REF!="")), ROW(), "")</f>
        <v>#REF!</v>
      </c>
      <c r="AV264" s="315" t="str" cm="1">
        <f t="array" ref="AV264">IFERROR(INDEX(Hersteller!$D$12:$D$261, _xlfn.AGGREGATE(15, 6, (ROW(Hersteller!$D$12:$D$261)-11)/((Hersteller!$D$12:$D$261&lt;&gt;"") * ((Hersteller!#REF!="Hersteller") + (Hersteller!#REF!=""))), ROW(A253))), "")</f>
        <v/>
      </c>
      <c r="AX264" s="315" t="str" cm="1">
        <f t="array" ref="AX264">IFERROR(
    INDEX(Hersteller!$D$12:$D$261,
        _xlfn.AGGREGATE(15, 6, (ROW(Hersteller!$D$12:$D$261)-11) / ((Hersteller!$D$12:$D$261&lt;&gt;"") * (Hersteller!#REF!="Zwischenhändler")), ROW(A253))
    ),
    ""
)</f>
        <v/>
      </c>
      <c r="BB264" s="264" cm="1">
        <f t="array" ref="BB26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4" s="264" cm="1">
        <f t="array" ref="BC264">IF(AND($AT$12&gt;0,ROW()-ROW($AT$12)=0),"━━ Installationen ━━",IF(AND($AT$12&gt;0,ROW()-ROW($AT$12)&lt;=$AT$12),INDEX($AS$12:$AS$261,ROW()-ROW($AT$12)),IF(AND($BA$12&gt;0,ROW()-ROW($AT$12)-$AT$12-IF($AT$12&gt;0,1,0)=0),"━━ Hersteller ━━",IF(AND($BA$12&gt;0,ROW()-ROW($AT$12)-$AT$12-IF($AT$12&gt;0,1,0)&lt;=$BA$12),INDEX($AZ$12:$AZ$261,ROW()-ROW($AT$12)-$AT$12-IF($AT$12&gt;0,1,0)),0))))</f>
        <v>0</v>
      </c>
      <c r="BD264" s="264">
        <f t="shared" si="12"/>
        <v>0</v>
      </c>
    </row>
    <row r="265" spans="3:56" ht="27" customHeight="1">
      <c r="E265" s="63"/>
      <c r="AE265" s="61"/>
      <c r="AR265" s="40" t="str">
        <f t="shared" si="13"/>
        <v>-</v>
      </c>
      <c r="AS265" s="315" t="str" cm="1">
        <f t="array" ref="AS265">IFERROR(INDEX($E$12:$E$261, SMALL(IF($E$12:$E$261&lt;&gt;"", ROW($E$12:$E$261)-11), ROW(A254))), "")</f>
        <v/>
      </c>
      <c r="AU265" s="40" t="e">
        <f>IF(AND(Hersteller!$D265&lt;&gt;"", OR(Hersteller!#REF!="Hersteller", Hersteller!#REF!="")), ROW(), "")</f>
        <v>#REF!</v>
      </c>
      <c r="AV265" s="315" t="str" cm="1">
        <f t="array" ref="AV265">IFERROR(INDEX(Hersteller!$D$12:$D$261, _xlfn.AGGREGATE(15, 6, (ROW(Hersteller!$D$12:$D$261)-11)/((Hersteller!$D$12:$D$261&lt;&gt;"") * ((Hersteller!#REF!="Hersteller") + (Hersteller!#REF!=""))), ROW(A254))), "")</f>
        <v/>
      </c>
      <c r="AX265" s="315" t="str" cm="1">
        <f t="array" ref="AX265">IFERROR(
    INDEX(Hersteller!$D$12:$D$261,
        _xlfn.AGGREGATE(15, 6, (ROW(Hersteller!$D$12:$D$261)-11) / ((Hersteller!$D$12:$D$261&lt;&gt;"") * (Hersteller!#REF!="Zwischenhändler")), ROW(A254))
    ),
    ""
)</f>
        <v/>
      </c>
      <c r="BB265" s="264" cm="1">
        <f t="array" ref="BB26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5" s="264" cm="1">
        <f t="array" ref="BC265">IF(AND($AT$12&gt;0,ROW()-ROW($AT$12)=0),"━━ Installationen ━━",IF(AND($AT$12&gt;0,ROW()-ROW($AT$12)&lt;=$AT$12),INDEX($AS$12:$AS$261,ROW()-ROW($AT$12)),IF(AND($BA$12&gt;0,ROW()-ROW($AT$12)-$AT$12-IF($AT$12&gt;0,1,0)=0),"━━ Hersteller ━━",IF(AND($BA$12&gt;0,ROW()-ROW($AT$12)-$AT$12-IF($AT$12&gt;0,1,0)&lt;=$BA$12),INDEX($AZ$12:$AZ$261,ROW()-ROW($AT$12)-$AT$12-IF($AT$12&gt;0,1,0)),0))))</f>
        <v>0</v>
      </c>
      <c r="BD265" s="264">
        <f t="shared" si="12"/>
        <v>0</v>
      </c>
    </row>
    <row r="266" spans="3:56" ht="27" customHeight="1">
      <c r="E266" s="63"/>
      <c r="AE266" s="61"/>
      <c r="AR266" s="40" t="str">
        <f t="shared" si="13"/>
        <v>-</v>
      </c>
      <c r="AS266" s="315" t="str" cm="1">
        <f t="array" ref="AS266">IFERROR(INDEX($E$12:$E$261, SMALL(IF($E$12:$E$261&lt;&gt;"", ROW($E$12:$E$261)-11), ROW(A255))), "")</f>
        <v/>
      </c>
      <c r="AU266" s="40" t="e">
        <f>IF(AND(Hersteller!$D266&lt;&gt;"", OR(Hersteller!#REF!="Hersteller", Hersteller!#REF!="")), ROW(), "")</f>
        <v>#REF!</v>
      </c>
      <c r="AV266" s="315" t="str" cm="1">
        <f t="array" ref="AV266">IFERROR(INDEX(Hersteller!$D$12:$D$261, _xlfn.AGGREGATE(15, 6, (ROW(Hersteller!$D$12:$D$261)-11)/((Hersteller!$D$12:$D$261&lt;&gt;"") * ((Hersteller!#REF!="Hersteller") + (Hersteller!#REF!=""))), ROW(A255))), "")</f>
        <v/>
      </c>
      <c r="AX266" s="315" t="str" cm="1">
        <f t="array" ref="AX266">IFERROR(
    INDEX(Hersteller!$D$12:$D$261,
        _xlfn.AGGREGATE(15, 6, (ROW(Hersteller!$D$12:$D$261)-11) / ((Hersteller!$D$12:$D$261&lt;&gt;"") * (Hersteller!#REF!="Zwischenhändler")), ROW(A255))
    ),
    ""
)</f>
        <v/>
      </c>
      <c r="BB266" s="264" cm="1">
        <f t="array" ref="BB26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6" s="264" cm="1">
        <f t="array" ref="BC266">IF(AND($AT$12&gt;0,ROW()-ROW($AT$12)=0),"━━ Installationen ━━",IF(AND($AT$12&gt;0,ROW()-ROW($AT$12)&lt;=$AT$12),INDEX($AS$12:$AS$261,ROW()-ROW($AT$12)),IF(AND($BA$12&gt;0,ROW()-ROW($AT$12)-$AT$12-IF($AT$12&gt;0,1,0)=0),"━━ Hersteller ━━",IF(AND($BA$12&gt;0,ROW()-ROW($AT$12)-$AT$12-IF($AT$12&gt;0,1,0)&lt;=$BA$12),INDEX($AZ$12:$AZ$261,ROW()-ROW($AT$12)-$AT$12-IF($AT$12&gt;0,1,0)),0))))</f>
        <v>0</v>
      </c>
      <c r="BD266" s="264">
        <f t="shared" si="12"/>
        <v>0</v>
      </c>
    </row>
    <row r="267" spans="3:56" ht="27" customHeight="1">
      <c r="E267" s="63"/>
      <c r="AE267" s="61"/>
      <c r="AR267" s="40" t="str">
        <f t="shared" si="13"/>
        <v>-</v>
      </c>
      <c r="AS267" s="315" t="str" cm="1">
        <f t="array" ref="AS267">IFERROR(INDEX($E$12:$E$261, SMALL(IF($E$12:$E$261&lt;&gt;"", ROW($E$12:$E$261)-11), ROW(A256))), "")</f>
        <v/>
      </c>
      <c r="AU267" s="40" t="e">
        <f>IF(AND(Hersteller!$D267&lt;&gt;"", OR(Hersteller!#REF!="Hersteller", Hersteller!#REF!="")), ROW(), "")</f>
        <v>#REF!</v>
      </c>
      <c r="AV267" s="315" t="str" cm="1">
        <f t="array" ref="AV267">IFERROR(INDEX(Hersteller!$D$12:$D$261, _xlfn.AGGREGATE(15, 6, (ROW(Hersteller!$D$12:$D$261)-11)/((Hersteller!$D$12:$D$261&lt;&gt;"") * ((Hersteller!#REF!="Hersteller") + (Hersteller!#REF!=""))), ROW(A256))), "")</f>
        <v/>
      </c>
      <c r="AX267" s="315" t="str" cm="1">
        <f t="array" ref="AX267">IFERROR(
    INDEX(Hersteller!$D$12:$D$261,
        _xlfn.AGGREGATE(15, 6, (ROW(Hersteller!$D$12:$D$261)-11) / ((Hersteller!$D$12:$D$261&lt;&gt;"") * (Hersteller!#REF!="Zwischenhändler")), ROW(A256))
    ),
    ""
)</f>
        <v/>
      </c>
      <c r="BB267" s="264" cm="1">
        <f t="array" ref="BB26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7" s="264" cm="1">
        <f t="array" ref="BC267">IF(AND($AT$12&gt;0,ROW()-ROW($AT$12)=0),"━━ Installationen ━━",IF(AND($AT$12&gt;0,ROW()-ROW($AT$12)&lt;=$AT$12),INDEX($AS$12:$AS$261,ROW()-ROW($AT$12)),IF(AND($BA$12&gt;0,ROW()-ROW($AT$12)-$AT$12-IF($AT$12&gt;0,1,0)=0),"━━ Hersteller ━━",IF(AND($BA$12&gt;0,ROW()-ROW($AT$12)-$AT$12-IF($AT$12&gt;0,1,0)&lt;=$BA$12),INDEX($AZ$12:$AZ$261,ROW()-ROW($AT$12)-$AT$12-IF($AT$12&gt;0,1,0)),0))))</f>
        <v>0</v>
      </c>
      <c r="BD267" s="264">
        <f t="shared" si="12"/>
        <v>0</v>
      </c>
    </row>
    <row r="268" spans="3:56" ht="27" customHeight="1">
      <c r="E268" s="63"/>
      <c r="AE268" s="61"/>
      <c r="AR268" s="40" t="str">
        <f t="shared" si="13"/>
        <v>-</v>
      </c>
      <c r="AS268" s="315" t="str" cm="1">
        <f t="array" ref="AS268">IFERROR(INDEX($E$12:$E$261, SMALL(IF($E$12:$E$261&lt;&gt;"", ROW($E$12:$E$261)-11), ROW(A257))), "")</f>
        <v/>
      </c>
      <c r="AU268" s="40" t="e">
        <f>IF(AND(Hersteller!$D268&lt;&gt;"", OR(Hersteller!#REF!="Hersteller", Hersteller!#REF!="")), ROW(), "")</f>
        <v>#REF!</v>
      </c>
      <c r="AV268" s="315" t="str" cm="1">
        <f t="array" ref="AV268">IFERROR(INDEX(Hersteller!$D$12:$D$261, _xlfn.AGGREGATE(15, 6, (ROW(Hersteller!$D$12:$D$261)-11)/((Hersteller!$D$12:$D$261&lt;&gt;"") * ((Hersteller!#REF!="Hersteller") + (Hersteller!#REF!=""))), ROW(A257))), "")</f>
        <v/>
      </c>
      <c r="AX268" s="315" t="str" cm="1">
        <f t="array" ref="AX268">IFERROR(
    INDEX(Hersteller!$D$12:$D$261,
        _xlfn.AGGREGATE(15, 6, (ROW(Hersteller!$D$12:$D$261)-11) / ((Hersteller!$D$12:$D$261&lt;&gt;"") * (Hersteller!#REF!="Zwischenhändler")), ROW(A257))
    ),
    ""
)</f>
        <v/>
      </c>
      <c r="BB268" s="264" cm="1">
        <f t="array" ref="BB26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8" s="264" cm="1">
        <f t="array" ref="BC268">IF(AND($AT$12&gt;0,ROW()-ROW($AT$12)=0),"━━ Installationen ━━",IF(AND($AT$12&gt;0,ROW()-ROW($AT$12)&lt;=$AT$12),INDEX($AS$12:$AS$261,ROW()-ROW($AT$12)),IF(AND($BA$12&gt;0,ROW()-ROW($AT$12)-$AT$12-IF($AT$12&gt;0,1,0)=0),"━━ Hersteller ━━",IF(AND($BA$12&gt;0,ROW()-ROW($AT$12)-$AT$12-IF($AT$12&gt;0,1,0)&lt;=$BA$12),INDEX($AZ$12:$AZ$261,ROW()-ROW($AT$12)-$AT$12-IF($AT$12&gt;0,1,0)),0))))</f>
        <v>0</v>
      </c>
      <c r="BD268" s="264">
        <f t="shared" si="12"/>
        <v>0</v>
      </c>
    </row>
    <row r="269" spans="3:56" ht="27" customHeight="1">
      <c r="E269" s="63"/>
      <c r="AE269" s="61"/>
      <c r="AR269" s="40" t="str">
        <f t="shared" si="13"/>
        <v>-</v>
      </c>
      <c r="AS269" s="315" t="str" cm="1">
        <f t="array" ref="AS269">IFERROR(INDEX($E$12:$E$261, SMALL(IF($E$12:$E$261&lt;&gt;"", ROW($E$12:$E$261)-11), ROW(A258))), "")</f>
        <v/>
      </c>
      <c r="AU269" s="40" t="e">
        <f>IF(AND(Hersteller!$D269&lt;&gt;"", OR(Hersteller!#REF!="Hersteller", Hersteller!#REF!="")), ROW(), "")</f>
        <v>#REF!</v>
      </c>
      <c r="AV269" s="315" t="str" cm="1">
        <f t="array" ref="AV269">IFERROR(INDEX(Hersteller!$D$12:$D$261, _xlfn.AGGREGATE(15, 6, (ROW(Hersteller!$D$12:$D$261)-11)/((Hersteller!$D$12:$D$261&lt;&gt;"") * ((Hersteller!#REF!="Hersteller") + (Hersteller!#REF!=""))), ROW(A258))), "")</f>
        <v/>
      </c>
      <c r="AX269" s="315" t="str" cm="1">
        <f t="array" ref="AX269">IFERROR(
    INDEX(Hersteller!$D$12:$D$261,
        _xlfn.AGGREGATE(15, 6, (ROW(Hersteller!$D$12:$D$261)-11) / ((Hersteller!$D$12:$D$261&lt;&gt;"") * (Hersteller!#REF!="Zwischenhändler")), ROW(A258))
    ),
    ""
)</f>
        <v/>
      </c>
      <c r="BB269" s="264" cm="1">
        <f t="array" ref="BB26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69" s="264" cm="1">
        <f t="array" ref="BC269">IF(AND($AT$12&gt;0,ROW()-ROW($AT$12)=0),"━━ Installationen ━━",IF(AND($AT$12&gt;0,ROW()-ROW($AT$12)&lt;=$AT$12),INDEX($AS$12:$AS$261,ROW()-ROW($AT$12)),IF(AND($BA$12&gt;0,ROW()-ROW($AT$12)-$AT$12-IF($AT$12&gt;0,1,0)=0),"━━ Hersteller ━━",IF(AND($BA$12&gt;0,ROW()-ROW($AT$12)-$AT$12-IF($AT$12&gt;0,1,0)&lt;=$BA$12),INDEX($AZ$12:$AZ$261,ROW()-ROW($AT$12)-$AT$12-IF($AT$12&gt;0,1,0)),0))))</f>
        <v>0</v>
      </c>
      <c r="BD269" s="264">
        <f t="shared" ref="BD269:BD332" si="14">IFERROR(IF(ISERROR($AU$12),$BC269,$BB269),0)</f>
        <v>0</v>
      </c>
    </row>
    <row r="270" spans="3:56" ht="27" customHeight="1">
      <c r="E270" s="63"/>
      <c r="AE270" s="61"/>
      <c r="AR270" s="40" t="str">
        <f t="shared" si="13"/>
        <v>-</v>
      </c>
      <c r="AS270" s="315" t="str" cm="1">
        <f t="array" ref="AS270">IFERROR(INDEX($E$12:$E$261, SMALL(IF($E$12:$E$261&lt;&gt;"", ROW($E$12:$E$261)-11), ROW(A259))), "")</f>
        <v/>
      </c>
      <c r="AU270" s="40" t="e">
        <f>IF(AND(Hersteller!$D270&lt;&gt;"", OR(Hersteller!#REF!="Hersteller", Hersteller!#REF!="")), ROW(), "")</f>
        <v>#REF!</v>
      </c>
      <c r="AV270" s="315" t="str" cm="1">
        <f t="array" ref="AV270">IFERROR(INDEX(Hersteller!$D$12:$D$261, _xlfn.AGGREGATE(15, 6, (ROW(Hersteller!$D$12:$D$261)-11)/((Hersteller!$D$12:$D$261&lt;&gt;"") * ((Hersteller!#REF!="Hersteller") + (Hersteller!#REF!=""))), ROW(A259))), "")</f>
        <v/>
      </c>
      <c r="AX270" s="315" t="str" cm="1">
        <f t="array" ref="AX270">IFERROR(
    INDEX(Hersteller!$D$12:$D$261,
        _xlfn.AGGREGATE(15, 6, (ROW(Hersteller!$D$12:$D$261)-11) / ((Hersteller!$D$12:$D$261&lt;&gt;"") * (Hersteller!#REF!="Zwischenhändler")), ROW(A259))
    ),
    ""
)</f>
        <v/>
      </c>
      <c r="BB270" s="264" cm="1">
        <f t="array" ref="BB27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0" s="264" cm="1">
        <f t="array" ref="BC270">IF(AND($AT$12&gt;0,ROW()-ROW($AT$12)=0),"━━ Installationen ━━",IF(AND($AT$12&gt;0,ROW()-ROW($AT$12)&lt;=$AT$12),INDEX($AS$12:$AS$261,ROW()-ROW($AT$12)),IF(AND($BA$12&gt;0,ROW()-ROW($AT$12)-$AT$12-IF($AT$12&gt;0,1,0)=0),"━━ Hersteller ━━",IF(AND($BA$12&gt;0,ROW()-ROW($AT$12)-$AT$12-IF($AT$12&gt;0,1,0)&lt;=$BA$12),INDEX($AZ$12:$AZ$261,ROW()-ROW($AT$12)-$AT$12-IF($AT$12&gt;0,1,0)),0))))</f>
        <v>0</v>
      </c>
      <c r="BD270" s="264">
        <f t="shared" si="14"/>
        <v>0</v>
      </c>
    </row>
    <row r="271" spans="3:56" ht="27" customHeight="1">
      <c r="E271" s="63"/>
      <c r="AE271" s="61"/>
      <c r="AR271" s="40" t="str">
        <f t="shared" si="13"/>
        <v>-</v>
      </c>
      <c r="AS271" s="315" t="str" cm="1">
        <f t="array" ref="AS271">IFERROR(INDEX($E$12:$E$261, SMALL(IF($E$12:$E$261&lt;&gt;"", ROW($E$12:$E$261)-11), ROW(A260))), "")</f>
        <v/>
      </c>
      <c r="AU271" s="40" t="e">
        <f>IF(AND(Hersteller!$D271&lt;&gt;"", OR(Hersteller!#REF!="Hersteller", Hersteller!#REF!="")), ROW(), "")</f>
        <v>#REF!</v>
      </c>
      <c r="AV271" s="315" t="str" cm="1">
        <f t="array" ref="AV271">IFERROR(INDEX(Hersteller!$D$12:$D$261, _xlfn.AGGREGATE(15, 6, (ROW(Hersteller!$D$12:$D$261)-11)/((Hersteller!$D$12:$D$261&lt;&gt;"") * ((Hersteller!#REF!="Hersteller") + (Hersteller!#REF!=""))), ROW(A260))), "")</f>
        <v/>
      </c>
      <c r="AX271" s="315" t="str" cm="1">
        <f t="array" ref="AX271">IFERROR(
    INDEX(Hersteller!$D$12:$D$261,
        _xlfn.AGGREGATE(15, 6, (ROW(Hersteller!$D$12:$D$261)-11) / ((Hersteller!$D$12:$D$261&lt;&gt;"") * (Hersteller!#REF!="Zwischenhändler")), ROW(A260))
    ),
    ""
)</f>
        <v/>
      </c>
      <c r="BB271" s="264" cm="1">
        <f t="array" ref="BB27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1" s="264" cm="1">
        <f t="array" ref="BC271">IF(AND($AT$12&gt;0,ROW()-ROW($AT$12)=0),"━━ Installationen ━━",IF(AND($AT$12&gt;0,ROW()-ROW($AT$12)&lt;=$AT$12),INDEX($AS$12:$AS$261,ROW()-ROW($AT$12)),IF(AND($BA$12&gt;0,ROW()-ROW($AT$12)-$AT$12-IF($AT$12&gt;0,1,0)=0),"━━ Hersteller ━━",IF(AND($BA$12&gt;0,ROW()-ROW($AT$12)-$AT$12-IF($AT$12&gt;0,1,0)&lt;=$BA$12),INDEX($AZ$12:$AZ$261,ROW()-ROW($AT$12)-$AT$12-IF($AT$12&gt;0,1,0)),0))))</f>
        <v>0</v>
      </c>
      <c r="BD271" s="264">
        <f t="shared" si="14"/>
        <v>0</v>
      </c>
    </row>
    <row r="272" spans="3:56" ht="27" customHeight="1">
      <c r="E272" s="63"/>
      <c r="AE272" s="61"/>
      <c r="AR272" s="40" t="str">
        <f t="shared" si="13"/>
        <v>-</v>
      </c>
      <c r="AS272" s="315" t="str" cm="1">
        <f t="array" ref="AS272">IFERROR(INDEX($E$12:$E$261, SMALL(IF($E$12:$E$261&lt;&gt;"", ROW($E$12:$E$261)-11), ROW(A261))), "")</f>
        <v/>
      </c>
      <c r="AU272" s="40" t="e">
        <f>IF(AND(Hersteller!$D272&lt;&gt;"", OR(Hersteller!#REF!="Hersteller", Hersteller!#REF!="")), ROW(), "")</f>
        <v>#REF!</v>
      </c>
      <c r="AV272" s="315" t="str" cm="1">
        <f t="array" ref="AV272">IFERROR(INDEX(Hersteller!$D$12:$D$261, _xlfn.AGGREGATE(15, 6, (ROW(Hersteller!$D$12:$D$261)-11)/((Hersteller!$D$12:$D$261&lt;&gt;"") * ((Hersteller!#REF!="Hersteller") + (Hersteller!#REF!=""))), ROW(A261))), "")</f>
        <v/>
      </c>
      <c r="AX272" s="315" t="str" cm="1">
        <f t="array" ref="AX272">IFERROR(
    INDEX(Hersteller!$D$12:$D$261,
        _xlfn.AGGREGATE(15, 6, (ROW(Hersteller!$D$12:$D$261)-11) / ((Hersteller!$D$12:$D$261&lt;&gt;"") * (Hersteller!#REF!="Zwischenhändler")), ROW(A261))
    ),
    ""
)</f>
        <v/>
      </c>
      <c r="BB272" s="264" cm="1">
        <f t="array" ref="BB27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2" s="264" cm="1">
        <f t="array" ref="BC272">IF(AND($AT$12&gt;0,ROW()-ROW($AT$12)=0),"━━ Installationen ━━",IF(AND($AT$12&gt;0,ROW()-ROW($AT$12)&lt;=$AT$12),INDEX($AS$12:$AS$261,ROW()-ROW($AT$12)),IF(AND($BA$12&gt;0,ROW()-ROW($AT$12)-$AT$12-IF($AT$12&gt;0,1,0)=0),"━━ Hersteller ━━",IF(AND($BA$12&gt;0,ROW()-ROW($AT$12)-$AT$12-IF($AT$12&gt;0,1,0)&lt;=$BA$12),INDEX($AZ$12:$AZ$261,ROW()-ROW($AT$12)-$AT$12-IF($AT$12&gt;0,1,0)),0))))</f>
        <v>0</v>
      </c>
      <c r="BD272" s="264">
        <f t="shared" si="14"/>
        <v>0</v>
      </c>
    </row>
    <row r="273" spans="5:56" ht="27" customHeight="1">
      <c r="E273" s="63"/>
      <c r="AE273" s="61"/>
      <c r="AR273" s="40" t="str">
        <f t="shared" si="13"/>
        <v>-</v>
      </c>
      <c r="AS273" s="315" t="str" cm="1">
        <f t="array" ref="AS273">IFERROR(INDEX($E$12:$E$261, SMALL(IF($E$12:$E$261&lt;&gt;"", ROW($E$12:$E$261)-11), ROW(A262))), "")</f>
        <v/>
      </c>
      <c r="AU273" s="40" t="e">
        <f>IF(AND(Hersteller!$D273&lt;&gt;"", OR(Hersteller!#REF!="Hersteller", Hersteller!#REF!="")), ROW(), "")</f>
        <v>#REF!</v>
      </c>
      <c r="AV273" s="315" t="str" cm="1">
        <f t="array" ref="AV273">IFERROR(INDEX(Hersteller!$D$12:$D$261, _xlfn.AGGREGATE(15, 6, (ROW(Hersteller!$D$12:$D$261)-11)/((Hersteller!$D$12:$D$261&lt;&gt;"") * ((Hersteller!#REF!="Hersteller") + (Hersteller!#REF!=""))), ROW(A262))), "")</f>
        <v/>
      </c>
      <c r="AX273" s="315" t="str" cm="1">
        <f t="array" ref="AX273">IFERROR(
    INDEX(Hersteller!$D$12:$D$261,
        _xlfn.AGGREGATE(15, 6, (ROW(Hersteller!$D$12:$D$261)-11) / ((Hersteller!$D$12:$D$261&lt;&gt;"") * (Hersteller!#REF!="Zwischenhändler")), ROW(A262))
    ),
    ""
)</f>
        <v/>
      </c>
      <c r="BB273" s="264" cm="1">
        <f t="array" ref="BB27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3" s="264" cm="1">
        <f t="array" ref="BC273">IF(AND($AT$12&gt;0,ROW()-ROW($AT$12)=0),"━━ Installationen ━━",IF(AND($AT$12&gt;0,ROW()-ROW($AT$12)&lt;=$AT$12),INDEX($AS$12:$AS$261,ROW()-ROW($AT$12)),IF(AND($BA$12&gt;0,ROW()-ROW($AT$12)-$AT$12-IF($AT$12&gt;0,1,0)=0),"━━ Hersteller ━━",IF(AND($BA$12&gt;0,ROW()-ROW($AT$12)-$AT$12-IF($AT$12&gt;0,1,0)&lt;=$BA$12),INDEX($AZ$12:$AZ$261,ROW()-ROW($AT$12)-$AT$12-IF($AT$12&gt;0,1,0)),0))))</f>
        <v>0</v>
      </c>
      <c r="BD273" s="264">
        <f t="shared" si="14"/>
        <v>0</v>
      </c>
    </row>
    <row r="274" spans="5:56" ht="27" customHeight="1">
      <c r="E274" s="63"/>
      <c r="AE274" s="61"/>
      <c r="AR274" s="40" t="str">
        <f t="shared" si="13"/>
        <v>-</v>
      </c>
      <c r="AS274" s="315" t="str" cm="1">
        <f t="array" ref="AS274">IFERROR(INDEX($E$12:$E$261, SMALL(IF($E$12:$E$261&lt;&gt;"", ROW($E$12:$E$261)-11), ROW(A263))), "")</f>
        <v/>
      </c>
      <c r="AU274" s="40" t="e">
        <f>IF(AND(Hersteller!$D274&lt;&gt;"", OR(Hersteller!#REF!="Hersteller", Hersteller!#REF!="")), ROW(), "")</f>
        <v>#REF!</v>
      </c>
      <c r="AV274" s="315" t="str" cm="1">
        <f t="array" ref="AV274">IFERROR(INDEX(Hersteller!$D$12:$D$261, _xlfn.AGGREGATE(15, 6, (ROW(Hersteller!$D$12:$D$261)-11)/((Hersteller!$D$12:$D$261&lt;&gt;"") * ((Hersteller!#REF!="Hersteller") + (Hersteller!#REF!=""))), ROW(A263))), "")</f>
        <v/>
      </c>
      <c r="AX274" s="315" t="str" cm="1">
        <f t="array" ref="AX274">IFERROR(
    INDEX(Hersteller!$D$12:$D$261,
        _xlfn.AGGREGATE(15, 6, (ROW(Hersteller!$D$12:$D$261)-11) / ((Hersteller!$D$12:$D$261&lt;&gt;"") * (Hersteller!#REF!="Zwischenhändler")), ROW(A263))
    ),
    ""
)</f>
        <v/>
      </c>
      <c r="BB274" s="264" cm="1">
        <f t="array" ref="BB27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4" s="264" cm="1">
        <f t="array" ref="BC274">IF(AND($AT$12&gt;0,ROW()-ROW($AT$12)=0),"━━ Installationen ━━",IF(AND($AT$12&gt;0,ROW()-ROW($AT$12)&lt;=$AT$12),INDEX($AS$12:$AS$261,ROW()-ROW($AT$12)),IF(AND($BA$12&gt;0,ROW()-ROW($AT$12)-$AT$12-IF($AT$12&gt;0,1,0)=0),"━━ Hersteller ━━",IF(AND($BA$12&gt;0,ROW()-ROW($AT$12)-$AT$12-IF($AT$12&gt;0,1,0)&lt;=$BA$12),INDEX($AZ$12:$AZ$261,ROW()-ROW($AT$12)-$AT$12-IF($AT$12&gt;0,1,0)),0))))</f>
        <v>0</v>
      </c>
      <c r="BD274" s="264">
        <f t="shared" si="14"/>
        <v>0</v>
      </c>
    </row>
    <row r="275" spans="5:56" ht="27" customHeight="1">
      <c r="E275" s="63"/>
      <c r="AE275" s="61"/>
      <c r="AR275" s="40" t="str">
        <f t="shared" si="13"/>
        <v>-</v>
      </c>
      <c r="AS275" s="315" t="str" cm="1">
        <f t="array" ref="AS275">IFERROR(INDEX($E$12:$E$261, SMALL(IF($E$12:$E$261&lt;&gt;"", ROW($E$12:$E$261)-11), ROW(A264))), "")</f>
        <v/>
      </c>
      <c r="AU275" s="40" t="e">
        <f>IF(AND(Hersteller!$D275&lt;&gt;"", OR(Hersteller!#REF!="Hersteller", Hersteller!#REF!="")), ROW(), "")</f>
        <v>#REF!</v>
      </c>
      <c r="AV275" s="315" t="str" cm="1">
        <f t="array" ref="AV275">IFERROR(INDEX(Hersteller!$D$12:$D$261, _xlfn.AGGREGATE(15, 6, (ROW(Hersteller!$D$12:$D$261)-11)/((Hersteller!$D$12:$D$261&lt;&gt;"") * ((Hersteller!#REF!="Hersteller") + (Hersteller!#REF!=""))), ROW(A264))), "")</f>
        <v/>
      </c>
      <c r="AX275" s="315" t="str" cm="1">
        <f t="array" ref="AX275">IFERROR(
    INDEX(Hersteller!$D$12:$D$261,
        _xlfn.AGGREGATE(15, 6, (ROW(Hersteller!$D$12:$D$261)-11) / ((Hersteller!$D$12:$D$261&lt;&gt;"") * (Hersteller!#REF!="Zwischenhändler")), ROW(A264))
    ),
    ""
)</f>
        <v/>
      </c>
      <c r="BB275" s="264" cm="1">
        <f t="array" ref="BB27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5" s="264" cm="1">
        <f t="array" ref="BC275">IF(AND($AT$12&gt;0,ROW()-ROW($AT$12)=0),"━━ Installationen ━━",IF(AND($AT$12&gt;0,ROW()-ROW($AT$12)&lt;=$AT$12),INDEX($AS$12:$AS$261,ROW()-ROW($AT$12)),IF(AND($BA$12&gt;0,ROW()-ROW($AT$12)-$AT$12-IF($AT$12&gt;0,1,0)=0),"━━ Hersteller ━━",IF(AND($BA$12&gt;0,ROW()-ROW($AT$12)-$AT$12-IF($AT$12&gt;0,1,0)&lt;=$BA$12),INDEX($AZ$12:$AZ$261,ROW()-ROW($AT$12)-$AT$12-IF($AT$12&gt;0,1,0)),0))))</f>
        <v>0</v>
      </c>
      <c r="BD275" s="264">
        <f t="shared" si="14"/>
        <v>0</v>
      </c>
    </row>
    <row r="276" spans="5:56" ht="27" customHeight="1">
      <c r="E276" s="63"/>
      <c r="AE276" s="61"/>
      <c r="AR276" s="40" t="str">
        <f t="shared" si="13"/>
        <v>-</v>
      </c>
      <c r="AS276" s="315" t="str" cm="1">
        <f t="array" ref="AS276">IFERROR(INDEX($E$12:$E$261, SMALL(IF($E$12:$E$261&lt;&gt;"", ROW($E$12:$E$261)-11), ROW(A265))), "")</f>
        <v/>
      </c>
      <c r="AU276" s="40" t="e">
        <f>IF(AND(Hersteller!$D276&lt;&gt;"", OR(Hersteller!#REF!="Hersteller", Hersteller!#REF!="")), ROW(), "")</f>
        <v>#REF!</v>
      </c>
      <c r="AV276" s="315" t="str" cm="1">
        <f t="array" ref="AV276">IFERROR(INDEX(Hersteller!$D$12:$D$261, _xlfn.AGGREGATE(15, 6, (ROW(Hersteller!$D$12:$D$261)-11)/((Hersteller!$D$12:$D$261&lt;&gt;"") * ((Hersteller!#REF!="Hersteller") + (Hersteller!#REF!=""))), ROW(A265))), "")</f>
        <v/>
      </c>
      <c r="AX276" s="315" t="str" cm="1">
        <f t="array" ref="AX276">IFERROR(
    INDEX(Hersteller!$D$12:$D$261,
        _xlfn.AGGREGATE(15, 6, (ROW(Hersteller!$D$12:$D$261)-11) / ((Hersteller!$D$12:$D$261&lt;&gt;"") * (Hersteller!#REF!="Zwischenhändler")), ROW(A265))
    ),
    ""
)</f>
        <v/>
      </c>
      <c r="BB276" s="264" cm="1">
        <f t="array" ref="BB27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6" s="264" cm="1">
        <f t="array" ref="BC276">IF(AND($AT$12&gt;0,ROW()-ROW($AT$12)=0),"━━ Installationen ━━",IF(AND($AT$12&gt;0,ROW()-ROW($AT$12)&lt;=$AT$12),INDEX($AS$12:$AS$261,ROW()-ROW($AT$12)),IF(AND($BA$12&gt;0,ROW()-ROW($AT$12)-$AT$12-IF($AT$12&gt;0,1,0)=0),"━━ Hersteller ━━",IF(AND($BA$12&gt;0,ROW()-ROW($AT$12)-$AT$12-IF($AT$12&gt;0,1,0)&lt;=$BA$12),INDEX($AZ$12:$AZ$261,ROW()-ROW($AT$12)-$AT$12-IF($AT$12&gt;0,1,0)),0))))</f>
        <v>0</v>
      </c>
      <c r="BD276" s="264">
        <f t="shared" si="14"/>
        <v>0</v>
      </c>
    </row>
    <row r="277" spans="5:56" ht="27" customHeight="1">
      <c r="E277" s="63"/>
      <c r="AE277" s="61"/>
      <c r="AR277" s="40" t="str">
        <f t="shared" si="13"/>
        <v>-</v>
      </c>
      <c r="AS277" s="315" t="str" cm="1">
        <f t="array" ref="AS277">IFERROR(INDEX($E$12:$E$261, SMALL(IF($E$12:$E$261&lt;&gt;"", ROW($E$12:$E$261)-11), ROW(A266))), "")</f>
        <v/>
      </c>
      <c r="AU277" s="40" t="e">
        <f>IF(AND(Hersteller!$D277&lt;&gt;"", OR(Hersteller!#REF!="Hersteller", Hersteller!#REF!="")), ROW(), "")</f>
        <v>#REF!</v>
      </c>
      <c r="AV277" s="315" t="str" cm="1">
        <f t="array" ref="AV277">IFERROR(INDEX(Hersteller!$D$12:$D$261, _xlfn.AGGREGATE(15, 6, (ROW(Hersteller!$D$12:$D$261)-11)/((Hersteller!$D$12:$D$261&lt;&gt;"") * ((Hersteller!#REF!="Hersteller") + (Hersteller!#REF!=""))), ROW(A266))), "")</f>
        <v/>
      </c>
      <c r="AX277" s="315" t="str" cm="1">
        <f t="array" ref="AX277">IFERROR(
    INDEX(Hersteller!$D$12:$D$261,
        _xlfn.AGGREGATE(15, 6, (ROW(Hersteller!$D$12:$D$261)-11) / ((Hersteller!$D$12:$D$261&lt;&gt;"") * (Hersteller!#REF!="Zwischenhändler")), ROW(A266))
    ),
    ""
)</f>
        <v/>
      </c>
      <c r="BB277" s="264" cm="1">
        <f t="array" ref="BB27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7" s="264" cm="1">
        <f t="array" ref="BC277">IF(AND($AT$12&gt;0,ROW()-ROW($AT$12)=0),"━━ Installationen ━━",IF(AND($AT$12&gt;0,ROW()-ROW($AT$12)&lt;=$AT$12),INDEX($AS$12:$AS$261,ROW()-ROW($AT$12)),IF(AND($BA$12&gt;0,ROW()-ROW($AT$12)-$AT$12-IF($AT$12&gt;0,1,0)=0),"━━ Hersteller ━━",IF(AND($BA$12&gt;0,ROW()-ROW($AT$12)-$AT$12-IF($AT$12&gt;0,1,0)&lt;=$BA$12),INDEX($AZ$12:$AZ$261,ROW()-ROW($AT$12)-$AT$12-IF($AT$12&gt;0,1,0)),0))))</f>
        <v>0</v>
      </c>
      <c r="BD277" s="264">
        <f t="shared" si="14"/>
        <v>0</v>
      </c>
    </row>
    <row r="278" spans="5:56" ht="27" customHeight="1">
      <c r="E278" s="63"/>
      <c r="AE278" s="61"/>
      <c r="AR278" s="40" t="str">
        <f t="shared" si="13"/>
        <v>-</v>
      </c>
      <c r="AS278" s="315" t="str" cm="1">
        <f t="array" ref="AS278">IFERROR(INDEX($E$12:$E$261, SMALL(IF($E$12:$E$261&lt;&gt;"", ROW($E$12:$E$261)-11), ROW(A267))), "")</f>
        <v/>
      </c>
      <c r="AU278" s="40" t="e">
        <f>IF(AND(Hersteller!$D278&lt;&gt;"", OR(Hersteller!#REF!="Hersteller", Hersteller!#REF!="")), ROW(), "")</f>
        <v>#REF!</v>
      </c>
      <c r="AV278" s="315" t="str" cm="1">
        <f t="array" ref="AV278">IFERROR(INDEX(Hersteller!$D$12:$D$261, _xlfn.AGGREGATE(15, 6, (ROW(Hersteller!$D$12:$D$261)-11)/((Hersteller!$D$12:$D$261&lt;&gt;"") * ((Hersteller!#REF!="Hersteller") + (Hersteller!#REF!=""))), ROW(A267))), "")</f>
        <v/>
      </c>
      <c r="AX278" s="315" t="str" cm="1">
        <f t="array" ref="AX278">IFERROR(
    INDEX(Hersteller!$D$12:$D$261,
        _xlfn.AGGREGATE(15, 6, (ROW(Hersteller!$D$12:$D$261)-11) / ((Hersteller!$D$12:$D$261&lt;&gt;"") * (Hersteller!#REF!="Zwischenhändler")), ROW(A267))
    ),
    ""
)</f>
        <v/>
      </c>
      <c r="BB278" s="264" cm="1">
        <f t="array" ref="BB27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8" s="264" cm="1">
        <f t="array" ref="BC278">IF(AND($AT$12&gt;0,ROW()-ROW($AT$12)=0),"━━ Installationen ━━",IF(AND($AT$12&gt;0,ROW()-ROW($AT$12)&lt;=$AT$12),INDEX($AS$12:$AS$261,ROW()-ROW($AT$12)),IF(AND($BA$12&gt;0,ROW()-ROW($AT$12)-$AT$12-IF($AT$12&gt;0,1,0)=0),"━━ Hersteller ━━",IF(AND($BA$12&gt;0,ROW()-ROW($AT$12)-$AT$12-IF($AT$12&gt;0,1,0)&lt;=$BA$12),INDEX($AZ$12:$AZ$261,ROW()-ROW($AT$12)-$AT$12-IF($AT$12&gt;0,1,0)),0))))</f>
        <v>0</v>
      </c>
      <c r="BD278" s="264">
        <f t="shared" si="14"/>
        <v>0</v>
      </c>
    </row>
    <row r="279" spans="5:56" ht="27" customHeight="1">
      <c r="E279" s="63"/>
      <c r="AE279" s="61"/>
      <c r="AR279" s="40" t="str">
        <f t="shared" si="13"/>
        <v>-</v>
      </c>
      <c r="AS279" s="315" t="str" cm="1">
        <f t="array" ref="AS279">IFERROR(INDEX($E$12:$E$261, SMALL(IF($E$12:$E$261&lt;&gt;"", ROW($E$12:$E$261)-11), ROW(A268))), "")</f>
        <v/>
      </c>
      <c r="AU279" s="40" t="e">
        <f>IF(AND(Hersteller!$D279&lt;&gt;"", OR(Hersteller!#REF!="Hersteller", Hersteller!#REF!="")), ROW(), "")</f>
        <v>#REF!</v>
      </c>
      <c r="AV279" s="315" t="str" cm="1">
        <f t="array" ref="AV279">IFERROR(INDEX(Hersteller!$D$12:$D$261, _xlfn.AGGREGATE(15, 6, (ROW(Hersteller!$D$12:$D$261)-11)/((Hersteller!$D$12:$D$261&lt;&gt;"") * ((Hersteller!#REF!="Hersteller") + (Hersteller!#REF!=""))), ROW(A268))), "")</f>
        <v/>
      </c>
      <c r="AX279" s="315" t="str" cm="1">
        <f t="array" ref="AX279">IFERROR(
    INDEX(Hersteller!$D$12:$D$261,
        _xlfn.AGGREGATE(15, 6, (ROW(Hersteller!$D$12:$D$261)-11) / ((Hersteller!$D$12:$D$261&lt;&gt;"") * (Hersteller!#REF!="Zwischenhändler")), ROW(A268))
    ),
    ""
)</f>
        <v/>
      </c>
      <c r="BB279" s="264" cm="1">
        <f t="array" ref="BB27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79" s="264" cm="1">
        <f t="array" ref="BC279">IF(AND($AT$12&gt;0,ROW()-ROW($AT$12)=0),"━━ Installationen ━━",IF(AND($AT$12&gt;0,ROW()-ROW($AT$12)&lt;=$AT$12),INDEX($AS$12:$AS$261,ROW()-ROW($AT$12)),IF(AND($BA$12&gt;0,ROW()-ROW($AT$12)-$AT$12-IF($AT$12&gt;0,1,0)=0),"━━ Hersteller ━━",IF(AND($BA$12&gt;0,ROW()-ROW($AT$12)-$AT$12-IF($AT$12&gt;0,1,0)&lt;=$BA$12),INDEX($AZ$12:$AZ$261,ROW()-ROW($AT$12)-$AT$12-IF($AT$12&gt;0,1,0)),0))))</f>
        <v>0</v>
      </c>
      <c r="BD279" s="264">
        <f t="shared" si="14"/>
        <v>0</v>
      </c>
    </row>
    <row r="280" spans="5:56" ht="27" customHeight="1">
      <c r="E280" s="63"/>
      <c r="AE280" s="61"/>
      <c r="AR280" s="40" t="str">
        <f t="shared" si="13"/>
        <v>-</v>
      </c>
      <c r="AS280" s="315" t="str" cm="1">
        <f t="array" ref="AS280">IFERROR(INDEX($E$12:$E$261, SMALL(IF($E$12:$E$261&lt;&gt;"", ROW($E$12:$E$261)-11), ROW(A269))), "")</f>
        <v/>
      </c>
      <c r="AU280" s="40" t="e">
        <f>IF(AND(Hersteller!$D280&lt;&gt;"", OR(Hersteller!#REF!="Hersteller", Hersteller!#REF!="")), ROW(), "")</f>
        <v>#REF!</v>
      </c>
      <c r="AV280" s="315" t="str" cm="1">
        <f t="array" ref="AV280">IFERROR(INDEX(Hersteller!$D$12:$D$261, _xlfn.AGGREGATE(15, 6, (ROW(Hersteller!$D$12:$D$261)-11)/((Hersteller!$D$12:$D$261&lt;&gt;"") * ((Hersteller!#REF!="Hersteller") + (Hersteller!#REF!=""))), ROW(A269))), "")</f>
        <v/>
      </c>
      <c r="AX280" s="315" t="str" cm="1">
        <f t="array" ref="AX280">IFERROR(
    INDEX(Hersteller!$D$12:$D$261,
        _xlfn.AGGREGATE(15, 6, (ROW(Hersteller!$D$12:$D$261)-11) / ((Hersteller!$D$12:$D$261&lt;&gt;"") * (Hersteller!#REF!="Zwischenhändler")), ROW(A269))
    ),
    ""
)</f>
        <v/>
      </c>
      <c r="BB280" s="264" cm="1">
        <f t="array" ref="BB28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0" s="264" cm="1">
        <f t="array" ref="BC280">IF(AND($AT$12&gt;0,ROW()-ROW($AT$12)=0),"━━ Installationen ━━",IF(AND($AT$12&gt;0,ROW()-ROW($AT$12)&lt;=$AT$12),INDEX($AS$12:$AS$261,ROW()-ROW($AT$12)),IF(AND($BA$12&gt;0,ROW()-ROW($AT$12)-$AT$12-IF($AT$12&gt;0,1,0)=0),"━━ Hersteller ━━",IF(AND($BA$12&gt;0,ROW()-ROW($AT$12)-$AT$12-IF($AT$12&gt;0,1,0)&lt;=$BA$12),INDEX($AZ$12:$AZ$261,ROW()-ROW($AT$12)-$AT$12-IF($AT$12&gt;0,1,0)),0))))</f>
        <v>0</v>
      </c>
      <c r="BD280" s="264">
        <f t="shared" si="14"/>
        <v>0</v>
      </c>
    </row>
    <row r="281" spans="5:56" ht="27" customHeight="1">
      <c r="E281" s="63"/>
      <c r="AE281" s="61"/>
      <c r="AR281" s="40" t="str">
        <f t="shared" si="13"/>
        <v>-</v>
      </c>
      <c r="AS281" s="315" t="str" cm="1">
        <f t="array" ref="AS281">IFERROR(INDEX($E$12:$E$261, SMALL(IF($E$12:$E$261&lt;&gt;"", ROW($E$12:$E$261)-11), ROW(A270))), "")</f>
        <v/>
      </c>
      <c r="AU281" s="40" t="e">
        <f>IF(AND(Hersteller!$D281&lt;&gt;"", OR(Hersteller!#REF!="Hersteller", Hersteller!#REF!="")), ROW(), "")</f>
        <v>#REF!</v>
      </c>
      <c r="AV281" s="315" t="str" cm="1">
        <f t="array" ref="AV281">IFERROR(INDEX(Hersteller!$D$12:$D$261, _xlfn.AGGREGATE(15, 6, (ROW(Hersteller!$D$12:$D$261)-11)/((Hersteller!$D$12:$D$261&lt;&gt;"") * ((Hersteller!#REF!="Hersteller") + (Hersteller!#REF!=""))), ROW(A270))), "")</f>
        <v/>
      </c>
      <c r="AX281" s="315" t="str" cm="1">
        <f t="array" ref="AX281">IFERROR(
    INDEX(Hersteller!$D$12:$D$261,
        _xlfn.AGGREGATE(15, 6, (ROW(Hersteller!$D$12:$D$261)-11) / ((Hersteller!$D$12:$D$261&lt;&gt;"") * (Hersteller!#REF!="Zwischenhändler")), ROW(A270))
    ),
    ""
)</f>
        <v/>
      </c>
      <c r="BB281" s="264" cm="1">
        <f t="array" ref="BB28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1" s="264" cm="1">
        <f t="array" ref="BC281">IF(AND($AT$12&gt;0,ROW()-ROW($AT$12)=0),"━━ Installationen ━━",IF(AND($AT$12&gt;0,ROW()-ROW($AT$12)&lt;=$AT$12),INDEX($AS$12:$AS$261,ROW()-ROW($AT$12)),IF(AND($BA$12&gt;0,ROW()-ROW($AT$12)-$AT$12-IF($AT$12&gt;0,1,0)=0),"━━ Hersteller ━━",IF(AND($BA$12&gt;0,ROW()-ROW($AT$12)-$AT$12-IF($AT$12&gt;0,1,0)&lt;=$BA$12),INDEX($AZ$12:$AZ$261,ROW()-ROW($AT$12)-$AT$12-IF($AT$12&gt;0,1,0)),0))))</f>
        <v>0</v>
      </c>
      <c r="BD281" s="264">
        <f t="shared" si="14"/>
        <v>0</v>
      </c>
    </row>
    <row r="282" spans="5:56" ht="27" customHeight="1">
      <c r="E282" s="63"/>
      <c r="AE282" s="61"/>
      <c r="AR282" s="40" t="str">
        <f t="shared" si="13"/>
        <v>-</v>
      </c>
      <c r="AS282" s="315" t="str" cm="1">
        <f t="array" ref="AS282">IFERROR(INDEX($E$12:$E$261, SMALL(IF($E$12:$E$261&lt;&gt;"", ROW($E$12:$E$261)-11), ROW(A271))), "")</f>
        <v/>
      </c>
      <c r="AU282" s="40" t="e">
        <f>IF(AND(Hersteller!$D282&lt;&gt;"", OR(Hersteller!#REF!="Hersteller", Hersteller!#REF!="")), ROW(), "")</f>
        <v>#REF!</v>
      </c>
      <c r="AV282" s="315" t="str" cm="1">
        <f t="array" ref="AV282">IFERROR(INDEX(Hersteller!$D$12:$D$261, _xlfn.AGGREGATE(15, 6, (ROW(Hersteller!$D$12:$D$261)-11)/((Hersteller!$D$12:$D$261&lt;&gt;"") * ((Hersteller!#REF!="Hersteller") + (Hersteller!#REF!=""))), ROW(A271))), "")</f>
        <v/>
      </c>
      <c r="AX282" s="315" t="str" cm="1">
        <f t="array" ref="AX282">IFERROR(
    INDEX(Hersteller!$D$12:$D$261,
        _xlfn.AGGREGATE(15, 6, (ROW(Hersteller!$D$12:$D$261)-11) / ((Hersteller!$D$12:$D$261&lt;&gt;"") * (Hersteller!#REF!="Zwischenhändler")), ROW(A271))
    ),
    ""
)</f>
        <v/>
      </c>
      <c r="BB282" s="264" cm="1">
        <f t="array" ref="BB28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2" s="264" cm="1">
        <f t="array" ref="BC282">IF(AND($AT$12&gt;0,ROW()-ROW($AT$12)=0),"━━ Installationen ━━",IF(AND($AT$12&gt;0,ROW()-ROW($AT$12)&lt;=$AT$12),INDEX($AS$12:$AS$261,ROW()-ROW($AT$12)),IF(AND($BA$12&gt;0,ROW()-ROW($AT$12)-$AT$12-IF($AT$12&gt;0,1,0)=0),"━━ Hersteller ━━",IF(AND($BA$12&gt;0,ROW()-ROW($AT$12)-$AT$12-IF($AT$12&gt;0,1,0)&lt;=$BA$12),INDEX($AZ$12:$AZ$261,ROW()-ROW($AT$12)-$AT$12-IF($AT$12&gt;0,1,0)),0))))</f>
        <v>0</v>
      </c>
      <c r="BD282" s="264">
        <f t="shared" si="14"/>
        <v>0</v>
      </c>
    </row>
    <row r="283" spans="5:56" ht="27" customHeight="1">
      <c r="E283" s="63"/>
      <c r="AE283" s="61"/>
      <c r="AR283" s="40" t="str">
        <f t="shared" si="13"/>
        <v>-</v>
      </c>
      <c r="AS283" s="315" t="str" cm="1">
        <f t="array" ref="AS283">IFERROR(INDEX($E$12:$E$261, SMALL(IF($E$12:$E$261&lt;&gt;"", ROW($E$12:$E$261)-11), ROW(A272))), "")</f>
        <v/>
      </c>
      <c r="AU283" s="40" t="e">
        <f>IF(AND(Hersteller!$D283&lt;&gt;"", OR(Hersteller!#REF!="Hersteller", Hersteller!#REF!="")), ROW(), "")</f>
        <v>#REF!</v>
      </c>
      <c r="AV283" s="315" t="str" cm="1">
        <f t="array" ref="AV283">IFERROR(INDEX(Hersteller!$D$12:$D$261, _xlfn.AGGREGATE(15, 6, (ROW(Hersteller!$D$12:$D$261)-11)/((Hersteller!$D$12:$D$261&lt;&gt;"") * ((Hersteller!#REF!="Hersteller") + (Hersteller!#REF!=""))), ROW(A272))), "")</f>
        <v/>
      </c>
      <c r="AX283" s="315" t="str" cm="1">
        <f t="array" ref="AX283">IFERROR(
    INDEX(Hersteller!$D$12:$D$261,
        _xlfn.AGGREGATE(15, 6, (ROW(Hersteller!$D$12:$D$261)-11) / ((Hersteller!$D$12:$D$261&lt;&gt;"") * (Hersteller!#REF!="Zwischenhändler")), ROW(A272))
    ),
    ""
)</f>
        <v/>
      </c>
      <c r="BB283" s="264" cm="1">
        <f t="array" ref="BB28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3" s="264" cm="1">
        <f t="array" ref="BC283">IF(AND($AT$12&gt;0,ROW()-ROW($AT$12)=0),"━━ Installationen ━━",IF(AND($AT$12&gt;0,ROW()-ROW($AT$12)&lt;=$AT$12),INDEX($AS$12:$AS$261,ROW()-ROW($AT$12)),IF(AND($BA$12&gt;0,ROW()-ROW($AT$12)-$AT$12-IF($AT$12&gt;0,1,0)=0),"━━ Hersteller ━━",IF(AND($BA$12&gt;0,ROW()-ROW($AT$12)-$AT$12-IF($AT$12&gt;0,1,0)&lt;=$BA$12),INDEX($AZ$12:$AZ$261,ROW()-ROW($AT$12)-$AT$12-IF($AT$12&gt;0,1,0)),0))))</f>
        <v>0</v>
      </c>
      <c r="BD283" s="264">
        <f t="shared" si="14"/>
        <v>0</v>
      </c>
    </row>
    <row r="284" spans="5:56" ht="27" customHeight="1">
      <c r="E284" s="63"/>
      <c r="AE284" s="61"/>
      <c r="AR284" s="40" t="str">
        <f t="shared" si="13"/>
        <v>-</v>
      </c>
      <c r="AS284" s="315" t="str" cm="1">
        <f t="array" ref="AS284">IFERROR(INDEX($E$12:$E$261, SMALL(IF($E$12:$E$261&lt;&gt;"", ROW($E$12:$E$261)-11), ROW(A273))), "")</f>
        <v/>
      </c>
      <c r="AU284" s="40" t="e">
        <f>IF(AND(Hersteller!$D284&lt;&gt;"", OR(Hersteller!#REF!="Hersteller", Hersteller!#REF!="")), ROW(), "")</f>
        <v>#REF!</v>
      </c>
      <c r="AV284" s="315" t="str" cm="1">
        <f t="array" ref="AV284">IFERROR(INDEX(Hersteller!$D$12:$D$261, _xlfn.AGGREGATE(15, 6, (ROW(Hersteller!$D$12:$D$261)-11)/((Hersteller!$D$12:$D$261&lt;&gt;"") * ((Hersteller!#REF!="Hersteller") + (Hersteller!#REF!=""))), ROW(A273))), "")</f>
        <v/>
      </c>
      <c r="AX284" s="315" t="str" cm="1">
        <f t="array" ref="AX284">IFERROR(
    INDEX(Hersteller!$D$12:$D$261,
        _xlfn.AGGREGATE(15, 6, (ROW(Hersteller!$D$12:$D$261)-11) / ((Hersteller!$D$12:$D$261&lt;&gt;"") * (Hersteller!#REF!="Zwischenhändler")), ROW(A273))
    ),
    ""
)</f>
        <v/>
      </c>
      <c r="BB284" s="264" cm="1">
        <f t="array" ref="BB28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4" s="264" cm="1">
        <f t="array" ref="BC284">IF(AND($AT$12&gt;0,ROW()-ROW($AT$12)=0),"━━ Installationen ━━",IF(AND($AT$12&gt;0,ROW()-ROW($AT$12)&lt;=$AT$12),INDEX($AS$12:$AS$261,ROW()-ROW($AT$12)),IF(AND($BA$12&gt;0,ROW()-ROW($AT$12)-$AT$12-IF($AT$12&gt;0,1,0)=0),"━━ Hersteller ━━",IF(AND($BA$12&gt;0,ROW()-ROW($AT$12)-$AT$12-IF($AT$12&gt;0,1,0)&lt;=$BA$12),INDEX($AZ$12:$AZ$261,ROW()-ROW($AT$12)-$AT$12-IF($AT$12&gt;0,1,0)),0))))</f>
        <v>0</v>
      </c>
      <c r="BD284" s="264">
        <f t="shared" si="14"/>
        <v>0</v>
      </c>
    </row>
    <row r="285" spans="5:56" ht="27" customHeight="1">
      <c r="E285" s="63"/>
      <c r="AE285" s="61"/>
      <c r="AR285" s="40" t="str">
        <f t="shared" si="13"/>
        <v>-</v>
      </c>
      <c r="AS285" s="315" t="str" cm="1">
        <f t="array" ref="AS285">IFERROR(INDEX($E$12:$E$261, SMALL(IF($E$12:$E$261&lt;&gt;"", ROW($E$12:$E$261)-11), ROW(A274))), "")</f>
        <v/>
      </c>
      <c r="AU285" s="40" t="e">
        <f>IF(AND(Hersteller!$D285&lt;&gt;"", OR(Hersteller!#REF!="Hersteller", Hersteller!#REF!="")), ROW(), "")</f>
        <v>#REF!</v>
      </c>
      <c r="AV285" s="315" t="str" cm="1">
        <f t="array" ref="AV285">IFERROR(INDEX(Hersteller!$D$12:$D$261, _xlfn.AGGREGATE(15, 6, (ROW(Hersteller!$D$12:$D$261)-11)/((Hersteller!$D$12:$D$261&lt;&gt;"") * ((Hersteller!#REF!="Hersteller") + (Hersteller!#REF!=""))), ROW(A274))), "")</f>
        <v/>
      </c>
      <c r="AX285" s="315" t="str" cm="1">
        <f t="array" ref="AX285">IFERROR(
    INDEX(Hersteller!$D$12:$D$261,
        _xlfn.AGGREGATE(15, 6, (ROW(Hersteller!$D$12:$D$261)-11) / ((Hersteller!$D$12:$D$261&lt;&gt;"") * (Hersteller!#REF!="Zwischenhändler")), ROW(A274))
    ),
    ""
)</f>
        <v/>
      </c>
      <c r="BB285" s="264" cm="1">
        <f t="array" ref="BB28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5" s="264" cm="1">
        <f t="array" ref="BC285">IF(AND($AT$12&gt;0,ROW()-ROW($AT$12)=0),"━━ Installationen ━━",IF(AND($AT$12&gt;0,ROW()-ROW($AT$12)&lt;=$AT$12),INDEX($AS$12:$AS$261,ROW()-ROW($AT$12)),IF(AND($BA$12&gt;0,ROW()-ROW($AT$12)-$AT$12-IF($AT$12&gt;0,1,0)=0),"━━ Hersteller ━━",IF(AND($BA$12&gt;0,ROW()-ROW($AT$12)-$AT$12-IF($AT$12&gt;0,1,0)&lt;=$BA$12),INDEX($AZ$12:$AZ$261,ROW()-ROW($AT$12)-$AT$12-IF($AT$12&gt;0,1,0)),0))))</f>
        <v>0</v>
      </c>
      <c r="BD285" s="264">
        <f t="shared" si="14"/>
        <v>0</v>
      </c>
    </row>
    <row r="286" spans="5:56" ht="27" customHeight="1">
      <c r="E286" s="63"/>
      <c r="AE286" s="61"/>
      <c r="AR286" s="40" t="str">
        <f t="shared" si="13"/>
        <v>-</v>
      </c>
      <c r="AS286" s="315" t="str" cm="1">
        <f t="array" ref="AS286">IFERROR(INDEX($E$12:$E$261, SMALL(IF($E$12:$E$261&lt;&gt;"", ROW($E$12:$E$261)-11), ROW(A275))), "")</f>
        <v/>
      </c>
      <c r="AU286" s="40" t="e">
        <f>IF(AND(Hersteller!$D286&lt;&gt;"", OR(Hersteller!#REF!="Hersteller", Hersteller!#REF!="")), ROW(), "")</f>
        <v>#REF!</v>
      </c>
      <c r="AV286" s="315" t="str" cm="1">
        <f t="array" ref="AV286">IFERROR(INDEX(Hersteller!$D$12:$D$261, _xlfn.AGGREGATE(15, 6, (ROW(Hersteller!$D$12:$D$261)-11)/((Hersteller!$D$12:$D$261&lt;&gt;"") * ((Hersteller!#REF!="Hersteller") + (Hersteller!#REF!=""))), ROW(A275))), "")</f>
        <v/>
      </c>
      <c r="AX286" s="315" t="str" cm="1">
        <f t="array" ref="AX286">IFERROR(
    INDEX(Hersteller!$D$12:$D$261,
        _xlfn.AGGREGATE(15, 6, (ROW(Hersteller!$D$12:$D$261)-11) / ((Hersteller!$D$12:$D$261&lt;&gt;"") * (Hersteller!#REF!="Zwischenhändler")), ROW(A275))
    ),
    ""
)</f>
        <v/>
      </c>
      <c r="BB286" s="264" cm="1">
        <f t="array" ref="BB28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6" s="264" cm="1">
        <f t="array" ref="BC286">IF(AND($AT$12&gt;0,ROW()-ROW($AT$12)=0),"━━ Installationen ━━",IF(AND($AT$12&gt;0,ROW()-ROW($AT$12)&lt;=$AT$12),INDEX($AS$12:$AS$261,ROW()-ROW($AT$12)),IF(AND($BA$12&gt;0,ROW()-ROW($AT$12)-$AT$12-IF($AT$12&gt;0,1,0)=0),"━━ Hersteller ━━",IF(AND($BA$12&gt;0,ROW()-ROW($AT$12)-$AT$12-IF($AT$12&gt;0,1,0)&lt;=$BA$12),INDEX($AZ$12:$AZ$261,ROW()-ROW($AT$12)-$AT$12-IF($AT$12&gt;0,1,0)),0))))</f>
        <v>0</v>
      </c>
      <c r="BD286" s="264">
        <f t="shared" si="14"/>
        <v>0</v>
      </c>
    </row>
    <row r="287" spans="5:56" ht="27" customHeight="1">
      <c r="E287" s="63"/>
      <c r="AE287" s="61"/>
      <c r="AR287" s="40" t="str">
        <f t="shared" si="13"/>
        <v>-</v>
      </c>
      <c r="AS287" s="315" t="str" cm="1">
        <f t="array" ref="AS287">IFERROR(INDEX($E$12:$E$261, SMALL(IF($E$12:$E$261&lt;&gt;"", ROW($E$12:$E$261)-11), ROW(A276))), "")</f>
        <v/>
      </c>
      <c r="AU287" s="40" t="e">
        <f>IF(AND(Hersteller!$D287&lt;&gt;"", OR(Hersteller!#REF!="Hersteller", Hersteller!#REF!="")), ROW(), "")</f>
        <v>#REF!</v>
      </c>
      <c r="AV287" s="315" t="str" cm="1">
        <f t="array" ref="AV287">IFERROR(INDEX(Hersteller!$D$12:$D$261, _xlfn.AGGREGATE(15, 6, (ROW(Hersteller!$D$12:$D$261)-11)/((Hersteller!$D$12:$D$261&lt;&gt;"") * ((Hersteller!#REF!="Hersteller") + (Hersteller!#REF!=""))), ROW(A276))), "")</f>
        <v/>
      </c>
      <c r="AX287" s="315" t="str" cm="1">
        <f t="array" ref="AX287">IFERROR(
    INDEX(Hersteller!$D$12:$D$261,
        _xlfn.AGGREGATE(15, 6, (ROW(Hersteller!$D$12:$D$261)-11) / ((Hersteller!$D$12:$D$261&lt;&gt;"") * (Hersteller!#REF!="Zwischenhändler")), ROW(A276))
    ),
    ""
)</f>
        <v/>
      </c>
      <c r="BB287" s="264" cm="1">
        <f t="array" ref="BB28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7" s="264" cm="1">
        <f t="array" ref="BC287">IF(AND($AT$12&gt;0,ROW()-ROW($AT$12)=0),"━━ Installationen ━━",IF(AND($AT$12&gt;0,ROW()-ROW($AT$12)&lt;=$AT$12),INDEX($AS$12:$AS$261,ROW()-ROW($AT$12)),IF(AND($BA$12&gt;0,ROW()-ROW($AT$12)-$AT$12-IF($AT$12&gt;0,1,0)=0),"━━ Hersteller ━━",IF(AND($BA$12&gt;0,ROW()-ROW($AT$12)-$AT$12-IF($AT$12&gt;0,1,0)&lt;=$BA$12),INDEX($AZ$12:$AZ$261,ROW()-ROW($AT$12)-$AT$12-IF($AT$12&gt;0,1,0)),0))))</f>
        <v>0</v>
      </c>
      <c r="BD287" s="264">
        <f t="shared" si="14"/>
        <v>0</v>
      </c>
    </row>
    <row r="288" spans="5:56" ht="27" customHeight="1">
      <c r="E288" s="63"/>
      <c r="AE288" s="61"/>
      <c r="AR288" s="40" t="str">
        <f t="shared" si="13"/>
        <v>-</v>
      </c>
      <c r="AS288" s="315" t="str" cm="1">
        <f t="array" ref="AS288">IFERROR(INDEX($E$12:$E$261, SMALL(IF($E$12:$E$261&lt;&gt;"", ROW($E$12:$E$261)-11), ROW(A277))), "")</f>
        <v/>
      </c>
      <c r="AU288" s="40" t="e">
        <f>IF(AND(Hersteller!$D288&lt;&gt;"", OR(Hersteller!#REF!="Hersteller", Hersteller!#REF!="")), ROW(), "")</f>
        <v>#REF!</v>
      </c>
      <c r="AV288" s="315" t="str" cm="1">
        <f t="array" ref="AV288">IFERROR(INDEX(Hersteller!$D$12:$D$261, _xlfn.AGGREGATE(15, 6, (ROW(Hersteller!$D$12:$D$261)-11)/((Hersteller!$D$12:$D$261&lt;&gt;"") * ((Hersteller!#REF!="Hersteller") + (Hersteller!#REF!=""))), ROW(A277))), "")</f>
        <v/>
      </c>
      <c r="AX288" s="315" t="str" cm="1">
        <f t="array" ref="AX288">IFERROR(
    INDEX(Hersteller!$D$12:$D$261,
        _xlfn.AGGREGATE(15, 6, (ROW(Hersteller!$D$12:$D$261)-11) / ((Hersteller!$D$12:$D$261&lt;&gt;"") * (Hersteller!#REF!="Zwischenhändler")), ROW(A277))
    ),
    ""
)</f>
        <v/>
      </c>
      <c r="BB288" s="264" cm="1">
        <f t="array" ref="BB28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8" s="264" cm="1">
        <f t="array" ref="BC288">IF(AND($AT$12&gt;0,ROW()-ROW($AT$12)=0),"━━ Installationen ━━",IF(AND($AT$12&gt;0,ROW()-ROW($AT$12)&lt;=$AT$12),INDEX($AS$12:$AS$261,ROW()-ROW($AT$12)),IF(AND($BA$12&gt;0,ROW()-ROW($AT$12)-$AT$12-IF($AT$12&gt;0,1,0)=0),"━━ Hersteller ━━",IF(AND($BA$12&gt;0,ROW()-ROW($AT$12)-$AT$12-IF($AT$12&gt;0,1,0)&lt;=$BA$12),INDEX($AZ$12:$AZ$261,ROW()-ROW($AT$12)-$AT$12-IF($AT$12&gt;0,1,0)),0))))</f>
        <v>0</v>
      </c>
      <c r="BD288" s="264">
        <f t="shared" si="14"/>
        <v>0</v>
      </c>
    </row>
    <row r="289" spans="5:56" ht="27" customHeight="1">
      <c r="E289" s="63"/>
      <c r="AE289" s="61"/>
      <c r="AR289" s="40" t="str">
        <f t="shared" si="13"/>
        <v>-</v>
      </c>
      <c r="AS289" s="315" t="str" cm="1">
        <f t="array" ref="AS289">IFERROR(INDEX($E$12:$E$261, SMALL(IF($E$12:$E$261&lt;&gt;"", ROW($E$12:$E$261)-11), ROW(A278))), "")</f>
        <v/>
      </c>
      <c r="AU289" s="40" t="e">
        <f>IF(AND(Hersteller!$D289&lt;&gt;"", OR(Hersteller!#REF!="Hersteller", Hersteller!#REF!="")), ROW(), "")</f>
        <v>#REF!</v>
      </c>
      <c r="AV289" s="315" t="str" cm="1">
        <f t="array" ref="AV289">IFERROR(INDEX(Hersteller!$D$12:$D$261, _xlfn.AGGREGATE(15, 6, (ROW(Hersteller!$D$12:$D$261)-11)/((Hersteller!$D$12:$D$261&lt;&gt;"") * ((Hersteller!#REF!="Hersteller") + (Hersteller!#REF!=""))), ROW(A278))), "")</f>
        <v/>
      </c>
      <c r="AX289" s="315" t="str" cm="1">
        <f t="array" ref="AX289">IFERROR(
    INDEX(Hersteller!$D$12:$D$261,
        _xlfn.AGGREGATE(15, 6, (ROW(Hersteller!$D$12:$D$261)-11) / ((Hersteller!$D$12:$D$261&lt;&gt;"") * (Hersteller!#REF!="Zwischenhändler")), ROW(A278))
    ),
    ""
)</f>
        <v/>
      </c>
      <c r="BB289" s="264" cm="1">
        <f t="array" ref="BB28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89" s="264" cm="1">
        <f t="array" ref="BC289">IF(AND($AT$12&gt;0,ROW()-ROW($AT$12)=0),"━━ Installationen ━━",IF(AND($AT$12&gt;0,ROW()-ROW($AT$12)&lt;=$AT$12),INDEX($AS$12:$AS$261,ROW()-ROW($AT$12)),IF(AND($BA$12&gt;0,ROW()-ROW($AT$12)-$AT$12-IF($AT$12&gt;0,1,0)=0),"━━ Hersteller ━━",IF(AND($BA$12&gt;0,ROW()-ROW($AT$12)-$AT$12-IF($AT$12&gt;0,1,0)&lt;=$BA$12),INDEX($AZ$12:$AZ$261,ROW()-ROW($AT$12)-$AT$12-IF($AT$12&gt;0,1,0)),0))))</f>
        <v>0</v>
      </c>
      <c r="BD289" s="264">
        <f t="shared" si="14"/>
        <v>0</v>
      </c>
    </row>
    <row r="290" spans="5:56" ht="27" customHeight="1">
      <c r="E290" s="63"/>
      <c r="AE290" s="61"/>
      <c r="AR290" s="40" t="str">
        <f t="shared" si="13"/>
        <v>-</v>
      </c>
      <c r="AS290" s="315" t="str" cm="1">
        <f t="array" ref="AS290">IFERROR(INDEX($E$12:$E$261, SMALL(IF($E$12:$E$261&lt;&gt;"", ROW($E$12:$E$261)-11), ROW(A279))), "")</f>
        <v/>
      </c>
      <c r="AU290" s="40" t="e">
        <f>IF(AND(Hersteller!$D290&lt;&gt;"", OR(Hersteller!#REF!="Hersteller", Hersteller!#REF!="")), ROW(), "")</f>
        <v>#REF!</v>
      </c>
      <c r="AV290" s="315" t="str" cm="1">
        <f t="array" ref="AV290">IFERROR(INDEX(Hersteller!$D$12:$D$261, _xlfn.AGGREGATE(15, 6, (ROW(Hersteller!$D$12:$D$261)-11)/((Hersteller!$D$12:$D$261&lt;&gt;"") * ((Hersteller!#REF!="Hersteller") + (Hersteller!#REF!=""))), ROW(A279))), "")</f>
        <v/>
      </c>
      <c r="AX290" s="315" t="str" cm="1">
        <f t="array" ref="AX290">IFERROR(
    INDEX(Hersteller!$D$12:$D$261,
        _xlfn.AGGREGATE(15, 6, (ROW(Hersteller!$D$12:$D$261)-11) / ((Hersteller!$D$12:$D$261&lt;&gt;"") * (Hersteller!#REF!="Zwischenhändler")), ROW(A279))
    ),
    ""
)</f>
        <v/>
      </c>
      <c r="BB290" s="264" cm="1">
        <f t="array" ref="BB29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0" s="264" cm="1">
        <f t="array" ref="BC290">IF(AND($AT$12&gt;0,ROW()-ROW($AT$12)=0),"━━ Installationen ━━",IF(AND($AT$12&gt;0,ROW()-ROW($AT$12)&lt;=$AT$12),INDEX($AS$12:$AS$261,ROW()-ROW($AT$12)),IF(AND($BA$12&gt;0,ROW()-ROW($AT$12)-$AT$12-IF($AT$12&gt;0,1,0)=0),"━━ Hersteller ━━",IF(AND($BA$12&gt;0,ROW()-ROW($AT$12)-$AT$12-IF($AT$12&gt;0,1,0)&lt;=$BA$12),INDEX($AZ$12:$AZ$261,ROW()-ROW($AT$12)-$AT$12-IF($AT$12&gt;0,1,0)),0))))</f>
        <v>0</v>
      </c>
      <c r="BD290" s="264">
        <f t="shared" si="14"/>
        <v>0</v>
      </c>
    </row>
    <row r="291" spans="5:56" ht="27" customHeight="1">
      <c r="E291" s="63"/>
      <c r="AE291" s="61"/>
      <c r="AR291" s="40" t="str">
        <f t="shared" si="13"/>
        <v>-</v>
      </c>
      <c r="AS291" s="315" t="str" cm="1">
        <f t="array" ref="AS291">IFERROR(INDEX($E$12:$E$261, SMALL(IF($E$12:$E$261&lt;&gt;"", ROW($E$12:$E$261)-11), ROW(A280))), "")</f>
        <v/>
      </c>
      <c r="AU291" s="40" t="e">
        <f>IF(AND(Hersteller!$D291&lt;&gt;"", OR(Hersteller!#REF!="Hersteller", Hersteller!#REF!="")), ROW(), "")</f>
        <v>#REF!</v>
      </c>
      <c r="AV291" s="315" t="str" cm="1">
        <f t="array" ref="AV291">IFERROR(INDEX(Hersteller!$D$12:$D$261, _xlfn.AGGREGATE(15, 6, (ROW(Hersteller!$D$12:$D$261)-11)/((Hersteller!$D$12:$D$261&lt;&gt;"") * ((Hersteller!#REF!="Hersteller") + (Hersteller!#REF!=""))), ROW(A280))), "")</f>
        <v/>
      </c>
      <c r="AX291" s="315" t="str" cm="1">
        <f t="array" ref="AX291">IFERROR(
    INDEX(Hersteller!$D$12:$D$261,
        _xlfn.AGGREGATE(15, 6, (ROW(Hersteller!$D$12:$D$261)-11) / ((Hersteller!$D$12:$D$261&lt;&gt;"") * (Hersteller!#REF!="Zwischenhändler")), ROW(A280))
    ),
    ""
)</f>
        <v/>
      </c>
      <c r="BB291" s="264" cm="1">
        <f t="array" ref="BB29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1" s="264" cm="1">
        <f t="array" ref="BC291">IF(AND($AT$12&gt;0,ROW()-ROW($AT$12)=0),"━━ Installationen ━━",IF(AND($AT$12&gt;0,ROW()-ROW($AT$12)&lt;=$AT$12),INDEX($AS$12:$AS$261,ROW()-ROW($AT$12)),IF(AND($BA$12&gt;0,ROW()-ROW($AT$12)-$AT$12-IF($AT$12&gt;0,1,0)=0),"━━ Hersteller ━━",IF(AND($BA$12&gt;0,ROW()-ROW($AT$12)-$AT$12-IF($AT$12&gt;0,1,0)&lt;=$BA$12),INDEX($AZ$12:$AZ$261,ROW()-ROW($AT$12)-$AT$12-IF($AT$12&gt;0,1,0)),0))))</f>
        <v>0</v>
      </c>
      <c r="BD291" s="264">
        <f t="shared" si="14"/>
        <v>0</v>
      </c>
    </row>
    <row r="292" spans="5:56" ht="27" customHeight="1">
      <c r="E292" s="63"/>
      <c r="AE292" s="61"/>
      <c r="AR292" s="40" t="str">
        <f t="shared" si="13"/>
        <v>-</v>
      </c>
      <c r="AS292" s="315" t="str" cm="1">
        <f t="array" ref="AS292">IFERROR(INDEX($E$12:$E$261, SMALL(IF($E$12:$E$261&lt;&gt;"", ROW($E$12:$E$261)-11), ROW(A281))), "")</f>
        <v/>
      </c>
      <c r="AU292" s="40" t="e">
        <f>IF(AND(Hersteller!$D292&lt;&gt;"", OR(Hersteller!#REF!="Hersteller", Hersteller!#REF!="")), ROW(), "")</f>
        <v>#REF!</v>
      </c>
      <c r="AV292" s="315" t="str" cm="1">
        <f t="array" ref="AV292">IFERROR(INDEX(Hersteller!$D$12:$D$261, _xlfn.AGGREGATE(15, 6, (ROW(Hersteller!$D$12:$D$261)-11)/((Hersteller!$D$12:$D$261&lt;&gt;"") * ((Hersteller!#REF!="Hersteller") + (Hersteller!#REF!=""))), ROW(A281))), "")</f>
        <v/>
      </c>
      <c r="AX292" s="315" t="str" cm="1">
        <f t="array" ref="AX292">IFERROR(
    INDEX(Hersteller!$D$12:$D$261,
        _xlfn.AGGREGATE(15, 6, (ROW(Hersteller!$D$12:$D$261)-11) / ((Hersteller!$D$12:$D$261&lt;&gt;"") * (Hersteller!#REF!="Zwischenhändler")), ROW(A281))
    ),
    ""
)</f>
        <v/>
      </c>
      <c r="BB292" s="264" cm="1">
        <f t="array" ref="BB29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2" s="264" cm="1">
        <f t="array" ref="BC292">IF(AND($AT$12&gt;0,ROW()-ROW($AT$12)=0),"━━ Installationen ━━",IF(AND($AT$12&gt;0,ROW()-ROW($AT$12)&lt;=$AT$12),INDEX($AS$12:$AS$261,ROW()-ROW($AT$12)),IF(AND($BA$12&gt;0,ROW()-ROW($AT$12)-$AT$12-IF($AT$12&gt;0,1,0)=0),"━━ Hersteller ━━",IF(AND($BA$12&gt;0,ROW()-ROW($AT$12)-$AT$12-IF($AT$12&gt;0,1,0)&lt;=$BA$12),INDEX($AZ$12:$AZ$261,ROW()-ROW($AT$12)-$AT$12-IF($AT$12&gt;0,1,0)),0))))</f>
        <v>0</v>
      </c>
      <c r="BD292" s="264">
        <f t="shared" si="14"/>
        <v>0</v>
      </c>
    </row>
    <row r="293" spans="5:56" ht="27" customHeight="1">
      <c r="E293" s="63"/>
      <c r="AE293" s="61"/>
      <c r="AR293" s="40" t="str">
        <f t="shared" si="13"/>
        <v>-</v>
      </c>
      <c r="AS293" s="315" t="str" cm="1">
        <f t="array" ref="AS293">IFERROR(INDEX($E$12:$E$261, SMALL(IF($E$12:$E$261&lt;&gt;"", ROW($E$12:$E$261)-11), ROW(A282))), "")</f>
        <v/>
      </c>
      <c r="AU293" s="40" t="e">
        <f>IF(AND(Hersteller!$D293&lt;&gt;"", OR(Hersteller!#REF!="Hersteller", Hersteller!#REF!="")), ROW(), "")</f>
        <v>#REF!</v>
      </c>
      <c r="AV293" s="315" t="str" cm="1">
        <f t="array" ref="AV293">IFERROR(INDEX(Hersteller!$D$12:$D$261, _xlfn.AGGREGATE(15, 6, (ROW(Hersteller!$D$12:$D$261)-11)/((Hersteller!$D$12:$D$261&lt;&gt;"") * ((Hersteller!#REF!="Hersteller") + (Hersteller!#REF!=""))), ROW(A282))), "")</f>
        <v/>
      </c>
      <c r="AX293" s="315" t="str" cm="1">
        <f t="array" ref="AX293">IFERROR(
    INDEX(Hersteller!$D$12:$D$261,
        _xlfn.AGGREGATE(15, 6, (ROW(Hersteller!$D$12:$D$261)-11) / ((Hersteller!$D$12:$D$261&lt;&gt;"") * (Hersteller!#REF!="Zwischenhändler")), ROW(A282))
    ),
    ""
)</f>
        <v/>
      </c>
      <c r="BB293" s="264" cm="1">
        <f t="array" ref="BB29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3" s="264" cm="1">
        <f t="array" ref="BC293">IF(AND($AT$12&gt;0,ROW()-ROW($AT$12)=0),"━━ Installationen ━━",IF(AND($AT$12&gt;0,ROW()-ROW($AT$12)&lt;=$AT$12),INDEX($AS$12:$AS$261,ROW()-ROW($AT$12)),IF(AND($BA$12&gt;0,ROW()-ROW($AT$12)-$AT$12-IF($AT$12&gt;0,1,0)=0),"━━ Hersteller ━━",IF(AND($BA$12&gt;0,ROW()-ROW($AT$12)-$AT$12-IF($AT$12&gt;0,1,0)&lt;=$BA$12),INDEX($AZ$12:$AZ$261,ROW()-ROW($AT$12)-$AT$12-IF($AT$12&gt;0,1,0)),0))))</f>
        <v>0</v>
      </c>
      <c r="BD293" s="264">
        <f t="shared" si="14"/>
        <v>0</v>
      </c>
    </row>
    <row r="294" spans="5:56" ht="27" customHeight="1">
      <c r="E294" s="63"/>
      <c r="AE294" s="61"/>
      <c r="AR294" s="40" t="str">
        <f t="shared" si="13"/>
        <v>-</v>
      </c>
      <c r="AS294" s="315" t="str" cm="1">
        <f t="array" ref="AS294">IFERROR(INDEX($E$12:$E$261, SMALL(IF($E$12:$E$261&lt;&gt;"", ROW($E$12:$E$261)-11), ROW(A283))), "")</f>
        <v/>
      </c>
      <c r="AU294" s="40" t="e">
        <f>IF(AND(Hersteller!$D294&lt;&gt;"", OR(Hersteller!#REF!="Hersteller", Hersteller!#REF!="")), ROW(), "")</f>
        <v>#REF!</v>
      </c>
      <c r="AV294" s="315" t="str" cm="1">
        <f t="array" ref="AV294">IFERROR(INDEX(Hersteller!$D$12:$D$261, _xlfn.AGGREGATE(15, 6, (ROW(Hersteller!$D$12:$D$261)-11)/((Hersteller!$D$12:$D$261&lt;&gt;"") * ((Hersteller!#REF!="Hersteller") + (Hersteller!#REF!=""))), ROW(A283))), "")</f>
        <v/>
      </c>
      <c r="AX294" s="315" t="str" cm="1">
        <f t="array" ref="AX294">IFERROR(
    INDEX(Hersteller!$D$12:$D$261,
        _xlfn.AGGREGATE(15, 6, (ROW(Hersteller!$D$12:$D$261)-11) / ((Hersteller!$D$12:$D$261&lt;&gt;"") * (Hersteller!#REF!="Zwischenhändler")), ROW(A283))
    ),
    ""
)</f>
        <v/>
      </c>
      <c r="BB294" s="264" cm="1">
        <f t="array" ref="BB29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4" s="264" cm="1">
        <f t="array" ref="BC294">IF(AND($AT$12&gt;0,ROW()-ROW($AT$12)=0),"━━ Installationen ━━",IF(AND($AT$12&gt;0,ROW()-ROW($AT$12)&lt;=$AT$12),INDEX($AS$12:$AS$261,ROW()-ROW($AT$12)),IF(AND($BA$12&gt;0,ROW()-ROW($AT$12)-$AT$12-IF($AT$12&gt;0,1,0)=0),"━━ Hersteller ━━",IF(AND($BA$12&gt;0,ROW()-ROW($AT$12)-$AT$12-IF($AT$12&gt;0,1,0)&lt;=$BA$12),INDEX($AZ$12:$AZ$261,ROW()-ROW($AT$12)-$AT$12-IF($AT$12&gt;0,1,0)),0))))</f>
        <v>0</v>
      </c>
      <c r="BD294" s="264">
        <f t="shared" si="14"/>
        <v>0</v>
      </c>
    </row>
    <row r="295" spans="5:56" ht="27" customHeight="1">
      <c r="E295" s="63"/>
      <c r="AE295" s="61"/>
      <c r="AR295" s="40" t="str">
        <f t="shared" si="13"/>
        <v>-</v>
      </c>
      <c r="AS295" s="315" t="str" cm="1">
        <f t="array" ref="AS295">IFERROR(INDEX($E$12:$E$261, SMALL(IF($E$12:$E$261&lt;&gt;"", ROW($E$12:$E$261)-11), ROW(A284))), "")</f>
        <v/>
      </c>
      <c r="AU295" s="40" t="e">
        <f>IF(AND(Hersteller!$D295&lt;&gt;"", OR(Hersteller!#REF!="Hersteller", Hersteller!#REF!="")), ROW(), "")</f>
        <v>#REF!</v>
      </c>
      <c r="AV295" s="315" t="str" cm="1">
        <f t="array" ref="AV295">IFERROR(INDEX(Hersteller!$D$12:$D$261, _xlfn.AGGREGATE(15, 6, (ROW(Hersteller!$D$12:$D$261)-11)/((Hersteller!$D$12:$D$261&lt;&gt;"") * ((Hersteller!#REF!="Hersteller") + (Hersteller!#REF!=""))), ROW(A284))), "")</f>
        <v/>
      </c>
      <c r="AX295" s="315" t="str" cm="1">
        <f t="array" ref="AX295">IFERROR(
    INDEX(Hersteller!$D$12:$D$261,
        _xlfn.AGGREGATE(15, 6, (ROW(Hersteller!$D$12:$D$261)-11) / ((Hersteller!$D$12:$D$261&lt;&gt;"") * (Hersteller!#REF!="Zwischenhändler")), ROW(A284))
    ),
    ""
)</f>
        <v/>
      </c>
      <c r="BB295" s="264" cm="1">
        <f t="array" ref="BB29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5" s="264" cm="1">
        <f t="array" ref="BC295">IF(AND($AT$12&gt;0,ROW()-ROW($AT$12)=0),"━━ Installationen ━━",IF(AND($AT$12&gt;0,ROW()-ROW($AT$12)&lt;=$AT$12),INDEX($AS$12:$AS$261,ROW()-ROW($AT$12)),IF(AND($BA$12&gt;0,ROW()-ROW($AT$12)-$AT$12-IF($AT$12&gt;0,1,0)=0),"━━ Hersteller ━━",IF(AND($BA$12&gt;0,ROW()-ROW($AT$12)-$AT$12-IF($AT$12&gt;0,1,0)&lt;=$BA$12),INDEX($AZ$12:$AZ$261,ROW()-ROW($AT$12)-$AT$12-IF($AT$12&gt;0,1,0)),0))))</f>
        <v>0</v>
      </c>
      <c r="BD295" s="264">
        <f t="shared" si="14"/>
        <v>0</v>
      </c>
    </row>
    <row r="296" spans="5:56" ht="27" customHeight="1">
      <c r="E296" s="63"/>
      <c r="AE296" s="61"/>
      <c r="AR296" s="40" t="str">
        <f t="shared" ref="AR296:AR359" si="15">IF($E296&lt;&gt;"",ROW(),"-")</f>
        <v>-</v>
      </c>
      <c r="AS296" s="315" t="str" cm="1">
        <f t="array" ref="AS296">IFERROR(INDEX($E$12:$E$261, SMALL(IF($E$12:$E$261&lt;&gt;"", ROW($E$12:$E$261)-11), ROW(A285))), "")</f>
        <v/>
      </c>
      <c r="AU296" s="40" t="e">
        <f>IF(AND(Hersteller!$D296&lt;&gt;"", OR(Hersteller!#REF!="Hersteller", Hersteller!#REF!="")), ROW(), "")</f>
        <v>#REF!</v>
      </c>
      <c r="AV296" s="315" t="str" cm="1">
        <f t="array" ref="AV296">IFERROR(INDEX(Hersteller!$D$12:$D$261, _xlfn.AGGREGATE(15, 6, (ROW(Hersteller!$D$12:$D$261)-11)/((Hersteller!$D$12:$D$261&lt;&gt;"") * ((Hersteller!#REF!="Hersteller") + (Hersteller!#REF!=""))), ROW(A285))), "")</f>
        <v/>
      </c>
      <c r="AX296" s="315" t="str" cm="1">
        <f t="array" ref="AX296">IFERROR(
    INDEX(Hersteller!$D$12:$D$261,
        _xlfn.AGGREGATE(15, 6, (ROW(Hersteller!$D$12:$D$261)-11) / ((Hersteller!$D$12:$D$261&lt;&gt;"") * (Hersteller!#REF!="Zwischenhändler")), ROW(A285))
    ),
    ""
)</f>
        <v/>
      </c>
      <c r="BB296" s="264" cm="1">
        <f t="array" ref="BB29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6" s="264" cm="1">
        <f t="array" ref="BC296">IF(AND($AT$12&gt;0,ROW()-ROW($AT$12)=0),"━━ Installationen ━━",IF(AND($AT$12&gt;0,ROW()-ROW($AT$12)&lt;=$AT$12),INDEX($AS$12:$AS$261,ROW()-ROW($AT$12)),IF(AND($BA$12&gt;0,ROW()-ROW($AT$12)-$AT$12-IF($AT$12&gt;0,1,0)=0),"━━ Hersteller ━━",IF(AND($BA$12&gt;0,ROW()-ROW($AT$12)-$AT$12-IF($AT$12&gt;0,1,0)&lt;=$BA$12),INDEX($AZ$12:$AZ$261,ROW()-ROW($AT$12)-$AT$12-IF($AT$12&gt;0,1,0)),0))))</f>
        <v>0</v>
      </c>
      <c r="BD296" s="264">
        <f t="shared" si="14"/>
        <v>0</v>
      </c>
    </row>
    <row r="297" spans="5:56" ht="27" customHeight="1">
      <c r="E297" s="63"/>
      <c r="AE297" s="61"/>
      <c r="AR297" s="40" t="str">
        <f t="shared" si="15"/>
        <v>-</v>
      </c>
      <c r="AS297" s="315" t="str" cm="1">
        <f t="array" ref="AS297">IFERROR(INDEX($E$12:$E$261, SMALL(IF($E$12:$E$261&lt;&gt;"", ROW($E$12:$E$261)-11), ROW(A286))), "")</f>
        <v/>
      </c>
      <c r="AU297" s="40" t="e">
        <f>IF(AND(Hersteller!$D297&lt;&gt;"", OR(Hersteller!#REF!="Hersteller", Hersteller!#REF!="")), ROW(), "")</f>
        <v>#REF!</v>
      </c>
      <c r="AV297" s="315" t="str" cm="1">
        <f t="array" ref="AV297">IFERROR(INDEX(Hersteller!$D$12:$D$261, _xlfn.AGGREGATE(15, 6, (ROW(Hersteller!$D$12:$D$261)-11)/((Hersteller!$D$12:$D$261&lt;&gt;"") * ((Hersteller!#REF!="Hersteller") + (Hersteller!#REF!=""))), ROW(A286))), "")</f>
        <v/>
      </c>
      <c r="AX297" s="315" t="str" cm="1">
        <f t="array" ref="AX297">IFERROR(
    INDEX(Hersteller!$D$12:$D$261,
        _xlfn.AGGREGATE(15, 6, (ROW(Hersteller!$D$12:$D$261)-11) / ((Hersteller!$D$12:$D$261&lt;&gt;"") * (Hersteller!#REF!="Zwischenhändler")), ROW(A286))
    ),
    ""
)</f>
        <v/>
      </c>
      <c r="BB297" s="264" cm="1">
        <f t="array" ref="BB29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7" s="264" cm="1">
        <f t="array" ref="BC297">IF(AND($AT$12&gt;0,ROW()-ROW($AT$12)=0),"━━ Installationen ━━",IF(AND($AT$12&gt;0,ROW()-ROW($AT$12)&lt;=$AT$12),INDEX($AS$12:$AS$261,ROW()-ROW($AT$12)),IF(AND($BA$12&gt;0,ROW()-ROW($AT$12)-$AT$12-IF($AT$12&gt;0,1,0)=0),"━━ Hersteller ━━",IF(AND($BA$12&gt;0,ROW()-ROW($AT$12)-$AT$12-IF($AT$12&gt;0,1,0)&lt;=$BA$12),INDEX($AZ$12:$AZ$261,ROW()-ROW($AT$12)-$AT$12-IF($AT$12&gt;0,1,0)),0))))</f>
        <v>0</v>
      </c>
      <c r="BD297" s="264">
        <f t="shared" si="14"/>
        <v>0</v>
      </c>
    </row>
    <row r="298" spans="5:56" ht="27" customHeight="1">
      <c r="E298" s="63"/>
      <c r="AE298" s="61"/>
      <c r="AR298" s="40" t="str">
        <f t="shared" si="15"/>
        <v>-</v>
      </c>
      <c r="AS298" s="315" t="str" cm="1">
        <f t="array" ref="AS298">IFERROR(INDEX($E$12:$E$261, SMALL(IF($E$12:$E$261&lt;&gt;"", ROW($E$12:$E$261)-11), ROW(A287))), "")</f>
        <v/>
      </c>
      <c r="AU298" s="40" t="e">
        <f>IF(AND(Hersteller!$D298&lt;&gt;"", OR(Hersteller!#REF!="Hersteller", Hersteller!#REF!="")), ROW(), "")</f>
        <v>#REF!</v>
      </c>
      <c r="AV298" s="315" t="str" cm="1">
        <f t="array" ref="AV298">IFERROR(INDEX(Hersteller!$D$12:$D$261, _xlfn.AGGREGATE(15, 6, (ROW(Hersteller!$D$12:$D$261)-11)/((Hersteller!$D$12:$D$261&lt;&gt;"") * ((Hersteller!#REF!="Hersteller") + (Hersteller!#REF!=""))), ROW(A287))), "")</f>
        <v/>
      </c>
      <c r="AX298" s="315" t="str" cm="1">
        <f t="array" ref="AX298">IFERROR(
    INDEX(Hersteller!$D$12:$D$261,
        _xlfn.AGGREGATE(15, 6, (ROW(Hersteller!$D$12:$D$261)-11) / ((Hersteller!$D$12:$D$261&lt;&gt;"") * (Hersteller!#REF!="Zwischenhändler")), ROW(A287))
    ),
    ""
)</f>
        <v/>
      </c>
      <c r="BB298" s="264" cm="1">
        <f t="array" ref="BB29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8" s="264" cm="1">
        <f t="array" ref="BC298">IF(AND($AT$12&gt;0,ROW()-ROW($AT$12)=0),"━━ Installationen ━━",IF(AND($AT$12&gt;0,ROW()-ROW($AT$12)&lt;=$AT$12),INDEX($AS$12:$AS$261,ROW()-ROW($AT$12)),IF(AND($BA$12&gt;0,ROW()-ROW($AT$12)-$AT$12-IF($AT$12&gt;0,1,0)=0),"━━ Hersteller ━━",IF(AND($BA$12&gt;0,ROW()-ROW($AT$12)-$AT$12-IF($AT$12&gt;0,1,0)&lt;=$BA$12),INDEX($AZ$12:$AZ$261,ROW()-ROW($AT$12)-$AT$12-IF($AT$12&gt;0,1,0)),0))))</f>
        <v>0</v>
      </c>
      <c r="BD298" s="264">
        <f t="shared" si="14"/>
        <v>0</v>
      </c>
    </row>
    <row r="299" spans="5:56" ht="27" customHeight="1">
      <c r="E299" s="63"/>
      <c r="AE299" s="61"/>
      <c r="AR299" s="40" t="str">
        <f t="shared" si="15"/>
        <v>-</v>
      </c>
      <c r="AS299" s="315" t="str" cm="1">
        <f t="array" ref="AS299">IFERROR(INDEX($E$12:$E$261, SMALL(IF($E$12:$E$261&lt;&gt;"", ROW($E$12:$E$261)-11), ROW(A288))), "")</f>
        <v/>
      </c>
      <c r="AU299" s="40" t="e">
        <f>IF(AND(Hersteller!$D299&lt;&gt;"", OR(Hersteller!#REF!="Hersteller", Hersteller!#REF!="")), ROW(), "")</f>
        <v>#REF!</v>
      </c>
      <c r="AV299" s="315" t="str" cm="1">
        <f t="array" ref="AV299">IFERROR(INDEX(Hersteller!$D$12:$D$261, _xlfn.AGGREGATE(15, 6, (ROW(Hersteller!$D$12:$D$261)-11)/((Hersteller!$D$12:$D$261&lt;&gt;"") * ((Hersteller!#REF!="Hersteller") + (Hersteller!#REF!=""))), ROW(A288))), "")</f>
        <v/>
      </c>
      <c r="AX299" s="315" t="str" cm="1">
        <f t="array" ref="AX299">IFERROR(
    INDEX(Hersteller!$D$12:$D$261,
        _xlfn.AGGREGATE(15, 6, (ROW(Hersteller!$D$12:$D$261)-11) / ((Hersteller!$D$12:$D$261&lt;&gt;"") * (Hersteller!#REF!="Zwischenhändler")), ROW(A288))
    ),
    ""
)</f>
        <v/>
      </c>
      <c r="BB299" s="264" cm="1">
        <f t="array" ref="BB29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299" s="264" cm="1">
        <f t="array" ref="BC299">IF(AND($AT$12&gt;0,ROW()-ROW($AT$12)=0),"━━ Installationen ━━",IF(AND($AT$12&gt;0,ROW()-ROW($AT$12)&lt;=$AT$12),INDEX($AS$12:$AS$261,ROW()-ROW($AT$12)),IF(AND($BA$12&gt;0,ROW()-ROW($AT$12)-$AT$12-IF($AT$12&gt;0,1,0)=0),"━━ Hersteller ━━",IF(AND($BA$12&gt;0,ROW()-ROW($AT$12)-$AT$12-IF($AT$12&gt;0,1,0)&lt;=$BA$12),INDEX($AZ$12:$AZ$261,ROW()-ROW($AT$12)-$AT$12-IF($AT$12&gt;0,1,0)),0))))</f>
        <v>0</v>
      </c>
      <c r="BD299" s="264">
        <f t="shared" si="14"/>
        <v>0</v>
      </c>
    </row>
    <row r="300" spans="5:56" ht="27" customHeight="1">
      <c r="E300" s="63"/>
      <c r="AE300" s="61"/>
      <c r="AR300" s="40" t="str">
        <f t="shared" si="15"/>
        <v>-</v>
      </c>
      <c r="AS300" s="315" t="str" cm="1">
        <f t="array" ref="AS300">IFERROR(INDEX($E$12:$E$261, SMALL(IF($E$12:$E$261&lt;&gt;"", ROW($E$12:$E$261)-11), ROW(A289))), "")</f>
        <v/>
      </c>
      <c r="AU300" s="40" t="e">
        <f>IF(AND(Hersteller!$D300&lt;&gt;"", OR(Hersteller!#REF!="Hersteller", Hersteller!#REF!="")), ROW(), "")</f>
        <v>#REF!</v>
      </c>
      <c r="AV300" s="315" t="str" cm="1">
        <f t="array" ref="AV300">IFERROR(INDEX(Hersteller!$D$12:$D$261, _xlfn.AGGREGATE(15, 6, (ROW(Hersteller!$D$12:$D$261)-11)/((Hersteller!$D$12:$D$261&lt;&gt;"") * ((Hersteller!#REF!="Hersteller") + (Hersteller!#REF!=""))), ROW(A289))), "")</f>
        <v/>
      </c>
      <c r="AX300" s="315" t="str" cm="1">
        <f t="array" ref="AX300">IFERROR(
    INDEX(Hersteller!$D$12:$D$261,
        _xlfn.AGGREGATE(15, 6, (ROW(Hersteller!$D$12:$D$261)-11) / ((Hersteller!$D$12:$D$261&lt;&gt;"") * (Hersteller!#REF!="Zwischenhändler")), ROW(A289))
    ),
    ""
)</f>
        <v/>
      </c>
      <c r="BB300" s="264" cm="1">
        <f t="array" ref="BB30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0" s="264" cm="1">
        <f t="array" ref="BC300">IF(AND($AT$12&gt;0,ROW()-ROW($AT$12)=0),"━━ Installationen ━━",IF(AND($AT$12&gt;0,ROW()-ROW($AT$12)&lt;=$AT$12),INDEX($AS$12:$AS$261,ROW()-ROW($AT$12)),IF(AND($BA$12&gt;0,ROW()-ROW($AT$12)-$AT$12-IF($AT$12&gt;0,1,0)=0),"━━ Hersteller ━━",IF(AND($BA$12&gt;0,ROW()-ROW($AT$12)-$AT$12-IF($AT$12&gt;0,1,0)&lt;=$BA$12),INDEX($AZ$12:$AZ$261,ROW()-ROW($AT$12)-$AT$12-IF($AT$12&gt;0,1,0)),0))))</f>
        <v>0</v>
      </c>
      <c r="BD300" s="264">
        <f t="shared" si="14"/>
        <v>0</v>
      </c>
    </row>
    <row r="301" spans="5:56" ht="27" customHeight="1">
      <c r="E301" s="63"/>
      <c r="AE301" s="61"/>
      <c r="AR301" s="40" t="str">
        <f t="shared" si="15"/>
        <v>-</v>
      </c>
      <c r="AS301" s="315" t="str" cm="1">
        <f t="array" ref="AS301">IFERROR(INDEX($E$12:$E$261, SMALL(IF($E$12:$E$261&lt;&gt;"", ROW($E$12:$E$261)-11), ROW(A290))), "")</f>
        <v/>
      </c>
      <c r="AU301" s="40" t="e">
        <f>IF(AND(Hersteller!$D301&lt;&gt;"", OR(Hersteller!#REF!="Hersteller", Hersteller!#REF!="")), ROW(), "")</f>
        <v>#REF!</v>
      </c>
      <c r="AV301" s="315" t="str" cm="1">
        <f t="array" ref="AV301">IFERROR(INDEX(Hersteller!$D$12:$D$261, _xlfn.AGGREGATE(15, 6, (ROW(Hersteller!$D$12:$D$261)-11)/((Hersteller!$D$12:$D$261&lt;&gt;"") * ((Hersteller!#REF!="Hersteller") + (Hersteller!#REF!=""))), ROW(A290))), "")</f>
        <v/>
      </c>
      <c r="AX301" s="315" t="str" cm="1">
        <f t="array" ref="AX301">IFERROR(
    INDEX(Hersteller!$D$12:$D$261,
        _xlfn.AGGREGATE(15, 6, (ROW(Hersteller!$D$12:$D$261)-11) / ((Hersteller!$D$12:$D$261&lt;&gt;"") * (Hersteller!#REF!="Zwischenhändler")), ROW(A290))
    ),
    ""
)</f>
        <v/>
      </c>
      <c r="BB301" s="264" cm="1">
        <f t="array" ref="BB30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1" s="264" cm="1">
        <f t="array" ref="BC301">IF(AND($AT$12&gt;0,ROW()-ROW($AT$12)=0),"━━ Installationen ━━",IF(AND($AT$12&gt;0,ROW()-ROW($AT$12)&lt;=$AT$12),INDEX($AS$12:$AS$261,ROW()-ROW($AT$12)),IF(AND($BA$12&gt;0,ROW()-ROW($AT$12)-$AT$12-IF($AT$12&gt;0,1,0)=0),"━━ Hersteller ━━",IF(AND($BA$12&gt;0,ROW()-ROW($AT$12)-$AT$12-IF($AT$12&gt;0,1,0)&lt;=$BA$12),INDEX($AZ$12:$AZ$261,ROW()-ROW($AT$12)-$AT$12-IF($AT$12&gt;0,1,0)),0))))</f>
        <v>0</v>
      </c>
      <c r="BD301" s="264">
        <f t="shared" si="14"/>
        <v>0</v>
      </c>
    </row>
    <row r="302" spans="5:56" ht="27" customHeight="1">
      <c r="E302" s="63"/>
      <c r="AE302" s="61"/>
      <c r="AR302" s="40" t="str">
        <f t="shared" si="15"/>
        <v>-</v>
      </c>
      <c r="AS302" s="315" t="str" cm="1">
        <f t="array" ref="AS302">IFERROR(INDEX($E$12:$E$261, SMALL(IF($E$12:$E$261&lt;&gt;"", ROW($E$12:$E$261)-11), ROW(A291))), "")</f>
        <v/>
      </c>
      <c r="AU302" s="40" t="e">
        <f>IF(AND(Hersteller!$D302&lt;&gt;"", OR(Hersteller!#REF!="Hersteller", Hersteller!#REF!="")), ROW(), "")</f>
        <v>#REF!</v>
      </c>
      <c r="AV302" s="315" t="str" cm="1">
        <f t="array" ref="AV302">IFERROR(INDEX(Hersteller!$D$12:$D$261, _xlfn.AGGREGATE(15, 6, (ROW(Hersteller!$D$12:$D$261)-11)/((Hersteller!$D$12:$D$261&lt;&gt;"") * ((Hersteller!#REF!="Hersteller") + (Hersteller!#REF!=""))), ROW(A291))), "")</f>
        <v/>
      </c>
      <c r="AX302" s="315" t="str" cm="1">
        <f t="array" ref="AX302">IFERROR(
    INDEX(Hersteller!$D$12:$D$261,
        _xlfn.AGGREGATE(15, 6, (ROW(Hersteller!$D$12:$D$261)-11) / ((Hersteller!$D$12:$D$261&lt;&gt;"") * (Hersteller!#REF!="Zwischenhändler")), ROW(A291))
    ),
    ""
)</f>
        <v/>
      </c>
      <c r="BB302" s="264" cm="1">
        <f t="array" ref="BB30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2" s="264" cm="1">
        <f t="array" ref="BC302">IF(AND($AT$12&gt;0,ROW()-ROW($AT$12)=0),"━━ Installationen ━━",IF(AND($AT$12&gt;0,ROW()-ROW($AT$12)&lt;=$AT$12),INDEX($AS$12:$AS$261,ROW()-ROW($AT$12)),IF(AND($BA$12&gt;0,ROW()-ROW($AT$12)-$AT$12-IF($AT$12&gt;0,1,0)=0),"━━ Hersteller ━━",IF(AND($BA$12&gt;0,ROW()-ROW($AT$12)-$AT$12-IF($AT$12&gt;0,1,0)&lt;=$BA$12),INDEX($AZ$12:$AZ$261,ROW()-ROW($AT$12)-$AT$12-IF($AT$12&gt;0,1,0)),0))))</f>
        <v>0</v>
      </c>
      <c r="BD302" s="264">
        <f t="shared" si="14"/>
        <v>0</v>
      </c>
    </row>
    <row r="303" spans="5:56" ht="27" customHeight="1">
      <c r="E303" s="63"/>
      <c r="AE303" s="61"/>
      <c r="AR303" s="40" t="str">
        <f t="shared" si="15"/>
        <v>-</v>
      </c>
      <c r="AS303" s="315" t="str" cm="1">
        <f t="array" ref="AS303">IFERROR(INDEX($E$12:$E$261, SMALL(IF($E$12:$E$261&lt;&gt;"", ROW($E$12:$E$261)-11), ROW(A292))), "")</f>
        <v/>
      </c>
      <c r="AU303" s="40" t="e">
        <f>IF(AND(Hersteller!$D303&lt;&gt;"", OR(Hersteller!#REF!="Hersteller", Hersteller!#REF!="")), ROW(), "")</f>
        <v>#REF!</v>
      </c>
      <c r="AV303" s="315" t="str" cm="1">
        <f t="array" ref="AV303">IFERROR(INDEX(Hersteller!$D$12:$D$261, _xlfn.AGGREGATE(15, 6, (ROW(Hersteller!$D$12:$D$261)-11)/((Hersteller!$D$12:$D$261&lt;&gt;"") * ((Hersteller!#REF!="Hersteller") + (Hersteller!#REF!=""))), ROW(A292))), "")</f>
        <v/>
      </c>
      <c r="AX303" s="315" t="str" cm="1">
        <f t="array" ref="AX303">IFERROR(
    INDEX(Hersteller!$D$12:$D$261,
        _xlfn.AGGREGATE(15, 6, (ROW(Hersteller!$D$12:$D$261)-11) / ((Hersteller!$D$12:$D$261&lt;&gt;"") * (Hersteller!#REF!="Zwischenhändler")), ROW(A292))
    ),
    ""
)</f>
        <v/>
      </c>
      <c r="BB303" s="264" cm="1">
        <f t="array" ref="BB30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3" s="264" cm="1">
        <f t="array" ref="BC303">IF(AND($AT$12&gt;0,ROW()-ROW($AT$12)=0),"━━ Installationen ━━",IF(AND($AT$12&gt;0,ROW()-ROW($AT$12)&lt;=$AT$12),INDEX($AS$12:$AS$261,ROW()-ROW($AT$12)),IF(AND($BA$12&gt;0,ROW()-ROW($AT$12)-$AT$12-IF($AT$12&gt;0,1,0)=0),"━━ Hersteller ━━",IF(AND($BA$12&gt;0,ROW()-ROW($AT$12)-$AT$12-IF($AT$12&gt;0,1,0)&lt;=$BA$12),INDEX($AZ$12:$AZ$261,ROW()-ROW($AT$12)-$AT$12-IF($AT$12&gt;0,1,0)),0))))</f>
        <v>0</v>
      </c>
      <c r="BD303" s="264">
        <f t="shared" si="14"/>
        <v>0</v>
      </c>
    </row>
    <row r="304" spans="5:56" ht="27" customHeight="1">
      <c r="E304" s="63"/>
      <c r="AE304" s="61"/>
      <c r="AR304" s="40" t="str">
        <f t="shared" si="15"/>
        <v>-</v>
      </c>
      <c r="AS304" s="315" t="str" cm="1">
        <f t="array" ref="AS304">IFERROR(INDEX($E$12:$E$261, SMALL(IF($E$12:$E$261&lt;&gt;"", ROW($E$12:$E$261)-11), ROW(A293))), "")</f>
        <v/>
      </c>
      <c r="AU304" s="40" t="e">
        <f>IF(AND(Hersteller!$D304&lt;&gt;"", OR(Hersteller!#REF!="Hersteller", Hersteller!#REF!="")), ROW(), "")</f>
        <v>#REF!</v>
      </c>
      <c r="AV304" s="315" t="str" cm="1">
        <f t="array" ref="AV304">IFERROR(INDEX(Hersteller!$D$12:$D$261, _xlfn.AGGREGATE(15, 6, (ROW(Hersteller!$D$12:$D$261)-11)/((Hersteller!$D$12:$D$261&lt;&gt;"") * ((Hersteller!#REF!="Hersteller") + (Hersteller!#REF!=""))), ROW(A293))), "")</f>
        <v/>
      </c>
      <c r="AX304" s="315" t="str" cm="1">
        <f t="array" ref="AX304">IFERROR(
    INDEX(Hersteller!$D$12:$D$261,
        _xlfn.AGGREGATE(15, 6, (ROW(Hersteller!$D$12:$D$261)-11) / ((Hersteller!$D$12:$D$261&lt;&gt;"") * (Hersteller!#REF!="Zwischenhändler")), ROW(A293))
    ),
    ""
)</f>
        <v/>
      </c>
      <c r="BB304" s="264" cm="1">
        <f t="array" ref="BB30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4" s="264" cm="1">
        <f t="array" ref="BC304">IF(AND($AT$12&gt;0,ROW()-ROW($AT$12)=0),"━━ Installationen ━━",IF(AND($AT$12&gt;0,ROW()-ROW($AT$12)&lt;=$AT$12),INDEX($AS$12:$AS$261,ROW()-ROW($AT$12)),IF(AND($BA$12&gt;0,ROW()-ROW($AT$12)-$AT$12-IF($AT$12&gt;0,1,0)=0),"━━ Hersteller ━━",IF(AND($BA$12&gt;0,ROW()-ROW($AT$12)-$AT$12-IF($AT$12&gt;0,1,0)&lt;=$BA$12),INDEX($AZ$12:$AZ$261,ROW()-ROW($AT$12)-$AT$12-IF($AT$12&gt;0,1,0)),0))))</f>
        <v>0</v>
      </c>
      <c r="BD304" s="264">
        <f t="shared" si="14"/>
        <v>0</v>
      </c>
    </row>
    <row r="305" spans="5:56" ht="27" customHeight="1">
      <c r="E305" s="63"/>
      <c r="AE305" s="61"/>
      <c r="AR305" s="40" t="str">
        <f t="shared" si="15"/>
        <v>-</v>
      </c>
      <c r="AS305" s="315" t="str" cm="1">
        <f t="array" ref="AS305">IFERROR(INDEX($E$12:$E$261, SMALL(IF($E$12:$E$261&lt;&gt;"", ROW($E$12:$E$261)-11), ROW(A294))), "")</f>
        <v/>
      </c>
      <c r="AU305" s="40" t="e">
        <f>IF(AND(Hersteller!$D305&lt;&gt;"", OR(Hersteller!#REF!="Hersteller", Hersteller!#REF!="")), ROW(), "")</f>
        <v>#REF!</v>
      </c>
      <c r="AV305" s="315" t="str" cm="1">
        <f t="array" ref="AV305">IFERROR(INDEX(Hersteller!$D$12:$D$261, _xlfn.AGGREGATE(15, 6, (ROW(Hersteller!$D$12:$D$261)-11)/((Hersteller!$D$12:$D$261&lt;&gt;"") * ((Hersteller!#REF!="Hersteller") + (Hersteller!#REF!=""))), ROW(A294))), "")</f>
        <v/>
      </c>
      <c r="AX305" s="315" t="str" cm="1">
        <f t="array" ref="AX305">IFERROR(
    INDEX(Hersteller!$D$12:$D$261,
        _xlfn.AGGREGATE(15, 6, (ROW(Hersteller!$D$12:$D$261)-11) / ((Hersteller!$D$12:$D$261&lt;&gt;"") * (Hersteller!#REF!="Zwischenhändler")), ROW(A294))
    ),
    ""
)</f>
        <v/>
      </c>
      <c r="BB305" s="264" cm="1">
        <f t="array" ref="BB30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5" s="264" cm="1">
        <f t="array" ref="BC305">IF(AND($AT$12&gt;0,ROW()-ROW($AT$12)=0),"━━ Installationen ━━",IF(AND($AT$12&gt;0,ROW()-ROW($AT$12)&lt;=$AT$12),INDEX($AS$12:$AS$261,ROW()-ROW($AT$12)),IF(AND($BA$12&gt;0,ROW()-ROW($AT$12)-$AT$12-IF($AT$12&gt;0,1,0)=0),"━━ Hersteller ━━",IF(AND($BA$12&gt;0,ROW()-ROW($AT$12)-$AT$12-IF($AT$12&gt;0,1,0)&lt;=$BA$12),INDEX($AZ$12:$AZ$261,ROW()-ROW($AT$12)-$AT$12-IF($AT$12&gt;0,1,0)),0))))</f>
        <v>0</v>
      </c>
      <c r="BD305" s="264">
        <f t="shared" si="14"/>
        <v>0</v>
      </c>
    </row>
    <row r="306" spans="5:56" ht="27" customHeight="1">
      <c r="E306" s="63"/>
      <c r="AE306" s="61"/>
      <c r="AR306" s="40" t="str">
        <f t="shared" si="15"/>
        <v>-</v>
      </c>
      <c r="AS306" s="315" t="str" cm="1">
        <f t="array" ref="AS306">IFERROR(INDEX($E$12:$E$261, SMALL(IF($E$12:$E$261&lt;&gt;"", ROW($E$12:$E$261)-11), ROW(A295))), "")</f>
        <v/>
      </c>
      <c r="AU306" s="40" t="e">
        <f>IF(AND(Hersteller!$D306&lt;&gt;"", OR(Hersteller!#REF!="Hersteller", Hersteller!#REF!="")), ROW(), "")</f>
        <v>#REF!</v>
      </c>
      <c r="AV306" s="315" t="str" cm="1">
        <f t="array" ref="AV306">IFERROR(INDEX(Hersteller!$D$12:$D$261, _xlfn.AGGREGATE(15, 6, (ROW(Hersteller!$D$12:$D$261)-11)/((Hersteller!$D$12:$D$261&lt;&gt;"") * ((Hersteller!#REF!="Hersteller") + (Hersteller!#REF!=""))), ROW(A295))), "")</f>
        <v/>
      </c>
      <c r="AX306" s="315" t="str" cm="1">
        <f t="array" ref="AX306">IFERROR(
    INDEX(Hersteller!$D$12:$D$261,
        _xlfn.AGGREGATE(15, 6, (ROW(Hersteller!$D$12:$D$261)-11) / ((Hersteller!$D$12:$D$261&lt;&gt;"") * (Hersteller!#REF!="Zwischenhändler")), ROW(A295))
    ),
    ""
)</f>
        <v/>
      </c>
      <c r="BB306" s="264" cm="1">
        <f t="array" ref="BB30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6" s="264" cm="1">
        <f t="array" ref="BC306">IF(AND($AT$12&gt;0,ROW()-ROW($AT$12)=0),"━━ Installationen ━━",IF(AND($AT$12&gt;0,ROW()-ROW($AT$12)&lt;=$AT$12),INDEX($AS$12:$AS$261,ROW()-ROW($AT$12)),IF(AND($BA$12&gt;0,ROW()-ROW($AT$12)-$AT$12-IF($AT$12&gt;0,1,0)=0),"━━ Hersteller ━━",IF(AND($BA$12&gt;0,ROW()-ROW($AT$12)-$AT$12-IF($AT$12&gt;0,1,0)&lt;=$BA$12),INDEX($AZ$12:$AZ$261,ROW()-ROW($AT$12)-$AT$12-IF($AT$12&gt;0,1,0)),0))))</f>
        <v>0</v>
      </c>
      <c r="BD306" s="264">
        <f t="shared" si="14"/>
        <v>0</v>
      </c>
    </row>
    <row r="307" spans="5:56" ht="27" customHeight="1">
      <c r="E307" s="63"/>
      <c r="AE307" s="61"/>
      <c r="AR307" s="40" t="str">
        <f t="shared" si="15"/>
        <v>-</v>
      </c>
      <c r="AS307" s="315" t="str" cm="1">
        <f t="array" ref="AS307">IFERROR(INDEX($E$12:$E$261, SMALL(IF($E$12:$E$261&lt;&gt;"", ROW($E$12:$E$261)-11), ROW(A296))), "")</f>
        <v/>
      </c>
      <c r="AU307" s="40" t="e">
        <f>IF(AND(Hersteller!$D307&lt;&gt;"", OR(Hersteller!#REF!="Hersteller", Hersteller!#REF!="")), ROW(), "")</f>
        <v>#REF!</v>
      </c>
      <c r="AV307" s="315" t="str" cm="1">
        <f t="array" ref="AV307">IFERROR(INDEX(Hersteller!$D$12:$D$261, _xlfn.AGGREGATE(15, 6, (ROW(Hersteller!$D$12:$D$261)-11)/((Hersteller!$D$12:$D$261&lt;&gt;"") * ((Hersteller!#REF!="Hersteller") + (Hersteller!#REF!=""))), ROW(A296))), "")</f>
        <v/>
      </c>
      <c r="AX307" s="315" t="str" cm="1">
        <f t="array" ref="AX307">IFERROR(
    INDEX(Hersteller!$D$12:$D$261,
        _xlfn.AGGREGATE(15, 6, (ROW(Hersteller!$D$12:$D$261)-11) / ((Hersteller!$D$12:$D$261&lt;&gt;"") * (Hersteller!#REF!="Zwischenhändler")), ROW(A296))
    ),
    ""
)</f>
        <v/>
      </c>
      <c r="BB307" s="264" cm="1">
        <f t="array" ref="BB30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7" s="264" cm="1">
        <f t="array" ref="BC307">IF(AND($AT$12&gt;0,ROW()-ROW($AT$12)=0),"━━ Installationen ━━",IF(AND($AT$12&gt;0,ROW()-ROW($AT$12)&lt;=$AT$12),INDEX($AS$12:$AS$261,ROW()-ROW($AT$12)),IF(AND($BA$12&gt;0,ROW()-ROW($AT$12)-$AT$12-IF($AT$12&gt;0,1,0)=0),"━━ Hersteller ━━",IF(AND($BA$12&gt;0,ROW()-ROW($AT$12)-$AT$12-IF($AT$12&gt;0,1,0)&lt;=$BA$12),INDEX($AZ$12:$AZ$261,ROW()-ROW($AT$12)-$AT$12-IF($AT$12&gt;0,1,0)),0))))</f>
        <v>0</v>
      </c>
      <c r="BD307" s="264">
        <f t="shared" si="14"/>
        <v>0</v>
      </c>
    </row>
    <row r="308" spans="5:56" ht="27" customHeight="1">
      <c r="E308" s="63"/>
      <c r="AE308" s="61"/>
      <c r="AR308" s="40" t="str">
        <f t="shared" si="15"/>
        <v>-</v>
      </c>
      <c r="AS308" s="315" t="str" cm="1">
        <f t="array" ref="AS308">IFERROR(INDEX($E$12:$E$261, SMALL(IF($E$12:$E$261&lt;&gt;"", ROW($E$12:$E$261)-11), ROW(A297))), "")</f>
        <v/>
      </c>
      <c r="AU308" s="40" t="e">
        <f>IF(AND(Hersteller!$D308&lt;&gt;"", OR(Hersteller!#REF!="Hersteller", Hersteller!#REF!="")), ROW(), "")</f>
        <v>#REF!</v>
      </c>
      <c r="AV308" s="315" t="str" cm="1">
        <f t="array" ref="AV308">IFERROR(INDEX(Hersteller!$D$12:$D$261, _xlfn.AGGREGATE(15, 6, (ROW(Hersteller!$D$12:$D$261)-11)/((Hersteller!$D$12:$D$261&lt;&gt;"") * ((Hersteller!#REF!="Hersteller") + (Hersteller!#REF!=""))), ROW(A297))), "")</f>
        <v/>
      </c>
      <c r="AX308" s="315" t="str" cm="1">
        <f t="array" ref="AX308">IFERROR(
    INDEX(Hersteller!$D$12:$D$261,
        _xlfn.AGGREGATE(15, 6, (ROW(Hersteller!$D$12:$D$261)-11) / ((Hersteller!$D$12:$D$261&lt;&gt;"") * (Hersteller!#REF!="Zwischenhändler")), ROW(A297))
    ),
    ""
)</f>
        <v/>
      </c>
      <c r="BB308" s="264" cm="1">
        <f t="array" ref="BB30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8" s="264" cm="1">
        <f t="array" ref="BC308">IF(AND($AT$12&gt;0,ROW()-ROW($AT$12)=0),"━━ Installationen ━━",IF(AND($AT$12&gt;0,ROW()-ROW($AT$12)&lt;=$AT$12),INDEX($AS$12:$AS$261,ROW()-ROW($AT$12)),IF(AND($BA$12&gt;0,ROW()-ROW($AT$12)-$AT$12-IF($AT$12&gt;0,1,0)=0),"━━ Hersteller ━━",IF(AND($BA$12&gt;0,ROW()-ROW($AT$12)-$AT$12-IF($AT$12&gt;0,1,0)&lt;=$BA$12),INDEX($AZ$12:$AZ$261,ROW()-ROW($AT$12)-$AT$12-IF($AT$12&gt;0,1,0)),0))))</f>
        <v>0</v>
      </c>
      <c r="BD308" s="264">
        <f t="shared" si="14"/>
        <v>0</v>
      </c>
    </row>
    <row r="309" spans="5:56" ht="27" customHeight="1">
      <c r="E309" s="63"/>
      <c r="AE309" s="61"/>
      <c r="AR309" s="40" t="str">
        <f t="shared" si="15"/>
        <v>-</v>
      </c>
      <c r="AS309" s="315" t="str" cm="1">
        <f t="array" ref="AS309">IFERROR(INDEX($E$12:$E$261, SMALL(IF($E$12:$E$261&lt;&gt;"", ROW($E$12:$E$261)-11), ROW(A298))), "")</f>
        <v/>
      </c>
      <c r="AU309" s="40" t="e">
        <f>IF(AND(Hersteller!$D309&lt;&gt;"", OR(Hersteller!#REF!="Hersteller", Hersteller!#REF!="")), ROW(), "")</f>
        <v>#REF!</v>
      </c>
      <c r="AV309" s="315" t="str" cm="1">
        <f t="array" ref="AV309">IFERROR(INDEX(Hersteller!$D$12:$D$261, _xlfn.AGGREGATE(15, 6, (ROW(Hersteller!$D$12:$D$261)-11)/((Hersteller!$D$12:$D$261&lt;&gt;"") * ((Hersteller!#REF!="Hersteller") + (Hersteller!#REF!=""))), ROW(A298))), "")</f>
        <v/>
      </c>
      <c r="AX309" s="315" t="str" cm="1">
        <f t="array" ref="AX309">IFERROR(
    INDEX(Hersteller!$D$12:$D$261,
        _xlfn.AGGREGATE(15, 6, (ROW(Hersteller!$D$12:$D$261)-11) / ((Hersteller!$D$12:$D$261&lt;&gt;"") * (Hersteller!#REF!="Zwischenhändler")), ROW(A298))
    ),
    ""
)</f>
        <v/>
      </c>
      <c r="BB309" s="264" cm="1">
        <f t="array" ref="BB30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09" s="264" cm="1">
        <f t="array" ref="BC309">IF(AND($AT$12&gt;0,ROW()-ROW($AT$12)=0),"━━ Installationen ━━",IF(AND($AT$12&gt;0,ROW()-ROW($AT$12)&lt;=$AT$12),INDEX($AS$12:$AS$261,ROW()-ROW($AT$12)),IF(AND($BA$12&gt;0,ROW()-ROW($AT$12)-$AT$12-IF($AT$12&gt;0,1,0)=0),"━━ Hersteller ━━",IF(AND($BA$12&gt;0,ROW()-ROW($AT$12)-$AT$12-IF($AT$12&gt;0,1,0)&lt;=$BA$12),INDEX($AZ$12:$AZ$261,ROW()-ROW($AT$12)-$AT$12-IF($AT$12&gt;0,1,0)),0))))</f>
        <v>0</v>
      </c>
      <c r="BD309" s="264">
        <f t="shared" si="14"/>
        <v>0</v>
      </c>
    </row>
    <row r="310" spans="5:56" ht="27" customHeight="1">
      <c r="E310" s="63"/>
      <c r="AE310" s="61"/>
      <c r="AR310" s="40" t="str">
        <f t="shared" si="15"/>
        <v>-</v>
      </c>
      <c r="AS310" s="315" t="str" cm="1">
        <f t="array" ref="AS310">IFERROR(INDEX($E$12:$E$261, SMALL(IF($E$12:$E$261&lt;&gt;"", ROW($E$12:$E$261)-11), ROW(A299))), "")</f>
        <v/>
      </c>
      <c r="AU310" s="40" t="e">
        <f>IF(AND(Hersteller!$D310&lt;&gt;"", OR(Hersteller!#REF!="Hersteller", Hersteller!#REF!="")), ROW(), "")</f>
        <v>#REF!</v>
      </c>
      <c r="AV310" s="315" t="str" cm="1">
        <f t="array" ref="AV310">IFERROR(INDEX(Hersteller!$D$12:$D$261, _xlfn.AGGREGATE(15, 6, (ROW(Hersteller!$D$12:$D$261)-11)/((Hersteller!$D$12:$D$261&lt;&gt;"") * ((Hersteller!#REF!="Hersteller") + (Hersteller!#REF!=""))), ROW(A299))), "")</f>
        <v/>
      </c>
      <c r="AX310" s="315" t="str" cm="1">
        <f t="array" ref="AX310">IFERROR(
    INDEX(Hersteller!$D$12:$D$261,
        _xlfn.AGGREGATE(15, 6, (ROW(Hersteller!$D$12:$D$261)-11) / ((Hersteller!$D$12:$D$261&lt;&gt;"") * (Hersteller!#REF!="Zwischenhändler")), ROW(A299))
    ),
    ""
)</f>
        <v/>
      </c>
      <c r="BB310" s="264" cm="1">
        <f t="array" ref="BB31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0" s="264" cm="1">
        <f t="array" ref="BC310">IF(AND($AT$12&gt;0,ROW()-ROW($AT$12)=0),"━━ Installationen ━━",IF(AND($AT$12&gt;0,ROW()-ROW($AT$12)&lt;=$AT$12),INDEX($AS$12:$AS$261,ROW()-ROW($AT$12)),IF(AND($BA$12&gt;0,ROW()-ROW($AT$12)-$AT$12-IF($AT$12&gt;0,1,0)=0),"━━ Hersteller ━━",IF(AND($BA$12&gt;0,ROW()-ROW($AT$12)-$AT$12-IF($AT$12&gt;0,1,0)&lt;=$BA$12),INDEX($AZ$12:$AZ$261,ROW()-ROW($AT$12)-$AT$12-IF($AT$12&gt;0,1,0)),0))))</f>
        <v>0</v>
      </c>
      <c r="BD310" s="264">
        <f t="shared" si="14"/>
        <v>0</v>
      </c>
    </row>
    <row r="311" spans="5:56" ht="27" customHeight="1">
      <c r="E311" s="63"/>
      <c r="AE311" s="61"/>
      <c r="AR311" s="40" t="str">
        <f t="shared" si="15"/>
        <v>-</v>
      </c>
      <c r="AS311" s="315" t="str" cm="1">
        <f t="array" ref="AS311">IFERROR(INDEX($E$12:$E$261, SMALL(IF($E$12:$E$261&lt;&gt;"", ROW($E$12:$E$261)-11), ROW(A300))), "")</f>
        <v/>
      </c>
      <c r="AU311" s="40" t="e">
        <f>IF(AND(Hersteller!$D311&lt;&gt;"", OR(Hersteller!#REF!="Hersteller", Hersteller!#REF!="")), ROW(), "")</f>
        <v>#REF!</v>
      </c>
      <c r="AV311" s="315" t="str" cm="1">
        <f t="array" ref="AV311">IFERROR(INDEX(Hersteller!$D$12:$D$261, _xlfn.AGGREGATE(15, 6, (ROW(Hersteller!$D$12:$D$261)-11)/((Hersteller!$D$12:$D$261&lt;&gt;"") * ((Hersteller!#REF!="Hersteller") + (Hersteller!#REF!=""))), ROW(A300))), "")</f>
        <v/>
      </c>
      <c r="AX311" s="315" t="str" cm="1">
        <f t="array" ref="AX311">IFERROR(
    INDEX(Hersteller!$D$12:$D$261,
        _xlfn.AGGREGATE(15, 6, (ROW(Hersteller!$D$12:$D$261)-11) / ((Hersteller!$D$12:$D$261&lt;&gt;"") * (Hersteller!#REF!="Zwischenhändler")), ROW(A300))
    ),
    ""
)</f>
        <v/>
      </c>
      <c r="BB311" s="264" cm="1">
        <f t="array" ref="BB31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1" s="264" cm="1">
        <f t="array" ref="BC311">IF(AND($AT$12&gt;0,ROW()-ROW($AT$12)=0),"━━ Installationen ━━",IF(AND($AT$12&gt;0,ROW()-ROW($AT$12)&lt;=$AT$12),INDEX($AS$12:$AS$261,ROW()-ROW($AT$12)),IF(AND($BA$12&gt;0,ROW()-ROW($AT$12)-$AT$12-IF($AT$12&gt;0,1,0)=0),"━━ Hersteller ━━",IF(AND($BA$12&gt;0,ROW()-ROW($AT$12)-$AT$12-IF($AT$12&gt;0,1,0)&lt;=$BA$12),INDEX($AZ$12:$AZ$261,ROW()-ROW($AT$12)-$AT$12-IF($AT$12&gt;0,1,0)),0))))</f>
        <v>0</v>
      </c>
      <c r="BD311" s="264">
        <f t="shared" si="14"/>
        <v>0</v>
      </c>
    </row>
    <row r="312" spans="5:56" ht="27" customHeight="1">
      <c r="E312" s="63"/>
      <c r="AE312" s="61"/>
      <c r="AR312" s="40" t="str">
        <f t="shared" si="15"/>
        <v>-</v>
      </c>
      <c r="AS312" s="315" t="str" cm="1">
        <f t="array" ref="AS312">IFERROR(INDEX($E$12:$E$261, SMALL(IF($E$12:$E$261&lt;&gt;"", ROW($E$12:$E$261)-11), ROW(A301))), "")</f>
        <v/>
      </c>
      <c r="AU312" s="40" t="e">
        <f>IF(AND(Hersteller!$D312&lt;&gt;"", OR(Hersteller!#REF!="Hersteller", Hersteller!#REF!="")), ROW(), "")</f>
        <v>#REF!</v>
      </c>
      <c r="AV312" s="315" t="str" cm="1">
        <f t="array" ref="AV312">IFERROR(INDEX(Hersteller!$D$12:$D$261, _xlfn.AGGREGATE(15, 6, (ROW(Hersteller!$D$12:$D$261)-11)/((Hersteller!$D$12:$D$261&lt;&gt;"") * ((Hersteller!#REF!="Hersteller") + (Hersteller!#REF!=""))), ROW(A301))), "")</f>
        <v/>
      </c>
      <c r="AX312" s="315" t="str" cm="1">
        <f t="array" ref="AX312">IFERROR(
    INDEX(Hersteller!$D$12:$D$261,
        _xlfn.AGGREGATE(15, 6, (ROW(Hersteller!$D$12:$D$261)-11) / ((Hersteller!$D$12:$D$261&lt;&gt;"") * (Hersteller!#REF!="Zwischenhändler")), ROW(A301))
    ),
    ""
)</f>
        <v/>
      </c>
      <c r="BB312" s="264" cm="1">
        <f t="array" ref="BB31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2" s="264" cm="1">
        <f t="array" ref="BC312">IF(AND($AT$12&gt;0,ROW()-ROW($AT$12)=0),"━━ Installationen ━━",IF(AND($AT$12&gt;0,ROW()-ROW($AT$12)&lt;=$AT$12),INDEX($AS$12:$AS$261,ROW()-ROW($AT$12)),IF(AND($BA$12&gt;0,ROW()-ROW($AT$12)-$AT$12-IF($AT$12&gt;0,1,0)=0),"━━ Hersteller ━━",IF(AND($BA$12&gt;0,ROW()-ROW($AT$12)-$AT$12-IF($AT$12&gt;0,1,0)&lt;=$BA$12),INDEX($AZ$12:$AZ$261,ROW()-ROW($AT$12)-$AT$12-IF($AT$12&gt;0,1,0)),0))))</f>
        <v>0</v>
      </c>
      <c r="BD312" s="264">
        <f t="shared" si="14"/>
        <v>0</v>
      </c>
    </row>
    <row r="313" spans="5:56" ht="27" customHeight="1">
      <c r="E313" s="63"/>
      <c r="AE313" s="61"/>
      <c r="AR313" s="40" t="str">
        <f t="shared" si="15"/>
        <v>-</v>
      </c>
      <c r="AS313" s="315" t="str" cm="1">
        <f t="array" ref="AS313">IFERROR(INDEX($E$12:$E$261, SMALL(IF($E$12:$E$261&lt;&gt;"", ROW($E$12:$E$261)-11), ROW(A302))), "")</f>
        <v/>
      </c>
      <c r="AU313" s="40" t="e">
        <f>IF(AND(Hersteller!$D313&lt;&gt;"", OR(Hersteller!#REF!="Hersteller", Hersteller!#REF!="")), ROW(), "")</f>
        <v>#REF!</v>
      </c>
      <c r="AV313" s="315" t="str" cm="1">
        <f t="array" ref="AV313">IFERROR(INDEX(Hersteller!$D$12:$D$261, _xlfn.AGGREGATE(15, 6, (ROW(Hersteller!$D$12:$D$261)-11)/((Hersteller!$D$12:$D$261&lt;&gt;"") * ((Hersteller!#REF!="Hersteller") + (Hersteller!#REF!=""))), ROW(A302))), "")</f>
        <v/>
      </c>
      <c r="AX313" s="315" t="str" cm="1">
        <f t="array" ref="AX313">IFERROR(
    INDEX(Hersteller!$D$12:$D$261,
        _xlfn.AGGREGATE(15, 6, (ROW(Hersteller!$D$12:$D$261)-11) / ((Hersteller!$D$12:$D$261&lt;&gt;"") * (Hersteller!#REF!="Zwischenhändler")), ROW(A302))
    ),
    ""
)</f>
        <v/>
      </c>
      <c r="BB313" s="264" cm="1">
        <f t="array" ref="BB31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3" s="264" cm="1">
        <f t="array" ref="BC313">IF(AND($AT$12&gt;0,ROW()-ROW($AT$12)=0),"━━ Installationen ━━",IF(AND($AT$12&gt;0,ROW()-ROW($AT$12)&lt;=$AT$12),INDEX($AS$12:$AS$261,ROW()-ROW($AT$12)),IF(AND($BA$12&gt;0,ROW()-ROW($AT$12)-$AT$12-IF($AT$12&gt;0,1,0)=0),"━━ Hersteller ━━",IF(AND($BA$12&gt;0,ROW()-ROW($AT$12)-$AT$12-IF($AT$12&gt;0,1,0)&lt;=$BA$12),INDEX($AZ$12:$AZ$261,ROW()-ROW($AT$12)-$AT$12-IF($AT$12&gt;0,1,0)),0))))</f>
        <v>0</v>
      </c>
      <c r="BD313" s="264">
        <f t="shared" si="14"/>
        <v>0</v>
      </c>
    </row>
    <row r="314" spans="5:56" ht="27" customHeight="1">
      <c r="E314" s="63"/>
      <c r="AE314" s="61"/>
      <c r="AR314" s="40" t="str">
        <f t="shared" si="15"/>
        <v>-</v>
      </c>
      <c r="AS314" s="315" t="str" cm="1">
        <f t="array" ref="AS314">IFERROR(INDEX($E$12:$E$261, SMALL(IF($E$12:$E$261&lt;&gt;"", ROW($E$12:$E$261)-11), ROW(A303))), "")</f>
        <v/>
      </c>
      <c r="AU314" s="40" t="e">
        <f>IF(AND(Hersteller!$D314&lt;&gt;"", OR(Hersteller!#REF!="Hersteller", Hersteller!#REF!="")), ROW(), "")</f>
        <v>#REF!</v>
      </c>
      <c r="AV314" s="315" t="str" cm="1">
        <f t="array" ref="AV314">IFERROR(INDEX(Hersteller!$D$12:$D$261, _xlfn.AGGREGATE(15, 6, (ROW(Hersteller!$D$12:$D$261)-11)/((Hersteller!$D$12:$D$261&lt;&gt;"") * ((Hersteller!#REF!="Hersteller") + (Hersteller!#REF!=""))), ROW(A303))), "")</f>
        <v/>
      </c>
      <c r="AX314" s="315" t="str" cm="1">
        <f t="array" ref="AX314">IFERROR(
    INDEX(Hersteller!$D$12:$D$261,
        _xlfn.AGGREGATE(15, 6, (ROW(Hersteller!$D$12:$D$261)-11) / ((Hersteller!$D$12:$D$261&lt;&gt;"") * (Hersteller!#REF!="Zwischenhändler")), ROW(A303))
    ),
    ""
)</f>
        <v/>
      </c>
      <c r="BB314" s="264" cm="1">
        <f t="array" ref="BB31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4" s="264" cm="1">
        <f t="array" ref="BC314">IF(AND($AT$12&gt;0,ROW()-ROW($AT$12)=0),"━━ Installationen ━━",IF(AND($AT$12&gt;0,ROW()-ROW($AT$12)&lt;=$AT$12),INDEX($AS$12:$AS$261,ROW()-ROW($AT$12)),IF(AND($BA$12&gt;0,ROW()-ROW($AT$12)-$AT$12-IF($AT$12&gt;0,1,0)=0),"━━ Hersteller ━━",IF(AND($BA$12&gt;0,ROW()-ROW($AT$12)-$AT$12-IF($AT$12&gt;0,1,0)&lt;=$BA$12),INDEX($AZ$12:$AZ$261,ROW()-ROW($AT$12)-$AT$12-IF($AT$12&gt;0,1,0)),0))))</f>
        <v>0</v>
      </c>
      <c r="BD314" s="264">
        <f t="shared" si="14"/>
        <v>0</v>
      </c>
    </row>
    <row r="315" spans="5:56" ht="27" customHeight="1">
      <c r="E315" s="63"/>
      <c r="AE315" s="61"/>
      <c r="AR315" s="40" t="str">
        <f t="shared" si="15"/>
        <v>-</v>
      </c>
      <c r="AS315" s="315" t="str" cm="1">
        <f t="array" ref="AS315">IFERROR(INDEX($E$12:$E$261, SMALL(IF($E$12:$E$261&lt;&gt;"", ROW($E$12:$E$261)-11), ROW(A304))), "")</f>
        <v/>
      </c>
      <c r="AU315" s="40" t="e">
        <f>IF(AND(Hersteller!$D315&lt;&gt;"", OR(Hersteller!#REF!="Hersteller", Hersteller!#REF!="")), ROW(), "")</f>
        <v>#REF!</v>
      </c>
      <c r="AV315" s="315" t="str" cm="1">
        <f t="array" ref="AV315">IFERROR(INDEX(Hersteller!$D$12:$D$261, _xlfn.AGGREGATE(15, 6, (ROW(Hersteller!$D$12:$D$261)-11)/((Hersteller!$D$12:$D$261&lt;&gt;"") * ((Hersteller!#REF!="Hersteller") + (Hersteller!#REF!=""))), ROW(A304))), "")</f>
        <v/>
      </c>
      <c r="AX315" s="315" t="str" cm="1">
        <f t="array" ref="AX315">IFERROR(
    INDEX(Hersteller!$D$12:$D$261,
        _xlfn.AGGREGATE(15, 6, (ROW(Hersteller!$D$12:$D$261)-11) / ((Hersteller!$D$12:$D$261&lt;&gt;"") * (Hersteller!#REF!="Zwischenhändler")), ROW(A304))
    ),
    ""
)</f>
        <v/>
      </c>
      <c r="BB315" s="264" cm="1">
        <f t="array" ref="BB31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5" s="264" cm="1">
        <f t="array" ref="BC315">IF(AND($AT$12&gt;0,ROW()-ROW($AT$12)=0),"━━ Installationen ━━",IF(AND($AT$12&gt;0,ROW()-ROW($AT$12)&lt;=$AT$12),INDEX($AS$12:$AS$261,ROW()-ROW($AT$12)),IF(AND($BA$12&gt;0,ROW()-ROW($AT$12)-$AT$12-IF($AT$12&gt;0,1,0)=0),"━━ Hersteller ━━",IF(AND($BA$12&gt;0,ROW()-ROW($AT$12)-$AT$12-IF($AT$12&gt;0,1,0)&lt;=$BA$12),INDEX($AZ$12:$AZ$261,ROW()-ROW($AT$12)-$AT$12-IF($AT$12&gt;0,1,0)),0))))</f>
        <v>0</v>
      </c>
      <c r="BD315" s="264">
        <f t="shared" si="14"/>
        <v>0</v>
      </c>
    </row>
    <row r="316" spans="5:56" ht="27" customHeight="1">
      <c r="E316" s="63"/>
      <c r="AE316" s="61"/>
      <c r="AR316" s="40" t="str">
        <f t="shared" si="15"/>
        <v>-</v>
      </c>
      <c r="AS316" s="315" t="str" cm="1">
        <f t="array" ref="AS316">IFERROR(INDEX($E$12:$E$261, SMALL(IF($E$12:$E$261&lt;&gt;"", ROW($E$12:$E$261)-11), ROW(A305))), "")</f>
        <v/>
      </c>
      <c r="AU316" s="40" t="e">
        <f>IF(AND(Hersteller!$D316&lt;&gt;"", OR(Hersteller!#REF!="Hersteller", Hersteller!#REF!="")), ROW(), "")</f>
        <v>#REF!</v>
      </c>
      <c r="AV316" s="315" t="str" cm="1">
        <f t="array" ref="AV316">IFERROR(INDEX(Hersteller!$D$12:$D$261, _xlfn.AGGREGATE(15, 6, (ROW(Hersteller!$D$12:$D$261)-11)/((Hersteller!$D$12:$D$261&lt;&gt;"") * ((Hersteller!#REF!="Hersteller") + (Hersteller!#REF!=""))), ROW(A305))), "")</f>
        <v/>
      </c>
      <c r="AX316" s="315" t="str" cm="1">
        <f t="array" ref="AX316">IFERROR(
    INDEX(Hersteller!$D$12:$D$261,
        _xlfn.AGGREGATE(15, 6, (ROW(Hersteller!$D$12:$D$261)-11) / ((Hersteller!$D$12:$D$261&lt;&gt;"") * (Hersteller!#REF!="Zwischenhändler")), ROW(A305))
    ),
    ""
)</f>
        <v/>
      </c>
      <c r="BB316" s="264" cm="1">
        <f t="array" ref="BB31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6" s="264" cm="1">
        <f t="array" ref="BC316">IF(AND($AT$12&gt;0,ROW()-ROW($AT$12)=0),"━━ Installationen ━━",IF(AND($AT$12&gt;0,ROW()-ROW($AT$12)&lt;=$AT$12),INDEX($AS$12:$AS$261,ROW()-ROW($AT$12)),IF(AND($BA$12&gt;0,ROW()-ROW($AT$12)-$AT$12-IF($AT$12&gt;0,1,0)=0),"━━ Hersteller ━━",IF(AND($BA$12&gt;0,ROW()-ROW($AT$12)-$AT$12-IF($AT$12&gt;0,1,0)&lt;=$BA$12),INDEX($AZ$12:$AZ$261,ROW()-ROW($AT$12)-$AT$12-IF($AT$12&gt;0,1,0)),0))))</f>
        <v>0</v>
      </c>
      <c r="BD316" s="264">
        <f t="shared" si="14"/>
        <v>0</v>
      </c>
    </row>
    <row r="317" spans="5:56" ht="27" customHeight="1">
      <c r="E317" s="63"/>
      <c r="AE317" s="61"/>
      <c r="AR317" s="40" t="str">
        <f t="shared" si="15"/>
        <v>-</v>
      </c>
      <c r="AS317" s="315" t="str" cm="1">
        <f t="array" ref="AS317">IFERROR(INDEX($E$12:$E$261, SMALL(IF($E$12:$E$261&lt;&gt;"", ROW($E$12:$E$261)-11), ROW(A306))), "")</f>
        <v/>
      </c>
      <c r="AU317" s="40" t="e">
        <f>IF(AND(Hersteller!$D317&lt;&gt;"", OR(Hersteller!#REF!="Hersteller", Hersteller!#REF!="")), ROW(), "")</f>
        <v>#REF!</v>
      </c>
      <c r="AV317" s="315" t="str" cm="1">
        <f t="array" ref="AV317">IFERROR(INDEX(Hersteller!$D$12:$D$261, _xlfn.AGGREGATE(15, 6, (ROW(Hersteller!$D$12:$D$261)-11)/((Hersteller!$D$12:$D$261&lt;&gt;"") * ((Hersteller!#REF!="Hersteller") + (Hersteller!#REF!=""))), ROW(A306))), "")</f>
        <v/>
      </c>
      <c r="AX317" s="315" t="str" cm="1">
        <f t="array" ref="AX317">IFERROR(
    INDEX(Hersteller!$D$12:$D$261,
        _xlfn.AGGREGATE(15, 6, (ROW(Hersteller!$D$12:$D$261)-11) / ((Hersteller!$D$12:$D$261&lt;&gt;"") * (Hersteller!#REF!="Zwischenhändler")), ROW(A306))
    ),
    ""
)</f>
        <v/>
      </c>
      <c r="BB317" s="264" cm="1">
        <f t="array" ref="BB31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7" s="264" cm="1">
        <f t="array" ref="BC317">IF(AND($AT$12&gt;0,ROW()-ROW($AT$12)=0),"━━ Installationen ━━",IF(AND($AT$12&gt;0,ROW()-ROW($AT$12)&lt;=$AT$12),INDEX($AS$12:$AS$261,ROW()-ROW($AT$12)),IF(AND($BA$12&gt;0,ROW()-ROW($AT$12)-$AT$12-IF($AT$12&gt;0,1,0)=0),"━━ Hersteller ━━",IF(AND($BA$12&gt;0,ROW()-ROW($AT$12)-$AT$12-IF($AT$12&gt;0,1,0)&lt;=$BA$12),INDEX($AZ$12:$AZ$261,ROW()-ROW($AT$12)-$AT$12-IF($AT$12&gt;0,1,0)),0))))</f>
        <v>0</v>
      </c>
      <c r="BD317" s="264">
        <f t="shared" si="14"/>
        <v>0</v>
      </c>
    </row>
    <row r="318" spans="5:56" ht="27" customHeight="1">
      <c r="E318" s="63"/>
      <c r="AE318" s="61"/>
      <c r="AR318" s="40" t="str">
        <f t="shared" si="15"/>
        <v>-</v>
      </c>
      <c r="AS318" s="315" t="str" cm="1">
        <f t="array" ref="AS318">IFERROR(INDEX($E$12:$E$261, SMALL(IF($E$12:$E$261&lt;&gt;"", ROW($E$12:$E$261)-11), ROW(A307))), "")</f>
        <v/>
      </c>
      <c r="AU318" s="40" t="e">
        <f>IF(AND(Hersteller!$D318&lt;&gt;"", OR(Hersteller!#REF!="Hersteller", Hersteller!#REF!="")), ROW(), "")</f>
        <v>#REF!</v>
      </c>
      <c r="AV318" s="315" t="str" cm="1">
        <f t="array" ref="AV318">IFERROR(INDEX(Hersteller!$D$12:$D$261, _xlfn.AGGREGATE(15, 6, (ROW(Hersteller!$D$12:$D$261)-11)/((Hersteller!$D$12:$D$261&lt;&gt;"") * ((Hersteller!#REF!="Hersteller") + (Hersteller!#REF!=""))), ROW(A307))), "")</f>
        <v/>
      </c>
      <c r="AX318" s="315" t="str" cm="1">
        <f t="array" ref="AX318">IFERROR(
    INDEX(Hersteller!$D$12:$D$261,
        _xlfn.AGGREGATE(15, 6, (ROW(Hersteller!$D$12:$D$261)-11) / ((Hersteller!$D$12:$D$261&lt;&gt;"") * (Hersteller!#REF!="Zwischenhändler")), ROW(A307))
    ),
    ""
)</f>
        <v/>
      </c>
      <c r="BB318" s="264" cm="1">
        <f t="array" ref="BB31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8" s="264" cm="1">
        <f t="array" ref="BC318">IF(AND($AT$12&gt;0,ROW()-ROW($AT$12)=0),"━━ Installationen ━━",IF(AND($AT$12&gt;0,ROW()-ROW($AT$12)&lt;=$AT$12),INDEX($AS$12:$AS$261,ROW()-ROW($AT$12)),IF(AND($BA$12&gt;0,ROW()-ROW($AT$12)-$AT$12-IF($AT$12&gt;0,1,0)=0),"━━ Hersteller ━━",IF(AND($BA$12&gt;0,ROW()-ROW($AT$12)-$AT$12-IF($AT$12&gt;0,1,0)&lt;=$BA$12),INDEX($AZ$12:$AZ$261,ROW()-ROW($AT$12)-$AT$12-IF($AT$12&gt;0,1,0)),0))))</f>
        <v>0</v>
      </c>
      <c r="BD318" s="264">
        <f t="shared" si="14"/>
        <v>0</v>
      </c>
    </row>
    <row r="319" spans="5:56" ht="27" customHeight="1">
      <c r="E319" s="63"/>
      <c r="AE319" s="61"/>
      <c r="AR319" s="40" t="str">
        <f t="shared" si="15"/>
        <v>-</v>
      </c>
      <c r="AS319" s="315" t="str" cm="1">
        <f t="array" ref="AS319">IFERROR(INDEX($E$12:$E$261, SMALL(IF($E$12:$E$261&lt;&gt;"", ROW($E$12:$E$261)-11), ROW(A308))), "")</f>
        <v/>
      </c>
      <c r="AU319" s="40" t="e">
        <f>IF(AND(Hersteller!$D319&lt;&gt;"", OR(Hersteller!#REF!="Hersteller", Hersteller!#REF!="")), ROW(), "")</f>
        <v>#REF!</v>
      </c>
      <c r="AV319" s="315" t="str" cm="1">
        <f t="array" ref="AV319">IFERROR(INDEX(Hersteller!$D$12:$D$261, _xlfn.AGGREGATE(15, 6, (ROW(Hersteller!$D$12:$D$261)-11)/((Hersteller!$D$12:$D$261&lt;&gt;"") * ((Hersteller!#REF!="Hersteller") + (Hersteller!#REF!=""))), ROW(A308))), "")</f>
        <v/>
      </c>
      <c r="AX319" s="315" t="str" cm="1">
        <f t="array" ref="AX319">IFERROR(
    INDEX(Hersteller!$D$12:$D$261,
        _xlfn.AGGREGATE(15, 6, (ROW(Hersteller!$D$12:$D$261)-11) / ((Hersteller!$D$12:$D$261&lt;&gt;"") * (Hersteller!#REF!="Zwischenhändler")), ROW(A308))
    ),
    ""
)</f>
        <v/>
      </c>
      <c r="BB319" s="264" cm="1">
        <f t="array" ref="BB31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19" s="264" cm="1">
        <f t="array" ref="BC319">IF(AND($AT$12&gt;0,ROW()-ROW($AT$12)=0),"━━ Installationen ━━",IF(AND($AT$12&gt;0,ROW()-ROW($AT$12)&lt;=$AT$12),INDEX($AS$12:$AS$261,ROW()-ROW($AT$12)),IF(AND($BA$12&gt;0,ROW()-ROW($AT$12)-$AT$12-IF($AT$12&gt;0,1,0)=0),"━━ Hersteller ━━",IF(AND($BA$12&gt;0,ROW()-ROW($AT$12)-$AT$12-IF($AT$12&gt;0,1,0)&lt;=$BA$12),INDEX($AZ$12:$AZ$261,ROW()-ROW($AT$12)-$AT$12-IF($AT$12&gt;0,1,0)),0))))</f>
        <v>0</v>
      </c>
      <c r="BD319" s="264">
        <f t="shared" si="14"/>
        <v>0</v>
      </c>
    </row>
    <row r="320" spans="5:56" ht="27" customHeight="1">
      <c r="E320" s="63"/>
      <c r="AE320" s="61"/>
      <c r="AR320" s="40" t="str">
        <f t="shared" si="15"/>
        <v>-</v>
      </c>
      <c r="AS320" s="315" t="str" cm="1">
        <f t="array" ref="AS320">IFERROR(INDEX($E$12:$E$261, SMALL(IF($E$12:$E$261&lt;&gt;"", ROW($E$12:$E$261)-11), ROW(A309))), "")</f>
        <v/>
      </c>
      <c r="AU320" s="40" t="e">
        <f>IF(AND(Hersteller!$D320&lt;&gt;"", OR(Hersteller!#REF!="Hersteller", Hersteller!#REF!="")), ROW(), "")</f>
        <v>#REF!</v>
      </c>
      <c r="AV320" s="315" t="str" cm="1">
        <f t="array" ref="AV320">IFERROR(INDEX(Hersteller!$D$12:$D$261, _xlfn.AGGREGATE(15, 6, (ROW(Hersteller!$D$12:$D$261)-11)/((Hersteller!$D$12:$D$261&lt;&gt;"") * ((Hersteller!#REF!="Hersteller") + (Hersteller!#REF!=""))), ROW(A309))), "")</f>
        <v/>
      </c>
      <c r="AX320" s="315" t="str" cm="1">
        <f t="array" ref="AX320">IFERROR(
    INDEX(Hersteller!$D$12:$D$261,
        _xlfn.AGGREGATE(15, 6, (ROW(Hersteller!$D$12:$D$261)-11) / ((Hersteller!$D$12:$D$261&lt;&gt;"") * (Hersteller!#REF!="Zwischenhändler")), ROW(A309))
    ),
    ""
)</f>
        <v/>
      </c>
      <c r="BB320" s="264" cm="1">
        <f t="array" ref="BB32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0" s="264" cm="1">
        <f t="array" ref="BC320">IF(AND($AT$12&gt;0,ROW()-ROW($AT$12)=0),"━━ Installationen ━━",IF(AND($AT$12&gt;0,ROW()-ROW($AT$12)&lt;=$AT$12),INDEX($AS$12:$AS$261,ROW()-ROW($AT$12)),IF(AND($BA$12&gt;0,ROW()-ROW($AT$12)-$AT$12-IF($AT$12&gt;0,1,0)=0),"━━ Hersteller ━━",IF(AND($BA$12&gt;0,ROW()-ROW($AT$12)-$AT$12-IF($AT$12&gt;0,1,0)&lt;=$BA$12),INDEX($AZ$12:$AZ$261,ROW()-ROW($AT$12)-$AT$12-IF($AT$12&gt;0,1,0)),0))))</f>
        <v>0</v>
      </c>
      <c r="BD320" s="264">
        <f t="shared" si="14"/>
        <v>0</v>
      </c>
    </row>
    <row r="321" spans="5:56" ht="27" customHeight="1">
      <c r="E321" s="63"/>
      <c r="AE321" s="61"/>
      <c r="AR321" s="40" t="str">
        <f t="shared" si="15"/>
        <v>-</v>
      </c>
      <c r="AS321" s="315" t="str" cm="1">
        <f t="array" ref="AS321">IFERROR(INDEX($E$12:$E$261, SMALL(IF($E$12:$E$261&lt;&gt;"", ROW($E$12:$E$261)-11), ROW(A310))), "")</f>
        <v/>
      </c>
      <c r="AU321" s="40" t="e">
        <f>IF(AND(Hersteller!$D321&lt;&gt;"", OR(Hersteller!#REF!="Hersteller", Hersteller!#REF!="")), ROW(), "")</f>
        <v>#REF!</v>
      </c>
      <c r="AV321" s="315" t="str" cm="1">
        <f t="array" ref="AV321">IFERROR(INDEX(Hersteller!$D$12:$D$261, _xlfn.AGGREGATE(15, 6, (ROW(Hersteller!$D$12:$D$261)-11)/((Hersteller!$D$12:$D$261&lt;&gt;"") * ((Hersteller!#REF!="Hersteller") + (Hersteller!#REF!=""))), ROW(A310))), "")</f>
        <v/>
      </c>
      <c r="AX321" s="315" t="str" cm="1">
        <f t="array" ref="AX321">IFERROR(
    INDEX(Hersteller!$D$12:$D$261,
        _xlfn.AGGREGATE(15, 6, (ROW(Hersteller!$D$12:$D$261)-11) / ((Hersteller!$D$12:$D$261&lt;&gt;"") * (Hersteller!#REF!="Zwischenhändler")), ROW(A310))
    ),
    ""
)</f>
        <v/>
      </c>
      <c r="BB321" s="264" cm="1">
        <f t="array" ref="BB32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1" s="264" cm="1">
        <f t="array" ref="BC321">IF(AND($AT$12&gt;0,ROW()-ROW($AT$12)=0),"━━ Installationen ━━",IF(AND($AT$12&gt;0,ROW()-ROW($AT$12)&lt;=$AT$12),INDEX($AS$12:$AS$261,ROW()-ROW($AT$12)),IF(AND($BA$12&gt;0,ROW()-ROW($AT$12)-$AT$12-IF($AT$12&gt;0,1,0)=0),"━━ Hersteller ━━",IF(AND($BA$12&gt;0,ROW()-ROW($AT$12)-$AT$12-IF($AT$12&gt;0,1,0)&lt;=$BA$12),INDEX($AZ$12:$AZ$261,ROW()-ROW($AT$12)-$AT$12-IF($AT$12&gt;0,1,0)),0))))</f>
        <v>0</v>
      </c>
      <c r="BD321" s="264">
        <f t="shared" si="14"/>
        <v>0</v>
      </c>
    </row>
    <row r="322" spans="5:56" ht="27" customHeight="1">
      <c r="E322" s="63"/>
      <c r="AE322" s="61"/>
      <c r="AR322" s="40" t="str">
        <f t="shared" si="15"/>
        <v>-</v>
      </c>
      <c r="AS322" s="315" t="str" cm="1">
        <f t="array" ref="AS322">IFERROR(INDEX($E$12:$E$261, SMALL(IF($E$12:$E$261&lt;&gt;"", ROW($E$12:$E$261)-11), ROW(A311))), "")</f>
        <v/>
      </c>
      <c r="AU322" s="40" t="e">
        <f>IF(AND(Hersteller!$D322&lt;&gt;"", OR(Hersteller!#REF!="Hersteller", Hersteller!#REF!="")), ROW(), "")</f>
        <v>#REF!</v>
      </c>
      <c r="AV322" s="315" t="str" cm="1">
        <f t="array" ref="AV322">IFERROR(INDEX(Hersteller!$D$12:$D$261, _xlfn.AGGREGATE(15, 6, (ROW(Hersteller!$D$12:$D$261)-11)/((Hersteller!$D$12:$D$261&lt;&gt;"") * ((Hersteller!#REF!="Hersteller") + (Hersteller!#REF!=""))), ROW(A311))), "")</f>
        <v/>
      </c>
      <c r="AX322" s="315" t="str" cm="1">
        <f t="array" ref="AX322">IFERROR(
    INDEX(Hersteller!$D$12:$D$261,
        _xlfn.AGGREGATE(15, 6, (ROW(Hersteller!$D$12:$D$261)-11) / ((Hersteller!$D$12:$D$261&lt;&gt;"") * (Hersteller!#REF!="Zwischenhändler")), ROW(A311))
    ),
    ""
)</f>
        <v/>
      </c>
      <c r="BB322" s="264" cm="1">
        <f t="array" ref="BB32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2" s="264" cm="1">
        <f t="array" ref="BC322">IF(AND($AT$12&gt;0,ROW()-ROW($AT$12)=0),"━━ Installationen ━━",IF(AND($AT$12&gt;0,ROW()-ROW($AT$12)&lt;=$AT$12),INDEX($AS$12:$AS$261,ROW()-ROW($AT$12)),IF(AND($BA$12&gt;0,ROW()-ROW($AT$12)-$AT$12-IF($AT$12&gt;0,1,0)=0),"━━ Hersteller ━━",IF(AND($BA$12&gt;0,ROW()-ROW($AT$12)-$AT$12-IF($AT$12&gt;0,1,0)&lt;=$BA$12),INDEX($AZ$12:$AZ$261,ROW()-ROW($AT$12)-$AT$12-IF($AT$12&gt;0,1,0)),0))))</f>
        <v>0</v>
      </c>
      <c r="BD322" s="264">
        <f t="shared" si="14"/>
        <v>0</v>
      </c>
    </row>
    <row r="323" spans="5:56" ht="27" customHeight="1">
      <c r="E323" s="63"/>
      <c r="AE323" s="61"/>
      <c r="AR323" s="40" t="str">
        <f t="shared" si="15"/>
        <v>-</v>
      </c>
      <c r="AS323" s="315" t="str" cm="1">
        <f t="array" ref="AS323">IFERROR(INDEX($E$12:$E$261, SMALL(IF($E$12:$E$261&lt;&gt;"", ROW($E$12:$E$261)-11), ROW(A312))), "")</f>
        <v/>
      </c>
      <c r="AU323" s="40" t="e">
        <f>IF(AND(Hersteller!$D323&lt;&gt;"", OR(Hersteller!#REF!="Hersteller", Hersteller!#REF!="")), ROW(), "")</f>
        <v>#REF!</v>
      </c>
      <c r="AV323" s="315" t="str" cm="1">
        <f t="array" ref="AV323">IFERROR(INDEX(Hersteller!$D$12:$D$261, _xlfn.AGGREGATE(15, 6, (ROW(Hersteller!$D$12:$D$261)-11)/((Hersteller!$D$12:$D$261&lt;&gt;"") * ((Hersteller!#REF!="Hersteller") + (Hersteller!#REF!=""))), ROW(A312))), "")</f>
        <v/>
      </c>
      <c r="AX323" s="315" t="str" cm="1">
        <f t="array" ref="AX323">IFERROR(
    INDEX(Hersteller!$D$12:$D$261,
        _xlfn.AGGREGATE(15, 6, (ROW(Hersteller!$D$12:$D$261)-11) / ((Hersteller!$D$12:$D$261&lt;&gt;"") * (Hersteller!#REF!="Zwischenhändler")), ROW(A312))
    ),
    ""
)</f>
        <v/>
      </c>
      <c r="BB323" s="264" cm="1">
        <f t="array" ref="BB32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3" s="264" cm="1">
        <f t="array" ref="BC323">IF(AND($AT$12&gt;0,ROW()-ROW($AT$12)=0),"━━ Installationen ━━",IF(AND($AT$12&gt;0,ROW()-ROW($AT$12)&lt;=$AT$12),INDEX($AS$12:$AS$261,ROW()-ROW($AT$12)),IF(AND($BA$12&gt;0,ROW()-ROW($AT$12)-$AT$12-IF($AT$12&gt;0,1,0)=0),"━━ Hersteller ━━",IF(AND($BA$12&gt;0,ROW()-ROW($AT$12)-$AT$12-IF($AT$12&gt;0,1,0)&lt;=$BA$12),INDEX($AZ$12:$AZ$261,ROW()-ROW($AT$12)-$AT$12-IF($AT$12&gt;0,1,0)),0))))</f>
        <v>0</v>
      </c>
      <c r="BD323" s="264">
        <f t="shared" si="14"/>
        <v>0</v>
      </c>
    </row>
    <row r="324" spans="5:56" ht="27" customHeight="1">
      <c r="E324" s="63"/>
      <c r="AE324" s="61"/>
      <c r="AR324" s="40" t="str">
        <f t="shared" si="15"/>
        <v>-</v>
      </c>
      <c r="AS324" s="315" t="str" cm="1">
        <f t="array" ref="AS324">IFERROR(INDEX($E$12:$E$261, SMALL(IF($E$12:$E$261&lt;&gt;"", ROW($E$12:$E$261)-11), ROW(A313))), "")</f>
        <v/>
      </c>
      <c r="AU324" s="40" t="e">
        <f>IF(AND(Hersteller!$D324&lt;&gt;"", OR(Hersteller!#REF!="Hersteller", Hersteller!#REF!="")), ROW(), "")</f>
        <v>#REF!</v>
      </c>
      <c r="AV324" s="315" t="str" cm="1">
        <f t="array" ref="AV324">IFERROR(INDEX(Hersteller!$D$12:$D$261, _xlfn.AGGREGATE(15, 6, (ROW(Hersteller!$D$12:$D$261)-11)/((Hersteller!$D$12:$D$261&lt;&gt;"") * ((Hersteller!#REF!="Hersteller") + (Hersteller!#REF!=""))), ROW(A313))), "")</f>
        <v/>
      </c>
      <c r="AX324" s="315" t="str" cm="1">
        <f t="array" ref="AX324">IFERROR(
    INDEX(Hersteller!$D$12:$D$261,
        _xlfn.AGGREGATE(15, 6, (ROW(Hersteller!$D$12:$D$261)-11) / ((Hersteller!$D$12:$D$261&lt;&gt;"") * (Hersteller!#REF!="Zwischenhändler")), ROW(A313))
    ),
    ""
)</f>
        <v/>
      </c>
      <c r="BB324" s="264" cm="1">
        <f t="array" ref="BB32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4" s="264" cm="1">
        <f t="array" ref="BC324">IF(AND($AT$12&gt;0,ROW()-ROW($AT$12)=0),"━━ Installationen ━━",IF(AND($AT$12&gt;0,ROW()-ROW($AT$12)&lt;=$AT$12),INDEX($AS$12:$AS$261,ROW()-ROW($AT$12)),IF(AND($BA$12&gt;0,ROW()-ROW($AT$12)-$AT$12-IF($AT$12&gt;0,1,0)=0),"━━ Hersteller ━━",IF(AND($BA$12&gt;0,ROW()-ROW($AT$12)-$AT$12-IF($AT$12&gt;0,1,0)&lt;=$BA$12),INDEX($AZ$12:$AZ$261,ROW()-ROW($AT$12)-$AT$12-IF($AT$12&gt;0,1,0)),0))))</f>
        <v>0</v>
      </c>
      <c r="BD324" s="264">
        <f t="shared" si="14"/>
        <v>0</v>
      </c>
    </row>
    <row r="325" spans="5:56" ht="27" customHeight="1">
      <c r="E325" s="63"/>
      <c r="AE325" s="61"/>
      <c r="AR325" s="40" t="str">
        <f t="shared" si="15"/>
        <v>-</v>
      </c>
      <c r="AS325" s="315" t="str" cm="1">
        <f t="array" ref="AS325">IFERROR(INDEX($E$12:$E$261, SMALL(IF($E$12:$E$261&lt;&gt;"", ROW($E$12:$E$261)-11), ROW(A314))), "")</f>
        <v/>
      </c>
      <c r="AU325" s="40" t="e">
        <f>IF(AND(Hersteller!$D325&lt;&gt;"", OR(Hersteller!#REF!="Hersteller", Hersteller!#REF!="")), ROW(), "")</f>
        <v>#REF!</v>
      </c>
      <c r="AV325" s="315" t="str" cm="1">
        <f t="array" ref="AV325">IFERROR(INDEX(Hersteller!$D$12:$D$261, _xlfn.AGGREGATE(15, 6, (ROW(Hersteller!$D$12:$D$261)-11)/((Hersteller!$D$12:$D$261&lt;&gt;"") * ((Hersteller!#REF!="Hersteller") + (Hersteller!#REF!=""))), ROW(A314))), "")</f>
        <v/>
      </c>
      <c r="AX325" s="315" t="str" cm="1">
        <f t="array" ref="AX325">IFERROR(
    INDEX(Hersteller!$D$12:$D$261,
        _xlfn.AGGREGATE(15, 6, (ROW(Hersteller!$D$12:$D$261)-11) / ((Hersteller!$D$12:$D$261&lt;&gt;"") * (Hersteller!#REF!="Zwischenhändler")), ROW(A314))
    ),
    ""
)</f>
        <v/>
      </c>
      <c r="BB325" s="264" cm="1">
        <f t="array" ref="BB32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5" s="264" cm="1">
        <f t="array" ref="BC325">IF(AND($AT$12&gt;0,ROW()-ROW($AT$12)=0),"━━ Installationen ━━",IF(AND($AT$12&gt;0,ROW()-ROW($AT$12)&lt;=$AT$12),INDEX($AS$12:$AS$261,ROW()-ROW($AT$12)),IF(AND($BA$12&gt;0,ROW()-ROW($AT$12)-$AT$12-IF($AT$12&gt;0,1,0)=0),"━━ Hersteller ━━",IF(AND($BA$12&gt;0,ROW()-ROW($AT$12)-$AT$12-IF($AT$12&gt;0,1,0)&lt;=$BA$12),INDEX($AZ$12:$AZ$261,ROW()-ROW($AT$12)-$AT$12-IF($AT$12&gt;0,1,0)),0))))</f>
        <v>0</v>
      </c>
      <c r="BD325" s="264">
        <f t="shared" si="14"/>
        <v>0</v>
      </c>
    </row>
    <row r="326" spans="5:56" ht="27" customHeight="1">
      <c r="E326" s="63"/>
      <c r="AE326" s="61"/>
      <c r="AR326" s="40" t="str">
        <f t="shared" si="15"/>
        <v>-</v>
      </c>
      <c r="AS326" s="315" t="str" cm="1">
        <f t="array" ref="AS326">IFERROR(INDEX($E$12:$E$261, SMALL(IF($E$12:$E$261&lt;&gt;"", ROW($E$12:$E$261)-11), ROW(A315))), "")</f>
        <v/>
      </c>
      <c r="AU326" s="40" t="e">
        <f>IF(AND(Hersteller!$D326&lt;&gt;"", OR(Hersteller!#REF!="Hersteller", Hersteller!#REF!="")), ROW(), "")</f>
        <v>#REF!</v>
      </c>
      <c r="AV326" s="315" t="str" cm="1">
        <f t="array" ref="AV326">IFERROR(INDEX(Hersteller!$D$12:$D$261, _xlfn.AGGREGATE(15, 6, (ROW(Hersteller!$D$12:$D$261)-11)/((Hersteller!$D$12:$D$261&lt;&gt;"") * ((Hersteller!#REF!="Hersteller") + (Hersteller!#REF!=""))), ROW(A315))), "")</f>
        <v/>
      </c>
      <c r="AX326" s="315" t="str" cm="1">
        <f t="array" ref="AX326">IFERROR(
    INDEX(Hersteller!$D$12:$D$261,
        _xlfn.AGGREGATE(15, 6, (ROW(Hersteller!$D$12:$D$261)-11) / ((Hersteller!$D$12:$D$261&lt;&gt;"") * (Hersteller!#REF!="Zwischenhändler")), ROW(A315))
    ),
    ""
)</f>
        <v/>
      </c>
      <c r="BB326" s="264" cm="1">
        <f t="array" ref="BB32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6" s="264" cm="1">
        <f t="array" ref="BC326">IF(AND($AT$12&gt;0,ROW()-ROW($AT$12)=0),"━━ Installationen ━━",IF(AND($AT$12&gt;0,ROW()-ROW($AT$12)&lt;=$AT$12),INDEX($AS$12:$AS$261,ROW()-ROW($AT$12)),IF(AND($BA$12&gt;0,ROW()-ROW($AT$12)-$AT$12-IF($AT$12&gt;0,1,0)=0),"━━ Hersteller ━━",IF(AND($BA$12&gt;0,ROW()-ROW($AT$12)-$AT$12-IF($AT$12&gt;0,1,0)&lt;=$BA$12),INDEX($AZ$12:$AZ$261,ROW()-ROW($AT$12)-$AT$12-IF($AT$12&gt;0,1,0)),0))))</f>
        <v>0</v>
      </c>
      <c r="BD326" s="264">
        <f t="shared" si="14"/>
        <v>0</v>
      </c>
    </row>
    <row r="327" spans="5:56" ht="27" customHeight="1">
      <c r="E327" s="63"/>
      <c r="AE327" s="61"/>
      <c r="AR327" s="40" t="str">
        <f t="shared" si="15"/>
        <v>-</v>
      </c>
      <c r="AS327" s="315" t="str" cm="1">
        <f t="array" ref="AS327">IFERROR(INDEX($E$12:$E$261, SMALL(IF($E$12:$E$261&lt;&gt;"", ROW($E$12:$E$261)-11), ROW(A316))), "")</f>
        <v/>
      </c>
      <c r="AU327" s="40" t="e">
        <f>IF(AND(Hersteller!$D327&lt;&gt;"", OR(Hersteller!#REF!="Hersteller", Hersteller!#REF!="")), ROW(), "")</f>
        <v>#REF!</v>
      </c>
      <c r="AV327" s="315" t="str" cm="1">
        <f t="array" ref="AV327">IFERROR(INDEX(Hersteller!$D$12:$D$261, _xlfn.AGGREGATE(15, 6, (ROW(Hersteller!$D$12:$D$261)-11)/((Hersteller!$D$12:$D$261&lt;&gt;"") * ((Hersteller!#REF!="Hersteller") + (Hersteller!#REF!=""))), ROW(A316))), "")</f>
        <v/>
      </c>
      <c r="AX327" s="315" t="str" cm="1">
        <f t="array" ref="AX327">IFERROR(
    INDEX(Hersteller!$D$12:$D$261,
        _xlfn.AGGREGATE(15, 6, (ROW(Hersteller!$D$12:$D$261)-11) / ((Hersteller!$D$12:$D$261&lt;&gt;"") * (Hersteller!#REF!="Zwischenhändler")), ROW(A316))
    ),
    ""
)</f>
        <v/>
      </c>
      <c r="BB327" s="264" cm="1">
        <f t="array" ref="BB32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7" s="264" cm="1">
        <f t="array" ref="BC327">IF(AND($AT$12&gt;0,ROW()-ROW($AT$12)=0),"━━ Installationen ━━",IF(AND($AT$12&gt;0,ROW()-ROW($AT$12)&lt;=$AT$12),INDEX($AS$12:$AS$261,ROW()-ROW($AT$12)),IF(AND($BA$12&gt;0,ROW()-ROW($AT$12)-$AT$12-IF($AT$12&gt;0,1,0)=0),"━━ Hersteller ━━",IF(AND($BA$12&gt;0,ROW()-ROW($AT$12)-$AT$12-IF($AT$12&gt;0,1,0)&lt;=$BA$12),INDEX($AZ$12:$AZ$261,ROW()-ROW($AT$12)-$AT$12-IF($AT$12&gt;0,1,0)),0))))</f>
        <v>0</v>
      </c>
      <c r="BD327" s="264">
        <f t="shared" si="14"/>
        <v>0</v>
      </c>
    </row>
    <row r="328" spans="5:56" ht="27" customHeight="1">
      <c r="E328" s="63"/>
      <c r="AE328" s="61"/>
      <c r="AR328" s="40" t="str">
        <f t="shared" si="15"/>
        <v>-</v>
      </c>
      <c r="AS328" s="315" t="str" cm="1">
        <f t="array" ref="AS328">IFERROR(INDEX($E$12:$E$261, SMALL(IF($E$12:$E$261&lt;&gt;"", ROW($E$12:$E$261)-11), ROW(A317))), "")</f>
        <v/>
      </c>
      <c r="AU328" s="40" t="e">
        <f>IF(AND(Hersteller!$D328&lt;&gt;"", OR(Hersteller!#REF!="Hersteller", Hersteller!#REF!="")), ROW(), "")</f>
        <v>#REF!</v>
      </c>
      <c r="AV328" s="315" t="str" cm="1">
        <f t="array" ref="AV328">IFERROR(INDEX(Hersteller!$D$12:$D$261, _xlfn.AGGREGATE(15, 6, (ROW(Hersteller!$D$12:$D$261)-11)/((Hersteller!$D$12:$D$261&lt;&gt;"") * ((Hersteller!#REF!="Hersteller") + (Hersteller!#REF!=""))), ROW(A317))), "")</f>
        <v/>
      </c>
      <c r="AX328" s="315" t="str" cm="1">
        <f t="array" ref="AX328">IFERROR(
    INDEX(Hersteller!$D$12:$D$261,
        _xlfn.AGGREGATE(15, 6, (ROW(Hersteller!$D$12:$D$261)-11) / ((Hersteller!$D$12:$D$261&lt;&gt;"") * (Hersteller!#REF!="Zwischenhändler")), ROW(A317))
    ),
    ""
)</f>
        <v/>
      </c>
      <c r="BB328" s="264" cm="1">
        <f t="array" ref="BB32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8" s="264" cm="1">
        <f t="array" ref="BC328">IF(AND($AT$12&gt;0,ROW()-ROW($AT$12)=0),"━━ Installationen ━━",IF(AND($AT$12&gt;0,ROW()-ROW($AT$12)&lt;=$AT$12),INDEX($AS$12:$AS$261,ROW()-ROW($AT$12)),IF(AND($BA$12&gt;0,ROW()-ROW($AT$12)-$AT$12-IF($AT$12&gt;0,1,0)=0),"━━ Hersteller ━━",IF(AND($BA$12&gt;0,ROW()-ROW($AT$12)-$AT$12-IF($AT$12&gt;0,1,0)&lt;=$BA$12),INDEX($AZ$12:$AZ$261,ROW()-ROW($AT$12)-$AT$12-IF($AT$12&gt;0,1,0)),0))))</f>
        <v>0</v>
      </c>
      <c r="BD328" s="264">
        <f t="shared" si="14"/>
        <v>0</v>
      </c>
    </row>
    <row r="329" spans="5:56" ht="27" customHeight="1">
      <c r="E329" s="63"/>
      <c r="AE329" s="61"/>
      <c r="AR329" s="40" t="str">
        <f t="shared" si="15"/>
        <v>-</v>
      </c>
      <c r="AS329" s="315" t="str" cm="1">
        <f t="array" ref="AS329">IFERROR(INDEX($E$12:$E$261, SMALL(IF($E$12:$E$261&lt;&gt;"", ROW($E$12:$E$261)-11), ROW(A318))), "")</f>
        <v/>
      </c>
      <c r="AU329" s="40" t="e">
        <f>IF(AND(Hersteller!$D329&lt;&gt;"", OR(Hersteller!#REF!="Hersteller", Hersteller!#REF!="")), ROW(), "")</f>
        <v>#REF!</v>
      </c>
      <c r="AV329" s="315" t="str" cm="1">
        <f t="array" ref="AV329">IFERROR(INDEX(Hersteller!$D$12:$D$261, _xlfn.AGGREGATE(15, 6, (ROW(Hersteller!$D$12:$D$261)-11)/((Hersteller!$D$12:$D$261&lt;&gt;"") * ((Hersteller!#REF!="Hersteller") + (Hersteller!#REF!=""))), ROW(A318))), "")</f>
        <v/>
      </c>
      <c r="AX329" s="315" t="str" cm="1">
        <f t="array" ref="AX329">IFERROR(
    INDEX(Hersteller!$D$12:$D$261,
        _xlfn.AGGREGATE(15, 6, (ROW(Hersteller!$D$12:$D$261)-11) / ((Hersteller!$D$12:$D$261&lt;&gt;"") * (Hersteller!#REF!="Zwischenhändler")), ROW(A318))
    ),
    ""
)</f>
        <v/>
      </c>
      <c r="BB329" s="264" cm="1">
        <f t="array" ref="BB32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29" s="264" cm="1">
        <f t="array" ref="BC329">IF(AND($AT$12&gt;0,ROW()-ROW($AT$12)=0),"━━ Installationen ━━",IF(AND($AT$12&gt;0,ROW()-ROW($AT$12)&lt;=$AT$12),INDEX($AS$12:$AS$261,ROW()-ROW($AT$12)),IF(AND($BA$12&gt;0,ROW()-ROW($AT$12)-$AT$12-IF($AT$12&gt;0,1,0)=0),"━━ Hersteller ━━",IF(AND($BA$12&gt;0,ROW()-ROW($AT$12)-$AT$12-IF($AT$12&gt;0,1,0)&lt;=$BA$12),INDEX($AZ$12:$AZ$261,ROW()-ROW($AT$12)-$AT$12-IF($AT$12&gt;0,1,0)),0))))</f>
        <v>0</v>
      </c>
      <c r="BD329" s="264">
        <f t="shared" si="14"/>
        <v>0</v>
      </c>
    </row>
    <row r="330" spans="5:56" ht="27" customHeight="1">
      <c r="E330" s="63"/>
      <c r="AE330" s="61"/>
      <c r="AR330" s="40" t="str">
        <f t="shared" si="15"/>
        <v>-</v>
      </c>
      <c r="AS330" s="315" t="str" cm="1">
        <f t="array" ref="AS330">IFERROR(INDEX($E$12:$E$261, SMALL(IF($E$12:$E$261&lt;&gt;"", ROW($E$12:$E$261)-11), ROW(A319))), "")</f>
        <v/>
      </c>
      <c r="AU330" s="40" t="e">
        <f>IF(AND(Hersteller!$D330&lt;&gt;"", OR(Hersteller!#REF!="Hersteller", Hersteller!#REF!="")), ROW(), "")</f>
        <v>#REF!</v>
      </c>
      <c r="AV330" s="315" t="str" cm="1">
        <f t="array" ref="AV330">IFERROR(INDEX(Hersteller!$D$12:$D$261, _xlfn.AGGREGATE(15, 6, (ROW(Hersteller!$D$12:$D$261)-11)/((Hersteller!$D$12:$D$261&lt;&gt;"") * ((Hersteller!#REF!="Hersteller") + (Hersteller!#REF!=""))), ROW(A319))), "")</f>
        <v/>
      </c>
      <c r="AX330" s="315" t="str" cm="1">
        <f t="array" ref="AX330">IFERROR(
    INDEX(Hersteller!$D$12:$D$261,
        _xlfn.AGGREGATE(15, 6, (ROW(Hersteller!$D$12:$D$261)-11) / ((Hersteller!$D$12:$D$261&lt;&gt;"") * (Hersteller!#REF!="Zwischenhändler")), ROW(A319))
    ),
    ""
)</f>
        <v/>
      </c>
      <c r="BB330" s="264" cm="1">
        <f t="array" ref="BB33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0" s="264" cm="1">
        <f t="array" ref="BC330">IF(AND($AT$12&gt;0,ROW()-ROW($AT$12)=0),"━━ Installationen ━━",IF(AND($AT$12&gt;0,ROW()-ROW($AT$12)&lt;=$AT$12),INDEX($AS$12:$AS$261,ROW()-ROW($AT$12)),IF(AND($BA$12&gt;0,ROW()-ROW($AT$12)-$AT$12-IF($AT$12&gt;0,1,0)=0),"━━ Hersteller ━━",IF(AND($BA$12&gt;0,ROW()-ROW($AT$12)-$AT$12-IF($AT$12&gt;0,1,0)&lt;=$BA$12),INDEX($AZ$12:$AZ$261,ROW()-ROW($AT$12)-$AT$12-IF($AT$12&gt;0,1,0)),0))))</f>
        <v>0</v>
      </c>
      <c r="BD330" s="264">
        <f t="shared" si="14"/>
        <v>0</v>
      </c>
    </row>
    <row r="331" spans="5:56" ht="27" customHeight="1">
      <c r="E331" s="63"/>
      <c r="AE331" s="61"/>
      <c r="AR331" s="40" t="str">
        <f t="shared" si="15"/>
        <v>-</v>
      </c>
      <c r="AS331" s="315" t="str" cm="1">
        <f t="array" ref="AS331">IFERROR(INDEX($E$12:$E$261, SMALL(IF($E$12:$E$261&lt;&gt;"", ROW($E$12:$E$261)-11), ROW(A320))), "")</f>
        <v/>
      </c>
      <c r="AU331" s="40" t="e">
        <f>IF(AND(Hersteller!$D331&lt;&gt;"", OR(Hersteller!#REF!="Hersteller", Hersteller!#REF!="")), ROW(), "")</f>
        <v>#REF!</v>
      </c>
      <c r="AV331" s="315" t="str" cm="1">
        <f t="array" ref="AV331">IFERROR(INDEX(Hersteller!$D$12:$D$261, _xlfn.AGGREGATE(15, 6, (ROW(Hersteller!$D$12:$D$261)-11)/((Hersteller!$D$12:$D$261&lt;&gt;"") * ((Hersteller!#REF!="Hersteller") + (Hersteller!#REF!=""))), ROW(A320))), "")</f>
        <v/>
      </c>
      <c r="AX331" s="315" t="str" cm="1">
        <f t="array" ref="AX331">IFERROR(
    INDEX(Hersteller!$D$12:$D$261,
        _xlfn.AGGREGATE(15, 6, (ROW(Hersteller!$D$12:$D$261)-11) / ((Hersteller!$D$12:$D$261&lt;&gt;"") * (Hersteller!#REF!="Zwischenhändler")), ROW(A320))
    ),
    ""
)</f>
        <v/>
      </c>
      <c r="BB331" s="264" cm="1">
        <f t="array" ref="BB33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1" s="264" cm="1">
        <f t="array" ref="BC331">IF(AND($AT$12&gt;0,ROW()-ROW($AT$12)=0),"━━ Installationen ━━",IF(AND($AT$12&gt;0,ROW()-ROW($AT$12)&lt;=$AT$12),INDEX($AS$12:$AS$261,ROW()-ROW($AT$12)),IF(AND($BA$12&gt;0,ROW()-ROW($AT$12)-$AT$12-IF($AT$12&gt;0,1,0)=0),"━━ Hersteller ━━",IF(AND($BA$12&gt;0,ROW()-ROW($AT$12)-$AT$12-IF($AT$12&gt;0,1,0)&lt;=$BA$12),INDEX($AZ$12:$AZ$261,ROW()-ROW($AT$12)-$AT$12-IF($AT$12&gt;0,1,0)),0))))</f>
        <v>0</v>
      </c>
      <c r="BD331" s="264">
        <f t="shared" si="14"/>
        <v>0</v>
      </c>
    </row>
    <row r="332" spans="5:56" ht="27" customHeight="1">
      <c r="E332" s="63"/>
      <c r="AE332" s="61"/>
      <c r="AR332" s="40" t="str">
        <f t="shared" si="15"/>
        <v>-</v>
      </c>
      <c r="AS332" s="315" t="str" cm="1">
        <f t="array" ref="AS332">IFERROR(INDEX($E$12:$E$261, SMALL(IF($E$12:$E$261&lt;&gt;"", ROW($E$12:$E$261)-11), ROW(A321))), "")</f>
        <v/>
      </c>
      <c r="AU332" s="40" t="e">
        <f>IF(AND(Hersteller!$D332&lt;&gt;"", OR(Hersteller!#REF!="Hersteller", Hersteller!#REF!="")), ROW(), "")</f>
        <v>#REF!</v>
      </c>
      <c r="AV332" s="315" t="str" cm="1">
        <f t="array" ref="AV332">IFERROR(INDEX(Hersteller!$D$12:$D$261, _xlfn.AGGREGATE(15, 6, (ROW(Hersteller!$D$12:$D$261)-11)/((Hersteller!$D$12:$D$261&lt;&gt;"") * ((Hersteller!#REF!="Hersteller") + (Hersteller!#REF!=""))), ROW(A321))), "")</f>
        <v/>
      </c>
      <c r="AX332" s="315" t="str" cm="1">
        <f t="array" ref="AX332">IFERROR(
    INDEX(Hersteller!$D$12:$D$261,
        _xlfn.AGGREGATE(15, 6, (ROW(Hersteller!$D$12:$D$261)-11) / ((Hersteller!$D$12:$D$261&lt;&gt;"") * (Hersteller!#REF!="Zwischenhändler")), ROW(A321))
    ),
    ""
)</f>
        <v/>
      </c>
      <c r="BB332" s="264" cm="1">
        <f t="array" ref="BB33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2" s="264" cm="1">
        <f t="array" ref="BC332">IF(AND($AT$12&gt;0,ROW()-ROW($AT$12)=0),"━━ Installationen ━━",IF(AND($AT$12&gt;0,ROW()-ROW($AT$12)&lt;=$AT$12),INDEX($AS$12:$AS$261,ROW()-ROW($AT$12)),IF(AND($BA$12&gt;0,ROW()-ROW($AT$12)-$AT$12-IF($AT$12&gt;0,1,0)=0),"━━ Hersteller ━━",IF(AND($BA$12&gt;0,ROW()-ROW($AT$12)-$AT$12-IF($AT$12&gt;0,1,0)&lt;=$BA$12),INDEX($AZ$12:$AZ$261,ROW()-ROW($AT$12)-$AT$12-IF($AT$12&gt;0,1,0)),0))))</f>
        <v>0</v>
      </c>
      <c r="BD332" s="264">
        <f t="shared" si="14"/>
        <v>0</v>
      </c>
    </row>
    <row r="333" spans="5:56" ht="27" customHeight="1">
      <c r="E333" s="63"/>
      <c r="AE333" s="61"/>
      <c r="AR333" s="40" t="str">
        <f t="shared" si="15"/>
        <v>-</v>
      </c>
      <c r="AS333" s="315" t="str" cm="1">
        <f t="array" ref="AS333">IFERROR(INDEX($E$12:$E$261, SMALL(IF($E$12:$E$261&lt;&gt;"", ROW($E$12:$E$261)-11), ROW(A322))), "")</f>
        <v/>
      </c>
      <c r="AU333" s="40" t="e">
        <f>IF(AND(Hersteller!$D333&lt;&gt;"", OR(Hersteller!#REF!="Hersteller", Hersteller!#REF!="")), ROW(), "")</f>
        <v>#REF!</v>
      </c>
      <c r="AV333" s="315" t="str" cm="1">
        <f t="array" ref="AV333">IFERROR(INDEX(Hersteller!$D$12:$D$261, _xlfn.AGGREGATE(15, 6, (ROW(Hersteller!$D$12:$D$261)-11)/((Hersteller!$D$12:$D$261&lt;&gt;"") * ((Hersteller!#REF!="Hersteller") + (Hersteller!#REF!=""))), ROW(A322))), "")</f>
        <v/>
      </c>
      <c r="AX333" s="315" t="str" cm="1">
        <f t="array" ref="AX333">IFERROR(
    INDEX(Hersteller!$D$12:$D$261,
        _xlfn.AGGREGATE(15, 6, (ROW(Hersteller!$D$12:$D$261)-11) / ((Hersteller!$D$12:$D$261&lt;&gt;"") * (Hersteller!#REF!="Zwischenhändler")), ROW(A322))
    ),
    ""
)</f>
        <v/>
      </c>
      <c r="BB333" s="264" cm="1">
        <f t="array" ref="BB33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3" s="264" cm="1">
        <f t="array" ref="BC333">IF(AND($AT$12&gt;0,ROW()-ROW($AT$12)=0),"━━ Installationen ━━",IF(AND($AT$12&gt;0,ROW()-ROW($AT$12)&lt;=$AT$12),INDEX($AS$12:$AS$261,ROW()-ROW($AT$12)),IF(AND($BA$12&gt;0,ROW()-ROW($AT$12)-$AT$12-IF($AT$12&gt;0,1,0)=0),"━━ Hersteller ━━",IF(AND($BA$12&gt;0,ROW()-ROW($AT$12)-$AT$12-IF($AT$12&gt;0,1,0)&lt;=$BA$12),INDEX($AZ$12:$AZ$261,ROW()-ROW($AT$12)-$AT$12-IF($AT$12&gt;0,1,0)),0))))</f>
        <v>0</v>
      </c>
      <c r="BD333" s="264">
        <f t="shared" ref="BD333:BD396" si="16">IFERROR(IF(ISERROR($AU$12),$BC333,$BB333),0)</f>
        <v>0</v>
      </c>
    </row>
    <row r="334" spans="5:56" ht="27" customHeight="1">
      <c r="E334" s="63"/>
      <c r="AE334" s="61"/>
      <c r="AR334" s="40" t="str">
        <f t="shared" si="15"/>
        <v>-</v>
      </c>
      <c r="AS334" s="315" t="str" cm="1">
        <f t="array" ref="AS334">IFERROR(INDEX($E$12:$E$261, SMALL(IF($E$12:$E$261&lt;&gt;"", ROW($E$12:$E$261)-11), ROW(A323))), "")</f>
        <v/>
      </c>
      <c r="AU334" s="40" t="e">
        <f>IF(AND(Hersteller!$D334&lt;&gt;"", OR(Hersteller!#REF!="Hersteller", Hersteller!#REF!="")), ROW(), "")</f>
        <v>#REF!</v>
      </c>
      <c r="AV334" s="315" t="str" cm="1">
        <f t="array" ref="AV334">IFERROR(INDEX(Hersteller!$D$12:$D$261, _xlfn.AGGREGATE(15, 6, (ROW(Hersteller!$D$12:$D$261)-11)/((Hersteller!$D$12:$D$261&lt;&gt;"") * ((Hersteller!#REF!="Hersteller") + (Hersteller!#REF!=""))), ROW(A323))), "")</f>
        <v/>
      </c>
      <c r="AX334" s="315" t="str" cm="1">
        <f t="array" ref="AX334">IFERROR(
    INDEX(Hersteller!$D$12:$D$261,
        _xlfn.AGGREGATE(15, 6, (ROW(Hersteller!$D$12:$D$261)-11) / ((Hersteller!$D$12:$D$261&lt;&gt;"") * (Hersteller!#REF!="Zwischenhändler")), ROW(A323))
    ),
    ""
)</f>
        <v/>
      </c>
      <c r="BB334" s="264" cm="1">
        <f t="array" ref="BB33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4" s="264" cm="1">
        <f t="array" ref="BC334">IF(AND($AT$12&gt;0,ROW()-ROW($AT$12)=0),"━━ Installationen ━━",IF(AND($AT$12&gt;0,ROW()-ROW($AT$12)&lt;=$AT$12),INDEX($AS$12:$AS$261,ROW()-ROW($AT$12)),IF(AND($BA$12&gt;0,ROW()-ROW($AT$12)-$AT$12-IF($AT$12&gt;0,1,0)=0),"━━ Hersteller ━━",IF(AND($BA$12&gt;0,ROW()-ROW($AT$12)-$AT$12-IF($AT$12&gt;0,1,0)&lt;=$BA$12),INDEX($AZ$12:$AZ$261,ROW()-ROW($AT$12)-$AT$12-IF($AT$12&gt;0,1,0)),0))))</f>
        <v>0</v>
      </c>
      <c r="BD334" s="264">
        <f t="shared" si="16"/>
        <v>0</v>
      </c>
    </row>
    <row r="335" spans="5:56" ht="27" customHeight="1">
      <c r="E335" s="63"/>
      <c r="AE335" s="61"/>
      <c r="AR335" s="40" t="str">
        <f t="shared" si="15"/>
        <v>-</v>
      </c>
      <c r="AS335" s="315" t="str" cm="1">
        <f t="array" ref="AS335">IFERROR(INDEX($E$12:$E$261, SMALL(IF($E$12:$E$261&lt;&gt;"", ROW($E$12:$E$261)-11), ROW(A324))), "")</f>
        <v/>
      </c>
      <c r="AU335" s="40" t="e">
        <f>IF(AND(Hersteller!$D335&lt;&gt;"", OR(Hersteller!#REF!="Hersteller", Hersteller!#REF!="")), ROW(), "")</f>
        <v>#REF!</v>
      </c>
      <c r="AV335" s="315" t="str" cm="1">
        <f t="array" ref="AV335">IFERROR(INDEX(Hersteller!$D$12:$D$261, _xlfn.AGGREGATE(15, 6, (ROW(Hersteller!$D$12:$D$261)-11)/((Hersteller!$D$12:$D$261&lt;&gt;"") * ((Hersteller!#REF!="Hersteller") + (Hersteller!#REF!=""))), ROW(A324))), "")</f>
        <v/>
      </c>
      <c r="AX335" s="315" t="str" cm="1">
        <f t="array" ref="AX335">IFERROR(
    INDEX(Hersteller!$D$12:$D$261,
        _xlfn.AGGREGATE(15, 6, (ROW(Hersteller!$D$12:$D$261)-11) / ((Hersteller!$D$12:$D$261&lt;&gt;"") * (Hersteller!#REF!="Zwischenhändler")), ROW(A324))
    ),
    ""
)</f>
        <v/>
      </c>
      <c r="BB335" s="264" cm="1">
        <f t="array" ref="BB33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5" s="264" cm="1">
        <f t="array" ref="BC335">IF(AND($AT$12&gt;0,ROW()-ROW($AT$12)=0),"━━ Installationen ━━",IF(AND($AT$12&gt;0,ROW()-ROW($AT$12)&lt;=$AT$12),INDEX($AS$12:$AS$261,ROW()-ROW($AT$12)),IF(AND($BA$12&gt;0,ROW()-ROW($AT$12)-$AT$12-IF($AT$12&gt;0,1,0)=0),"━━ Hersteller ━━",IF(AND($BA$12&gt;0,ROW()-ROW($AT$12)-$AT$12-IF($AT$12&gt;0,1,0)&lt;=$BA$12),INDEX($AZ$12:$AZ$261,ROW()-ROW($AT$12)-$AT$12-IF($AT$12&gt;0,1,0)),0))))</f>
        <v>0</v>
      </c>
      <c r="BD335" s="264">
        <f t="shared" si="16"/>
        <v>0</v>
      </c>
    </row>
    <row r="336" spans="5:56" ht="27" customHeight="1">
      <c r="E336" s="63"/>
      <c r="AE336" s="61"/>
      <c r="AR336" s="40" t="str">
        <f t="shared" si="15"/>
        <v>-</v>
      </c>
      <c r="AS336" s="315" t="str" cm="1">
        <f t="array" ref="AS336">IFERROR(INDEX($E$12:$E$261, SMALL(IF($E$12:$E$261&lt;&gt;"", ROW($E$12:$E$261)-11), ROW(A325))), "")</f>
        <v/>
      </c>
      <c r="AU336" s="40" t="e">
        <f>IF(AND(Hersteller!$D336&lt;&gt;"", OR(Hersteller!#REF!="Hersteller", Hersteller!#REF!="")), ROW(), "")</f>
        <v>#REF!</v>
      </c>
      <c r="AV336" s="315" t="str" cm="1">
        <f t="array" ref="AV336">IFERROR(INDEX(Hersteller!$D$12:$D$261, _xlfn.AGGREGATE(15, 6, (ROW(Hersteller!$D$12:$D$261)-11)/((Hersteller!$D$12:$D$261&lt;&gt;"") * ((Hersteller!#REF!="Hersteller") + (Hersteller!#REF!=""))), ROW(A325))), "")</f>
        <v/>
      </c>
      <c r="AX336" s="315" t="str" cm="1">
        <f t="array" ref="AX336">IFERROR(
    INDEX(Hersteller!$D$12:$D$261,
        _xlfn.AGGREGATE(15, 6, (ROW(Hersteller!$D$12:$D$261)-11) / ((Hersteller!$D$12:$D$261&lt;&gt;"") * (Hersteller!#REF!="Zwischenhändler")), ROW(A325))
    ),
    ""
)</f>
        <v/>
      </c>
      <c r="BB336" s="264" cm="1">
        <f t="array" ref="BB33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6" s="264" cm="1">
        <f t="array" ref="BC336">IF(AND($AT$12&gt;0,ROW()-ROW($AT$12)=0),"━━ Installationen ━━",IF(AND($AT$12&gt;0,ROW()-ROW($AT$12)&lt;=$AT$12),INDEX($AS$12:$AS$261,ROW()-ROW($AT$12)),IF(AND($BA$12&gt;0,ROW()-ROW($AT$12)-$AT$12-IF($AT$12&gt;0,1,0)=0),"━━ Hersteller ━━",IF(AND($BA$12&gt;0,ROW()-ROW($AT$12)-$AT$12-IF($AT$12&gt;0,1,0)&lt;=$BA$12),INDEX($AZ$12:$AZ$261,ROW()-ROW($AT$12)-$AT$12-IF($AT$12&gt;0,1,0)),0))))</f>
        <v>0</v>
      </c>
      <c r="BD336" s="264">
        <f t="shared" si="16"/>
        <v>0</v>
      </c>
    </row>
    <row r="337" spans="5:56" ht="27" customHeight="1">
      <c r="E337" s="63"/>
      <c r="AE337" s="61"/>
      <c r="AR337" s="40" t="str">
        <f t="shared" si="15"/>
        <v>-</v>
      </c>
      <c r="AS337" s="315" t="str" cm="1">
        <f t="array" ref="AS337">IFERROR(INDEX($E$12:$E$261, SMALL(IF($E$12:$E$261&lt;&gt;"", ROW($E$12:$E$261)-11), ROW(A326))), "")</f>
        <v/>
      </c>
      <c r="AU337" s="40" t="e">
        <f>IF(AND(Hersteller!$D337&lt;&gt;"", OR(Hersteller!#REF!="Hersteller", Hersteller!#REF!="")), ROW(), "")</f>
        <v>#REF!</v>
      </c>
      <c r="AV337" s="315" t="str" cm="1">
        <f t="array" ref="AV337">IFERROR(INDEX(Hersteller!$D$12:$D$261, _xlfn.AGGREGATE(15, 6, (ROW(Hersteller!$D$12:$D$261)-11)/((Hersteller!$D$12:$D$261&lt;&gt;"") * ((Hersteller!#REF!="Hersteller") + (Hersteller!#REF!=""))), ROW(A326))), "")</f>
        <v/>
      </c>
      <c r="AX337" s="315" t="str" cm="1">
        <f t="array" ref="AX337">IFERROR(
    INDEX(Hersteller!$D$12:$D$261,
        _xlfn.AGGREGATE(15, 6, (ROW(Hersteller!$D$12:$D$261)-11) / ((Hersteller!$D$12:$D$261&lt;&gt;"") * (Hersteller!#REF!="Zwischenhändler")), ROW(A326))
    ),
    ""
)</f>
        <v/>
      </c>
      <c r="BB337" s="264" cm="1">
        <f t="array" ref="BB33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7" s="264" cm="1">
        <f t="array" ref="BC337">IF(AND($AT$12&gt;0,ROW()-ROW($AT$12)=0),"━━ Installationen ━━",IF(AND($AT$12&gt;0,ROW()-ROW($AT$12)&lt;=$AT$12),INDEX($AS$12:$AS$261,ROW()-ROW($AT$12)),IF(AND($BA$12&gt;0,ROW()-ROW($AT$12)-$AT$12-IF($AT$12&gt;0,1,0)=0),"━━ Hersteller ━━",IF(AND($BA$12&gt;0,ROW()-ROW($AT$12)-$AT$12-IF($AT$12&gt;0,1,0)&lt;=$BA$12),INDEX($AZ$12:$AZ$261,ROW()-ROW($AT$12)-$AT$12-IF($AT$12&gt;0,1,0)),0))))</f>
        <v>0</v>
      </c>
      <c r="BD337" s="264">
        <f t="shared" si="16"/>
        <v>0</v>
      </c>
    </row>
    <row r="338" spans="5:56" ht="27" customHeight="1">
      <c r="E338" s="63"/>
      <c r="AE338" s="61"/>
      <c r="AR338" s="40" t="str">
        <f t="shared" si="15"/>
        <v>-</v>
      </c>
      <c r="AS338" s="315" t="str" cm="1">
        <f t="array" ref="AS338">IFERROR(INDEX($E$12:$E$261, SMALL(IF($E$12:$E$261&lt;&gt;"", ROW($E$12:$E$261)-11), ROW(A327))), "")</f>
        <v/>
      </c>
      <c r="AU338" s="40" t="e">
        <f>IF(AND(Hersteller!$D338&lt;&gt;"", OR(Hersteller!#REF!="Hersteller", Hersteller!#REF!="")), ROW(), "")</f>
        <v>#REF!</v>
      </c>
      <c r="AV338" s="315" t="str" cm="1">
        <f t="array" ref="AV338">IFERROR(INDEX(Hersteller!$D$12:$D$261, _xlfn.AGGREGATE(15, 6, (ROW(Hersteller!$D$12:$D$261)-11)/((Hersteller!$D$12:$D$261&lt;&gt;"") * ((Hersteller!#REF!="Hersteller") + (Hersteller!#REF!=""))), ROW(A327))), "")</f>
        <v/>
      </c>
      <c r="AX338" s="315" t="str" cm="1">
        <f t="array" ref="AX338">IFERROR(
    INDEX(Hersteller!$D$12:$D$261,
        _xlfn.AGGREGATE(15, 6, (ROW(Hersteller!$D$12:$D$261)-11) / ((Hersteller!$D$12:$D$261&lt;&gt;"") * (Hersteller!#REF!="Zwischenhändler")), ROW(A327))
    ),
    ""
)</f>
        <v/>
      </c>
      <c r="BB338" s="264" cm="1">
        <f t="array" ref="BB33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8" s="264" cm="1">
        <f t="array" ref="BC338">IF(AND($AT$12&gt;0,ROW()-ROW($AT$12)=0),"━━ Installationen ━━",IF(AND($AT$12&gt;0,ROW()-ROW($AT$12)&lt;=$AT$12),INDEX($AS$12:$AS$261,ROW()-ROW($AT$12)),IF(AND($BA$12&gt;0,ROW()-ROW($AT$12)-$AT$12-IF($AT$12&gt;0,1,0)=0),"━━ Hersteller ━━",IF(AND($BA$12&gt;0,ROW()-ROW($AT$12)-$AT$12-IF($AT$12&gt;0,1,0)&lt;=$BA$12),INDEX($AZ$12:$AZ$261,ROW()-ROW($AT$12)-$AT$12-IF($AT$12&gt;0,1,0)),0))))</f>
        <v>0</v>
      </c>
      <c r="BD338" s="264">
        <f t="shared" si="16"/>
        <v>0</v>
      </c>
    </row>
    <row r="339" spans="5:56" ht="27" customHeight="1">
      <c r="E339" s="63"/>
      <c r="AE339" s="61"/>
      <c r="AR339" s="40" t="str">
        <f t="shared" si="15"/>
        <v>-</v>
      </c>
      <c r="AS339" s="315" t="str" cm="1">
        <f t="array" ref="AS339">IFERROR(INDEX($E$12:$E$261, SMALL(IF($E$12:$E$261&lt;&gt;"", ROW($E$12:$E$261)-11), ROW(A328))), "")</f>
        <v/>
      </c>
      <c r="AU339" s="40" t="e">
        <f>IF(AND(Hersteller!$D339&lt;&gt;"", OR(Hersteller!#REF!="Hersteller", Hersteller!#REF!="")), ROW(), "")</f>
        <v>#REF!</v>
      </c>
      <c r="AV339" s="315" t="str" cm="1">
        <f t="array" ref="AV339">IFERROR(INDEX(Hersteller!$D$12:$D$261, _xlfn.AGGREGATE(15, 6, (ROW(Hersteller!$D$12:$D$261)-11)/((Hersteller!$D$12:$D$261&lt;&gt;"") * ((Hersteller!#REF!="Hersteller") + (Hersteller!#REF!=""))), ROW(A328))), "")</f>
        <v/>
      </c>
      <c r="AX339" s="315" t="str" cm="1">
        <f t="array" ref="AX339">IFERROR(
    INDEX(Hersteller!$D$12:$D$261,
        _xlfn.AGGREGATE(15, 6, (ROW(Hersteller!$D$12:$D$261)-11) / ((Hersteller!$D$12:$D$261&lt;&gt;"") * (Hersteller!#REF!="Zwischenhändler")), ROW(A328))
    ),
    ""
)</f>
        <v/>
      </c>
      <c r="BB339" s="264" cm="1">
        <f t="array" ref="BB33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39" s="264" cm="1">
        <f t="array" ref="BC339">IF(AND($AT$12&gt;0,ROW()-ROW($AT$12)=0),"━━ Installationen ━━",IF(AND($AT$12&gt;0,ROW()-ROW($AT$12)&lt;=$AT$12),INDEX($AS$12:$AS$261,ROW()-ROW($AT$12)),IF(AND($BA$12&gt;0,ROW()-ROW($AT$12)-$AT$12-IF($AT$12&gt;0,1,0)=0),"━━ Hersteller ━━",IF(AND($BA$12&gt;0,ROW()-ROW($AT$12)-$AT$12-IF($AT$12&gt;0,1,0)&lt;=$BA$12),INDEX($AZ$12:$AZ$261,ROW()-ROW($AT$12)-$AT$12-IF($AT$12&gt;0,1,0)),0))))</f>
        <v>0</v>
      </c>
      <c r="BD339" s="264">
        <f t="shared" si="16"/>
        <v>0</v>
      </c>
    </row>
    <row r="340" spans="5:56" ht="27" customHeight="1">
      <c r="E340" s="63"/>
      <c r="AE340" s="61"/>
      <c r="AR340" s="40" t="str">
        <f t="shared" si="15"/>
        <v>-</v>
      </c>
      <c r="AS340" s="315" t="str" cm="1">
        <f t="array" ref="AS340">IFERROR(INDEX($E$12:$E$261, SMALL(IF($E$12:$E$261&lt;&gt;"", ROW($E$12:$E$261)-11), ROW(A329))), "")</f>
        <v/>
      </c>
      <c r="AU340" s="40" t="e">
        <f>IF(AND(Hersteller!$D340&lt;&gt;"", OR(Hersteller!#REF!="Hersteller", Hersteller!#REF!="")), ROW(), "")</f>
        <v>#REF!</v>
      </c>
      <c r="AV340" s="315" t="str" cm="1">
        <f t="array" ref="AV340">IFERROR(INDEX(Hersteller!$D$12:$D$261, _xlfn.AGGREGATE(15, 6, (ROW(Hersteller!$D$12:$D$261)-11)/((Hersteller!$D$12:$D$261&lt;&gt;"") * ((Hersteller!#REF!="Hersteller") + (Hersteller!#REF!=""))), ROW(A329))), "")</f>
        <v/>
      </c>
      <c r="AX340" s="315" t="str" cm="1">
        <f t="array" ref="AX340">IFERROR(
    INDEX(Hersteller!$D$12:$D$261,
        _xlfn.AGGREGATE(15, 6, (ROW(Hersteller!$D$12:$D$261)-11) / ((Hersteller!$D$12:$D$261&lt;&gt;"") * (Hersteller!#REF!="Zwischenhändler")), ROW(A329))
    ),
    ""
)</f>
        <v/>
      </c>
      <c r="BB340" s="264" cm="1">
        <f t="array" ref="BB34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0" s="264" cm="1">
        <f t="array" ref="BC340">IF(AND($AT$12&gt;0,ROW()-ROW($AT$12)=0),"━━ Installationen ━━",IF(AND($AT$12&gt;0,ROW()-ROW($AT$12)&lt;=$AT$12),INDEX($AS$12:$AS$261,ROW()-ROW($AT$12)),IF(AND($BA$12&gt;0,ROW()-ROW($AT$12)-$AT$12-IF($AT$12&gt;0,1,0)=0),"━━ Hersteller ━━",IF(AND($BA$12&gt;0,ROW()-ROW($AT$12)-$AT$12-IF($AT$12&gt;0,1,0)&lt;=$BA$12),INDEX($AZ$12:$AZ$261,ROW()-ROW($AT$12)-$AT$12-IF($AT$12&gt;0,1,0)),0))))</f>
        <v>0</v>
      </c>
      <c r="BD340" s="264">
        <f t="shared" si="16"/>
        <v>0</v>
      </c>
    </row>
    <row r="341" spans="5:56" ht="27" customHeight="1">
      <c r="E341" s="63"/>
      <c r="AE341" s="61"/>
      <c r="AR341" s="40" t="str">
        <f t="shared" si="15"/>
        <v>-</v>
      </c>
      <c r="AS341" s="315" t="str" cm="1">
        <f t="array" ref="AS341">IFERROR(INDEX($E$12:$E$261, SMALL(IF($E$12:$E$261&lt;&gt;"", ROW($E$12:$E$261)-11), ROW(A330))), "")</f>
        <v/>
      </c>
      <c r="AU341" s="40" t="e">
        <f>IF(AND(Hersteller!$D341&lt;&gt;"", OR(Hersteller!#REF!="Hersteller", Hersteller!#REF!="")), ROW(), "")</f>
        <v>#REF!</v>
      </c>
      <c r="AV341" s="315" t="str" cm="1">
        <f t="array" ref="AV341">IFERROR(INDEX(Hersteller!$D$12:$D$261, _xlfn.AGGREGATE(15, 6, (ROW(Hersteller!$D$12:$D$261)-11)/((Hersteller!$D$12:$D$261&lt;&gt;"") * ((Hersteller!#REF!="Hersteller") + (Hersteller!#REF!=""))), ROW(A330))), "")</f>
        <v/>
      </c>
      <c r="AX341" s="315" t="str" cm="1">
        <f t="array" ref="AX341">IFERROR(
    INDEX(Hersteller!$D$12:$D$261,
        _xlfn.AGGREGATE(15, 6, (ROW(Hersteller!$D$12:$D$261)-11) / ((Hersteller!$D$12:$D$261&lt;&gt;"") * (Hersteller!#REF!="Zwischenhändler")), ROW(A330))
    ),
    ""
)</f>
        <v/>
      </c>
      <c r="BB341" s="264" cm="1">
        <f t="array" ref="BB34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1" s="264" cm="1">
        <f t="array" ref="BC341">IF(AND($AT$12&gt;0,ROW()-ROW($AT$12)=0),"━━ Installationen ━━",IF(AND($AT$12&gt;0,ROW()-ROW($AT$12)&lt;=$AT$12),INDEX($AS$12:$AS$261,ROW()-ROW($AT$12)),IF(AND($BA$12&gt;0,ROW()-ROW($AT$12)-$AT$12-IF($AT$12&gt;0,1,0)=0),"━━ Hersteller ━━",IF(AND($BA$12&gt;0,ROW()-ROW($AT$12)-$AT$12-IF($AT$12&gt;0,1,0)&lt;=$BA$12),INDEX($AZ$12:$AZ$261,ROW()-ROW($AT$12)-$AT$12-IF($AT$12&gt;0,1,0)),0))))</f>
        <v>0</v>
      </c>
      <c r="BD341" s="264">
        <f t="shared" si="16"/>
        <v>0</v>
      </c>
    </row>
    <row r="342" spans="5:56" ht="27" customHeight="1">
      <c r="E342" s="63"/>
      <c r="AE342" s="61"/>
      <c r="AR342" s="40" t="str">
        <f t="shared" si="15"/>
        <v>-</v>
      </c>
      <c r="AS342" s="315" t="str" cm="1">
        <f t="array" ref="AS342">IFERROR(INDEX($E$12:$E$261, SMALL(IF($E$12:$E$261&lt;&gt;"", ROW($E$12:$E$261)-11), ROW(A331))), "")</f>
        <v/>
      </c>
      <c r="AU342" s="40" t="e">
        <f>IF(AND(Hersteller!$D342&lt;&gt;"", OR(Hersteller!#REF!="Hersteller", Hersteller!#REF!="")), ROW(), "")</f>
        <v>#REF!</v>
      </c>
      <c r="AV342" s="315" t="str" cm="1">
        <f t="array" ref="AV342">IFERROR(INDEX(Hersteller!$D$12:$D$261, _xlfn.AGGREGATE(15, 6, (ROW(Hersteller!$D$12:$D$261)-11)/((Hersteller!$D$12:$D$261&lt;&gt;"") * ((Hersteller!#REF!="Hersteller") + (Hersteller!#REF!=""))), ROW(A331))), "")</f>
        <v/>
      </c>
      <c r="AX342" s="315" t="str" cm="1">
        <f t="array" ref="AX342">IFERROR(
    INDEX(Hersteller!$D$12:$D$261,
        _xlfn.AGGREGATE(15, 6, (ROW(Hersteller!$D$12:$D$261)-11) / ((Hersteller!$D$12:$D$261&lt;&gt;"") * (Hersteller!#REF!="Zwischenhändler")), ROW(A331))
    ),
    ""
)</f>
        <v/>
      </c>
      <c r="BB342" s="264" cm="1">
        <f t="array" ref="BB34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2" s="264" cm="1">
        <f t="array" ref="BC342">IF(AND($AT$12&gt;0,ROW()-ROW($AT$12)=0),"━━ Installationen ━━",IF(AND($AT$12&gt;0,ROW()-ROW($AT$12)&lt;=$AT$12),INDEX($AS$12:$AS$261,ROW()-ROW($AT$12)),IF(AND($BA$12&gt;0,ROW()-ROW($AT$12)-$AT$12-IF($AT$12&gt;0,1,0)=0),"━━ Hersteller ━━",IF(AND($BA$12&gt;0,ROW()-ROW($AT$12)-$AT$12-IF($AT$12&gt;0,1,0)&lt;=$BA$12),INDEX($AZ$12:$AZ$261,ROW()-ROW($AT$12)-$AT$12-IF($AT$12&gt;0,1,0)),0))))</f>
        <v>0</v>
      </c>
      <c r="BD342" s="264">
        <f t="shared" si="16"/>
        <v>0</v>
      </c>
    </row>
    <row r="343" spans="5:56" ht="27" customHeight="1">
      <c r="E343" s="63"/>
      <c r="AE343" s="61"/>
      <c r="AR343" s="40" t="str">
        <f t="shared" si="15"/>
        <v>-</v>
      </c>
      <c r="AS343" s="315" t="str" cm="1">
        <f t="array" ref="AS343">IFERROR(INDEX($E$12:$E$261, SMALL(IF($E$12:$E$261&lt;&gt;"", ROW($E$12:$E$261)-11), ROW(A332))), "")</f>
        <v/>
      </c>
      <c r="AU343" s="40" t="e">
        <f>IF(AND(Hersteller!$D343&lt;&gt;"", OR(Hersteller!#REF!="Hersteller", Hersteller!#REF!="")), ROW(), "")</f>
        <v>#REF!</v>
      </c>
      <c r="AV343" s="315" t="str" cm="1">
        <f t="array" ref="AV343">IFERROR(INDEX(Hersteller!$D$12:$D$261, _xlfn.AGGREGATE(15, 6, (ROW(Hersteller!$D$12:$D$261)-11)/((Hersteller!$D$12:$D$261&lt;&gt;"") * ((Hersteller!#REF!="Hersteller") + (Hersteller!#REF!=""))), ROW(A332))), "")</f>
        <v/>
      </c>
      <c r="AX343" s="315" t="str" cm="1">
        <f t="array" ref="AX343">IFERROR(
    INDEX(Hersteller!$D$12:$D$261,
        _xlfn.AGGREGATE(15, 6, (ROW(Hersteller!$D$12:$D$261)-11) / ((Hersteller!$D$12:$D$261&lt;&gt;"") * (Hersteller!#REF!="Zwischenhändler")), ROW(A332))
    ),
    ""
)</f>
        <v/>
      </c>
      <c r="BB343" s="264" cm="1">
        <f t="array" ref="BB34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3" s="264" cm="1">
        <f t="array" ref="BC343">IF(AND($AT$12&gt;0,ROW()-ROW($AT$12)=0),"━━ Installationen ━━",IF(AND($AT$12&gt;0,ROW()-ROW($AT$12)&lt;=$AT$12),INDEX($AS$12:$AS$261,ROW()-ROW($AT$12)),IF(AND($BA$12&gt;0,ROW()-ROW($AT$12)-$AT$12-IF($AT$12&gt;0,1,0)=0),"━━ Hersteller ━━",IF(AND($BA$12&gt;0,ROW()-ROW($AT$12)-$AT$12-IF($AT$12&gt;0,1,0)&lt;=$BA$12),INDEX($AZ$12:$AZ$261,ROW()-ROW($AT$12)-$AT$12-IF($AT$12&gt;0,1,0)),0))))</f>
        <v>0</v>
      </c>
      <c r="BD343" s="264">
        <f t="shared" si="16"/>
        <v>0</v>
      </c>
    </row>
    <row r="344" spans="5:56" ht="27" customHeight="1">
      <c r="E344" s="63"/>
      <c r="AE344" s="61"/>
      <c r="AR344" s="40" t="str">
        <f t="shared" si="15"/>
        <v>-</v>
      </c>
      <c r="AS344" s="315" t="str" cm="1">
        <f t="array" ref="AS344">IFERROR(INDEX($E$12:$E$261, SMALL(IF($E$12:$E$261&lt;&gt;"", ROW($E$12:$E$261)-11), ROW(A333))), "")</f>
        <v/>
      </c>
      <c r="AU344" s="40" t="e">
        <f>IF(AND(Hersteller!$D344&lt;&gt;"", OR(Hersteller!#REF!="Hersteller", Hersteller!#REF!="")), ROW(), "")</f>
        <v>#REF!</v>
      </c>
      <c r="AV344" s="315" t="str" cm="1">
        <f t="array" ref="AV344">IFERROR(INDEX(Hersteller!$D$12:$D$261, _xlfn.AGGREGATE(15, 6, (ROW(Hersteller!$D$12:$D$261)-11)/((Hersteller!$D$12:$D$261&lt;&gt;"") * ((Hersteller!#REF!="Hersteller") + (Hersteller!#REF!=""))), ROW(A333))), "")</f>
        <v/>
      </c>
      <c r="AX344" s="315" t="str" cm="1">
        <f t="array" ref="AX344">IFERROR(
    INDEX(Hersteller!$D$12:$D$261,
        _xlfn.AGGREGATE(15, 6, (ROW(Hersteller!$D$12:$D$261)-11) / ((Hersteller!$D$12:$D$261&lt;&gt;"") * (Hersteller!#REF!="Zwischenhändler")), ROW(A333))
    ),
    ""
)</f>
        <v/>
      </c>
      <c r="BB344" s="264" cm="1">
        <f t="array" ref="BB34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4" s="264" cm="1">
        <f t="array" ref="BC344">IF(AND($AT$12&gt;0,ROW()-ROW($AT$12)=0),"━━ Installationen ━━",IF(AND($AT$12&gt;0,ROW()-ROW($AT$12)&lt;=$AT$12),INDEX($AS$12:$AS$261,ROW()-ROW($AT$12)),IF(AND($BA$12&gt;0,ROW()-ROW($AT$12)-$AT$12-IF($AT$12&gt;0,1,0)=0),"━━ Hersteller ━━",IF(AND($BA$12&gt;0,ROW()-ROW($AT$12)-$AT$12-IF($AT$12&gt;0,1,0)&lt;=$BA$12),INDEX($AZ$12:$AZ$261,ROW()-ROW($AT$12)-$AT$12-IF($AT$12&gt;0,1,0)),0))))</f>
        <v>0</v>
      </c>
      <c r="BD344" s="264">
        <f t="shared" si="16"/>
        <v>0</v>
      </c>
    </row>
    <row r="345" spans="5:56" ht="27" customHeight="1">
      <c r="E345" s="63"/>
      <c r="AE345" s="61"/>
      <c r="AR345" s="40" t="str">
        <f t="shared" si="15"/>
        <v>-</v>
      </c>
      <c r="AS345" s="315" t="str" cm="1">
        <f t="array" ref="AS345">IFERROR(INDEX($E$12:$E$261, SMALL(IF($E$12:$E$261&lt;&gt;"", ROW($E$12:$E$261)-11), ROW(A334))), "")</f>
        <v/>
      </c>
      <c r="AU345" s="40" t="e">
        <f>IF(AND(Hersteller!$D345&lt;&gt;"", OR(Hersteller!#REF!="Hersteller", Hersteller!#REF!="")), ROW(), "")</f>
        <v>#REF!</v>
      </c>
      <c r="AV345" s="315" t="str" cm="1">
        <f t="array" ref="AV345">IFERROR(INDEX(Hersteller!$D$12:$D$261, _xlfn.AGGREGATE(15, 6, (ROW(Hersteller!$D$12:$D$261)-11)/((Hersteller!$D$12:$D$261&lt;&gt;"") * ((Hersteller!#REF!="Hersteller") + (Hersteller!#REF!=""))), ROW(A334))), "")</f>
        <v/>
      </c>
      <c r="AX345" s="315" t="str" cm="1">
        <f t="array" ref="AX345">IFERROR(
    INDEX(Hersteller!$D$12:$D$261,
        _xlfn.AGGREGATE(15, 6, (ROW(Hersteller!$D$12:$D$261)-11) / ((Hersteller!$D$12:$D$261&lt;&gt;"") * (Hersteller!#REF!="Zwischenhändler")), ROW(A334))
    ),
    ""
)</f>
        <v/>
      </c>
      <c r="BB345" s="264" cm="1">
        <f t="array" ref="BB34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5" s="264" cm="1">
        <f t="array" ref="BC345">IF(AND($AT$12&gt;0,ROW()-ROW($AT$12)=0),"━━ Installationen ━━",IF(AND($AT$12&gt;0,ROW()-ROW($AT$12)&lt;=$AT$12),INDEX($AS$12:$AS$261,ROW()-ROW($AT$12)),IF(AND($BA$12&gt;0,ROW()-ROW($AT$12)-$AT$12-IF($AT$12&gt;0,1,0)=0),"━━ Hersteller ━━",IF(AND($BA$12&gt;0,ROW()-ROW($AT$12)-$AT$12-IF($AT$12&gt;0,1,0)&lt;=$BA$12),INDEX($AZ$12:$AZ$261,ROW()-ROW($AT$12)-$AT$12-IF($AT$12&gt;0,1,0)),0))))</f>
        <v>0</v>
      </c>
      <c r="BD345" s="264">
        <f t="shared" si="16"/>
        <v>0</v>
      </c>
    </row>
    <row r="346" spans="5:56" ht="27" customHeight="1">
      <c r="E346" s="63"/>
      <c r="AE346" s="61"/>
      <c r="AR346" s="40" t="str">
        <f t="shared" si="15"/>
        <v>-</v>
      </c>
      <c r="AS346" s="315" t="str" cm="1">
        <f t="array" ref="AS346">IFERROR(INDEX($E$12:$E$261, SMALL(IF($E$12:$E$261&lt;&gt;"", ROW($E$12:$E$261)-11), ROW(A335))), "")</f>
        <v/>
      </c>
      <c r="AU346" s="40" t="e">
        <f>IF(AND(Hersteller!$D346&lt;&gt;"", OR(Hersteller!#REF!="Hersteller", Hersteller!#REF!="")), ROW(), "")</f>
        <v>#REF!</v>
      </c>
      <c r="AV346" s="315" t="str" cm="1">
        <f t="array" ref="AV346">IFERROR(INDEX(Hersteller!$D$12:$D$261, _xlfn.AGGREGATE(15, 6, (ROW(Hersteller!$D$12:$D$261)-11)/((Hersteller!$D$12:$D$261&lt;&gt;"") * ((Hersteller!#REF!="Hersteller") + (Hersteller!#REF!=""))), ROW(A335))), "")</f>
        <v/>
      </c>
      <c r="AX346" s="315" t="str" cm="1">
        <f t="array" ref="AX346">IFERROR(
    INDEX(Hersteller!$D$12:$D$261,
        _xlfn.AGGREGATE(15, 6, (ROW(Hersteller!$D$12:$D$261)-11) / ((Hersteller!$D$12:$D$261&lt;&gt;"") * (Hersteller!#REF!="Zwischenhändler")), ROW(A335))
    ),
    ""
)</f>
        <v/>
      </c>
      <c r="BB346" s="264" cm="1">
        <f t="array" ref="BB34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6" s="264" cm="1">
        <f t="array" ref="BC346">IF(AND($AT$12&gt;0,ROW()-ROW($AT$12)=0),"━━ Installationen ━━",IF(AND($AT$12&gt;0,ROW()-ROW($AT$12)&lt;=$AT$12),INDEX($AS$12:$AS$261,ROW()-ROW($AT$12)),IF(AND($BA$12&gt;0,ROW()-ROW($AT$12)-$AT$12-IF($AT$12&gt;0,1,0)=0),"━━ Hersteller ━━",IF(AND($BA$12&gt;0,ROW()-ROW($AT$12)-$AT$12-IF($AT$12&gt;0,1,0)&lt;=$BA$12),INDEX($AZ$12:$AZ$261,ROW()-ROW($AT$12)-$AT$12-IF($AT$12&gt;0,1,0)),0))))</f>
        <v>0</v>
      </c>
      <c r="BD346" s="264">
        <f t="shared" si="16"/>
        <v>0</v>
      </c>
    </row>
    <row r="347" spans="5:56" ht="27" customHeight="1">
      <c r="E347" s="63"/>
      <c r="AE347" s="61"/>
      <c r="AR347" s="40" t="str">
        <f t="shared" si="15"/>
        <v>-</v>
      </c>
      <c r="AS347" s="315" t="str" cm="1">
        <f t="array" ref="AS347">IFERROR(INDEX($E$12:$E$261, SMALL(IF($E$12:$E$261&lt;&gt;"", ROW($E$12:$E$261)-11), ROW(A336))), "")</f>
        <v/>
      </c>
      <c r="AU347" s="40" t="e">
        <f>IF(AND(Hersteller!$D347&lt;&gt;"", OR(Hersteller!#REF!="Hersteller", Hersteller!#REF!="")), ROW(), "")</f>
        <v>#REF!</v>
      </c>
      <c r="AV347" s="315" t="str" cm="1">
        <f t="array" ref="AV347">IFERROR(INDEX(Hersteller!$D$12:$D$261, _xlfn.AGGREGATE(15, 6, (ROW(Hersteller!$D$12:$D$261)-11)/((Hersteller!$D$12:$D$261&lt;&gt;"") * ((Hersteller!#REF!="Hersteller") + (Hersteller!#REF!=""))), ROW(A336))), "")</f>
        <v/>
      </c>
      <c r="AX347" s="315" t="str" cm="1">
        <f t="array" ref="AX347">IFERROR(
    INDEX(Hersteller!$D$12:$D$261,
        _xlfn.AGGREGATE(15, 6, (ROW(Hersteller!$D$12:$D$261)-11) / ((Hersteller!$D$12:$D$261&lt;&gt;"") * (Hersteller!#REF!="Zwischenhändler")), ROW(A336))
    ),
    ""
)</f>
        <v/>
      </c>
      <c r="BB347" s="264" cm="1">
        <f t="array" ref="BB34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7" s="264" cm="1">
        <f t="array" ref="BC347">IF(AND($AT$12&gt;0,ROW()-ROW($AT$12)=0),"━━ Installationen ━━",IF(AND($AT$12&gt;0,ROW()-ROW($AT$12)&lt;=$AT$12),INDEX($AS$12:$AS$261,ROW()-ROW($AT$12)),IF(AND($BA$12&gt;0,ROW()-ROW($AT$12)-$AT$12-IF($AT$12&gt;0,1,0)=0),"━━ Hersteller ━━",IF(AND($BA$12&gt;0,ROW()-ROW($AT$12)-$AT$12-IF($AT$12&gt;0,1,0)&lt;=$BA$12),INDEX($AZ$12:$AZ$261,ROW()-ROW($AT$12)-$AT$12-IF($AT$12&gt;0,1,0)),0))))</f>
        <v>0</v>
      </c>
      <c r="BD347" s="264">
        <f t="shared" si="16"/>
        <v>0</v>
      </c>
    </row>
    <row r="348" spans="5:56" ht="27" customHeight="1">
      <c r="E348" s="63"/>
      <c r="AE348" s="61"/>
      <c r="AR348" s="40" t="str">
        <f t="shared" si="15"/>
        <v>-</v>
      </c>
      <c r="AS348" s="315" t="str" cm="1">
        <f t="array" ref="AS348">IFERROR(INDEX($E$12:$E$261, SMALL(IF($E$12:$E$261&lt;&gt;"", ROW($E$12:$E$261)-11), ROW(A337))), "")</f>
        <v/>
      </c>
      <c r="AU348" s="40" t="e">
        <f>IF(AND(Hersteller!$D348&lt;&gt;"", OR(Hersteller!#REF!="Hersteller", Hersteller!#REF!="")), ROW(), "")</f>
        <v>#REF!</v>
      </c>
      <c r="AV348" s="315" t="str" cm="1">
        <f t="array" ref="AV348">IFERROR(INDEX(Hersteller!$D$12:$D$261, _xlfn.AGGREGATE(15, 6, (ROW(Hersteller!$D$12:$D$261)-11)/((Hersteller!$D$12:$D$261&lt;&gt;"") * ((Hersteller!#REF!="Hersteller") + (Hersteller!#REF!=""))), ROW(A337))), "")</f>
        <v/>
      </c>
      <c r="AX348" s="315" t="str" cm="1">
        <f t="array" ref="AX348">IFERROR(
    INDEX(Hersteller!$D$12:$D$261,
        _xlfn.AGGREGATE(15, 6, (ROW(Hersteller!$D$12:$D$261)-11) / ((Hersteller!$D$12:$D$261&lt;&gt;"") * (Hersteller!#REF!="Zwischenhändler")), ROW(A337))
    ),
    ""
)</f>
        <v/>
      </c>
      <c r="BB348" s="264" cm="1">
        <f t="array" ref="BB34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8" s="264" cm="1">
        <f t="array" ref="BC348">IF(AND($AT$12&gt;0,ROW()-ROW($AT$12)=0),"━━ Installationen ━━",IF(AND($AT$12&gt;0,ROW()-ROW($AT$12)&lt;=$AT$12),INDEX($AS$12:$AS$261,ROW()-ROW($AT$12)),IF(AND($BA$12&gt;0,ROW()-ROW($AT$12)-$AT$12-IF($AT$12&gt;0,1,0)=0),"━━ Hersteller ━━",IF(AND($BA$12&gt;0,ROW()-ROW($AT$12)-$AT$12-IF($AT$12&gt;0,1,0)&lt;=$BA$12),INDEX($AZ$12:$AZ$261,ROW()-ROW($AT$12)-$AT$12-IF($AT$12&gt;0,1,0)),0))))</f>
        <v>0</v>
      </c>
      <c r="BD348" s="264">
        <f t="shared" si="16"/>
        <v>0</v>
      </c>
    </row>
    <row r="349" spans="5:56" ht="27" customHeight="1">
      <c r="E349" s="63"/>
      <c r="AE349" s="61"/>
      <c r="AR349" s="40" t="str">
        <f t="shared" si="15"/>
        <v>-</v>
      </c>
      <c r="AS349" s="315" t="str" cm="1">
        <f t="array" ref="AS349">IFERROR(INDEX($E$12:$E$261, SMALL(IF($E$12:$E$261&lt;&gt;"", ROW($E$12:$E$261)-11), ROW(A338))), "")</f>
        <v/>
      </c>
      <c r="AU349" s="40" t="e">
        <f>IF(AND(Hersteller!$D349&lt;&gt;"", OR(Hersteller!#REF!="Hersteller", Hersteller!#REF!="")), ROW(), "")</f>
        <v>#REF!</v>
      </c>
      <c r="AV349" s="315" t="str" cm="1">
        <f t="array" ref="AV349">IFERROR(INDEX(Hersteller!$D$12:$D$261, _xlfn.AGGREGATE(15, 6, (ROW(Hersteller!$D$12:$D$261)-11)/((Hersteller!$D$12:$D$261&lt;&gt;"") * ((Hersteller!#REF!="Hersteller") + (Hersteller!#REF!=""))), ROW(A338))), "")</f>
        <v/>
      </c>
      <c r="AX349" s="315" t="str" cm="1">
        <f t="array" ref="AX349">IFERROR(
    INDEX(Hersteller!$D$12:$D$261,
        _xlfn.AGGREGATE(15, 6, (ROW(Hersteller!$D$12:$D$261)-11) / ((Hersteller!$D$12:$D$261&lt;&gt;"") * (Hersteller!#REF!="Zwischenhändler")), ROW(A338))
    ),
    ""
)</f>
        <v/>
      </c>
      <c r="BB349" s="264" cm="1">
        <f t="array" ref="BB34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49" s="264" cm="1">
        <f t="array" ref="BC349">IF(AND($AT$12&gt;0,ROW()-ROW($AT$12)=0),"━━ Installationen ━━",IF(AND($AT$12&gt;0,ROW()-ROW($AT$12)&lt;=$AT$12),INDEX($AS$12:$AS$261,ROW()-ROW($AT$12)),IF(AND($BA$12&gt;0,ROW()-ROW($AT$12)-$AT$12-IF($AT$12&gt;0,1,0)=0),"━━ Hersteller ━━",IF(AND($BA$12&gt;0,ROW()-ROW($AT$12)-$AT$12-IF($AT$12&gt;0,1,0)&lt;=$BA$12),INDEX($AZ$12:$AZ$261,ROW()-ROW($AT$12)-$AT$12-IF($AT$12&gt;0,1,0)),0))))</f>
        <v>0</v>
      </c>
      <c r="BD349" s="264">
        <f t="shared" si="16"/>
        <v>0</v>
      </c>
    </row>
    <row r="350" spans="5:56" ht="27" customHeight="1">
      <c r="E350" s="63"/>
      <c r="AE350" s="61"/>
      <c r="AR350" s="40" t="str">
        <f t="shared" si="15"/>
        <v>-</v>
      </c>
      <c r="AS350" s="315" t="str" cm="1">
        <f t="array" ref="AS350">IFERROR(INDEX($E$12:$E$261, SMALL(IF($E$12:$E$261&lt;&gt;"", ROW($E$12:$E$261)-11), ROW(A339))), "")</f>
        <v/>
      </c>
      <c r="AU350" s="40" t="e">
        <f>IF(AND(Hersteller!$D350&lt;&gt;"", OR(Hersteller!#REF!="Hersteller", Hersteller!#REF!="")), ROW(), "")</f>
        <v>#REF!</v>
      </c>
      <c r="AV350" s="315" t="str" cm="1">
        <f t="array" ref="AV350">IFERROR(INDEX(Hersteller!$D$12:$D$261, _xlfn.AGGREGATE(15, 6, (ROW(Hersteller!$D$12:$D$261)-11)/((Hersteller!$D$12:$D$261&lt;&gt;"") * ((Hersteller!#REF!="Hersteller") + (Hersteller!#REF!=""))), ROW(A339))), "")</f>
        <v/>
      </c>
      <c r="AX350" s="315" t="str" cm="1">
        <f t="array" ref="AX350">IFERROR(
    INDEX(Hersteller!$D$12:$D$261,
        _xlfn.AGGREGATE(15, 6, (ROW(Hersteller!$D$12:$D$261)-11) / ((Hersteller!$D$12:$D$261&lt;&gt;"") * (Hersteller!#REF!="Zwischenhändler")), ROW(A339))
    ),
    ""
)</f>
        <v/>
      </c>
      <c r="BB350" s="264" cm="1">
        <f t="array" ref="BB35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0" s="264" cm="1">
        <f t="array" ref="BC350">IF(AND($AT$12&gt;0,ROW()-ROW($AT$12)=0),"━━ Installationen ━━",IF(AND($AT$12&gt;0,ROW()-ROW($AT$12)&lt;=$AT$12),INDEX($AS$12:$AS$261,ROW()-ROW($AT$12)),IF(AND($BA$12&gt;0,ROW()-ROW($AT$12)-$AT$12-IF($AT$12&gt;0,1,0)=0),"━━ Hersteller ━━",IF(AND($BA$12&gt;0,ROW()-ROW($AT$12)-$AT$12-IF($AT$12&gt;0,1,0)&lt;=$BA$12),INDEX($AZ$12:$AZ$261,ROW()-ROW($AT$12)-$AT$12-IF($AT$12&gt;0,1,0)),0))))</f>
        <v>0</v>
      </c>
      <c r="BD350" s="264">
        <f t="shared" si="16"/>
        <v>0</v>
      </c>
    </row>
    <row r="351" spans="5:56" ht="27" customHeight="1">
      <c r="E351" s="63"/>
      <c r="AE351" s="61"/>
      <c r="AR351" s="40" t="str">
        <f t="shared" si="15"/>
        <v>-</v>
      </c>
      <c r="AS351" s="315" t="str" cm="1">
        <f t="array" ref="AS351">IFERROR(INDEX($E$12:$E$261, SMALL(IF($E$12:$E$261&lt;&gt;"", ROW($E$12:$E$261)-11), ROW(A340))), "")</f>
        <v/>
      </c>
      <c r="AU351" s="40" t="e">
        <f>IF(AND(Hersteller!$D351&lt;&gt;"", OR(Hersteller!#REF!="Hersteller", Hersteller!#REF!="")), ROW(), "")</f>
        <v>#REF!</v>
      </c>
      <c r="AV351" s="315" t="str" cm="1">
        <f t="array" ref="AV351">IFERROR(INDEX(Hersteller!$D$12:$D$261, _xlfn.AGGREGATE(15, 6, (ROW(Hersteller!$D$12:$D$261)-11)/((Hersteller!$D$12:$D$261&lt;&gt;"") * ((Hersteller!#REF!="Hersteller") + (Hersteller!#REF!=""))), ROW(A340))), "")</f>
        <v/>
      </c>
      <c r="AX351" s="315" t="str" cm="1">
        <f t="array" ref="AX351">IFERROR(
    INDEX(Hersteller!$D$12:$D$261,
        _xlfn.AGGREGATE(15, 6, (ROW(Hersteller!$D$12:$D$261)-11) / ((Hersteller!$D$12:$D$261&lt;&gt;"") * (Hersteller!#REF!="Zwischenhändler")), ROW(A340))
    ),
    ""
)</f>
        <v/>
      </c>
      <c r="BB351" s="264" cm="1">
        <f t="array" ref="BB35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1" s="264" cm="1">
        <f t="array" ref="BC351">IF(AND($AT$12&gt;0,ROW()-ROW($AT$12)=0),"━━ Installationen ━━",IF(AND($AT$12&gt;0,ROW()-ROW($AT$12)&lt;=$AT$12),INDEX($AS$12:$AS$261,ROW()-ROW($AT$12)),IF(AND($BA$12&gt;0,ROW()-ROW($AT$12)-$AT$12-IF($AT$12&gt;0,1,0)=0),"━━ Hersteller ━━",IF(AND($BA$12&gt;0,ROW()-ROW($AT$12)-$AT$12-IF($AT$12&gt;0,1,0)&lt;=$BA$12),INDEX($AZ$12:$AZ$261,ROW()-ROW($AT$12)-$AT$12-IF($AT$12&gt;0,1,0)),0))))</f>
        <v>0</v>
      </c>
      <c r="BD351" s="264">
        <f t="shared" si="16"/>
        <v>0</v>
      </c>
    </row>
    <row r="352" spans="5:56" ht="27" customHeight="1">
      <c r="E352" s="63"/>
      <c r="AE352" s="61"/>
      <c r="AR352" s="40" t="str">
        <f t="shared" si="15"/>
        <v>-</v>
      </c>
      <c r="AS352" s="315" t="str" cm="1">
        <f t="array" ref="AS352">IFERROR(INDEX($E$12:$E$261, SMALL(IF($E$12:$E$261&lt;&gt;"", ROW($E$12:$E$261)-11), ROW(A341))), "")</f>
        <v/>
      </c>
      <c r="AU352" s="40" t="e">
        <f>IF(AND(Hersteller!$D352&lt;&gt;"", OR(Hersteller!#REF!="Hersteller", Hersteller!#REF!="")), ROW(), "")</f>
        <v>#REF!</v>
      </c>
      <c r="AV352" s="315" t="str" cm="1">
        <f t="array" ref="AV352">IFERROR(INDEX(Hersteller!$D$12:$D$261, _xlfn.AGGREGATE(15, 6, (ROW(Hersteller!$D$12:$D$261)-11)/((Hersteller!$D$12:$D$261&lt;&gt;"") * ((Hersteller!#REF!="Hersteller") + (Hersteller!#REF!=""))), ROW(A341))), "")</f>
        <v/>
      </c>
      <c r="AX352" s="315" t="str" cm="1">
        <f t="array" ref="AX352">IFERROR(
    INDEX(Hersteller!$D$12:$D$261,
        _xlfn.AGGREGATE(15, 6, (ROW(Hersteller!$D$12:$D$261)-11) / ((Hersteller!$D$12:$D$261&lt;&gt;"") * (Hersteller!#REF!="Zwischenhändler")), ROW(A341))
    ),
    ""
)</f>
        <v/>
      </c>
      <c r="BB352" s="264" cm="1">
        <f t="array" ref="BB35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2" s="264" cm="1">
        <f t="array" ref="BC352">IF(AND($AT$12&gt;0,ROW()-ROW($AT$12)=0),"━━ Installationen ━━",IF(AND($AT$12&gt;0,ROW()-ROW($AT$12)&lt;=$AT$12),INDEX($AS$12:$AS$261,ROW()-ROW($AT$12)),IF(AND($BA$12&gt;0,ROW()-ROW($AT$12)-$AT$12-IF($AT$12&gt;0,1,0)=0),"━━ Hersteller ━━",IF(AND($BA$12&gt;0,ROW()-ROW($AT$12)-$AT$12-IF($AT$12&gt;0,1,0)&lt;=$BA$12),INDEX($AZ$12:$AZ$261,ROW()-ROW($AT$12)-$AT$12-IF($AT$12&gt;0,1,0)),0))))</f>
        <v>0</v>
      </c>
      <c r="BD352" s="264">
        <f t="shared" si="16"/>
        <v>0</v>
      </c>
    </row>
    <row r="353" spans="5:56" ht="27" customHeight="1">
      <c r="E353" s="63"/>
      <c r="AE353" s="61"/>
      <c r="AR353" s="40" t="str">
        <f t="shared" si="15"/>
        <v>-</v>
      </c>
      <c r="AS353" s="315" t="str" cm="1">
        <f t="array" ref="AS353">IFERROR(INDEX($E$12:$E$261, SMALL(IF($E$12:$E$261&lt;&gt;"", ROW($E$12:$E$261)-11), ROW(A342))), "")</f>
        <v/>
      </c>
      <c r="AU353" s="40" t="e">
        <f>IF(AND(Hersteller!$D353&lt;&gt;"", OR(Hersteller!#REF!="Hersteller", Hersteller!#REF!="")), ROW(), "")</f>
        <v>#REF!</v>
      </c>
      <c r="AV353" s="315" t="str" cm="1">
        <f t="array" ref="AV353">IFERROR(INDEX(Hersteller!$D$12:$D$261, _xlfn.AGGREGATE(15, 6, (ROW(Hersteller!$D$12:$D$261)-11)/((Hersteller!$D$12:$D$261&lt;&gt;"") * ((Hersteller!#REF!="Hersteller") + (Hersteller!#REF!=""))), ROW(A342))), "")</f>
        <v/>
      </c>
      <c r="AX353" s="315" t="str" cm="1">
        <f t="array" ref="AX353">IFERROR(
    INDEX(Hersteller!$D$12:$D$261,
        _xlfn.AGGREGATE(15, 6, (ROW(Hersteller!$D$12:$D$261)-11) / ((Hersteller!$D$12:$D$261&lt;&gt;"") * (Hersteller!#REF!="Zwischenhändler")), ROW(A342))
    ),
    ""
)</f>
        <v/>
      </c>
      <c r="BB353" s="264" cm="1">
        <f t="array" ref="BB35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3" s="264" cm="1">
        <f t="array" ref="BC353">IF(AND($AT$12&gt;0,ROW()-ROW($AT$12)=0),"━━ Installationen ━━",IF(AND($AT$12&gt;0,ROW()-ROW($AT$12)&lt;=$AT$12),INDEX($AS$12:$AS$261,ROW()-ROW($AT$12)),IF(AND($BA$12&gt;0,ROW()-ROW($AT$12)-$AT$12-IF($AT$12&gt;0,1,0)=0),"━━ Hersteller ━━",IF(AND($BA$12&gt;0,ROW()-ROW($AT$12)-$AT$12-IF($AT$12&gt;0,1,0)&lt;=$BA$12),INDEX($AZ$12:$AZ$261,ROW()-ROW($AT$12)-$AT$12-IF($AT$12&gt;0,1,0)),0))))</f>
        <v>0</v>
      </c>
      <c r="BD353" s="264">
        <f t="shared" si="16"/>
        <v>0</v>
      </c>
    </row>
    <row r="354" spans="5:56" ht="27" customHeight="1">
      <c r="E354" s="63"/>
      <c r="AE354" s="61"/>
      <c r="AR354" s="40" t="str">
        <f t="shared" si="15"/>
        <v>-</v>
      </c>
      <c r="AS354" s="315" t="str" cm="1">
        <f t="array" ref="AS354">IFERROR(INDEX($E$12:$E$261, SMALL(IF($E$12:$E$261&lt;&gt;"", ROW($E$12:$E$261)-11), ROW(A343))), "")</f>
        <v/>
      </c>
      <c r="AU354" s="40" t="e">
        <f>IF(AND(Hersteller!$D354&lt;&gt;"", OR(Hersteller!#REF!="Hersteller", Hersteller!#REF!="")), ROW(), "")</f>
        <v>#REF!</v>
      </c>
      <c r="AV354" s="315" t="str" cm="1">
        <f t="array" ref="AV354">IFERROR(INDEX(Hersteller!$D$12:$D$261, _xlfn.AGGREGATE(15, 6, (ROW(Hersteller!$D$12:$D$261)-11)/((Hersteller!$D$12:$D$261&lt;&gt;"") * ((Hersteller!#REF!="Hersteller") + (Hersteller!#REF!=""))), ROW(A343))), "")</f>
        <v/>
      </c>
      <c r="AX354" s="315" t="str" cm="1">
        <f t="array" ref="AX354">IFERROR(
    INDEX(Hersteller!$D$12:$D$261,
        _xlfn.AGGREGATE(15, 6, (ROW(Hersteller!$D$12:$D$261)-11) / ((Hersteller!$D$12:$D$261&lt;&gt;"") * (Hersteller!#REF!="Zwischenhändler")), ROW(A343))
    ),
    ""
)</f>
        <v/>
      </c>
      <c r="BB354" s="264" cm="1">
        <f t="array" ref="BB35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4" s="264" cm="1">
        <f t="array" ref="BC354">IF(AND($AT$12&gt;0,ROW()-ROW($AT$12)=0),"━━ Installationen ━━",IF(AND($AT$12&gt;0,ROW()-ROW($AT$12)&lt;=$AT$12),INDEX($AS$12:$AS$261,ROW()-ROW($AT$12)),IF(AND($BA$12&gt;0,ROW()-ROW($AT$12)-$AT$12-IF($AT$12&gt;0,1,0)=0),"━━ Hersteller ━━",IF(AND($BA$12&gt;0,ROW()-ROW($AT$12)-$AT$12-IF($AT$12&gt;0,1,0)&lt;=$BA$12),INDEX($AZ$12:$AZ$261,ROW()-ROW($AT$12)-$AT$12-IF($AT$12&gt;0,1,0)),0))))</f>
        <v>0</v>
      </c>
      <c r="BD354" s="264">
        <f t="shared" si="16"/>
        <v>0</v>
      </c>
    </row>
    <row r="355" spans="5:56" ht="27" customHeight="1">
      <c r="E355" s="63"/>
      <c r="AE355" s="61"/>
      <c r="AR355" s="40" t="str">
        <f t="shared" si="15"/>
        <v>-</v>
      </c>
      <c r="AS355" s="315" t="str" cm="1">
        <f t="array" ref="AS355">IFERROR(INDEX($E$12:$E$261, SMALL(IF($E$12:$E$261&lt;&gt;"", ROW($E$12:$E$261)-11), ROW(A344))), "")</f>
        <v/>
      </c>
      <c r="AU355" s="40" t="e">
        <f>IF(AND(Hersteller!$D355&lt;&gt;"", OR(Hersteller!#REF!="Hersteller", Hersteller!#REF!="")), ROW(), "")</f>
        <v>#REF!</v>
      </c>
      <c r="AV355" s="315" t="str" cm="1">
        <f t="array" ref="AV355">IFERROR(INDEX(Hersteller!$D$12:$D$261, _xlfn.AGGREGATE(15, 6, (ROW(Hersteller!$D$12:$D$261)-11)/((Hersteller!$D$12:$D$261&lt;&gt;"") * ((Hersteller!#REF!="Hersteller") + (Hersteller!#REF!=""))), ROW(A344))), "")</f>
        <v/>
      </c>
      <c r="AX355" s="315" t="str" cm="1">
        <f t="array" ref="AX355">IFERROR(
    INDEX(Hersteller!$D$12:$D$261,
        _xlfn.AGGREGATE(15, 6, (ROW(Hersteller!$D$12:$D$261)-11) / ((Hersteller!$D$12:$D$261&lt;&gt;"") * (Hersteller!#REF!="Zwischenhändler")), ROW(A344))
    ),
    ""
)</f>
        <v/>
      </c>
      <c r="BB355" s="264" cm="1">
        <f t="array" ref="BB35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5" s="264" cm="1">
        <f t="array" ref="BC355">IF(AND($AT$12&gt;0,ROW()-ROW($AT$12)=0),"━━ Installationen ━━",IF(AND($AT$12&gt;0,ROW()-ROW($AT$12)&lt;=$AT$12),INDEX($AS$12:$AS$261,ROW()-ROW($AT$12)),IF(AND($BA$12&gt;0,ROW()-ROW($AT$12)-$AT$12-IF($AT$12&gt;0,1,0)=0),"━━ Hersteller ━━",IF(AND($BA$12&gt;0,ROW()-ROW($AT$12)-$AT$12-IF($AT$12&gt;0,1,0)&lt;=$BA$12),INDEX($AZ$12:$AZ$261,ROW()-ROW($AT$12)-$AT$12-IF($AT$12&gt;0,1,0)),0))))</f>
        <v>0</v>
      </c>
      <c r="BD355" s="264">
        <f t="shared" si="16"/>
        <v>0</v>
      </c>
    </row>
    <row r="356" spans="5:56" ht="27" customHeight="1">
      <c r="E356" s="63"/>
      <c r="AE356" s="61"/>
      <c r="AR356" s="40" t="str">
        <f t="shared" si="15"/>
        <v>-</v>
      </c>
      <c r="AS356" s="315" t="str" cm="1">
        <f t="array" ref="AS356">IFERROR(INDEX($E$12:$E$261, SMALL(IF($E$12:$E$261&lt;&gt;"", ROW($E$12:$E$261)-11), ROW(A345))), "")</f>
        <v/>
      </c>
      <c r="AU356" s="40" t="e">
        <f>IF(AND(Hersteller!$D356&lt;&gt;"", OR(Hersteller!#REF!="Hersteller", Hersteller!#REF!="")), ROW(), "")</f>
        <v>#REF!</v>
      </c>
      <c r="AV356" s="315" t="str" cm="1">
        <f t="array" ref="AV356">IFERROR(INDEX(Hersteller!$D$12:$D$261, _xlfn.AGGREGATE(15, 6, (ROW(Hersteller!$D$12:$D$261)-11)/((Hersteller!$D$12:$D$261&lt;&gt;"") * ((Hersteller!#REF!="Hersteller") + (Hersteller!#REF!=""))), ROW(A345))), "")</f>
        <v/>
      </c>
      <c r="AX356" s="315" t="str" cm="1">
        <f t="array" ref="AX356">IFERROR(
    INDEX(Hersteller!$D$12:$D$261,
        _xlfn.AGGREGATE(15, 6, (ROW(Hersteller!$D$12:$D$261)-11) / ((Hersteller!$D$12:$D$261&lt;&gt;"") * (Hersteller!#REF!="Zwischenhändler")), ROW(A345))
    ),
    ""
)</f>
        <v/>
      </c>
      <c r="BB356" s="264" cm="1">
        <f t="array" ref="BB35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6" s="264" cm="1">
        <f t="array" ref="BC356">IF(AND($AT$12&gt;0,ROW()-ROW($AT$12)=0),"━━ Installationen ━━",IF(AND($AT$12&gt;0,ROW()-ROW($AT$12)&lt;=$AT$12),INDEX($AS$12:$AS$261,ROW()-ROW($AT$12)),IF(AND($BA$12&gt;0,ROW()-ROW($AT$12)-$AT$12-IF($AT$12&gt;0,1,0)=0),"━━ Hersteller ━━",IF(AND($BA$12&gt;0,ROW()-ROW($AT$12)-$AT$12-IF($AT$12&gt;0,1,0)&lt;=$BA$12),INDEX($AZ$12:$AZ$261,ROW()-ROW($AT$12)-$AT$12-IF($AT$12&gt;0,1,0)),0))))</f>
        <v>0</v>
      </c>
      <c r="BD356" s="264">
        <f t="shared" si="16"/>
        <v>0</v>
      </c>
    </row>
    <row r="357" spans="5:56" ht="27" customHeight="1">
      <c r="E357" s="63"/>
      <c r="AE357" s="61"/>
      <c r="AR357" s="40" t="str">
        <f t="shared" si="15"/>
        <v>-</v>
      </c>
      <c r="AS357" s="315" t="str" cm="1">
        <f t="array" ref="AS357">IFERROR(INDEX($E$12:$E$261, SMALL(IF($E$12:$E$261&lt;&gt;"", ROW($E$12:$E$261)-11), ROW(A346))), "")</f>
        <v/>
      </c>
      <c r="AU357" s="40" t="e">
        <f>IF(AND(Hersteller!$D357&lt;&gt;"", OR(Hersteller!#REF!="Hersteller", Hersteller!#REF!="")), ROW(), "")</f>
        <v>#REF!</v>
      </c>
      <c r="AV357" s="315" t="str" cm="1">
        <f t="array" ref="AV357">IFERROR(INDEX(Hersteller!$D$12:$D$261, _xlfn.AGGREGATE(15, 6, (ROW(Hersteller!$D$12:$D$261)-11)/((Hersteller!$D$12:$D$261&lt;&gt;"") * ((Hersteller!#REF!="Hersteller") + (Hersteller!#REF!=""))), ROW(A346))), "")</f>
        <v/>
      </c>
      <c r="AX357" s="315" t="str" cm="1">
        <f t="array" ref="AX357">IFERROR(
    INDEX(Hersteller!$D$12:$D$261,
        _xlfn.AGGREGATE(15, 6, (ROW(Hersteller!$D$12:$D$261)-11) / ((Hersteller!$D$12:$D$261&lt;&gt;"") * (Hersteller!#REF!="Zwischenhändler")), ROW(A346))
    ),
    ""
)</f>
        <v/>
      </c>
      <c r="BB357" s="264" cm="1">
        <f t="array" ref="BB35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7" s="264" cm="1">
        <f t="array" ref="BC357">IF(AND($AT$12&gt;0,ROW()-ROW($AT$12)=0),"━━ Installationen ━━",IF(AND($AT$12&gt;0,ROW()-ROW($AT$12)&lt;=$AT$12),INDEX($AS$12:$AS$261,ROW()-ROW($AT$12)),IF(AND($BA$12&gt;0,ROW()-ROW($AT$12)-$AT$12-IF($AT$12&gt;0,1,0)=0),"━━ Hersteller ━━",IF(AND($BA$12&gt;0,ROW()-ROW($AT$12)-$AT$12-IF($AT$12&gt;0,1,0)&lt;=$BA$12),INDEX($AZ$12:$AZ$261,ROW()-ROW($AT$12)-$AT$12-IF($AT$12&gt;0,1,0)),0))))</f>
        <v>0</v>
      </c>
      <c r="BD357" s="264">
        <f t="shared" si="16"/>
        <v>0</v>
      </c>
    </row>
    <row r="358" spans="5:56" ht="27" customHeight="1">
      <c r="E358" s="63"/>
      <c r="AE358" s="61"/>
      <c r="AR358" s="40" t="str">
        <f t="shared" si="15"/>
        <v>-</v>
      </c>
      <c r="AS358" s="315" t="str" cm="1">
        <f t="array" ref="AS358">IFERROR(INDEX($E$12:$E$261, SMALL(IF($E$12:$E$261&lt;&gt;"", ROW($E$12:$E$261)-11), ROW(A347))), "")</f>
        <v/>
      </c>
      <c r="AU358" s="40" t="e">
        <f>IF(AND(Hersteller!$D358&lt;&gt;"", OR(Hersteller!#REF!="Hersteller", Hersteller!#REF!="")), ROW(), "")</f>
        <v>#REF!</v>
      </c>
      <c r="AV358" s="315" t="str" cm="1">
        <f t="array" ref="AV358">IFERROR(INDEX(Hersteller!$D$12:$D$261, _xlfn.AGGREGATE(15, 6, (ROW(Hersteller!$D$12:$D$261)-11)/((Hersteller!$D$12:$D$261&lt;&gt;"") * ((Hersteller!#REF!="Hersteller") + (Hersteller!#REF!=""))), ROW(A347))), "")</f>
        <v/>
      </c>
      <c r="AX358" s="315" t="str" cm="1">
        <f t="array" ref="AX358">IFERROR(
    INDEX(Hersteller!$D$12:$D$261,
        _xlfn.AGGREGATE(15, 6, (ROW(Hersteller!$D$12:$D$261)-11) / ((Hersteller!$D$12:$D$261&lt;&gt;"") * (Hersteller!#REF!="Zwischenhändler")), ROW(A347))
    ),
    ""
)</f>
        <v/>
      </c>
      <c r="BB358" s="264" cm="1">
        <f t="array" ref="BB35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8" s="264" cm="1">
        <f t="array" ref="BC358">IF(AND($AT$12&gt;0,ROW()-ROW($AT$12)=0),"━━ Installationen ━━",IF(AND($AT$12&gt;0,ROW()-ROW($AT$12)&lt;=$AT$12),INDEX($AS$12:$AS$261,ROW()-ROW($AT$12)),IF(AND($BA$12&gt;0,ROW()-ROW($AT$12)-$AT$12-IF($AT$12&gt;0,1,0)=0),"━━ Hersteller ━━",IF(AND($BA$12&gt;0,ROW()-ROW($AT$12)-$AT$12-IF($AT$12&gt;0,1,0)&lt;=$BA$12),INDEX($AZ$12:$AZ$261,ROW()-ROW($AT$12)-$AT$12-IF($AT$12&gt;0,1,0)),0))))</f>
        <v>0</v>
      </c>
      <c r="BD358" s="264">
        <f t="shared" si="16"/>
        <v>0</v>
      </c>
    </row>
    <row r="359" spans="5:56" ht="27" customHeight="1">
      <c r="E359" s="63"/>
      <c r="AE359" s="61"/>
      <c r="AR359" s="40" t="str">
        <f t="shared" si="15"/>
        <v>-</v>
      </c>
      <c r="AS359" s="315" t="str" cm="1">
        <f t="array" ref="AS359">IFERROR(INDEX($E$12:$E$261, SMALL(IF($E$12:$E$261&lt;&gt;"", ROW($E$12:$E$261)-11), ROW(A348))), "")</f>
        <v/>
      </c>
      <c r="AU359" s="40" t="e">
        <f>IF(AND(Hersteller!$D359&lt;&gt;"", OR(Hersteller!#REF!="Hersteller", Hersteller!#REF!="")), ROW(), "")</f>
        <v>#REF!</v>
      </c>
      <c r="AV359" s="315" t="str" cm="1">
        <f t="array" ref="AV359">IFERROR(INDEX(Hersteller!$D$12:$D$261, _xlfn.AGGREGATE(15, 6, (ROW(Hersteller!$D$12:$D$261)-11)/((Hersteller!$D$12:$D$261&lt;&gt;"") * ((Hersteller!#REF!="Hersteller") + (Hersteller!#REF!=""))), ROW(A348))), "")</f>
        <v/>
      </c>
      <c r="AX359" s="315" t="str" cm="1">
        <f t="array" ref="AX359">IFERROR(
    INDEX(Hersteller!$D$12:$D$261,
        _xlfn.AGGREGATE(15, 6, (ROW(Hersteller!$D$12:$D$261)-11) / ((Hersteller!$D$12:$D$261&lt;&gt;"") * (Hersteller!#REF!="Zwischenhändler")), ROW(A348))
    ),
    ""
)</f>
        <v/>
      </c>
      <c r="BB359" s="264" cm="1">
        <f t="array" ref="BB35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59" s="264" cm="1">
        <f t="array" ref="BC359">IF(AND($AT$12&gt;0,ROW()-ROW($AT$12)=0),"━━ Installationen ━━",IF(AND($AT$12&gt;0,ROW()-ROW($AT$12)&lt;=$AT$12),INDEX($AS$12:$AS$261,ROW()-ROW($AT$12)),IF(AND($BA$12&gt;0,ROW()-ROW($AT$12)-$AT$12-IF($AT$12&gt;0,1,0)=0),"━━ Hersteller ━━",IF(AND($BA$12&gt;0,ROW()-ROW($AT$12)-$AT$12-IF($AT$12&gt;0,1,0)&lt;=$BA$12),INDEX($AZ$12:$AZ$261,ROW()-ROW($AT$12)-$AT$12-IF($AT$12&gt;0,1,0)),0))))</f>
        <v>0</v>
      </c>
      <c r="BD359" s="264">
        <f t="shared" si="16"/>
        <v>0</v>
      </c>
    </row>
    <row r="360" spans="5:56" ht="27" customHeight="1">
      <c r="E360" s="63"/>
      <c r="AE360" s="61"/>
      <c r="AR360" s="40" t="str">
        <f t="shared" ref="AR360:AR423" si="17">IF($E360&lt;&gt;"",ROW(),"-")</f>
        <v>-</v>
      </c>
      <c r="AS360" s="315" t="str" cm="1">
        <f t="array" ref="AS360">IFERROR(INDEX($E$12:$E$261, SMALL(IF($E$12:$E$261&lt;&gt;"", ROW($E$12:$E$261)-11), ROW(A349))), "")</f>
        <v/>
      </c>
      <c r="AU360" s="40" t="e">
        <f>IF(AND(Hersteller!$D360&lt;&gt;"", OR(Hersteller!#REF!="Hersteller", Hersteller!#REF!="")), ROW(), "")</f>
        <v>#REF!</v>
      </c>
      <c r="AV360" s="315" t="str" cm="1">
        <f t="array" ref="AV360">IFERROR(INDEX(Hersteller!$D$12:$D$261, _xlfn.AGGREGATE(15, 6, (ROW(Hersteller!$D$12:$D$261)-11)/((Hersteller!$D$12:$D$261&lt;&gt;"") * ((Hersteller!#REF!="Hersteller") + (Hersteller!#REF!=""))), ROW(A349))), "")</f>
        <v/>
      </c>
      <c r="AX360" s="315" t="str" cm="1">
        <f t="array" ref="AX360">IFERROR(
    INDEX(Hersteller!$D$12:$D$261,
        _xlfn.AGGREGATE(15, 6, (ROW(Hersteller!$D$12:$D$261)-11) / ((Hersteller!$D$12:$D$261&lt;&gt;"") * (Hersteller!#REF!="Zwischenhändler")), ROW(A349))
    ),
    ""
)</f>
        <v/>
      </c>
      <c r="BB360" s="264" cm="1">
        <f t="array" ref="BB36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0" s="264" cm="1">
        <f t="array" ref="BC360">IF(AND($AT$12&gt;0,ROW()-ROW($AT$12)=0),"━━ Installationen ━━",IF(AND($AT$12&gt;0,ROW()-ROW($AT$12)&lt;=$AT$12),INDEX($AS$12:$AS$261,ROW()-ROW($AT$12)),IF(AND($BA$12&gt;0,ROW()-ROW($AT$12)-$AT$12-IF($AT$12&gt;0,1,0)=0),"━━ Hersteller ━━",IF(AND($BA$12&gt;0,ROW()-ROW($AT$12)-$AT$12-IF($AT$12&gt;0,1,0)&lt;=$BA$12),INDEX($AZ$12:$AZ$261,ROW()-ROW($AT$12)-$AT$12-IF($AT$12&gt;0,1,0)),0))))</f>
        <v>0</v>
      </c>
      <c r="BD360" s="264">
        <f t="shared" si="16"/>
        <v>0</v>
      </c>
    </row>
    <row r="361" spans="5:56" ht="27" customHeight="1">
      <c r="E361" s="63"/>
      <c r="AE361" s="61"/>
      <c r="AR361" s="40" t="str">
        <f t="shared" si="17"/>
        <v>-</v>
      </c>
      <c r="AS361" s="315" t="str" cm="1">
        <f t="array" ref="AS361">IFERROR(INDEX($E$12:$E$261, SMALL(IF($E$12:$E$261&lt;&gt;"", ROW($E$12:$E$261)-11), ROW(A350))), "")</f>
        <v/>
      </c>
      <c r="AU361" s="40" t="e">
        <f>IF(AND(Hersteller!$D361&lt;&gt;"", OR(Hersteller!#REF!="Hersteller", Hersteller!#REF!="")), ROW(), "")</f>
        <v>#REF!</v>
      </c>
      <c r="AV361" s="315" t="str" cm="1">
        <f t="array" ref="AV361">IFERROR(INDEX(Hersteller!$D$12:$D$261, _xlfn.AGGREGATE(15, 6, (ROW(Hersteller!$D$12:$D$261)-11)/((Hersteller!$D$12:$D$261&lt;&gt;"") * ((Hersteller!#REF!="Hersteller") + (Hersteller!#REF!=""))), ROW(A350))), "")</f>
        <v/>
      </c>
      <c r="AX361" s="315" t="str" cm="1">
        <f t="array" ref="AX361">IFERROR(
    INDEX(Hersteller!$D$12:$D$261,
        _xlfn.AGGREGATE(15, 6, (ROW(Hersteller!$D$12:$D$261)-11) / ((Hersteller!$D$12:$D$261&lt;&gt;"") * (Hersteller!#REF!="Zwischenhändler")), ROW(A350))
    ),
    ""
)</f>
        <v/>
      </c>
      <c r="BB361" s="264" cm="1">
        <f t="array" ref="BB36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1" s="264" cm="1">
        <f t="array" ref="BC361">IF(AND($AT$12&gt;0,ROW()-ROW($AT$12)=0),"━━ Installationen ━━",IF(AND($AT$12&gt;0,ROW()-ROW($AT$12)&lt;=$AT$12),INDEX($AS$12:$AS$261,ROW()-ROW($AT$12)),IF(AND($BA$12&gt;0,ROW()-ROW($AT$12)-$AT$12-IF($AT$12&gt;0,1,0)=0),"━━ Hersteller ━━",IF(AND($BA$12&gt;0,ROW()-ROW($AT$12)-$AT$12-IF($AT$12&gt;0,1,0)&lt;=$BA$12),INDEX($AZ$12:$AZ$261,ROW()-ROW($AT$12)-$AT$12-IF($AT$12&gt;0,1,0)),0))))</f>
        <v>0</v>
      </c>
      <c r="BD361" s="264">
        <f t="shared" si="16"/>
        <v>0</v>
      </c>
    </row>
    <row r="362" spans="5:56" ht="27" customHeight="1">
      <c r="E362" s="63"/>
      <c r="AE362" s="61"/>
      <c r="AR362" s="40" t="str">
        <f t="shared" si="17"/>
        <v>-</v>
      </c>
      <c r="AS362" s="315" t="str" cm="1">
        <f t="array" ref="AS362">IFERROR(INDEX($E$12:$E$261, SMALL(IF($E$12:$E$261&lt;&gt;"", ROW($E$12:$E$261)-11), ROW(A351))), "")</f>
        <v/>
      </c>
      <c r="AU362" s="40" t="e">
        <f>IF(AND(Hersteller!$D362&lt;&gt;"", OR(Hersteller!#REF!="Hersteller", Hersteller!#REF!="")), ROW(), "")</f>
        <v>#REF!</v>
      </c>
      <c r="AV362" s="315" t="str" cm="1">
        <f t="array" ref="AV362">IFERROR(INDEX(Hersteller!$D$12:$D$261, _xlfn.AGGREGATE(15, 6, (ROW(Hersteller!$D$12:$D$261)-11)/((Hersteller!$D$12:$D$261&lt;&gt;"") * ((Hersteller!#REF!="Hersteller") + (Hersteller!#REF!=""))), ROW(A351))), "")</f>
        <v/>
      </c>
      <c r="AX362" s="315" t="str" cm="1">
        <f t="array" ref="AX362">IFERROR(
    INDEX(Hersteller!$D$12:$D$261,
        _xlfn.AGGREGATE(15, 6, (ROW(Hersteller!$D$12:$D$261)-11) / ((Hersteller!$D$12:$D$261&lt;&gt;"") * (Hersteller!#REF!="Zwischenhändler")), ROW(A351))
    ),
    ""
)</f>
        <v/>
      </c>
      <c r="BB362" s="264" cm="1">
        <f t="array" ref="BB36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2" s="264" cm="1">
        <f t="array" ref="BC362">IF(AND($AT$12&gt;0,ROW()-ROW($AT$12)=0),"━━ Installationen ━━",IF(AND($AT$12&gt;0,ROW()-ROW($AT$12)&lt;=$AT$12),INDEX($AS$12:$AS$261,ROW()-ROW($AT$12)),IF(AND($BA$12&gt;0,ROW()-ROW($AT$12)-$AT$12-IF($AT$12&gt;0,1,0)=0),"━━ Hersteller ━━",IF(AND($BA$12&gt;0,ROW()-ROW($AT$12)-$AT$12-IF($AT$12&gt;0,1,0)&lt;=$BA$12),INDEX($AZ$12:$AZ$261,ROW()-ROW($AT$12)-$AT$12-IF($AT$12&gt;0,1,0)),0))))</f>
        <v>0</v>
      </c>
      <c r="BD362" s="264">
        <f t="shared" si="16"/>
        <v>0</v>
      </c>
    </row>
    <row r="363" spans="5:56" ht="27" customHeight="1">
      <c r="E363" s="63"/>
      <c r="AE363" s="61"/>
      <c r="AR363" s="40" t="str">
        <f t="shared" si="17"/>
        <v>-</v>
      </c>
      <c r="AS363" s="315" t="str" cm="1">
        <f t="array" ref="AS363">IFERROR(INDEX($E$12:$E$261, SMALL(IF($E$12:$E$261&lt;&gt;"", ROW($E$12:$E$261)-11), ROW(A352))), "")</f>
        <v/>
      </c>
      <c r="AU363" s="40" t="e">
        <f>IF(AND(Hersteller!$D363&lt;&gt;"", OR(Hersteller!#REF!="Hersteller", Hersteller!#REF!="")), ROW(), "")</f>
        <v>#REF!</v>
      </c>
      <c r="AV363" s="315" t="str" cm="1">
        <f t="array" ref="AV363">IFERROR(INDEX(Hersteller!$D$12:$D$261, _xlfn.AGGREGATE(15, 6, (ROW(Hersteller!$D$12:$D$261)-11)/((Hersteller!$D$12:$D$261&lt;&gt;"") * ((Hersteller!#REF!="Hersteller") + (Hersteller!#REF!=""))), ROW(A352))), "")</f>
        <v/>
      </c>
      <c r="AX363" s="315" t="str" cm="1">
        <f t="array" ref="AX363">IFERROR(
    INDEX(Hersteller!$D$12:$D$261,
        _xlfn.AGGREGATE(15, 6, (ROW(Hersteller!$D$12:$D$261)-11) / ((Hersteller!$D$12:$D$261&lt;&gt;"") * (Hersteller!#REF!="Zwischenhändler")), ROW(A352))
    ),
    ""
)</f>
        <v/>
      </c>
      <c r="BB363" s="264" cm="1">
        <f t="array" ref="BB36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3" s="264" cm="1">
        <f t="array" ref="BC363">IF(AND($AT$12&gt;0,ROW()-ROW($AT$12)=0),"━━ Installationen ━━",IF(AND($AT$12&gt;0,ROW()-ROW($AT$12)&lt;=$AT$12),INDEX($AS$12:$AS$261,ROW()-ROW($AT$12)),IF(AND($BA$12&gt;0,ROW()-ROW($AT$12)-$AT$12-IF($AT$12&gt;0,1,0)=0),"━━ Hersteller ━━",IF(AND($BA$12&gt;0,ROW()-ROW($AT$12)-$AT$12-IF($AT$12&gt;0,1,0)&lt;=$BA$12),INDEX($AZ$12:$AZ$261,ROW()-ROW($AT$12)-$AT$12-IF($AT$12&gt;0,1,0)),0))))</f>
        <v>0</v>
      </c>
      <c r="BD363" s="264">
        <f t="shared" si="16"/>
        <v>0</v>
      </c>
    </row>
    <row r="364" spans="5:56" ht="27" customHeight="1">
      <c r="E364" s="63"/>
      <c r="AE364" s="61"/>
      <c r="AR364" s="40" t="str">
        <f t="shared" si="17"/>
        <v>-</v>
      </c>
      <c r="AS364" s="315" t="str" cm="1">
        <f t="array" ref="AS364">IFERROR(INDEX($E$12:$E$261, SMALL(IF($E$12:$E$261&lt;&gt;"", ROW($E$12:$E$261)-11), ROW(A353))), "")</f>
        <v/>
      </c>
      <c r="AU364" s="40" t="e">
        <f>IF(AND(Hersteller!$D364&lt;&gt;"", OR(Hersteller!#REF!="Hersteller", Hersteller!#REF!="")), ROW(), "")</f>
        <v>#REF!</v>
      </c>
      <c r="AV364" s="315" t="str" cm="1">
        <f t="array" ref="AV364">IFERROR(INDEX(Hersteller!$D$12:$D$261, _xlfn.AGGREGATE(15, 6, (ROW(Hersteller!$D$12:$D$261)-11)/((Hersteller!$D$12:$D$261&lt;&gt;"") * ((Hersteller!#REF!="Hersteller") + (Hersteller!#REF!=""))), ROW(A353))), "")</f>
        <v/>
      </c>
      <c r="AX364" s="315" t="str" cm="1">
        <f t="array" ref="AX364">IFERROR(
    INDEX(Hersteller!$D$12:$D$261,
        _xlfn.AGGREGATE(15, 6, (ROW(Hersteller!$D$12:$D$261)-11) / ((Hersteller!$D$12:$D$261&lt;&gt;"") * (Hersteller!#REF!="Zwischenhändler")), ROW(A353))
    ),
    ""
)</f>
        <v/>
      </c>
      <c r="BB364" s="264" cm="1">
        <f t="array" ref="BB36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4" s="264" cm="1">
        <f t="array" ref="BC364">IF(AND($AT$12&gt;0,ROW()-ROW($AT$12)=0),"━━ Installationen ━━",IF(AND($AT$12&gt;0,ROW()-ROW($AT$12)&lt;=$AT$12),INDEX($AS$12:$AS$261,ROW()-ROW($AT$12)),IF(AND($BA$12&gt;0,ROW()-ROW($AT$12)-$AT$12-IF($AT$12&gt;0,1,0)=0),"━━ Hersteller ━━",IF(AND($BA$12&gt;0,ROW()-ROW($AT$12)-$AT$12-IF($AT$12&gt;0,1,0)&lt;=$BA$12),INDEX($AZ$12:$AZ$261,ROW()-ROW($AT$12)-$AT$12-IF($AT$12&gt;0,1,0)),0))))</f>
        <v>0</v>
      </c>
      <c r="BD364" s="264">
        <f t="shared" si="16"/>
        <v>0</v>
      </c>
    </row>
    <row r="365" spans="5:56" ht="27" customHeight="1">
      <c r="E365" s="63"/>
      <c r="AE365" s="61"/>
      <c r="AR365" s="40" t="str">
        <f t="shared" si="17"/>
        <v>-</v>
      </c>
      <c r="AS365" s="315" t="str" cm="1">
        <f t="array" ref="AS365">IFERROR(INDEX($E$12:$E$261, SMALL(IF($E$12:$E$261&lt;&gt;"", ROW($E$12:$E$261)-11), ROW(A354))), "")</f>
        <v/>
      </c>
      <c r="AU365" s="40" t="e">
        <f>IF(AND(Hersteller!$D365&lt;&gt;"", OR(Hersteller!#REF!="Hersteller", Hersteller!#REF!="")), ROW(), "")</f>
        <v>#REF!</v>
      </c>
      <c r="AV365" s="315" t="str" cm="1">
        <f t="array" ref="AV365">IFERROR(INDEX(Hersteller!$D$12:$D$261, _xlfn.AGGREGATE(15, 6, (ROW(Hersteller!$D$12:$D$261)-11)/((Hersteller!$D$12:$D$261&lt;&gt;"") * ((Hersteller!#REF!="Hersteller") + (Hersteller!#REF!=""))), ROW(A354))), "")</f>
        <v/>
      </c>
      <c r="AX365" s="315" t="str" cm="1">
        <f t="array" ref="AX365">IFERROR(
    INDEX(Hersteller!$D$12:$D$261,
        _xlfn.AGGREGATE(15, 6, (ROW(Hersteller!$D$12:$D$261)-11) / ((Hersteller!$D$12:$D$261&lt;&gt;"") * (Hersteller!#REF!="Zwischenhändler")), ROW(A354))
    ),
    ""
)</f>
        <v/>
      </c>
      <c r="BB365" s="264" cm="1">
        <f t="array" ref="BB36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5" s="264" cm="1">
        <f t="array" ref="BC365">IF(AND($AT$12&gt;0,ROW()-ROW($AT$12)=0),"━━ Installationen ━━",IF(AND($AT$12&gt;0,ROW()-ROW($AT$12)&lt;=$AT$12),INDEX($AS$12:$AS$261,ROW()-ROW($AT$12)),IF(AND($BA$12&gt;0,ROW()-ROW($AT$12)-$AT$12-IF($AT$12&gt;0,1,0)=0),"━━ Hersteller ━━",IF(AND($BA$12&gt;0,ROW()-ROW($AT$12)-$AT$12-IF($AT$12&gt;0,1,0)&lt;=$BA$12),INDEX($AZ$12:$AZ$261,ROW()-ROW($AT$12)-$AT$12-IF($AT$12&gt;0,1,0)),0))))</f>
        <v>0</v>
      </c>
      <c r="BD365" s="264">
        <f t="shared" si="16"/>
        <v>0</v>
      </c>
    </row>
    <row r="366" spans="5:56" ht="27" customHeight="1">
      <c r="E366" s="63"/>
      <c r="AE366" s="61"/>
      <c r="AR366" s="40" t="str">
        <f t="shared" si="17"/>
        <v>-</v>
      </c>
      <c r="AS366" s="315" t="str" cm="1">
        <f t="array" ref="AS366">IFERROR(INDEX($E$12:$E$261, SMALL(IF($E$12:$E$261&lt;&gt;"", ROW($E$12:$E$261)-11), ROW(A355))), "")</f>
        <v/>
      </c>
      <c r="AU366" s="40" t="e">
        <f>IF(AND(Hersteller!$D366&lt;&gt;"", OR(Hersteller!#REF!="Hersteller", Hersteller!#REF!="")), ROW(), "")</f>
        <v>#REF!</v>
      </c>
      <c r="AV366" s="315" t="str" cm="1">
        <f t="array" ref="AV366">IFERROR(INDEX(Hersteller!$D$12:$D$261, _xlfn.AGGREGATE(15, 6, (ROW(Hersteller!$D$12:$D$261)-11)/((Hersteller!$D$12:$D$261&lt;&gt;"") * ((Hersteller!#REF!="Hersteller") + (Hersteller!#REF!=""))), ROW(A355))), "")</f>
        <v/>
      </c>
      <c r="AX366" s="315" t="str" cm="1">
        <f t="array" ref="AX366">IFERROR(
    INDEX(Hersteller!$D$12:$D$261,
        _xlfn.AGGREGATE(15, 6, (ROW(Hersteller!$D$12:$D$261)-11) / ((Hersteller!$D$12:$D$261&lt;&gt;"") * (Hersteller!#REF!="Zwischenhändler")), ROW(A355))
    ),
    ""
)</f>
        <v/>
      </c>
      <c r="BB366" s="264" cm="1">
        <f t="array" ref="BB36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6" s="264" cm="1">
        <f t="array" ref="BC366">IF(AND($AT$12&gt;0,ROW()-ROW($AT$12)=0),"━━ Installationen ━━",IF(AND($AT$12&gt;0,ROW()-ROW($AT$12)&lt;=$AT$12),INDEX($AS$12:$AS$261,ROW()-ROW($AT$12)),IF(AND($BA$12&gt;0,ROW()-ROW($AT$12)-$AT$12-IF($AT$12&gt;0,1,0)=0),"━━ Hersteller ━━",IF(AND($BA$12&gt;0,ROW()-ROW($AT$12)-$AT$12-IF($AT$12&gt;0,1,0)&lt;=$BA$12),INDEX($AZ$12:$AZ$261,ROW()-ROW($AT$12)-$AT$12-IF($AT$12&gt;0,1,0)),0))))</f>
        <v>0</v>
      </c>
      <c r="BD366" s="264">
        <f t="shared" si="16"/>
        <v>0</v>
      </c>
    </row>
    <row r="367" spans="5:56" ht="27" customHeight="1">
      <c r="E367" s="63"/>
      <c r="AE367" s="61"/>
      <c r="AR367" s="40" t="str">
        <f t="shared" si="17"/>
        <v>-</v>
      </c>
      <c r="AS367" s="315" t="str" cm="1">
        <f t="array" ref="AS367">IFERROR(INDEX($E$12:$E$261, SMALL(IF($E$12:$E$261&lt;&gt;"", ROW($E$12:$E$261)-11), ROW(A356))), "")</f>
        <v/>
      </c>
      <c r="AU367" s="40" t="e">
        <f>IF(AND(Hersteller!$D367&lt;&gt;"", OR(Hersteller!#REF!="Hersteller", Hersteller!#REF!="")), ROW(), "")</f>
        <v>#REF!</v>
      </c>
      <c r="AV367" s="315" t="str" cm="1">
        <f t="array" ref="AV367">IFERROR(INDEX(Hersteller!$D$12:$D$261, _xlfn.AGGREGATE(15, 6, (ROW(Hersteller!$D$12:$D$261)-11)/((Hersteller!$D$12:$D$261&lt;&gt;"") * ((Hersteller!#REF!="Hersteller") + (Hersteller!#REF!=""))), ROW(A356))), "")</f>
        <v/>
      </c>
      <c r="AX367" s="315" t="str" cm="1">
        <f t="array" ref="AX367">IFERROR(
    INDEX(Hersteller!$D$12:$D$261,
        _xlfn.AGGREGATE(15, 6, (ROW(Hersteller!$D$12:$D$261)-11) / ((Hersteller!$D$12:$D$261&lt;&gt;"") * (Hersteller!#REF!="Zwischenhändler")), ROW(A356))
    ),
    ""
)</f>
        <v/>
      </c>
      <c r="BB367" s="264" cm="1">
        <f t="array" ref="BB36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7" s="264" cm="1">
        <f t="array" ref="BC367">IF(AND($AT$12&gt;0,ROW()-ROW($AT$12)=0),"━━ Installationen ━━",IF(AND($AT$12&gt;0,ROW()-ROW($AT$12)&lt;=$AT$12),INDEX($AS$12:$AS$261,ROW()-ROW($AT$12)),IF(AND($BA$12&gt;0,ROW()-ROW($AT$12)-$AT$12-IF($AT$12&gt;0,1,0)=0),"━━ Hersteller ━━",IF(AND($BA$12&gt;0,ROW()-ROW($AT$12)-$AT$12-IF($AT$12&gt;0,1,0)&lt;=$BA$12),INDEX($AZ$12:$AZ$261,ROW()-ROW($AT$12)-$AT$12-IF($AT$12&gt;0,1,0)),0))))</f>
        <v>0</v>
      </c>
      <c r="BD367" s="264">
        <f t="shared" si="16"/>
        <v>0</v>
      </c>
    </row>
    <row r="368" spans="5:56" ht="27" customHeight="1">
      <c r="E368" s="63"/>
      <c r="AE368" s="61"/>
      <c r="AR368" s="40" t="str">
        <f t="shared" si="17"/>
        <v>-</v>
      </c>
      <c r="AS368" s="315" t="str" cm="1">
        <f t="array" ref="AS368">IFERROR(INDEX($E$12:$E$261, SMALL(IF($E$12:$E$261&lt;&gt;"", ROW($E$12:$E$261)-11), ROW(A357))), "")</f>
        <v/>
      </c>
      <c r="AU368" s="40" t="e">
        <f>IF(AND(Hersteller!$D368&lt;&gt;"", OR(Hersteller!#REF!="Hersteller", Hersteller!#REF!="")), ROW(), "")</f>
        <v>#REF!</v>
      </c>
      <c r="AV368" s="315" t="str" cm="1">
        <f t="array" ref="AV368">IFERROR(INDEX(Hersteller!$D$12:$D$261, _xlfn.AGGREGATE(15, 6, (ROW(Hersteller!$D$12:$D$261)-11)/((Hersteller!$D$12:$D$261&lt;&gt;"") * ((Hersteller!#REF!="Hersteller") + (Hersteller!#REF!=""))), ROW(A357))), "")</f>
        <v/>
      </c>
      <c r="AX368" s="315" t="str" cm="1">
        <f t="array" ref="AX368">IFERROR(
    INDEX(Hersteller!$D$12:$D$261,
        _xlfn.AGGREGATE(15, 6, (ROW(Hersteller!$D$12:$D$261)-11) / ((Hersteller!$D$12:$D$261&lt;&gt;"") * (Hersteller!#REF!="Zwischenhändler")), ROW(A357))
    ),
    ""
)</f>
        <v/>
      </c>
      <c r="BB368" s="264" cm="1">
        <f t="array" ref="BB36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8" s="264" cm="1">
        <f t="array" ref="BC368">IF(AND($AT$12&gt;0,ROW()-ROW($AT$12)=0),"━━ Installationen ━━",IF(AND($AT$12&gt;0,ROW()-ROW($AT$12)&lt;=$AT$12),INDEX($AS$12:$AS$261,ROW()-ROW($AT$12)),IF(AND($BA$12&gt;0,ROW()-ROW($AT$12)-$AT$12-IF($AT$12&gt;0,1,0)=0),"━━ Hersteller ━━",IF(AND($BA$12&gt;0,ROW()-ROW($AT$12)-$AT$12-IF($AT$12&gt;0,1,0)&lt;=$BA$12),INDEX($AZ$12:$AZ$261,ROW()-ROW($AT$12)-$AT$12-IF($AT$12&gt;0,1,0)),0))))</f>
        <v>0</v>
      </c>
      <c r="BD368" s="264">
        <f t="shared" si="16"/>
        <v>0</v>
      </c>
    </row>
    <row r="369" spans="5:56" ht="27" customHeight="1">
      <c r="E369" s="63"/>
      <c r="AE369" s="61"/>
      <c r="AR369" s="40" t="str">
        <f t="shared" si="17"/>
        <v>-</v>
      </c>
      <c r="AS369" s="315" t="str" cm="1">
        <f t="array" ref="AS369">IFERROR(INDEX($E$12:$E$261, SMALL(IF($E$12:$E$261&lt;&gt;"", ROW($E$12:$E$261)-11), ROW(A358))), "")</f>
        <v/>
      </c>
      <c r="AU369" s="40" t="e">
        <f>IF(AND(Hersteller!$D369&lt;&gt;"", OR(Hersteller!#REF!="Hersteller", Hersteller!#REF!="")), ROW(), "")</f>
        <v>#REF!</v>
      </c>
      <c r="AV369" s="315" t="str" cm="1">
        <f t="array" ref="AV369">IFERROR(INDEX(Hersteller!$D$12:$D$261, _xlfn.AGGREGATE(15, 6, (ROW(Hersteller!$D$12:$D$261)-11)/((Hersteller!$D$12:$D$261&lt;&gt;"") * ((Hersteller!#REF!="Hersteller") + (Hersteller!#REF!=""))), ROW(A358))), "")</f>
        <v/>
      </c>
      <c r="AX369" s="315" t="str" cm="1">
        <f t="array" ref="AX369">IFERROR(
    INDEX(Hersteller!$D$12:$D$261,
        _xlfn.AGGREGATE(15, 6, (ROW(Hersteller!$D$12:$D$261)-11) / ((Hersteller!$D$12:$D$261&lt;&gt;"") * (Hersteller!#REF!="Zwischenhändler")), ROW(A358))
    ),
    ""
)</f>
        <v/>
      </c>
      <c r="BB369" s="264" cm="1">
        <f t="array" ref="BB36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69" s="264" cm="1">
        <f t="array" ref="BC369">IF(AND($AT$12&gt;0,ROW()-ROW($AT$12)=0),"━━ Installationen ━━",IF(AND($AT$12&gt;0,ROW()-ROW($AT$12)&lt;=$AT$12),INDEX($AS$12:$AS$261,ROW()-ROW($AT$12)),IF(AND($BA$12&gt;0,ROW()-ROW($AT$12)-$AT$12-IF($AT$12&gt;0,1,0)=0),"━━ Hersteller ━━",IF(AND($BA$12&gt;0,ROW()-ROW($AT$12)-$AT$12-IF($AT$12&gt;0,1,0)&lt;=$BA$12),INDEX($AZ$12:$AZ$261,ROW()-ROW($AT$12)-$AT$12-IF($AT$12&gt;0,1,0)),0))))</f>
        <v>0</v>
      </c>
      <c r="BD369" s="264">
        <f t="shared" si="16"/>
        <v>0</v>
      </c>
    </row>
    <row r="370" spans="5:56" ht="27" customHeight="1">
      <c r="E370" s="63"/>
      <c r="AE370" s="61"/>
      <c r="AR370" s="40" t="str">
        <f t="shared" si="17"/>
        <v>-</v>
      </c>
      <c r="AS370" s="315" t="str" cm="1">
        <f t="array" ref="AS370">IFERROR(INDEX($E$12:$E$261, SMALL(IF($E$12:$E$261&lt;&gt;"", ROW($E$12:$E$261)-11), ROW(A359))), "")</f>
        <v/>
      </c>
      <c r="AU370" s="40" t="e">
        <f>IF(AND(Hersteller!$D370&lt;&gt;"", OR(Hersteller!#REF!="Hersteller", Hersteller!#REF!="")), ROW(), "")</f>
        <v>#REF!</v>
      </c>
      <c r="AV370" s="315" t="str" cm="1">
        <f t="array" ref="AV370">IFERROR(INDEX(Hersteller!$D$12:$D$261, _xlfn.AGGREGATE(15, 6, (ROW(Hersteller!$D$12:$D$261)-11)/((Hersteller!$D$12:$D$261&lt;&gt;"") * ((Hersteller!#REF!="Hersteller") + (Hersteller!#REF!=""))), ROW(A359))), "")</f>
        <v/>
      </c>
      <c r="AX370" s="315" t="str" cm="1">
        <f t="array" ref="AX370">IFERROR(
    INDEX(Hersteller!$D$12:$D$261,
        _xlfn.AGGREGATE(15, 6, (ROW(Hersteller!$D$12:$D$261)-11) / ((Hersteller!$D$12:$D$261&lt;&gt;"") * (Hersteller!#REF!="Zwischenhändler")), ROW(A359))
    ),
    ""
)</f>
        <v/>
      </c>
      <c r="BB370" s="264" cm="1">
        <f t="array" ref="BB37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0" s="264" cm="1">
        <f t="array" ref="BC370">IF(AND($AT$12&gt;0,ROW()-ROW($AT$12)=0),"━━ Installationen ━━",IF(AND($AT$12&gt;0,ROW()-ROW($AT$12)&lt;=$AT$12),INDEX($AS$12:$AS$261,ROW()-ROW($AT$12)),IF(AND($BA$12&gt;0,ROW()-ROW($AT$12)-$AT$12-IF($AT$12&gt;0,1,0)=0),"━━ Hersteller ━━",IF(AND($BA$12&gt;0,ROW()-ROW($AT$12)-$AT$12-IF($AT$12&gt;0,1,0)&lt;=$BA$12),INDEX($AZ$12:$AZ$261,ROW()-ROW($AT$12)-$AT$12-IF($AT$12&gt;0,1,0)),0))))</f>
        <v>0</v>
      </c>
      <c r="BD370" s="264">
        <f t="shared" si="16"/>
        <v>0</v>
      </c>
    </row>
    <row r="371" spans="5:56" ht="27" customHeight="1">
      <c r="E371" s="63"/>
      <c r="AE371" s="61"/>
      <c r="AR371" s="40" t="str">
        <f t="shared" si="17"/>
        <v>-</v>
      </c>
      <c r="AS371" s="315" t="str" cm="1">
        <f t="array" ref="AS371">IFERROR(INDEX($E$12:$E$261, SMALL(IF($E$12:$E$261&lt;&gt;"", ROW($E$12:$E$261)-11), ROW(A360))), "")</f>
        <v/>
      </c>
      <c r="AU371" s="40" t="e">
        <f>IF(AND(Hersteller!$D371&lt;&gt;"", OR(Hersteller!#REF!="Hersteller", Hersteller!#REF!="")), ROW(), "")</f>
        <v>#REF!</v>
      </c>
      <c r="AV371" s="315" t="str" cm="1">
        <f t="array" ref="AV371">IFERROR(INDEX(Hersteller!$D$12:$D$261, _xlfn.AGGREGATE(15, 6, (ROW(Hersteller!$D$12:$D$261)-11)/((Hersteller!$D$12:$D$261&lt;&gt;"") * ((Hersteller!#REF!="Hersteller") + (Hersteller!#REF!=""))), ROW(A360))), "")</f>
        <v/>
      </c>
      <c r="AX371" s="315" t="str" cm="1">
        <f t="array" ref="AX371">IFERROR(
    INDEX(Hersteller!$D$12:$D$261,
        _xlfn.AGGREGATE(15, 6, (ROW(Hersteller!$D$12:$D$261)-11) / ((Hersteller!$D$12:$D$261&lt;&gt;"") * (Hersteller!#REF!="Zwischenhändler")), ROW(A360))
    ),
    ""
)</f>
        <v/>
      </c>
      <c r="BB371" s="264" cm="1">
        <f t="array" ref="BB37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1" s="264" cm="1">
        <f t="array" ref="BC371">IF(AND($AT$12&gt;0,ROW()-ROW($AT$12)=0),"━━ Installationen ━━",IF(AND($AT$12&gt;0,ROW()-ROW($AT$12)&lt;=$AT$12),INDEX($AS$12:$AS$261,ROW()-ROW($AT$12)),IF(AND($BA$12&gt;0,ROW()-ROW($AT$12)-$AT$12-IF($AT$12&gt;0,1,0)=0),"━━ Hersteller ━━",IF(AND($BA$12&gt;0,ROW()-ROW($AT$12)-$AT$12-IF($AT$12&gt;0,1,0)&lt;=$BA$12),INDEX($AZ$12:$AZ$261,ROW()-ROW($AT$12)-$AT$12-IF($AT$12&gt;0,1,0)),0))))</f>
        <v>0</v>
      </c>
      <c r="BD371" s="264">
        <f t="shared" si="16"/>
        <v>0</v>
      </c>
    </row>
    <row r="372" spans="5:56" ht="27" customHeight="1">
      <c r="E372" s="63"/>
      <c r="AE372" s="61"/>
      <c r="AR372" s="40" t="str">
        <f t="shared" si="17"/>
        <v>-</v>
      </c>
      <c r="AS372" s="315" t="str" cm="1">
        <f t="array" ref="AS372">IFERROR(INDEX($E$12:$E$261, SMALL(IF($E$12:$E$261&lt;&gt;"", ROW($E$12:$E$261)-11), ROW(A361))), "")</f>
        <v/>
      </c>
      <c r="AU372" s="40" t="e">
        <f>IF(AND(Hersteller!$D372&lt;&gt;"", OR(Hersteller!#REF!="Hersteller", Hersteller!#REF!="")), ROW(), "")</f>
        <v>#REF!</v>
      </c>
      <c r="AV372" s="315" t="str" cm="1">
        <f t="array" ref="AV372">IFERROR(INDEX(Hersteller!$D$12:$D$261, _xlfn.AGGREGATE(15, 6, (ROW(Hersteller!$D$12:$D$261)-11)/((Hersteller!$D$12:$D$261&lt;&gt;"") * ((Hersteller!#REF!="Hersteller") + (Hersteller!#REF!=""))), ROW(A361))), "")</f>
        <v/>
      </c>
      <c r="AX372" s="315" t="str" cm="1">
        <f t="array" ref="AX372">IFERROR(
    INDEX(Hersteller!$D$12:$D$261,
        _xlfn.AGGREGATE(15, 6, (ROW(Hersteller!$D$12:$D$261)-11) / ((Hersteller!$D$12:$D$261&lt;&gt;"") * (Hersteller!#REF!="Zwischenhändler")), ROW(A361))
    ),
    ""
)</f>
        <v/>
      </c>
      <c r="BB372" s="264" cm="1">
        <f t="array" ref="BB37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2" s="264" cm="1">
        <f t="array" ref="BC372">IF(AND($AT$12&gt;0,ROW()-ROW($AT$12)=0),"━━ Installationen ━━",IF(AND($AT$12&gt;0,ROW()-ROW($AT$12)&lt;=$AT$12),INDEX($AS$12:$AS$261,ROW()-ROW($AT$12)),IF(AND($BA$12&gt;0,ROW()-ROW($AT$12)-$AT$12-IF($AT$12&gt;0,1,0)=0),"━━ Hersteller ━━",IF(AND($BA$12&gt;0,ROW()-ROW($AT$12)-$AT$12-IF($AT$12&gt;0,1,0)&lt;=$BA$12),INDEX($AZ$12:$AZ$261,ROW()-ROW($AT$12)-$AT$12-IF($AT$12&gt;0,1,0)),0))))</f>
        <v>0</v>
      </c>
      <c r="BD372" s="264">
        <f t="shared" si="16"/>
        <v>0</v>
      </c>
    </row>
    <row r="373" spans="5:56" ht="27" customHeight="1">
      <c r="E373" s="63"/>
      <c r="AE373" s="61"/>
      <c r="AR373" s="40" t="str">
        <f t="shared" si="17"/>
        <v>-</v>
      </c>
      <c r="AS373" s="315" t="str" cm="1">
        <f t="array" ref="AS373">IFERROR(INDEX($E$12:$E$261, SMALL(IF($E$12:$E$261&lt;&gt;"", ROW($E$12:$E$261)-11), ROW(A362))), "")</f>
        <v/>
      </c>
      <c r="AU373" s="40" t="e">
        <f>IF(AND(Hersteller!$D373&lt;&gt;"", OR(Hersteller!#REF!="Hersteller", Hersteller!#REF!="")), ROW(), "")</f>
        <v>#REF!</v>
      </c>
      <c r="AV373" s="315" t="str" cm="1">
        <f t="array" ref="AV373">IFERROR(INDEX(Hersteller!$D$12:$D$261, _xlfn.AGGREGATE(15, 6, (ROW(Hersteller!$D$12:$D$261)-11)/((Hersteller!$D$12:$D$261&lt;&gt;"") * ((Hersteller!#REF!="Hersteller") + (Hersteller!#REF!=""))), ROW(A362))), "")</f>
        <v/>
      </c>
      <c r="AX373" s="315" t="str" cm="1">
        <f t="array" ref="AX373">IFERROR(
    INDEX(Hersteller!$D$12:$D$261,
        _xlfn.AGGREGATE(15, 6, (ROW(Hersteller!$D$12:$D$261)-11) / ((Hersteller!$D$12:$D$261&lt;&gt;"") * (Hersteller!#REF!="Zwischenhändler")), ROW(A362))
    ),
    ""
)</f>
        <v/>
      </c>
      <c r="BB373" s="264" cm="1">
        <f t="array" ref="BB37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3" s="264" cm="1">
        <f t="array" ref="BC373">IF(AND($AT$12&gt;0,ROW()-ROW($AT$12)=0),"━━ Installationen ━━",IF(AND($AT$12&gt;0,ROW()-ROW($AT$12)&lt;=$AT$12),INDEX($AS$12:$AS$261,ROW()-ROW($AT$12)),IF(AND($BA$12&gt;0,ROW()-ROW($AT$12)-$AT$12-IF($AT$12&gt;0,1,0)=0),"━━ Hersteller ━━",IF(AND($BA$12&gt;0,ROW()-ROW($AT$12)-$AT$12-IF($AT$12&gt;0,1,0)&lt;=$BA$12),INDEX($AZ$12:$AZ$261,ROW()-ROW($AT$12)-$AT$12-IF($AT$12&gt;0,1,0)),0))))</f>
        <v>0</v>
      </c>
      <c r="BD373" s="264">
        <f t="shared" si="16"/>
        <v>0</v>
      </c>
    </row>
    <row r="374" spans="5:56" ht="27" customHeight="1">
      <c r="E374" s="63"/>
      <c r="AE374" s="61"/>
      <c r="AR374" s="40" t="str">
        <f t="shared" si="17"/>
        <v>-</v>
      </c>
      <c r="AS374" s="315" t="str" cm="1">
        <f t="array" ref="AS374">IFERROR(INDEX($E$12:$E$261, SMALL(IF($E$12:$E$261&lt;&gt;"", ROW($E$12:$E$261)-11), ROW(A363))), "")</f>
        <v/>
      </c>
      <c r="AU374" s="40" t="e">
        <f>IF(AND(Hersteller!$D374&lt;&gt;"", OR(Hersteller!#REF!="Hersteller", Hersteller!#REF!="")), ROW(), "")</f>
        <v>#REF!</v>
      </c>
      <c r="AV374" s="315" t="str" cm="1">
        <f t="array" ref="AV374">IFERROR(INDEX(Hersteller!$D$12:$D$261, _xlfn.AGGREGATE(15, 6, (ROW(Hersteller!$D$12:$D$261)-11)/((Hersteller!$D$12:$D$261&lt;&gt;"") * ((Hersteller!#REF!="Hersteller") + (Hersteller!#REF!=""))), ROW(A363))), "")</f>
        <v/>
      </c>
      <c r="AX374" s="315" t="str" cm="1">
        <f t="array" ref="AX374">IFERROR(
    INDEX(Hersteller!$D$12:$D$261,
        _xlfn.AGGREGATE(15, 6, (ROW(Hersteller!$D$12:$D$261)-11) / ((Hersteller!$D$12:$D$261&lt;&gt;"") * (Hersteller!#REF!="Zwischenhändler")), ROW(A363))
    ),
    ""
)</f>
        <v/>
      </c>
      <c r="BB374" s="264" cm="1">
        <f t="array" ref="BB37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4" s="264" cm="1">
        <f t="array" ref="BC374">IF(AND($AT$12&gt;0,ROW()-ROW($AT$12)=0),"━━ Installationen ━━",IF(AND($AT$12&gt;0,ROW()-ROW($AT$12)&lt;=$AT$12),INDEX($AS$12:$AS$261,ROW()-ROW($AT$12)),IF(AND($BA$12&gt;0,ROW()-ROW($AT$12)-$AT$12-IF($AT$12&gt;0,1,0)=0),"━━ Hersteller ━━",IF(AND($BA$12&gt;0,ROW()-ROW($AT$12)-$AT$12-IF($AT$12&gt;0,1,0)&lt;=$BA$12),INDEX($AZ$12:$AZ$261,ROW()-ROW($AT$12)-$AT$12-IF($AT$12&gt;0,1,0)),0))))</f>
        <v>0</v>
      </c>
      <c r="BD374" s="264">
        <f t="shared" si="16"/>
        <v>0</v>
      </c>
    </row>
    <row r="375" spans="5:56" ht="27" customHeight="1">
      <c r="E375" s="63"/>
      <c r="AE375" s="61"/>
      <c r="AR375" s="40" t="str">
        <f t="shared" si="17"/>
        <v>-</v>
      </c>
      <c r="AS375" s="315" t="str" cm="1">
        <f t="array" ref="AS375">IFERROR(INDEX($E$12:$E$261, SMALL(IF($E$12:$E$261&lt;&gt;"", ROW($E$12:$E$261)-11), ROW(A364))), "")</f>
        <v/>
      </c>
      <c r="AU375" s="40" t="e">
        <f>IF(AND(Hersteller!$D375&lt;&gt;"", OR(Hersteller!#REF!="Hersteller", Hersteller!#REF!="")), ROW(), "")</f>
        <v>#REF!</v>
      </c>
      <c r="AV375" s="315" t="str" cm="1">
        <f t="array" ref="AV375">IFERROR(INDEX(Hersteller!$D$12:$D$261, _xlfn.AGGREGATE(15, 6, (ROW(Hersteller!$D$12:$D$261)-11)/((Hersteller!$D$12:$D$261&lt;&gt;"") * ((Hersteller!#REF!="Hersteller") + (Hersteller!#REF!=""))), ROW(A364))), "")</f>
        <v/>
      </c>
      <c r="AX375" s="315" t="str" cm="1">
        <f t="array" ref="AX375">IFERROR(
    INDEX(Hersteller!$D$12:$D$261,
        _xlfn.AGGREGATE(15, 6, (ROW(Hersteller!$D$12:$D$261)-11) / ((Hersteller!$D$12:$D$261&lt;&gt;"") * (Hersteller!#REF!="Zwischenhändler")), ROW(A364))
    ),
    ""
)</f>
        <v/>
      </c>
      <c r="BB375" s="264" cm="1">
        <f t="array" ref="BB37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5" s="264" cm="1">
        <f t="array" ref="BC375">IF(AND($AT$12&gt;0,ROW()-ROW($AT$12)=0),"━━ Installationen ━━",IF(AND($AT$12&gt;0,ROW()-ROW($AT$12)&lt;=$AT$12),INDEX($AS$12:$AS$261,ROW()-ROW($AT$12)),IF(AND($BA$12&gt;0,ROW()-ROW($AT$12)-$AT$12-IF($AT$12&gt;0,1,0)=0),"━━ Hersteller ━━",IF(AND($BA$12&gt;0,ROW()-ROW($AT$12)-$AT$12-IF($AT$12&gt;0,1,0)&lt;=$BA$12),INDEX($AZ$12:$AZ$261,ROW()-ROW($AT$12)-$AT$12-IF($AT$12&gt;0,1,0)),0))))</f>
        <v>0</v>
      </c>
      <c r="BD375" s="264">
        <f t="shared" si="16"/>
        <v>0</v>
      </c>
    </row>
    <row r="376" spans="5:56" ht="27" customHeight="1">
      <c r="E376" s="63"/>
      <c r="AE376" s="61"/>
      <c r="AR376" s="40" t="str">
        <f t="shared" si="17"/>
        <v>-</v>
      </c>
      <c r="AS376" s="315" t="str" cm="1">
        <f t="array" ref="AS376">IFERROR(INDEX($E$12:$E$261, SMALL(IF($E$12:$E$261&lt;&gt;"", ROW($E$12:$E$261)-11), ROW(A365))), "")</f>
        <v/>
      </c>
      <c r="AU376" s="40" t="e">
        <f>IF(AND(Hersteller!$D376&lt;&gt;"", OR(Hersteller!#REF!="Hersteller", Hersteller!#REF!="")), ROW(), "")</f>
        <v>#REF!</v>
      </c>
      <c r="AV376" s="315" t="str" cm="1">
        <f t="array" ref="AV376">IFERROR(INDEX(Hersteller!$D$12:$D$261, _xlfn.AGGREGATE(15, 6, (ROW(Hersteller!$D$12:$D$261)-11)/((Hersteller!$D$12:$D$261&lt;&gt;"") * ((Hersteller!#REF!="Hersteller") + (Hersteller!#REF!=""))), ROW(A365))), "")</f>
        <v/>
      </c>
      <c r="AX376" s="315" t="str" cm="1">
        <f t="array" ref="AX376">IFERROR(
    INDEX(Hersteller!$D$12:$D$261,
        _xlfn.AGGREGATE(15, 6, (ROW(Hersteller!$D$12:$D$261)-11) / ((Hersteller!$D$12:$D$261&lt;&gt;"") * (Hersteller!#REF!="Zwischenhändler")), ROW(A365))
    ),
    ""
)</f>
        <v/>
      </c>
      <c r="BB376" s="264" cm="1">
        <f t="array" ref="BB37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6" s="264" cm="1">
        <f t="array" ref="BC376">IF(AND($AT$12&gt;0,ROW()-ROW($AT$12)=0),"━━ Installationen ━━",IF(AND($AT$12&gt;0,ROW()-ROW($AT$12)&lt;=$AT$12),INDEX($AS$12:$AS$261,ROW()-ROW($AT$12)),IF(AND($BA$12&gt;0,ROW()-ROW($AT$12)-$AT$12-IF($AT$12&gt;0,1,0)=0),"━━ Hersteller ━━",IF(AND($BA$12&gt;0,ROW()-ROW($AT$12)-$AT$12-IF($AT$12&gt;0,1,0)&lt;=$BA$12),INDEX($AZ$12:$AZ$261,ROW()-ROW($AT$12)-$AT$12-IF($AT$12&gt;0,1,0)),0))))</f>
        <v>0</v>
      </c>
      <c r="BD376" s="264">
        <f t="shared" si="16"/>
        <v>0</v>
      </c>
    </row>
    <row r="377" spans="5:56" ht="27" customHeight="1">
      <c r="E377" s="63"/>
      <c r="AE377" s="61"/>
      <c r="AR377" s="40" t="str">
        <f t="shared" si="17"/>
        <v>-</v>
      </c>
      <c r="AS377" s="315" t="str" cm="1">
        <f t="array" ref="AS377">IFERROR(INDEX($E$12:$E$261, SMALL(IF($E$12:$E$261&lt;&gt;"", ROW($E$12:$E$261)-11), ROW(A366))), "")</f>
        <v/>
      </c>
      <c r="AU377" s="40" t="e">
        <f>IF(AND(Hersteller!$D377&lt;&gt;"", OR(Hersteller!#REF!="Hersteller", Hersteller!#REF!="")), ROW(), "")</f>
        <v>#REF!</v>
      </c>
      <c r="AV377" s="315" t="str" cm="1">
        <f t="array" ref="AV377">IFERROR(INDEX(Hersteller!$D$12:$D$261, _xlfn.AGGREGATE(15, 6, (ROW(Hersteller!$D$12:$D$261)-11)/((Hersteller!$D$12:$D$261&lt;&gt;"") * ((Hersteller!#REF!="Hersteller") + (Hersteller!#REF!=""))), ROW(A366))), "")</f>
        <v/>
      </c>
      <c r="AX377" s="315" t="str" cm="1">
        <f t="array" ref="AX377">IFERROR(
    INDEX(Hersteller!$D$12:$D$261,
        _xlfn.AGGREGATE(15, 6, (ROW(Hersteller!$D$12:$D$261)-11) / ((Hersteller!$D$12:$D$261&lt;&gt;"") * (Hersteller!#REF!="Zwischenhändler")), ROW(A366))
    ),
    ""
)</f>
        <v/>
      </c>
      <c r="BB377" s="264" cm="1">
        <f t="array" ref="BB37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7" s="264" cm="1">
        <f t="array" ref="BC377">IF(AND($AT$12&gt;0,ROW()-ROW($AT$12)=0),"━━ Installationen ━━",IF(AND($AT$12&gt;0,ROW()-ROW($AT$12)&lt;=$AT$12),INDEX($AS$12:$AS$261,ROW()-ROW($AT$12)),IF(AND($BA$12&gt;0,ROW()-ROW($AT$12)-$AT$12-IF($AT$12&gt;0,1,0)=0),"━━ Hersteller ━━",IF(AND($BA$12&gt;0,ROW()-ROW($AT$12)-$AT$12-IF($AT$12&gt;0,1,0)&lt;=$BA$12),INDEX($AZ$12:$AZ$261,ROW()-ROW($AT$12)-$AT$12-IF($AT$12&gt;0,1,0)),0))))</f>
        <v>0</v>
      </c>
      <c r="BD377" s="264">
        <f t="shared" si="16"/>
        <v>0</v>
      </c>
    </row>
    <row r="378" spans="5:56" ht="27" customHeight="1">
      <c r="E378" s="63"/>
      <c r="AE378" s="61"/>
      <c r="AR378" s="40" t="str">
        <f t="shared" si="17"/>
        <v>-</v>
      </c>
      <c r="AS378" s="315" t="str" cm="1">
        <f t="array" ref="AS378">IFERROR(INDEX($E$12:$E$261, SMALL(IF($E$12:$E$261&lt;&gt;"", ROW($E$12:$E$261)-11), ROW(A367))), "")</f>
        <v/>
      </c>
      <c r="AU378" s="40" t="e">
        <f>IF(AND(Hersteller!$D378&lt;&gt;"", OR(Hersteller!#REF!="Hersteller", Hersteller!#REF!="")), ROW(), "")</f>
        <v>#REF!</v>
      </c>
      <c r="AV378" s="315" t="str" cm="1">
        <f t="array" ref="AV378">IFERROR(INDEX(Hersteller!$D$12:$D$261, _xlfn.AGGREGATE(15, 6, (ROW(Hersteller!$D$12:$D$261)-11)/((Hersteller!$D$12:$D$261&lt;&gt;"") * ((Hersteller!#REF!="Hersteller") + (Hersteller!#REF!=""))), ROW(A367))), "")</f>
        <v/>
      </c>
      <c r="AX378" s="315" t="str" cm="1">
        <f t="array" ref="AX378">IFERROR(
    INDEX(Hersteller!$D$12:$D$261,
        _xlfn.AGGREGATE(15, 6, (ROW(Hersteller!$D$12:$D$261)-11) / ((Hersteller!$D$12:$D$261&lt;&gt;"") * (Hersteller!#REF!="Zwischenhändler")), ROW(A367))
    ),
    ""
)</f>
        <v/>
      </c>
      <c r="BB378" s="264" cm="1">
        <f t="array" ref="BB37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8" s="264" cm="1">
        <f t="array" ref="BC378">IF(AND($AT$12&gt;0,ROW()-ROW($AT$12)=0),"━━ Installationen ━━",IF(AND($AT$12&gt;0,ROW()-ROW($AT$12)&lt;=$AT$12),INDEX($AS$12:$AS$261,ROW()-ROW($AT$12)),IF(AND($BA$12&gt;0,ROW()-ROW($AT$12)-$AT$12-IF($AT$12&gt;0,1,0)=0),"━━ Hersteller ━━",IF(AND($BA$12&gt;0,ROW()-ROW($AT$12)-$AT$12-IF($AT$12&gt;0,1,0)&lt;=$BA$12),INDEX($AZ$12:$AZ$261,ROW()-ROW($AT$12)-$AT$12-IF($AT$12&gt;0,1,0)),0))))</f>
        <v>0</v>
      </c>
      <c r="BD378" s="264">
        <f t="shared" si="16"/>
        <v>0</v>
      </c>
    </row>
    <row r="379" spans="5:56" ht="27" customHeight="1">
      <c r="E379" s="63"/>
      <c r="AE379" s="61"/>
      <c r="AR379" s="40" t="str">
        <f t="shared" si="17"/>
        <v>-</v>
      </c>
      <c r="AS379" s="315" t="str" cm="1">
        <f t="array" ref="AS379">IFERROR(INDEX($E$12:$E$261, SMALL(IF($E$12:$E$261&lt;&gt;"", ROW($E$12:$E$261)-11), ROW(A368))), "")</f>
        <v/>
      </c>
      <c r="AU379" s="40" t="e">
        <f>IF(AND(Hersteller!$D379&lt;&gt;"", OR(Hersteller!#REF!="Hersteller", Hersteller!#REF!="")), ROW(), "")</f>
        <v>#REF!</v>
      </c>
      <c r="AV379" s="315" t="str" cm="1">
        <f t="array" ref="AV379">IFERROR(INDEX(Hersteller!$D$12:$D$261, _xlfn.AGGREGATE(15, 6, (ROW(Hersteller!$D$12:$D$261)-11)/((Hersteller!$D$12:$D$261&lt;&gt;"") * ((Hersteller!#REF!="Hersteller") + (Hersteller!#REF!=""))), ROW(A368))), "")</f>
        <v/>
      </c>
      <c r="AX379" s="315" t="str" cm="1">
        <f t="array" ref="AX379">IFERROR(
    INDEX(Hersteller!$D$12:$D$261,
        _xlfn.AGGREGATE(15, 6, (ROW(Hersteller!$D$12:$D$261)-11) / ((Hersteller!$D$12:$D$261&lt;&gt;"") * (Hersteller!#REF!="Zwischenhändler")), ROW(A368))
    ),
    ""
)</f>
        <v/>
      </c>
      <c r="BB379" s="264" cm="1">
        <f t="array" ref="BB37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79" s="264" cm="1">
        <f t="array" ref="BC379">IF(AND($AT$12&gt;0,ROW()-ROW($AT$12)=0),"━━ Installationen ━━",IF(AND($AT$12&gt;0,ROW()-ROW($AT$12)&lt;=$AT$12),INDEX($AS$12:$AS$261,ROW()-ROW($AT$12)),IF(AND($BA$12&gt;0,ROW()-ROW($AT$12)-$AT$12-IF($AT$12&gt;0,1,0)=0),"━━ Hersteller ━━",IF(AND($BA$12&gt;0,ROW()-ROW($AT$12)-$AT$12-IF($AT$12&gt;0,1,0)&lt;=$BA$12),INDEX($AZ$12:$AZ$261,ROW()-ROW($AT$12)-$AT$12-IF($AT$12&gt;0,1,0)),0))))</f>
        <v>0</v>
      </c>
      <c r="BD379" s="264">
        <f t="shared" si="16"/>
        <v>0</v>
      </c>
    </row>
    <row r="380" spans="5:56" ht="27" customHeight="1">
      <c r="E380" s="63"/>
      <c r="AE380" s="61"/>
      <c r="AR380" s="40" t="str">
        <f t="shared" si="17"/>
        <v>-</v>
      </c>
      <c r="AS380" s="315" t="str" cm="1">
        <f t="array" ref="AS380">IFERROR(INDEX($E$12:$E$261, SMALL(IF($E$12:$E$261&lt;&gt;"", ROW($E$12:$E$261)-11), ROW(A369))), "")</f>
        <v/>
      </c>
      <c r="AU380" s="40" t="e">
        <f>IF(AND(Hersteller!$D380&lt;&gt;"", OR(Hersteller!#REF!="Hersteller", Hersteller!#REF!="")), ROW(), "")</f>
        <v>#REF!</v>
      </c>
      <c r="AV380" s="315" t="str" cm="1">
        <f t="array" ref="AV380">IFERROR(INDEX(Hersteller!$D$12:$D$261, _xlfn.AGGREGATE(15, 6, (ROW(Hersteller!$D$12:$D$261)-11)/((Hersteller!$D$12:$D$261&lt;&gt;"") * ((Hersteller!#REF!="Hersteller") + (Hersteller!#REF!=""))), ROW(A369))), "")</f>
        <v/>
      </c>
      <c r="AX380" s="315" t="str" cm="1">
        <f t="array" ref="AX380">IFERROR(
    INDEX(Hersteller!$D$12:$D$261,
        _xlfn.AGGREGATE(15, 6, (ROW(Hersteller!$D$12:$D$261)-11) / ((Hersteller!$D$12:$D$261&lt;&gt;"") * (Hersteller!#REF!="Zwischenhändler")), ROW(A369))
    ),
    ""
)</f>
        <v/>
      </c>
      <c r="BB380" s="264" cm="1">
        <f t="array" ref="BB38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0" s="264" cm="1">
        <f t="array" ref="BC380">IF(AND($AT$12&gt;0,ROW()-ROW($AT$12)=0),"━━ Installationen ━━",IF(AND($AT$12&gt;0,ROW()-ROW($AT$12)&lt;=$AT$12),INDEX($AS$12:$AS$261,ROW()-ROW($AT$12)),IF(AND($BA$12&gt;0,ROW()-ROW($AT$12)-$AT$12-IF($AT$12&gt;0,1,0)=0),"━━ Hersteller ━━",IF(AND($BA$12&gt;0,ROW()-ROW($AT$12)-$AT$12-IF($AT$12&gt;0,1,0)&lt;=$BA$12),INDEX($AZ$12:$AZ$261,ROW()-ROW($AT$12)-$AT$12-IF($AT$12&gt;0,1,0)),0))))</f>
        <v>0</v>
      </c>
      <c r="BD380" s="264">
        <f t="shared" si="16"/>
        <v>0</v>
      </c>
    </row>
    <row r="381" spans="5:56" ht="27" customHeight="1">
      <c r="E381" s="63"/>
      <c r="AE381" s="61"/>
      <c r="AR381" s="40" t="str">
        <f t="shared" si="17"/>
        <v>-</v>
      </c>
      <c r="AS381" s="315" t="str" cm="1">
        <f t="array" ref="AS381">IFERROR(INDEX($E$12:$E$261, SMALL(IF($E$12:$E$261&lt;&gt;"", ROW($E$12:$E$261)-11), ROW(A370))), "")</f>
        <v/>
      </c>
      <c r="AU381" s="40" t="e">
        <f>IF(AND(Hersteller!$D381&lt;&gt;"", OR(Hersteller!#REF!="Hersteller", Hersteller!#REF!="")), ROW(), "")</f>
        <v>#REF!</v>
      </c>
      <c r="AV381" s="315" t="str" cm="1">
        <f t="array" ref="AV381">IFERROR(INDEX(Hersteller!$D$12:$D$261, _xlfn.AGGREGATE(15, 6, (ROW(Hersteller!$D$12:$D$261)-11)/((Hersteller!$D$12:$D$261&lt;&gt;"") * ((Hersteller!#REF!="Hersteller") + (Hersteller!#REF!=""))), ROW(A370))), "")</f>
        <v/>
      </c>
      <c r="AX381" s="315" t="str" cm="1">
        <f t="array" ref="AX381">IFERROR(
    INDEX(Hersteller!$D$12:$D$261,
        _xlfn.AGGREGATE(15, 6, (ROW(Hersteller!$D$12:$D$261)-11) / ((Hersteller!$D$12:$D$261&lt;&gt;"") * (Hersteller!#REF!="Zwischenhändler")), ROW(A370))
    ),
    ""
)</f>
        <v/>
      </c>
      <c r="BB381" s="264" cm="1">
        <f t="array" ref="BB38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1" s="264" cm="1">
        <f t="array" ref="BC381">IF(AND($AT$12&gt;0,ROW()-ROW($AT$12)=0),"━━ Installationen ━━",IF(AND($AT$12&gt;0,ROW()-ROW($AT$12)&lt;=$AT$12),INDEX($AS$12:$AS$261,ROW()-ROW($AT$12)),IF(AND($BA$12&gt;0,ROW()-ROW($AT$12)-$AT$12-IF($AT$12&gt;0,1,0)=0),"━━ Hersteller ━━",IF(AND($BA$12&gt;0,ROW()-ROW($AT$12)-$AT$12-IF($AT$12&gt;0,1,0)&lt;=$BA$12),INDEX($AZ$12:$AZ$261,ROW()-ROW($AT$12)-$AT$12-IF($AT$12&gt;0,1,0)),0))))</f>
        <v>0</v>
      </c>
      <c r="BD381" s="264">
        <f t="shared" si="16"/>
        <v>0</v>
      </c>
    </row>
    <row r="382" spans="5:56" ht="27" customHeight="1">
      <c r="E382" s="63"/>
      <c r="AE382" s="61"/>
      <c r="AR382" s="40" t="str">
        <f t="shared" si="17"/>
        <v>-</v>
      </c>
      <c r="AS382" s="315" t="str" cm="1">
        <f t="array" ref="AS382">IFERROR(INDEX($E$12:$E$261, SMALL(IF($E$12:$E$261&lt;&gt;"", ROW($E$12:$E$261)-11), ROW(A371))), "")</f>
        <v/>
      </c>
      <c r="AU382" s="40" t="e">
        <f>IF(AND(Hersteller!$D382&lt;&gt;"", OR(Hersteller!#REF!="Hersteller", Hersteller!#REF!="")), ROW(), "")</f>
        <v>#REF!</v>
      </c>
      <c r="AV382" s="315" t="str" cm="1">
        <f t="array" ref="AV382">IFERROR(INDEX(Hersteller!$D$12:$D$261, _xlfn.AGGREGATE(15, 6, (ROW(Hersteller!$D$12:$D$261)-11)/((Hersteller!$D$12:$D$261&lt;&gt;"") * ((Hersteller!#REF!="Hersteller") + (Hersteller!#REF!=""))), ROW(A371))), "")</f>
        <v/>
      </c>
      <c r="AX382" s="315" t="str" cm="1">
        <f t="array" ref="AX382">IFERROR(
    INDEX(Hersteller!$D$12:$D$261,
        _xlfn.AGGREGATE(15, 6, (ROW(Hersteller!$D$12:$D$261)-11) / ((Hersteller!$D$12:$D$261&lt;&gt;"") * (Hersteller!#REF!="Zwischenhändler")), ROW(A371))
    ),
    ""
)</f>
        <v/>
      </c>
      <c r="BB382" s="264" cm="1">
        <f t="array" ref="BB38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2" s="264" cm="1">
        <f t="array" ref="BC382">IF(AND($AT$12&gt;0,ROW()-ROW($AT$12)=0),"━━ Installationen ━━",IF(AND($AT$12&gt;0,ROW()-ROW($AT$12)&lt;=$AT$12),INDEX($AS$12:$AS$261,ROW()-ROW($AT$12)),IF(AND($BA$12&gt;0,ROW()-ROW($AT$12)-$AT$12-IF($AT$12&gt;0,1,0)=0),"━━ Hersteller ━━",IF(AND($BA$12&gt;0,ROW()-ROW($AT$12)-$AT$12-IF($AT$12&gt;0,1,0)&lt;=$BA$12),INDEX($AZ$12:$AZ$261,ROW()-ROW($AT$12)-$AT$12-IF($AT$12&gt;0,1,0)),0))))</f>
        <v>0</v>
      </c>
      <c r="BD382" s="264">
        <f t="shared" si="16"/>
        <v>0</v>
      </c>
    </row>
    <row r="383" spans="5:56" ht="27" customHeight="1">
      <c r="E383" s="63"/>
      <c r="AE383" s="61"/>
      <c r="AR383" s="40" t="str">
        <f t="shared" si="17"/>
        <v>-</v>
      </c>
      <c r="AS383" s="315" t="str" cm="1">
        <f t="array" ref="AS383">IFERROR(INDEX($E$12:$E$261, SMALL(IF($E$12:$E$261&lt;&gt;"", ROW($E$12:$E$261)-11), ROW(A372))), "")</f>
        <v/>
      </c>
      <c r="AU383" s="40" t="e">
        <f>IF(AND(Hersteller!$D383&lt;&gt;"", OR(Hersteller!#REF!="Hersteller", Hersteller!#REF!="")), ROW(), "")</f>
        <v>#REF!</v>
      </c>
      <c r="AV383" s="315" t="str" cm="1">
        <f t="array" ref="AV383">IFERROR(INDEX(Hersteller!$D$12:$D$261, _xlfn.AGGREGATE(15, 6, (ROW(Hersteller!$D$12:$D$261)-11)/((Hersteller!$D$12:$D$261&lt;&gt;"") * ((Hersteller!#REF!="Hersteller") + (Hersteller!#REF!=""))), ROW(A372))), "")</f>
        <v/>
      </c>
      <c r="AX383" s="315" t="str" cm="1">
        <f t="array" ref="AX383">IFERROR(
    INDEX(Hersteller!$D$12:$D$261,
        _xlfn.AGGREGATE(15, 6, (ROW(Hersteller!$D$12:$D$261)-11) / ((Hersteller!$D$12:$D$261&lt;&gt;"") * (Hersteller!#REF!="Zwischenhändler")), ROW(A372))
    ),
    ""
)</f>
        <v/>
      </c>
      <c r="BB383" s="264" cm="1">
        <f t="array" ref="BB38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3" s="264" cm="1">
        <f t="array" ref="BC383">IF(AND($AT$12&gt;0,ROW()-ROW($AT$12)=0),"━━ Installationen ━━",IF(AND($AT$12&gt;0,ROW()-ROW($AT$12)&lt;=$AT$12),INDEX($AS$12:$AS$261,ROW()-ROW($AT$12)),IF(AND($BA$12&gt;0,ROW()-ROW($AT$12)-$AT$12-IF($AT$12&gt;0,1,0)=0),"━━ Hersteller ━━",IF(AND($BA$12&gt;0,ROW()-ROW($AT$12)-$AT$12-IF($AT$12&gt;0,1,0)&lt;=$BA$12),INDEX($AZ$12:$AZ$261,ROW()-ROW($AT$12)-$AT$12-IF($AT$12&gt;0,1,0)),0))))</f>
        <v>0</v>
      </c>
      <c r="BD383" s="264">
        <f t="shared" si="16"/>
        <v>0</v>
      </c>
    </row>
    <row r="384" spans="5:56" ht="27" customHeight="1">
      <c r="E384" s="63"/>
      <c r="AE384" s="61"/>
      <c r="AR384" s="40" t="str">
        <f t="shared" si="17"/>
        <v>-</v>
      </c>
      <c r="AS384" s="315" t="str" cm="1">
        <f t="array" ref="AS384">IFERROR(INDEX($E$12:$E$261, SMALL(IF($E$12:$E$261&lt;&gt;"", ROW($E$12:$E$261)-11), ROW(A373))), "")</f>
        <v/>
      </c>
      <c r="AU384" s="40" t="e">
        <f>IF(AND(Hersteller!$D384&lt;&gt;"", OR(Hersteller!#REF!="Hersteller", Hersteller!#REF!="")), ROW(), "")</f>
        <v>#REF!</v>
      </c>
      <c r="AV384" s="315" t="str" cm="1">
        <f t="array" ref="AV384">IFERROR(INDEX(Hersteller!$D$12:$D$261, _xlfn.AGGREGATE(15, 6, (ROW(Hersteller!$D$12:$D$261)-11)/((Hersteller!$D$12:$D$261&lt;&gt;"") * ((Hersteller!#REF!="Hersteller") + (Hersteller!#REF!=""))), ROW(A373))), "")</f>
        <v/>
      </c>
      <c r="AX384" s="315" t="str" cm="1">
        <f t="array" ref="AX384">IFERROR(
    INDEX(Hersteller!$D$12:$D$261,
        _xlfn.AGGREGATE(15, 6, (ROW(Hersteller!$D$12:$D$261)-11) / ((Hersteller!$D$12:$D$261&lt;&gt;"") * (Hersteller!#REF!="Zwischenhändler")), ROW(A373))
    ),
    ""
)</f>
        <v/>
      </c>
      <c r="BB384" s="264" cm="1">
        <f t="array" ref="BB38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4" s="264" cm="1">
        <f t="array" ref="BC384">IF(AND($AT$12&gt;0,ROW()-ROW($AT$12)=0),"━━ Installationen ━━",IF(AND($AT$12&gt;0,ROW()-ROW($AT$12)&lt;=$AT$12),INDEX($AS$12:$AS$261,ROW()-ROW($AT$12)),IF(AND($BA$12&gt;0,ROW()-ROW($AT$12)-$AT$12-IF($AT$12&gt;0,1,0)=0),"━━ Hersteller ━━",IF(AND($BA$12&gt;0,ROW()-ROW($AT$12)-$AT$12-IF($AT$12&gt;0,1,0)&lt;=$BA$12),INDEX($AZ$12:$AZ$261,ROW()-ROW($AT$12)-$AT$12-IF($AT$12&gt;0,1,0)),0))))</f>
        <v>0</v>
      </c>
      <c r="BD384" s="264">
        <f t="shared" si="16"/>
        <v>0</v>
      </c>
    </row>
    <row r="385" spans="5:56" ht="27" customHeight="1">
      <c r="E385" s="63"/>
      <c r="AE385" s="61"/>
      <c r="AR385" s="40" t="str">
        <f t="shared" si="17"/>
        <v>-</v>
      </c>
      <c r="AS385" s="315" t="str" cm="1">
        <f t="array" ref="AS385">IFERROR(INDEX($E$12:$E$261, SMALL(IF($E$12:$E$261&lt;&gt;"", ROW($E$12:$E$261)-11), ROW(A374))), "")</f>
        <v/>
      </c>
      <c r="AU385" s="40" t="e">
        <f>IF(AND(Hersteller!$D385&lt;&gt;"", OR(Hersteller!#REF!="Hersteller", Hersteller!#REF!="")), ROW(), "")</f>
        <v>#REF!</v>
      </c>
      <c r="AV385" s="315" t="str" cm="1">
        <f t="array" ref="AV385">IFERROR(INDEX(Hersteller!$D$12:$D$261, _xlfn.AGGREGATE(15, 6, (ROW(Hersteller!$D$12:$D$261)-11)/((Hersteller!$D$12:$D$261&lt;&gt;"") * ((Hersteller!#REF!="Hersteller") + (Hersteller!#REF!=""))), ROW(A374))), "")</f>
        <v/>
      </c>
      <c r="AX385" s="315" t="str" cm="1">
        <f t="array" ref="AX385">IFERROR(
    INDEX(Hersteller!$D$12:$D$261,
        _xlfn.AGGREGATE(15, 6, (ROW(Hersteller!$D$12:$D$261)-11) / ((Hersteller!$D$12:$D$261&lt;&gt;"") * (Hersteller!#REF!="Zwischenhändler")), ROW(A374))
    ),
    ""
)</f>
        <v/>
      </c>
      <c r="BB385" s="264" cm="1">
        <f t="array" ref="BB38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5" s="264" cm="1">
        <f t="array" ref="BC385">IF(AND($AT$12&gt;0,ROW()-ROW($AT$12)=0),"━━ Installationen ━━",IF(AND($AT$12&gt;0,ROW()-ROW($AT$12)&lt;=$AT$12),INDEX($AS$12:$AS$261,ROW()-ROW($AT$12)),IF(AND($BA$12&gt;0,ROW()-ROW($AT$12)-$AT$12-IF($AT$12&gt;0,1,0)=0),"━━ Hersteller ━━",IF(AND($BA$12&gt;0,ROW()-ROW($AT$12)-$AT$12-IF($AT$12&gt;0,1,0)&lt;=$BA$12),INDEX($AZ$12:$AZ$261,ROW()-ROW($AT$12)-$AT$12-IF($AT$12&gt;0,1,0)),0))))</f>
        <v>0</v>
      </c>
      <c r="BD385" s="264">
        <f t="shared" si="16"/>
        <v>0</v>
      </c>
    </row>
    <row r="386" spans="5:56" ht="27" customHeight="1">
      <c r="E386" s="63"/>
      <c r="AE386" s="61"/>
      <c r="AR386" s="40" t="str">
        <f t="shared" si="17"/>
        <v>-</v>
      </c>
      <c r="AS386" s="315" t="str" cm="1">
        <f t="array" ref="AS386">IFERROR(INDEX($E$12:$E$261, SMALL(IF($E$12:$E$261&lt;&gt;"", ROW($E$12:$E$261)-11), ROW(A375))), "")</f>
        <v/>
      </c>
      <c r="AU386" s="40" t="e">
        <f>IF(AND(Hersteller!$D386&lt;&gt;"", OR(Hersteller!#REF!="Hersteller", Hersteller!#REF!="")), ROW(), "")</f>
        <v>#REF!</v>
      </c>
      <c r="AV386" s="315" t="str" cm="1">
        <f t="array" ref="AV386">IFERROR(INDEX(Hersteller!$D$12:$D$261, _xlfn.AGGREGATE(15, 6, (ROW(Hersteller!$D$12:$D$261)-11)/((Hersteller!$D$12:$D$261&lt;&gt;"") * ((Hersteller!#REF!="Hersteller") + (Hersteller!#REF!=""))), ROW(A375))), "")</f>
        <v/>
      </c>
      <c r="AX386" s="315" t="str" cm="1">
        <f t="array" ref="AX386">IFERROR(
    INDEX(Hersteller!$D$12:$D$261,
        _xlfn.AGGREGATE(15, 6, (ROW(Hersteller!$D$12:$D$261)-11) / ((Hersteller!$D$12:$D$261&lt;&gt;"") * (Hersteller!#REF!="Zwischenhändler")), ROW(A375))
    ),
    ""
)</f>
        <v/>
      </c>
      <c r="BB386" s="264" cm="1">
        <f t="array" ref="BB38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6" s="264" cm="1">
        <f t="array" ref="BC386">IF(AND($AT$12&gt;0,ROW()-ROW($AT$12)=0),"━━ Installationen ━━",IF(AND($AT$12&gt;0,ROW()-ROW($AT$12)&lt;=$AT$12),INDEX($AS$12:$AS$261,ROW()-ROW($AT$12)),IF(AND($BA$12&gt;0,ROW()-ROW($AT$12)-$AT$12-IF($AT$12&gt;0,1,0)=0),"━━ Hersteller ━━",IF(AND($BA$12&gt;0,ROW()-ROW($AT$12)-$AT$12-IF($AT$12&gt;0,1,0)&lt;=$BA$12),INDEX($AZ$12:$AZ$261,ROW()-ROW($AT$12)-$AT$12-IF($AT$12&gt;0,1,0)),0))))</f>
        <v>0</v>
      </c>
      <c r="BD386" s="264">
        <f t="shared" si="16"/>
        <v>0</v>
      </c>
    </row>
    <row r="387" spans="5:56" ht="27" customHeight="1">
      <c r="E387" s="63"/>
      <c r="AE387" s="61"/>
      <c r="AR387" s="40" t="str">
        <f t="shared" si="17"/>
        <v>-</v>
      </c>
      <c r="AS387" s="315" t="str" cm="1">
        <f t="array" ref="AS387">IFERROR(INDEX($E$12:$E$261, SMALL(IF($E$12:$E$261&lt;&gt;"", ROW($E$12:$E$261)-11), ROW(A376))), "")</f>
        <v/>
      </c>
      <c r="AU387" s="40" t="e">
        <f>IF(AND(Hersteller!$D387&lt;&gt;"", OR(Hersteller!#REF!="Hersteller", Hersteller!#REF!="")), ROW(), "")</f>
        <v>#REF!</v>
      </c>
      <c r="AV387" s="315" t="str" cm="1">
        <f t="array" ref="AV387">IFERROR(INDEX(Hersteller!$D$12:$D$261, _xlfn.AGGREGATE(15, 6, (ROW(Hersteller!$D$12:$D$261)-11)/((Hersteller!$D$12:$D$261&lt;&gt;"") * ((Hersteller!#REF!="Hersteller") + (Hersteller!#REF!=""))), ROW(A376))), "")</f>
        <v/>
      </c>
      <c r="AX387" s="315" t="str" cm="1">
        <f t="array" ref="AX387">IFERROR(
    INDEX(Hersteller!$D$12:$D$261,
        _xlfn.AGGREGATE(15, 6, (ROW(Hersteller!$D$12:$D$261)-11) / ((Hersteller!$D$12:$D$261&lt;&gt;"") * (Hersteller!#REF!="Zwischenhändler")), ROW(A376))
    ),
    ""
)</f>
        <v/>
      </c>
      <c r="BB387" s="264" cm="1">
        <f t="array" ref="BB38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7" s="264" cm="1">
        <f t="array" ref="BC387">IF(AND($AT$12&gt;0,ROW()-ROW($AT$12)=0),"━━ Installationen ━━",IF(AND($AT$12&gt;0,ROW()-ROW($AT$12)&lt;=$AT$12),INDEX($AS$12:$AS$261,ROW()-ROW($AT$12)),IF(AND($BA$12&gt;0,ROW()-ROW($AT$12)-$AT$12-IF($AT$12&gt;0,1,0)=0),"━━ Hersteller ━━",IF(AND($BA$12&gt;0,ROW()-ROW($AT$12)-$AT$12-IF($AT$12&gt;0,1,0)&lt;=$BA$12),INDEX($AZ$12:$AZ$261,ROW()-ROW($AT$12)-$AT$12-IF($AT$12&gt;0,1,0)),0))))</f>
        <v>0</v>
      </c>
      <c r="BD387" s="264">
        <f t="shared" si="16"/>
        <v>0</v>
      </c>
    </row>
    <row r="388" spans="5:56" ht="27" customHeight="1">
      <c r="E388" s="63"/>
      <c r="AE388" s="61"/>
      <c r="AR388" s="40" t="str">
        <f t="shared" si="17"/>
        <v>-</v>
      </c>
      <c r="AS388" s="315" t="str" cm="1">
        <f t="array" ref="AS388">IFERROR(INDEX($E$12:$E$261, SMALL(IF($E$12:$E$261&lt;&gt;"", ROW($E$12:$E$261)-11), ROW(A377))), "")</f>
        <v/>
      </c>
      <c r="AU388" s="40" t="e">
        <f>IF(AND(Hersteller!$D388&lt;&gt;"", OR(Hersteller!#REF!="Hersteller", Hersteller!#REF!="")), ROW(), "")</f>
        <v>#REF!</v>
      </c>
      <c r="AV388" s="315" t="str" cm="1">
        <f t="array" ref="AV388">IFERROR(INDEX(Hersteller!$D$12:$D$261, _xlfn.AGGREGATE(15, 6, (ROW(Hersteller!$D$12:$D$261)-11)/((Hersteller!$D$12:$D$261&lt;&gt;"") * ((Hersteller!#REF!="Hersteller") + (Hersteller!#REF!=""))), ROW(A377))), "")</f>
        <v/>
      </c>
      <c r="AX388" s="315" t="str" cm="1">
        <f t="array" ref="AX388">IFERROR(
    INDEX(Hersteller!$D$12:$D$261,
        _xlfn.AGGREGATE(15, 6, (ROW(Hersteller!$D$12:$D$261)-11) / ((Hersteller!$D$12:$D$261&lt;&gt;"") * (Hersteller!#REF!="Zwischenhändler")), ROW(A377))
    ),
    ""
)</f>
        <v/>
      </c>
      <c r="BB388" s="264" cm="1">
        <f t="array" ref="BB38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8" s="264" cm="1">
        <f t="array" ref="BC388">IF(AND($AT$12&gt;0,ROW()-ROW($AT$12)=0),"━━ Installationen ━━",IF(AND($AT$12&gt;0,ROW()-ROW($AT$12)&lt;=$AT$12),INDEX($AS$12:$AS$261,ROW()-ROW($AT$12)),IF(AND($BA$12&gt;0,ROW()-ROW($AT$12)-$AT$12-IF($AT$12&gt;0,1,0)=0),"━━ Hersteller ━━",IF(AND($BA$12&gt;0,ROW()-ROW($AT$12)-$AT$12-IF($AT$12&gt;0,1,0)&lt;=$BA$12),INDEX($AZ$12:$AZ$261,ROW()-ROW($AT$12)-$AT$12-IF($AT$12&gt;0,1,0)),0))))</f>
        <v>0</v>
      </c>
      <c r="BD388" s="264">
        <f t="shared" si="16"/>
        <v>0</v>
      </c>
    </row>
    <row r="389" spans="5:56" ht="27" customHeight="1">
      <c r="E389" s="63"/>
      <c r="AE389" s="61"/>
      <c r="AR389" s="40" t="str">
        <f t="shared" si="17"/>
        <v>-</v>
      </c>
      <c r="AS389" s="315" t="str" cm="1">
        <f t="array" ref="AS389">IFERROR(INDEX($E$12:$E$261, SMALL(IF($E$12:$E$261&lt;&gt;"", ROW($E$12:$E$261)-11), ROW(A378))), "")</f>
        <v/>
      </c>
      <c r="AU389" s="40" t="e">
        <f>IF(AND(Hersteller!$D389&lt;&gt;"", OR(Hersteller!#REF!="Hersteller", Hersteller!#REF!="")), ROW(), "")</f>
        <v>#REF!</v>
      </c>
      <c r="AV389" s="315" t="str" cm="1">
        <f t="array" ref="AV389">IFERROR(INDEX(Hersteller!$D$12:$D$261, _xlfn.AGGREGATE(15, 6, (ROW(Hersteller!$D$12:$D$261)-11)/((Hersteller!$D$12:$D$261&lt;&gt;"") * ((Hersteller!#REF!="Hersteller") + (Hersteller!#REF!=""))), ROW(A378))), "")</f>
        <v/>
      </c>
      <c r="AX389" s="315" t="str" cm="1">
        <f t="array" ref="AX389">IFERROR(
    INDEX(Hersteller!$D$12:$D$261,
        _xlfn.AGGREGATE(15, 6, (ROW(Hersteller!$D$12:$D$261)-11) / ((Hersteller!$D$12:$D$261&lt;&gt;"") * (Hersteller!#REF!="Zwischenhändler")), ROW(A378))
    ),
    ""
)</f>
        <v/>
      </c>
      <c r="BB389" s="264" cm="1">
        <f t="array" ref="BB38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89" s="264" cm="1">
        <f t="array" ref="BC389">IF(AND($AT$12&gt;0,ROW()-ROW($AT$12)=0),"━━ Installationen ━━",IF(AND($AT$12&gt;0,ROW()-ROW($AT$12)&lt;=$AT$12),INDEX($AS$12:$AS$261,ROW()-ROW($AT$12)),IF(AND($BA$12&gt;0,ROW()-ROW($AT$12)-$AT$12-IF($AT$12&gt;0,1,0)=0),"━━ Hersteller ━━",IF(AND($BA$12&gt;0,ROW()-ROW($AT$12)-$AT$12-IF($AT$12&gt;0,1,0)&lt;=$BA$12),INDEX($AZ$12:$AZ$261,ROW()-ROW($AT$12)-$AT$12-IF($AT$12&gt;0,1,0)),0))))</f>
        <v>0</v>
      </c>
      <c r="BD389" s="264">
        <f t="shared" si="16"/>
        <v>0</v>
      </c>
    </row>
    <row r="390" spans="5:56" ht="27" customHeight="1">
      <c r="E390" s="63"/>
      <c r="AE390" s="61"/>
      <c r="AR390" s="40" t="str">
        <f t="shared" si="17"/>
        <v>-</v>
      </c>
      <c r="AS390" s="315" t="str" cm="1">
        <f t="array" ref="AS390">IFERROR(INDEX($E$12:$E$261, SMALL(IF($E$12:$E$261&lt;&gt;"", ROW($E$12:$E$261)-11), ROW(A379))), "")</f>
        <v/>
      </c>
      <c r="AU390" s="40" t="e">
        <f>IF(AND(Hersteller!$D390&lt;&gt;"", OR(Hersteller!#REF!="Hersteller", Hersteller!#REF!="")), ROW(), "")</f>
        <v>#REF!</v>
      </c>
      <c r="AV390" s="315" t="str" cm="1">
        <f t="array" ref="AV390">IFERROR(INDEX(Hersteller!$D$12:$D$261, _xlfn.AGGREGATE(15, 6, (ROW(Hersteller!$D$12:$D$261)-11)/((Hersteller!$D$12:$D$261&lt;&gt;"") * ((Hersteller!#REF!="Hersteller") + (Hersteller!#REF!=""))), ROW(A379))), "")</f>
        <v/>
      </c>
      <c r="AX390" s="315" t="str" cm="1">
        <f t="array" ref="AX390">IFERROR(
    INDEX(Hersteller!$D$12:$D$261,
        _xlfn.AGGREGATE(15, 6, (ROW(Hersteller!$D$12:$D$261)-11) / ((Hersteller!$D$12:$D$261&lt;&gt;"") * (Hersteller!#REF!="Zwischenhändler")), ROW(A379))
    ),
    ""
)</f>
        <v/>
      </c>
      <c r="BB390" s="264" cm="1">
        <f t="array" ref="BB39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0" s="264" cm="1">
        <f t="array" ref="BC390">IF(AND($AT$12&gt;0,ROW()-ROW($AT$12)=0),"━━ Installationen ━━",IF(AND($AT$12&gt;0,ROW()-ROW($AT$12)&lt;=$AT$12),INDEX($AS$12:$AS$261,ROW()-ROW($AT$12)),IF(AND($BA$12&gt;0,ROW()-ROW($AT$12)-$AT$12-IF($AT$12&gt;0,1,0)=0),"━━ Hersteller ━━",IF(AND($BA$12&gt;0,ROW()-ROW($AT$12)-$AT$12-IF($AT$12&gt;0,1,0)&lt;=$BA$12),INDEX($AZ$12:$AZ$261,ROW()-ROW($AT$12)-$AT$12-IF($AT$12&gt;0,1,0)),0))))</f>
        <v>0</v>
      </c>
      <c r="BD390" s="264">
        <f t="shared" si="16"/>
        <v>0</v>
      </c>
    </row>
    <row r="391" spans="5:56" ht="27" customHeight="1">
      <c r="E391" s="63"/>
      <c r="AE391" s="61"/>
      <c r="AR391" s="40" t="str">
        <f t="shared" si="17"/>
        <v>-</v>
      </c>
      <c r="AS391" s="315" t="str" cm="1">
        <f t="array" ref="AS391">IFERROR(INDEX($E$12:$E$261, SMALL(IF($E$12:$E$261&lt;&gt;"", ROW($E$12:$E$261)-11), ROW(A380))), "")</f>
        <v/>
      </c>
      <c r="AU391" s="40" t="e">
        <f>IF(AND(Hersteller!$D391&lt;&gt;"", OR(Hersteller!#REF!="Hersteller", Hersteller!#REF!="")), ROW(), "")</f>
        <v>#REF!</v>
      </c>
      <c r="AV391" s="315" t="str" cm="1">
        <f t="array" ref="AV391">IFERROR(INDEX(Hersteller!$D$12:$D$261, _xlfn.AGGREGATE(15, 6, (ROW(Hersteller!$D$12:$D$261)-11)/((Hersteller!$D$12:$D$261&lt;&gt;"") * ((Hersteller!#REF!="Hersteller") + (Hersteller!#REF!=""))), ROW(A380))), "")</f>
        <v/>
      </c>
      <c r="AX391" s="315" t="str" cm="1">
        <f t="array" ref="AX391">IFERROR(
    INDEX(Hersteller!$D$12:$D$261,
        _xlfn.AGGREGATE(15, 6, (ROW(Hersteller!$D$12:$D$261)-11) / ((Hersteller!$D$12:$D$261&lt;&gt;"") * (Hersteller!#REF!="Zwischenhändler")), ROW(A380))
    ),
    ""
)</f>
        <v/>
      </c>
      <c r="BB391" s="264" cm="1">
        <f t="array" ref="BB39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1" s="264" cm="1">
        <f t="array" ref="BC391">IF(AND($AT$12&gt;0,ROW()-ROW($AT$12)=0),"━━ Installationen ━━",IF(AND($AT$12&gt;0,ROW()-ROW($AT$12)&lt;=$AT$12),INDEX($AS$12:$AS$261,ROW()-ROW($AT$12)),IF(AND($BA$12&gt;0,ROW()-ROW($AT$12)-$AT$12-IF($AT$12&gt;0,1,0)=0),"━━ Hersteller ━━",IF(AND($BA$12&gt;0,ROW()-ROW($AT$12)-$AT$12-IF($AT$12&gt;0,1,0)&lt;=$BA$12),INDEX($AZ$12:$AZ$261,ROW()-ROW($AT$12)-$AT$12-IF($AT$12&gt;0,1,0)),0))))</f>
        <v>0</v>
      </c>
      <c r="BD391" s="264">
        <f t="shared" si="16"/>
        <v>0</v>
      </c>
    </row>
    <row r="392" spans="5:56" ht="27" customHeight="1">
      <c r="E392" s="63"/>
      <c r="AE392" s="61"/>
      <c r="AR392" s="40" t="str">
        <f t="shared" si="17"/>
        <v>-</v>
      </c>
      <c r="AS392" s="315" t="str" cm="1">
        <f t="array" ref="AS392">IFERROR(INDEX($E$12:$E$261, SMALL(IF($E$12:$E$261&lt;&gt;"", ROW($E$12:$E$261)-11), ROW(A381))), "")</f>
        <v/>
      </c>
      <c r="AU392" s="40" t="e">
        <f>IF(AND(Hersteller!$D392&lt;&gt;"", OR(Hersteller!#REF!="Hersteller", Hersteller!#REF!="")), ROW(), "")</f>
        <v>#REF!</v>
      </c>
      <c r="AV392" s="315" t="str" cm="1">
        <f t="array" ref="AV392">IFERROR(INDEX(Hersteller!$D$12:$D$261, _xlfn.AGGREGATE(15, 6, (ROW(Hersteller!$D$12:$D$261)-11)/((Hersteller!$D$12:$D$261&lt;&gt;"") * ((Hersteller!#REF!="Hersteller") + (Hersteller!#REF!=""))), ROW(A381))), "")</f>
        <v/>
      </c>
      <c r="AX392" s="315" t="str" cm="1">
        <f t="array" ref="AX392">IFERROR(
    INDEX(Hersteller!$D$12:$D$261,
        _xlfn.AGGREGATE(15, 6, (ROW(Hersteller!$D$12:$D$261)-11) / ((Hersteller!$D$12:$D$261&lt;&gt;"") * (Hersteller!#REF!="Zwischenhändler")), ROW(A381))
    ),
    ""
)</f>
        <v/>
      </c>
      <c r="BB392" s="264" cm="1">
        <f t="array" ref="BB39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2" s="264" cm="1">
        <f t="array" ref="BC392">IF(AND($AT$12&gt;0,ROW()-ROW($AT$12)=0),"━━ Installationen ━━",IF(AND($AT$12&gt;0,ROW()-ROW($AT$12)&lt;=$AT$12),INDEX($AS$12:$AS$261,ROW()-ROW($AT$12)),IF(AND($BA$12&gt;0,ROW()-ROW($AT$12)-$AT$12-IF($AT$12&gt;0,1,0)=0),"━━ Hersteller ━━",IF(AND($BA$12&gt;0,ROW()-ROW($AT$12)-$AT$12-IF($AT$12&gt;0,1,0)&lt;=$BA$12),INDEX($AZ$12:$AZ$261,ROW()-ROW($AT$12)-$AT$12-IF($AT$12&gt;0,1,0)),0))))</f>
        <v>0</v>
      </c>
      <c r="BD392" s="264">
        <f t="shared" si="16"/>
        <v>0</v>
      </c>
    </row>
    <row r="393" spans="5:56" ht="27" customHeight="1">
      <c r="E393" s="63"/>
      <c r="AE393" s="61"/>
      <c r="AR393" s="40" t="str">
        <f t="shared" si="17"/>
        <v>-</v>
      </c>
      <c r="AS393" s="315" t="str" cm="1">
        <f t="array" ref="AS393">IFERROR(INDEX($E$12:$E$261, SMALL(IF($E$12:$E$261&lt;&gt;"", ROW($E$12:$E$261)-11), ROW(A382))), "")</f>
        <v/>
      </c>
      <c r="AU393" s="40" t="e">
        <f>IF(AND(Hersteller!$D393&lt;&gt;"", OR(Hersteller!#REF!="Hersteller", Hersteller!#REF!="")), ROW(), "")</f>
        <v>#REF!</v>
      </c>
      <c r="AV393" s="315" t="str" cm="1">
        <f t="array" ref="AV393">IFERROR(INDEX(Hersteller!$D$12:$D$261, _xlfn.AGGREGATE(15, 6, (ROW(Hersteller!$D$12:$D$261)-11)/((Hersteller!$D$12:$D$261&lt;&gt;"") * ((Hersteller!#REF!="Hersteller") + (Hersteller!#REF!=""))), ROW(A382))), "")</f>
        <v/>
      </c>
      <c r="AX393" s="315" t="str" cm="1">
        <f t="array" ref="AX393">IFERROR(
    INDEX(Hersteller!$D$12:$D$261,
        _xlfn.AGGREGATE(15, 6, (ROW(Hersteller!$D$12:$D$261)-11) / ((Hersteller!$D$12:$D$261&lt;&gt;"") * (Hersteller!#REF!="Zwischenhändler")), ROW(A382))
    ),
    ""
)</f>
        <v/>
      </c>
      <c r="BB393" s="264" cm="1">
        <f t="array" ref="BB39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3" s="264" cm="1">
        <f t="array" ref="BC393">IF(AND($AT$12&gt;0,ROW()-ROW($AT$12)=0),"━━ Installationen ━━",IF(AND($AT$12&gt;0,ROW()-ROW($AT$12)&lt;=$AT$12),INDEX($AS$12:$AS$261,ROW()-ROW($AT$12)),IF(AND($BA$12&gt;0,ROW()-ROW($AT$12)-$AT$12-IF($AT$12&gt;0,1,0)=0),"━━ Hersteller ━━",IF(AND($BA$12&gt;0,ROW()-ROW($AT$12)-$AT$12-IF($AT$12&gt;0,1,0)&lt;=$BA$12),INDEX($AZ$12:$AZ$261,ROW()-ROW($AT$12)-$AT$12-IF($AT$12&gt;0,1,0)),0))))</f>
        <v>0</v>
      </c>
      <c r="BD393" s="264">
        <f t="shared" si="16"/>
        <v>0</v>
      </c>
    </row>
    <row r="394" spans="5:56" ht="27" customHeight="1">
      <c r="E394" s="63"/>
      <c r="AE394" s="61"/>
      <c r="AR394" s="40" t="str">
        <f t="shared" si="17"/>
        <v>-</v>
      </c>
      <c r="AS394" s="315" t="str" cm="1">
        <f t="array" ref="AS394">IFERROR(INDEX($E$12:$E$261, SMALL(IF($E$12:$E$261&lt;&gt;"", ROW($E$12:$E$261)-11), ROW(A383))), "")</f>
        <v/>
      </c>
      <c r="AU394" s="40" t="e">
        <f>IF(AND(Hersteller!$D394&lt;&gt;"", OR(Hersteller!#REF!="Hersteller", Hersteller!#REF!="")), ROW(), "")</f>
        <v>#REF!</v>
      </c>
      <c r="AV394" s="315" t="str" cm="1">
        <f t="array" ref="AV394">IFERROR(INDEX(Hersteller!$D$12:$D$261, _xlfn.AGGREGATE(15, 6, (ROW(Hersteller!$D$12:$D$261)-11)/((Hersteller!$D$12:$D$261&lt;&gt;"") * ((Hersteller!#REF!="Hersteller") + (Hersteller!#REF!=""))), ROW(A383))), "")</f>
        <v/>
      </c>
      <c r="AX394" s="315" t="str" cm="1">
        <f t="array" ref="AX394">IFERROR(
    INDEX(Hersteller!$D$12:$D$261,
        _xlfn.AGGREGATE(15, 6, (ROW(Hersteller!$D$12:$D$261)-11) / ((Hersteller!$D$12:$D$261&lt;&gt;"") * (Hersteller!#REF!="Zwischenhändler")), ROW(A383))
    ),
    ""
)</f>
        <v/>
      </c>
      <c r="BB394" s="264" cm="1">
        <f t="array" ref="BB39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4" s="264" cm="1">
        <f t="array" ref="BC394">IF(AND($AT$12&gt;0,ROW()-ROW($AT$12)=0),"━━ Installationen ━━",IF(AND($AT$12&gt;0,ROW()-ROW($AT$12)&lt;=$AT$12),INDEX($AS$12:$AS$261,ROW()-ROW($AT$12)),IF(AND($BA$12&gt;0,ROW()-ROW($AT$12)-$AT$12-IF($AT$12&gt;0,1,0)=0),"━━ Hersteller ━━",IF(AND($BA$12&gt;0,ROW()-ROW($AT$12)-$AT$12-IF($AT$12&gt;0,1,0)&lt;=$BA$12),INDEX($AZ$12:$AZ$261,ROW()-ROW($AT$12)-$AT$12-IF($AT$12&gt;0,1,0)),0))))</f>
        <v>0</v>
      </c>
      <c r="BD394" s="264">
        <f t="shared" si="16"/>
        <v>0</v>
      </c>
    </row>
    <row r="395" spans="5:56" ht="27" customHeight="1">
      <c r="E395" s="63"/>
      <c r="AE395" s="61"/>
      <c r="AR395" s="40" t="str">
        <f t="shared" si="17"/>
        <v>-</v>
      </c>
      <c r="AS395" s="315" t="str" cm="1">
        <f t="array" ref="AS395">IFERROR(INDEX($E$12:$E$261, SMALL(IF($E$12:$E$261&lt;&gt;"", ROW($E$12:$E$261)-11), ROW(A384))), "")</f>
        <v/>
      </c>
      <c r="AU395" s="40" t="e">
        <f>IF(AND(Hersteller!$D395&lt;&gt;"", OR(Hersteller!#REF!="Hersteller", Hersteller!#REF!="")), ROW(), "")</f>
        <v>#REF!</v>
      </c>
      <c r="AV395" s="315" t="str" cm="1">
        <f t="array" ref="AV395">IFERROR(INDEX(Hersteller!$D$12:$D$261, _xlfn.AGGREGATE(15, 6, (ROW(Hersteller!$D$12:$D$261)-11)/((Hersteller!$D$12:$D$261&lt;&gt;"") * ((Hersteller!#REF!="Hersteller") + (Hersteller!#REF!=""))), ROW(A384))), "")</f>
        <v/>
      </c>
      <c r="AX395" s="315" t="str" cm="1">
        <f t="array" ref="AX395">IFERROR(
    INDEX(Hersteller!$D$12:$D$261,
        _xlfn.AGGREGATE(15, 6, (ROW(Hersteller!$D$12:$D$261)-11) / ((Hersteller!$D$12:$D$261&lt;&gt;"") * (Hersteller!#REF!="Zwischenhändler")), ROW(A384))
    ),
    ""
)</f>
        <v/>
      </c>
      <c r="BB395" s="264" cm="1">
        <f t="array" ref="BB39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5" s="264" cm="1">
        <f t="array" ref="BC395">IF(AND($AT$12&gt;0,ROW()-ROW($AT$12)=0),"━━ Installationen ━━",IF(AND($AT$12&gt;0,ROW()-ROW($AT$12)&lt;=$AT$12),INDEX($AS$12:$AS$261,ROW()-ROW($AT$12)),IF(AND($BA$12&gt;0,ROW()-ROW($AT$12)-$AT$12-IF($AT$12&gt;0,1,0)=0),"━━ Hersteller ━━",IF(AND($BA$12&gt;0,ROW()-ROW($AT$12)-$AT$12-IF($AT$12&gt;0,1,0)&lt;=$BA$12),INDEX($AZ$12:$AZ$261,ROW()-ROW($AT$12)-$AT$12-IF($AT$12&gt;0,1,0)),0))))</f>
        <v>0</v>
      </c>
      <c r="BD395" s="264">
        <f t="shared" si="16"/>
        <v>0</v>
      </c>
    </row>
    <row r="396" spans="5:56" ht="27" customHeight="1">
      <c r="E396" s="63"/>
      <c r="AE396" s="61"/>
      <c r="AR396" s="40" t="str">
        <f t="shared" si="17"/>
        <v>-</v>
      </c>
      <c r="AS396" s="315" t="str" cm="1">
        <f t="array" ref="AS396">IFERROR(INDEX($E$12:$E$261, SMALL(IF($E$12:$E$261&lt;&gt;"", ROW($E$12:$E$261)-11), ROW(A385))), "")</f>
        <v/>
      </c>
      <c r="AU396" s="40" t="e">
        <f>IF(AND(Hersteller!$D396&lt;&gt;"", OR(Hersteller!#REF!="Hersteller", Hersteller!#REF!="")), ROW(), "")</f>
        <v>#REF!</v>
      </c>
      <c r="AV396" s="315" t="str" cm="1">
        <f t="array" ref="AV396">IFERROR(INDEX(Hersteller!$D$12:$D$261, _xlfn.AGGREGATE(15, 6, (ROW(Hersteller!$D$12:$D$261)-11)/((Hersteller!$D$12:$D$261&lt;&gt;"") * ((Hersteller!#REF!="Hersteller") + (Hersteller!#REF!=""))), ROW(A385))), "")</f>
        <v/>
      </c>
      <c r="AX396" s="315" t="str" cm="1">
        <f t="array" ref="AX396">IFERROR(
    INDEX(Hersteller!$D$12:$D$261,
        _xlfn.AGGREGATE(15, 6, (ROW(Hersteller!$D$12:$D$261)-11) / ((Hersteller!$D$12:$D$261&lt;&gt;"") * (Hersteller!#REF!="Zwischenhändler")), ROW(A385))
    ),
    ""
)</f>
        <v/>
      </c>
      <c r="BB396" s="264" cm="1">
        <f t="array" ref="BB39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6" s="264" cm="1">
        <f t="array" ref="BC396">IF(AND($AT$12&gt;0,ROW()-ROW($AT$12)=0),"━━ Installationen ━━",IF(AND($AT$12&gt;0,ROW()-ROW($AT$12)&lt;=$AT$12),INDEX($AS$12:$AS$261,ROW()-ROW($AT$12)),IF(AND($BA$12&gt;0,ROW()-ROW($AT$12)-$AT$12-IF($AT$12&gt;0,1,0)=0),"━━ Hersteller ━━",IF(AND($BA$12&gt;0,ROW()-ROW($AT$12)-$AT$12-IF($AT$12&gt;0,1,0)&lt;=$BA$12),INDEX($AZ$12:$AZ$261,ROW()-ROW($AT$12)-$AT$12-IF($AT$12&gt;0,1,0)),0))))</f>
        <v>0</v>
      </c>
      <c r="BD396" s="264">
        <f t="shared" si="16"/>
        <v>0</v>
      </c>
    </row>
    <row r="397" spans="5:56" ht="27" customHeight="1">
      <c r="E397" s="63"/>
      <c r="AE397" s="61"/>
      <c r="AR397" s="40" t="str">
        <f t="shared" si="17"/>
        <v>-</v>
      </c>
      <c r="AS397" s="315" t="str" cm="1">
        <f t="array" ref="AS397">IFERROR(INDEX($E$12:$E$261, SMALL(IF($E$12:$E$261&lt;&gt;"", ROW($E$12:$E$261)-11), ROW(A386))), "")</f>
        <v/>
      </c>
      <c r="AU397" s="40" t="e">
        <f>IF(AND(Hersteller!$D397&lt;&gt;"", OR(Hersteller!#REF!="Hersteller", Hersteller!#REF!="")), ROW(), "")</f>
        <v>#REF!</v>
      </c>
      <c r="AV397" s="315" t="str" cm="1">
        <f t="array" ref="AV397">IFERROR(INDEX(Hersteller!$D$12:$D$261, _xlfn.AGGREGATE(15, 6, (ROW(Hersteller!$D$12:$D$261)-11)/((Hersteller!$D$12:$D$261&lt;&gt;"") * ((Hersteller!#REF!="Hersteller") + (Hersteller!#REF!=""))), ROW(A386))), "")</f>
        <v/>
      </c>
      <c r="AX397" s="315" t="str" cm="1">
        <f t="array" ref="AX397">IFERROR(
    INDEX(Hersteller!$D$12:$D$261,
        _xlfn.AGGREGATE(15, 6, (ROW(Hersteller!$D$12:$D$261)-11) / ((Hersteller!$D$12:$D$261&lt;&gt;"") * (Hersteller!#REF!="Zwischenhändler")), ROW(A386))
    ),
    ""
)</f>
        <v/>
      </c>
      <c r="BB397" s="264" cm="1">
        <f t="array" ref="BB39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7" s="264" cm="1">
        <f t="array" ref="BC397">IF(AND($AT$12&gt;0,ROW()-ROW($AT$12)=0),"━━ Installationen ━━",IF(AND($AT$12&gt;0,ROW()-ROW($AT$12)&lt;=$AT$12),INDEX($AS$12:$AS$261,ROW()-ROW($AT$12)),IF(AND($BA$12&gt;0,ROW()-ROW($AT$12)-$AT$12-IF($AT$12&gt;0,1,0)=0),"━━ Hersteller ━━",IF(AND($BA$12&gt;0,ROW()-ROW($AT$12)-$AT$12-IF($AT$12&gt;0,1,0)&lt;=$BA$12),INDEX($AZ$12:$AZ$261,ROW()-ROW($AT$12)-$AT$12-IF($AT$12&gt;0,1,0)),0))))</f>
        <v>0</v>
      </c>
      <c r="BD397" s="264">
        <f t="shared" ref="BD397:BD460" si="18">IFERROR(IF(ISERROR($AU$12),$BC397,$BB397),0)</f>
        <v>0</v>
      </c>
    </row>
    <row r="398" spans="5:56" ht="27" customHeight="1">
      <c r="E398" s="63"/>
      <c r="AE398" s="61"/>
      <c r="AR398" s="40" t="str">
        <f t="shared" si="17"/>
        <v>-</v>
      </c>
      <c r="AS398" s="315" t="str" cm="1">
        <f t="array" ref="AS398">IFERROR(INDEX($E$12:$E$261, SMALL(IF($E$12:$E$261&lt;&gt;"", ROW($E$12:$E$261)-11), ROW(A387))), "")</f>
        <v/>
      </c>
      <c r="AU398" s="40" t="e">
        <f>IF(AND(Hersteller!$D398&lt;&gt;"", OR(Hersteller!#REF!="Hersteller", Hersteller!#REF!="")), ROW(), "")</f>
        <v>#REF!</v>
      </c>
      <c r="AV398" s="315" t="str" cm="1">
        <f t="array" ref="AV398">IFERROR(INDEX(Hersteller!$D$12:$D$261, _xlfn.AGGREGATE(15, 6, (ROW(Hersteller!$D$12:$D$261)-11)/((Hersteller!$D$12:$D$261&lt;&gt;"") * ((Hersteller!#REF!="Hersteller") + (Hersteller!#REF!=""))), ROW(A387))), "")</f>
        <v/>
      </c>
      <c r="AX398" s="315" t="str" cm="1">
        <f t="array" ref="AX398">IFERROR(
    INDEX(Hersteller!$D$12:$D$261,
        _xlfn.AGGREGATE(15, 6, (ROW(Hersteller!$D$12:$D$261)-11) / ((Hersteller!$D$12:$D$261&lt;&gt;"") * (Hersteller!#REF!="Zwischenhändler")), ROW(A387))
    ),
    ""
)</f>
        <v/>
      </c>
      <c r="BB398" s="264" cm="1">
        <f t="array" ref="BB39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8" s="264" cm="1">
        <f t="array" ref="BC398">IF(AND($AT$12&gt;0,ROW()-ROW($AT$12)=0),"━━ Installationen ━━",IF(AND($AT$12&gt;0,ROW()-ROW($AT$12)&lt;=$AT$12),INDEX($AS$12:$AS$261,ROW()-ROW($AT$12)),IF(AND($BA$12&gt;0,ROW()-ROW($AT$12)-$AT$12-IF($AT$12&gt;0,1,0)=0),"━━ Hersteller ━━",IF(AND($BA$12&gt;0,ROW()-ROW($AT$12)-$AT$12-IF($AT$12&gt;0,1,0)&lt;=$BA$12),INDEX($AZ$12:$AZ$261,ROW()-ROW($AT$12)-$AT$12-IF($AT$12&gt;0,1,0)),0))))</f>
        <v>0</v>
      </c>
      <c r="BD398" s="264">
        <f t="shared" si="18"/>
        <v>0</v>
      </c>
    </row>
    <row r="399" spans="5:56" ht="27" customHeight="1">
      <c r="E399" s="63"/>
      <c r="AE399" s="61"/>
      <c r="AR399" s="40" t="str">
        <f t="shared" si="17"/>
        <v>-</v>
      </c>
      <c r="AS399" s="315" t="str" cm="1">
        <f t="array" ref="AS399">IFERROR(INDEX($E$12:$E$261, SMALL(IF($E$12:$E$261&lt;&gt;"", ROW($E$12:$E$261)-11), ROW(A388))), "")</f>
        <v/>
      </c>
      <c r="AU399" s="40" t="e">
        <f>IF(AND(Hersteller!$D399&lt;&gt;"", OR(Hersteller!#REF!="Hersteller", Hersteller!#REF!="")), ROW(), "")</f>
        <v>#REF!</v>
      </c>
      <c r="AV399" s="315" t="str" cm="1">
        <f t="array" ref="AV399">IFERROR(INDEX(Hersteller!$D$12:$D$261, _xlfn.AGGREGATE(15, 6, (ROW(Hersteller!$D$12:$D$261)-11)/((Hersteller!$D$12:$D$261&lt;&gt;"") * ((Hersteller!#REF!="Hersteller") + (Hersteller!#REF!=""))), ROW(A388))), "")</f>
        <v/>
      </c>
      <c r="AX399" s="315" t="str" cm="1">
        <f t="array" ref="AX399">IFERROR(
    INDEX(Hersteller!$D$12:$D$261,
        _xlfn.AGGREGATE(15, 6, (ROW(Hersteller!$D$12:$D$261)-11) / ((Hersteller!$D$12:$D$261&lt;&gt;"") * (Hersteller!#REF!="Zwischenhändler")), ROW(A388))
    ),
    ""
)</f>
        <v/>
      </c>
      <c r="BB399" s="264" cm="1">
        <f t="array" ref="BB39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399" s="264" cm="1">
        <f t="array" ref="BC399">IF(AND($AT$12&gt;0,ROW()-ROW($AT$12)=0),"━━ Installationen ━━",IF(AND($AT$12&gt;0,ROW()-ROW($AT$12)&lt;=$AT$12),INDEX($AS$12:$AS$261,ROW()-ROW($AT$12)),IF(AND($BA$12&gt;0,ROW()-ROW($AT$12)-$AT$12-IF($AT$12&gt;0,1,0)=0),"━━ Hersteller ━━",IF(AND($BA$12&gt;0,ROW()-ROW($AT$12)-$AT$12-IF($AT$12&gt;0,1,0)&lt;=$BA$12),INDEX($AZ$12:$AZ$261,ROW()-ROW($AT$12)-$AT$12-IF($AT$12&gt;0,1,0)),0))))</f>
        <v>0</v>
      </c>
      <c r="BD399" s="264">
        <f t="shared" si="18"/>
        <v>0</v>
      </c>
    </row>
    <row r="400" spans="5:56" ht="27" customHeight="1">
      <c r="E400" s="63"/>
      <c r="AE400" s="61"/>
      <c r="AR400" s="40" t="str">
        <f t="shared" si="17"/>
        <v>-</v>
      </c>
      <c r="AS400" s="315" t="str" cm="1">
        <f t="array" ref="AS400">IFERROR(INDEX($E$12:$E$261, SMALL(IF($E$12:$E$261&lt;&gt;"", ROW($E$12:$E$261)-11), ROW(A389))), "")</f>
        <v/>
      </c>
      <c r="AU400" s="40" t="e">
        <f>IF(AND(Hersteller!$D400&lt;&gt;"", OR(Hersteller!#REF!="Hersteller", Hersteller!#REF!="")), ROW(), "")</f>
        <v>#REF!</v>
      </c>
      <c r="AV400" s="315" t="str" cm="1">
        <f t="array" ref="AV400">IFERROR(INDEX(Hersteller!$D$12:$D$261, _xlfn.AGGREGATE(15, 6, (ROW(Hersteller!$D$12:$D$261)-11)/((Hersteller!$D$12:$D$261&lt;&gt;"") * ((Hersteller!#REF!="Hersteller") + (Hersteller!#REF!=""))), ROW(A389))), "")</f>
        <v/>
      </c>
      <c r="AX400" s="315" t="str" cm="1">
        <f t="array" ref="AX400">IFERROR(
    INDEX(Hersteller!$D$12:$D$261,
        _xlfn.AGGREGATE(15, 6, (ROW(Hersteller!$D$12:$D$261)-11) / ((Hersteller!$D$12:$D$261&lt;&gt;"") * (Hersteller!#REF!="Zwischenhändler")), ROW(A389))
    ),
    ""
)</f>
        <v/>
      </c>
      <c r="BB400" s="264" cm="1">
        <f t="array" ref="BB40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0" s="264" cm="1">
        <f t="array" ref="BC400">IF(AND($AT$12&gt;0,ROW()-ROW($AT$12)=0),"━━ Installationen ━━",IF(AND($AT$12&gt;0,ROW()-ROW($AT$12)&lt;=$AT$12),INDEX($AS$12:$AS$261,ROW()-ROW($AT$12)),IF(AND($BA$12&gt;0,ROW()-ROW($AT$12)-$AT$12-IF($AT$12&gt;0,1,0)=0),"━━ Hersteller ━━",IF(AND($BA$12&gt;0,ROW()-ROW($AT$12)-$AT$12-IF($AT$12&gt;0,1,0)&lt;=$BA$12),INDEX($AZ$12:$AZ$261,ROW()-ROW($AT$12)-$AT$12-IF($AT$12&gt;0,1,0)),0))))</f>
        <v>0</v>
      </c>
      <c r="BD400" s="264">
        <f t="shared" si="18"/>
        <v>0</v>
      </c>
    </row>
    <row r="401" spans="5:56" ht="27" customHeight="1">
      <c r="E401" s="63"/>
      <c r="AE401" s="61"/>
      <c r="AR401" s="40" t="str">
        <f t="shared" si="17"/>
        <v>-</v>
      </c>
      <c r="AS401" s="315" t="str" cm="1">
        <f t="array" ref="AS401">IFERROR(INDEX($E$12:$E$261, SMALL(IF($E$12:$E$261&lt;&gt;"", ROW($E$12:$E$261)-11), ROW(A390))), "")</f>
        <v/>
      </c>
      <c r="AU401" s="40" t="e">
        <f>IF(AND(Hersteller!$D401&lt;&gt;"", OR(Hersteller!#REF!="Hersteller", Hersteller!#REF!="")), ROW(), "")</f>
        <v>#REF!</v>
      </c>
      <c r="AV401" s="315" t="str" cm="1">
        <f t="array" ref="AV401">IFERROR(INDEX(Hersteller!$D$12:$D$261, _xlfn.AGGREGATE(15, 6, (ROW(Hersteller!$D$12:$D$261)-11)/((Hersteller!$D$12:$D$261&lt;&gt;"") * ((Hersteller!#REF!="Hersteller") + (Hersteller!#REF!=""))), ROW(A390))), "")</f>
        <v/>
      </c>
      <c r="AX401" s="315" t="str" cm="1">
        <f t="array" ref="AX401">IFERROR(
    INDEX(Hersteller!$D$12:$D$261,
        _xlfn.AGGREGATE(15, 6, (ROW(Hersteller!$D$12:$D$261)-11) / ((Hersteller!$D$12:$D$261&lt;&gt;"") * (Hersteller!#REF!="Zwischenhändler")), ROW(A390))
    ),
    ""
)</f>
        <v/>
      </c>
      <c r="BB401" s="264" cm="1">
        <f t="array" ref="BB40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1" s="264" cm="1">
        <f t="array" ref="BC401">IF(AND($AT$12&gt;0,ROW()-ROW($AT$12)=0),"━━ Installationen ━━",IF(AND($AT$12&gt;0,ROW()-ROW($AT$12)&lt;=$AT$12),INDEX($AS$12:$AS$261,ROW()-ROW($AT$12)),IF(AND($BA$12&gt;0,ROW()-ROW($AT$12)-$AT$12-IF($AT$12&gt;0,1,0)=0),"━━ Hersteller ━━",IF(AND($BA$12&gt;0,ROW()-ROW($AT$12)-$AT$12-IF($AT$12&gt;0,1,0)&lt;=$BA$12),INDEX($AZ$12:$AZ$261,ROW()-ROW($AT$12)-$AT$12-IF($AT$12&gt;0,1,0)),0))))</f>
        <v>0</v>
      </c>
      <c r="BD401" s="264">
        <f t="shared" si="18"/>
        <v>0</v>
      </c>
    </row>
    <row r="402" spans="5:56" ht="27" customHeight="1">
      <c r="E402" s="63"/>
      <c r="AE402" s="61"/>
      <c r="AR402" s="40" t="str">
        <f t="shared" si="17"/>
        <v>-</v>
      </c>
      <c r="AS402" s="315" t="str" cm="1">
        <f t="array" ref="AS402">IFERROR(INDEX($E$12:$E$261, SMALL(IF($E$12:$E$261&lt;&gt;"", ROW($E$12:$E$261)-11), ROW(A391))), "")</f>
        <v/>
      </c>
      <c r="AU402" s="40" t="e">
        <f>IF(AND(Hersteller!$D402&lt;&gt;"", OR(Hersteller!#REF!="Hersteller", Hersteller!#REF!="")), ROW(), "")</f>
        <v>#REF!</v>
      </c>
      <c r="AV402" s="315" t="str" cm="1">
        <f t="array" ref="AV402">IFERROR(INDEX(Hersteller!$D$12:$D$261, _xlfn.AGGREGATE(15, 6, (ROW(Hersteller!$D$12:$D$261)-11)/((Hersteller!$D$12:$D$261&lt;&gt;"") * ((Hersteller!#REF!="Hersteller") + (Hersteller!#REF!=""))), ROW(A391))), "")</f>
        <v/>
      </c>
      <c r="AX402" s="315" t="str" cm="1">
        <f t="array" ref="AX402">IFERROR(
    INDEX(Hersteller!$D$12:$D$261,
        _xlfn.AGGREGATE(15, 6, (ROW(Hersteller!$D$12:$D$261)-11) / ((Hersteller!$D$12:$D$261&lt;&gt;"") * (Hersteller!#REF!="Zwischenhändler")), ROW(A391))
    ),
    ""
)</f>
        <v/>
      </c>
      <c r="BB402" s="264" cm="1">
        <f t="array" ref="BB40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2" s="264" cm="1">
        <f t="array" ref="BC402">IF(AND($AT$12&gt;0,ROW()-ROW($AT$12)=0),"━━ Installationen ━━",IF(AND($AT$12&gt;0,ROW()-ROW($AT$12)&lt;=$AT$12),INDEX($AS$12:$AS$261,ROW()-ROW($AT$12)),IF(AND($BA$12&gt;0,ROW()-ROW($AT$12)-$AT$12-IF($AT$12&gt;0,1,0)=0),"━━ Hersteller ━━",IF(AND($BA$12&gt;0,ROW()-ROW($AT$12)-$AT$12-IF($AT$12&gt;0,1,0)&lt;=$BA$12),INDEX($AZ$12:$AZ$261,ROW()-ROW($AT$12)-$AT$12-IF($AT$12&gt;0,1,0)),0))))</f>
        <v>0</v>
      </c>
      <c r="BD402" s="264">
        <f t="shared" si="18"/>
        <v>0</v>
      </c>
    </row>
    <row r="403" spans="5:56" ht="27" customHeight="1">
      <c r="E403" s="63"/>
      <c r="AE403" s="61"/>
      <c r="AR403" s="40" t="str">
        <f t="shared" si="17"/>
        <v>-</v>
      </c>
      <c r="AS403" s="315" t="str" cm="1">
        <f t="array" ref="AS403">IFERROR(INDEX($E$12:$E$261, SMALL(IF($E$12:$E$261&lt;&gt;"", ROW($E$12:$E$261)-11), ROW(A392))), "")</f>
        <v/>
      </c>
      <c r="AU403" s="40" t="e">
        <f>IF(AND(Hersteller!$D403&lt;&gt;"", OR(Hersteller!#REF!="Hersteller", Hersteller!#REF!="")), ROW(), "")</f>
        <v>#REF!</v>
      </c>
      <c r="AV403" s="315" t="str" cm="1">
        <f t="array" ref="AV403">IFERROR(INDEX(Hersteller!$D$12:$D$261, _xlfn.AGGREGATE(15, 6, (ROW(Hersteller!$D$12:$D$261)-11)/((Hersteller!$D$12:$D$261&lt;&gt;"") * ((Hersteller!#REF!="Hersteller") + (Hersteller!#REF!=""))), ROW(A392))), "")</f>
        <v/>
      </c>
      <c r="AX403" s="315" t="str" cm="1">
        <f t="array" ref="AX403">IFERROR(
    INDEX(Hersteller!$D$12:$D$261,
        _xlfn.AGGREGATE(15, 6, (ROW(Hersteller!$D$12:$D$261)-11) / ((Hersteller!$D$12:$D$261&lt;&gt;"") * (Hersteller!#REF!="Zwischenhändler")), ROW(A392))
    ),
    ""
)</f>
        <v/>
      </c>
      <c r="BB403" s="264" cm="1">
        <f t="array" ref="BB40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3" s="264" cm="1">
        <f t="array" ref="BC403">IF(AND($AT$12&gt;0,ROW()-ROW($AT$12)=0),"━━ Installationen ━━",IF(AND($AT$12&gt;0,ROW()-ROW($AT$12)&lt;=$AT$12),INDEX($AS$12:$AS$261,ROW()-ROW($AT$12)),IF(AND($BA$12&gt;0,ROW()-ROW($AT$12)-$AT$12-IF($AT$12&gt;0,1,0)=0),"━━ Hersteller ━━",IF(AND($BA$12&gt;0,ROW()-ROW($AT$12)-$AT$12-IF($AT$12&gt;0,1,0)&lt;=$BA$12),INDEX($AZ$12:$AZ$261,ROW()-ROW($AT$12)-$AT$12-IF($AT$12&gt;0,1,0)),0))))</f>
        <v>0</v>
      </c>
      <c r="BD403" s="264">
        <f t="shared" si="18"/>
        <v>0</v>
      </c>
    </row>
    <row r="404" spans="5:56" ht="27" customHeight="1">
      <c r="E404" s="63"/>
      <c r="AE404" s="61"/>
      <c r="AR404" s="40" t="str">
        <f t="shared" si="17"/>
        <v>-</v>
      </c>
      <c r="AS404" s="315" t="str" cm="1">
        <f t="array" ref="AS404">IFERROR(INDEX($E$12:$E$261, SMALL(IF($E$12:$E$261&lt;&gt;"", ROW($E$12:$E$261)-11), ROW(A393))), "")</f>
        <v/>
      </c>
      <c r="AU404" s="40" t="e">
        <f>IF(AND(Hersteller!$D404&lt;&gt;"", OR(Hersteller!#REF!="Hersteller", Hersteller!#REF!="")), ROW(), "")</f>
        <v>#REF!</v>
      </c>
      <c r="AV404" s="315" t="str" cm="1">
        <f t="array" ref="AV404">IFERROR(INDEX(Hersteller!$D$12:$D$261, _xlfn.AGGREGATE(15, 6, (ROW(Hersteller!$D$12:$D$261)-11)/((Hersteller!$D$12:$D$261&lt;&gt;"") * ((Hersteller!#REF!="Hersteller") + (Hersteller!#REF!=""))), ROW(A393))), "")</f>
        <v/>
      </c>
      <c r="AX404" s="315" t="str" cm="1">
        <f t="array" ref="AX404">IFERROR(
    INDEX(Hersteller!$D$12:$D$261,
        _xlfn.AGGREGATE(15, 6, (ROW(Hersteller!$D$12:$D$261)-11) / ((Hersteller!$D$12:$D$261&lt;&gt;"") * (Hersteller!#REF!="Zwischenhändler")), ROW(A393))
    ),
    ""
)</f>
        <v/>
      </c>
      <c r="BB404" s="264" cm="1">
        <f t="array" ref="BB40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4" s="264" cm="1">
        <f t="array" ref="BC404">IF(AND($AT$12&gt;0,ROW()-ROW($AT$12)=0),"━━ Installationen ━━",IF(AND($AT$12&gt;0,ROW()-ROW($AT$12)&lt;=$AT$12),INDEX($AS$12:$AS$261,ROW()-ROW($AT$12)),IF(AND($BA$12&gt;0,ROW()-ROW($AT$12)-$AT$12-IF($AT$12&gt;0,1,0)=0),"━━ Hersteller ━━",IF(AND($BA$12&gt;0,ROW()-ROW($AT$12)-$AT$12-IF($AT$12&gt;0,1,0)&lt;=$BA$12),INDEX($AZ$12:$AZ$261,ROW()-ROW($AT$12)-$AT$12-IF($AT$12&gt;0,1,0)),0))))</f>
        <v>0</v>
      </c>
      <c r="BD404" s="264">
        <f t="shared" si="18"/>
        <v>0</v>
      </c>
    </row>
    <row r="405" spans="5:56" ht="27" customHeight="1">
      <c r="E405" s="63"/>
      <c r="AE405" s="61"/>
      <c r="AR405" s="40" t="str">
        <f t="shared" si="17"/>
        <v>-</v>
      </c>
      <c r="AS405" s="315" t="str" cm="1">
        <f t="array" ref="AS405">IFERROR(INDEX($E$12:$E$261, SMALL(IF($E$12:$E$261&lt;&gt;"", ROW($E$12:$E$261)-11), ROW(A394))), "")</f>
        <v/>
      </c>
      <c r="AU405" s="40" t="e">
        <f>IF(AND(Hersteller!$D405&lt;&gt;"", OR(Hersteller!#REF!="Hersteller", Hersteller!#REF!="")), ROW(), "")</f>
        <v>#REF!</v>
      </c>
      <c r="AV405" s="315" t="str" cm="1">
        <f t="array" ref="AV405">IFERROR(INDEX(Hersteller!$D$12:$D$261, _xlfn.AGGREGATE(15, 6, (ROW(Hersteller!$D$12:$D$261)-11)/((Hersteller!$D$12:$D$261&lt;&gt;"") * ((Hersteller!#REF!="Hersteller") + (Hersteller!#REF!=""))), ROW(A394))), "")</f>
        <v/>
      </c>
      <c r="AX405" s="315" t="str" cm="1">
        <f t="array" ref="AX405">IFERROR(
    INDEX(Hersteller!$D$12:$D$261,
        _xlfn.AGGREGATE(15, 6, (ROW(Hersteller!$D$12:$D$261)-11) / ((Hersteller!$D$12:$D$261&lt;&gt;"") * (Hersteller!#REF!="Zwischenhändler")), ROW(A394))
    ),
    ""
)</f>
        <v/>
      </c>
      <c r="BB405" s="264" cm="1">
        <f t="array" ref="BB40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5" s="264" cm="1">
        <f t="array" ref="BC405">IF(AND($AT$12&gt;0,ROW()-ROW($AT$12)=0),"━━ Installationen ━━",IF(AND($AT$12&gt;0,ROW()-ROW($AT$12)&lt;=$AT$12),INDEX($AS$12:$AS$261,ROW()-ROW($AT$12)),IF(AND($BA$12&gt;0,ROW()-ROW($AT$12)-$AT$12-IF($AT$12&gt;0,1,0)=0),"━━ Hersteller ━━",IF(AND($BA$12&gt;0,ROW()-ROW($AT$12)-$AT$12-IF($AT$12&gt;0,1,0)&lt;=$BA$12),INDEX($AZ$12:$AZ$261,ROW()-ROW($AT$12)-$AT$12-IF($AT$12&gt;0,1,0)),0))))</f>
        <v>0</v>
      </c>
      <c r="BD405" s="264">
        <f t="shared" si="18"/>
        <v>0</v>
      </c>
    </row>
    <row r="406" spans="5:56" ht="27" customHeight="1">
      <c r="E406" s="63"/>
      <c r="AE406" s="61"/>
      <c r="AR406" s="40" t="str">
        <f t="shared" si="17"/>
        <v>-</v>
      </c>
      <c r="AS406" s="315" t="str" cm="1">
        <f t="array" ref="AS406">IFERROR(INDEX($E$12:$E$261, SMALL(IF($E$12:$E$261&lt;&gt;"", ROW($E$12:$E$261)-11), ROW(A395))), "")</f>
        <v/>
      </c>
      <c r="AU406" s="40" t="e">
        <f>IF(AND(Hersteller!$D406&lt;&gt;"", OR(Hersteller!#REF!="Hersteller", Hersteller!#REF!="")), ROW(), "")</f>
        <v>#REF!</v>
      </c>
      <c r="AV406" s="315" t="str" cm="1">
        <f t="array" ref="AV406">IFERROR(INDEX(Hersteller!$D$12:$D$261, _xlfn.AGGREGATE(15, 6, (ROW(Hersteller!$D$12:$D$261)-11)/((Hersteller!$D$12:$D$261&lt;&gt;"") * ((Hersteller!#REF!="Hersteller") + (Hersteller!#REF!=""))), ROW(A395))), "")</f>
        <v/>
      </c>
      <c r="AX406" s="315" t="str" cm="1">
        <f t="array" ref="AX406">IFERROR(
    INDEX(Hersteller!$D$12:$D$261,
        _xlfn.AGGREGATE(15, 6, (ROW(Hersteller!$D$12:$D$261)-11) / ((Hersteller!$D$12:$D$261&lt;&gt;"") * (Hersteller!#REF!="Zwischenhändler")), ROW(A395))
    ),
    ""
)</f>
        <v/>
      </c>
      <c r="BB406" s="264" cm="1">
        <f t="array" ref="BB40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6" s="264" cm="1">
        <f t="array" ref="BC406">IF(AND($AT$12&gt;0,ROW()-ROW($AT$12)=0),"━━ Installationen ━━",IF(AND($AT$12&gt;0,ROW()-ROW($AT$12)&lt;=$AT$12),INDEX($AS$12:$AS$261,ROW()-ROW($AT$12)),IF(AND($BA$12&gt;0,ROW()-ROW($AT$12)-$AT$12-IF($AT$12&gt;0,1,0)=0),"━━ Hersteller ━━",IF(AND($BA$12&gt;0,ROW()-ROW($AT$12)-$AT$12-IF($AT$12&gt;0,1,0)&lt;=$BA$12),INDEX($AZ$12:$AZ$261,ROW()-ROW($AT$12)-$AT$12-IF($AT$12&gt;0,1,0)),0))))</f>
        <v>0</v>
      </c>
      <c r="BD406" s="264">
        <f t="shared" si="18"/>
        <v>0</v>
      </c>
    </row>
    <row r="407" spans="5:56" ht="27" customHeight="1">
      <c r="E407" s="63"/>
      <c r="AE407" s="61"/>
      <c r="AR407" s="40" t="str">
        <f t="shared" si="17"/>
        <v>-</v>
      </c>
      <c r="AS407" s="315" t="str" cm="1">
        <f t="array" ref="AS407">IFERROR(INDEX($E$12:$E$261, SMALL(IF($E$12:$E$261&lt;&gt;"", ROW($E$12:$E$261)-11), ROW(A396))), "")</f>
        <v/>
      </c>
      <c r="AU407" s="40" t="e">
        <f>IF(AND(Hersteller!$D407&lt;&gt;"", OR(Hersteller!#REF!="Hersteller", Hersteller!#REF!="")), ROW(), "")</f>
        <v>#REF!</v>
      </c>
      <c r="AV407" s="315" t="str" cm="1">
        <f t="array" ref="AV407">IFERROR(INDEX(Hersteller!$D$12:$D$261, _xlfn.AGGREGATE(15, 6, (ROW(Hersteller!$D$12:$D$261)-11)/((Hersteller!$D$12:$D$261&lt;&gt;"") * ((Hersteller!#REF!="Hersteller") + (Hersteller!#REF!=""))), ROW(A396))), "")</f>
        <v/>
      </c>
      <c r="AX407" s="315" t="str" cm="1">
        <f t="array" ref="AX407">IFERROR(
    INDEX(Hersteller!$D$12:$D$261,
        _xlfn.AGGREGATE(15, 6, (ROW(Hersteller!$D$12:$D$261)-11) / ((Hersteller!$D$12:$D$261&lt;&gt;"") * (Hersteller!#REF!="Zwischenhändler")), ROW(A396))
    ),
    ""
)</f>
        <v/>
      </c>
      <c r="BB407" s="264" cm="1">
        <f t="array" ref="BB40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7" s="264" cm="1">
        <f t="array" ref="BC407">IF(AND($AT$12&gt;0,ROW()-ROW($AT$12)=0),"━━ Installationen ━━",IF(AND($AT$12&gt;0,ROW()-ROW($AT$12)&lt;=$AT$12),INDEX($AS$12:$AS$261,ROW()-ROW($AT$12)),IF(AND($BA$12&gt;0,ROW()-ROW($AT$12)-$AT$12-IF($AT$12&gt;0,1,0)=0),"━━ Hersteller ━━",IF(AND($BA$12&gt;0,ROW()-ROW($AT$12)-$AT$12-IF($AT$12&gt;0,1,0)&lt;=$BA$12),INDEX($AZ$12:$AZ$261,ROW()-ROW($AT$12)-$AT$12-IF($AT$12&gt;0,1,0)),0))))</f>
        <v>0</v>
      </c>
      <c r="BD407" s="264">
        <f t="shared" si="18"/>
        <v>0</v>
      </c>
    </row>
    <row r="408" spans="5:56" ht="27" customHeight="1">
      <c r="E408" s="63"/>
      <c r="AE408" s="61"/>
      <c r="AR408" s="40" t="str">
        <f t="shared" si="17"/>
        <v>-</v>
      </c>
      <c r="AS408" s="315" t="str" cm="1">
        <f t="array" ref="AS408">IFERROR(INDEX($E$12:$E$261, SMALL(IF($E$12:$E$261&lt;&gt;"", ROW($E$12:$E$261)-11), ROW(A397))), "")</f>
        <v/>
      </c>
      <c r="AU408" s="40" t="e">
        <f>IF(AND(Hersteller!$D408&lt;&gt;"", OR(Hersteller!#REF!="Hersteller", Hersteller!#REF!="")), ROW(), "")</f>
        <v>#REF!</v>
      </c>
      <c r="AV408" s="315" t="str" cm="1">
        <f t="array" ref="AV408">IFERROR(INDEX(Hersteller!$D$12:$D$261, _xlfn.AGGREGATE(15, 6, (ROW(Hersteller!$D$12:$D$261)-11)/((Hersteller!$D$12:$D$261&lt;&gt;"") * ((Hersteller!#REF!="Hersteller") + (Hersteller!#REF!=""))), ROW(A397))), "")</f>
        <v/>
      </c>
      <c r="AX408" s="315" t="str" cm="1">
        <f t="array" ref="AX408">IFERROR(
    INDEX(Hersteller!$D$12:$D$261,
        _xlfn.AGGREGATE(15, 6, (ROW(Hersteller!$D$12:$D$261)-11) / ((Hersteller!$D$12:$D$261&lt;&gt;"") * (Hersteller!#REF!="Zwischenhändler")), ROW(A397))
    ),
    ""
)</f>
        <v/>
      </c>
      <c r="BB408" s="264" cm="1">
        <f t="array" ref="BB40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8" s="264" cm="1">
        <f t="array" ref="BC408">IF(AND($AT$12&gt;0,ROW()-ROW($AT$12)=0),"━━ Installationen ━━",IF(AND($AT$12&gt;0,ROW()-ROW($AT$12)&lt;=$AT$12),INDEX($AS$12:$AS$261,ROW()-ROW($AT$12)),IF(AND($BA$12&gt;0,ROW()-ROW($AT$12)-$AT$12-IF($AT$12&gt;0,1,0)=0),"━━ Hersteller ━━",IF(AND($BA$12&gt;0,ROW()-ROW($AT$12)-$AT$12-IF($AT$12&gt;0,1,0)&lt;=$BA$12),INDEX($AZ$12:$AZ$261,ROW()-ROW($AT$12)-$AT$12-IF($AT$12&gt;0,1,0)),0))))</f>
        <v>0</v>
      </c>
      <c r="BD408" s="264">
        <f t="shared" si="18"/>
        <v>0</v>
      </c>
    </row>
    <row r="409" spans="5:56" ht="27" customHeight="1">
      <c r="E409" s="63"/>
      <c r="AE409" s="61"/>
      <c r="AR409" s="40" t="str">
        <f t="shared" si="17"/>
        <v>-</v>
      </c>
      <c r="AS409" s="315" t="str" cm="1">
        <f t="array" ref="AS409">IFERROR(INDEX($E$12:$E$261, SMALL(IF($E$12:$E$261&lt;&gt;"", ROW($E$12:$E$261)-11), ROW(A398))), "")</f>
        <v/>
      </c>
      <c r="AU409" s="40" t="e">
        <f>IF(AND(Hersteller!$D409&lt;&gt;"", OR(Hersteller!#REF!="Hersteller", Hersteller!#REF!="")), ROW(), "")</f>
        <v>#REF!</v>
      </c>
      <c r="AV409" s="315" t="str" cm="1">
        <f t="array" ref="AV409">IFERROR(INDEX(Hersteller!$D$12:$D$261, _xlfn.AGGREGATE(15, 6, (ROW(Hersteller!$D$12:$D$261)-11)/((Hersteller!$D$12:$D$261&lt;&gt;"") * ((Hersteller!#REF!="Hersteller") + (Hersteller!#REF!=""))), ROW(A398))), "")</f>
        <v/>
      </c>
      <c r="AX409" s="315" t="str" cm="1">
        <f t="array" ref="AX409">IFERROR(
    INDEX(Hersteller!$D$12:$D$261,
        _xlfn.AGGREGATE(15, 6, (ROW(Hersteller!$D$12:$D$261)-11) / ((Hersteller!$D$12:$D$261&lt;&gt;"") * (Hersteller!#REF!="Zwischenhändler")), ROW(A398))
    ),
    ""
)</f>
        <v/>
      </c>
      <c r="BB409" s="264" cm="1">
        <f t="array" ref="BB40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09" s="264" cm="1">
        <f t="array" ref="BC409">IF(AND($AT$12&gt;0,ROW()-ROW($AT$12)=0),"━━ Installationen ━━",IF(AND($AT$12&gt;0,ROW()-ROW($AT$12)&lt;=$AT$12),INDEX($AS$12:$AS$261,ROW()-ROW($AT$12)),IF(AND($BA$12&gt;0,ROW()-ROW($AT$12)-$AT$12-IF($AT$12&gt;0,1,0)=0),"━━ Hersteller ━━",IF(AND($BA$12&gt;0,ROW()-ROW($AT$12)-$AT$12-IF($AT$12&gt;0,1,0)&lt;=$BA$12),INDEX($AZ$12:$AZ$261,ROW()-ROW($AT$12)-$AT$12-IF($AT$12&gt;0,1,0)),0))))</f>
        <v>0</v>
      </c>
      <c r="BD409" s="264">
        <f t="shared" si="18"/>
        <v>0</v>
      </c>
    </row>
    <row r="410" spans="5:56" ht="27" customHeight="1">
      <c r="E410" s="63"/>
      <c r="AE410" s="61"/>
      <c r="AR410" s="40" t="str">
        <f t="shared" si="17"/>
        <v>-</v>
      </c>
      <c r="AS410" s="315" t="str" cm="1">
        <f t="array" ref="AS410">IFERROR(INDEX($E$12:$E$261, SMALL(IF($E$12:$E$261&lt;&gt;"", ROW($E$12:$E$261)-11), ROW(A399))), "")</f>
        <v/>
      </c>
      <c r="AU410" s="40" t="e">
        <f>IF(AND(Hersteller!$D410&lt;&gt;"", OR(Hersteller!#REF!="Hersteller", Hersteller!#REF!="")), ROW(), "")</f>
        <v>#REF!</v>
      </c>
      <c r="AV410" s="315" t="str" cm="1">
        <f t="array" ref="AV410">IFERROR(INDEX(Hersteller!$D$12:$D$261, _xlfn.AGGREGATE(15, 6, (ROW(Hersteller!$D$12:$D$261)-11)/((Hersteller!$D$12:$D$261&lt;&gt;"") * ((Hersteller!#REF!="Hersteller") + (Hersteller!#REF!=""))), ROW(A399))), "")</f>
        <v/>
      </c>
      <c r="AX410" s="315" t="str" cm="1">
        <f t="array" ref="AX410">IFERROR(
    INDEX(Hersteller!$D$12:$D$261,
        _xlfn.AGGREGATE(15, 6, (ROW(Hersteller!$D$12:$D$261)-11) / ((Hersteller!$D$12:$D$261&lt;&gt;"") * (Hersteller!#REF!="Zwischenhändler")), ROW(A399))
    ),
    ""
)</f>
        <v/>
      </c>
      <c r="BB410" s="264" cm="1">
        <f t="array" ref="BB41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0" s="264" cm="1">
        <f t="array" ref="BC410">IF(AND($AT$12&gt;0,ROW()-ROW($AT$12)=0),"━━ Installationen ━━",IF(AND($AT$12&gt;0,ROW()-ROW($AT$12)&lt;=$AT$12),INDEX($AS$12:$AS$261,ROW()-ROW($AT$12)),IF(AND($BA$12&gt;0,ROW()-ROW($AT$12)-$AT$12-IF($AT$12&gt;0,1,0)=0),"━━ Hersteller ━━",IF(AND($BA$12&gt;0,ROW()-ROW($AT$12)-$AT$12-IF($AT$12&gt;0,1,0)&lt;=$BA$12),INDEX($AZ$12:$AZ$261,ROW()-ROW($AT$12)-$AT$12-IF($AT$12&gt;0,1,0)),0))))</f>
        <v>0</v>
      </c>
      <c r="BD410" s="264">
        <f t="shared" si="18"/>
        <v>0</v>
      </c>
    </row>
    <row r="411" spans="5:56" ht="27" customHeight="1">
      <c r="E411" s="63"/>
      <c r="AE411" s="61"/>
      <c r="AR411" s="40" t="str">
        <f t="shared" si="17"/>
        <v>-</v>
      </c>
      <c r="AS411" s="315" t="str" cm="1">
        <f t="array" ref="AS411">IFERROR(INDEX($E$12:$E$261, SMALL(IF($E$12:$E$261&lt;&gt;"", ROW($E$12:$E$261)-11), ROW(A400))), "")</f>
        <v/>
      </c>
      <c r="AU411" s="40" t="e">
        <f>IF(AND(Hersteller!$D411&lt;&gt;"", OR(Hersteller!#REF!="Hersteller", Hersteller!#REF!="")), ROW(), "")</f>
        <v>#REF!</v>
      </c>
      <c r="AV411" s="315" t="str" cm="1">
        <f t="array" ref="AV411">IFERROR(INDEX(Hersteller!$D$12:$D$261, _xlfn.AGGREGATE(15, 6, (ROW(Hersteller!$D$12:$D$261)-11)/((Hersteller!$D$12:$D$261&lt;&gt;"") * ((Hersteller!#REF!="Hersteller") + (Hersteller!#REF!=""))), ROW(A400))), "")</f>
        <v/>
      </c>
      <c r="AX411" s="315" t="str" cm="1">
        <f t="array" ref="AX411">IFERROR(
    INDEX(Hersteller!$D$12:$D$261,
        _xlfn.AGGREGATE(15, 6, (ROW(Hersteller!$D$12:$D$261)-11) / ((Hersteller!$D$12:$D$261&lt;&gt;"") * (Hersteller!#REF!="Zwischenhändler")), ROW(A400))
    ),
    ""
)</f>
        <v/>
      </c>
      <c r="BB411" s="264" cm="1">
        <f t="array" ref="BB41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1" s="264" cm="1">
        <f t="array" ref="BC411">IF(AND($AT$12&gt;0,ROW()-ROW($AT$12)=0),"━━ Installationen ━━",IF(AND($AT$12&gt;0,ROW()-ROW($AT$12)&lt;=$AT$12),INDEX($AS$12:$AS$261,ROW()-ROW($AT$12)),IF(AND($BA$12&gt;0,ROW()-ROW($AT$12)-$AT$12-IF($AT$12&gt;0,1,0)=0),"━━ Hersteller ━━",IF(AND($BA$12&gt;0,ROW()-ROW($AT$12)-$AT$12-IF($AT$12&gt;0,1,0)&lt;=$BA$12),INDEX($AZ$12:$AZ$261,ROW()-ROW($AT$12)-$AT$12-IF($AT$12&gt;0,1,0)),0))))</f>
        <v>0</v>
      </c>
      <c r="BD411" s="264">
        <f t="shared" si="18"/>
        <v>0</v>
      </c>
    </row>
    <row r="412" spans="5:56" ht="27" customHeight="1">
      <c r="E412" s="63"/>
      <c r="AE412" s="61"/>
      <c r="AR412" s="40" t="str">
        <f t="shared" si="17"/>
        <v>-</v>
      </c>
      <c r="AS412" s="315" t="str" cm="1">
        <f t="array" ref="AS412">IFERROR(INDEX($E$12:$E$261, SMALL(IF($E$12:$E$261&lt;&gt;"", ROW($E$12:$E$261)-11), ROW(A401))), "")</f>
        <v/>
      </c>
      <c r="AU412" s="40" t="e">
        <f>IF(AND(Hersteller!$D412&lt;&gt;"", OR(Hersteller!#REF!="Hersteller", Hersteller!#REF!="")), ROW(), "")</f>
        <v>#REF!</v>
      </c>
      <c r="AV412" s="315" t="str" cm="1">
        <f t="array" ref="AV412">IFERROR(INDEX(Hersteller!$D$12:$D$261, _xlfn.AGGREGATE(15, 6, (ROW(Hersteller!$D$12:$D$261)-11)/((Hersteller!$D$12:$D$261&lt;&gt;"") * ((Hersteller!#REF!="Hersteller") + (Hersteller!#REF!=""))), ROW(A401))), "")</f>
        <v/>
      </c>
      <c r="AX412" s="315" t="str" cm="1">
        <f t="array" ref="AX412">IFERROR(
    INDEX(Hersteller!$D$12:$D$261,
        _xlfn.AGGREGATE(15, 6, (ROW(Hersteller!$D$12:$D$261)-11) / ((Hersteller!$D$12:$D$261&lt;&gt;"") * (Hersteller!#REF!="Zwischenhändler")), ROW(A401))
    ),
    ""
)</f>
        <v/>
      </c>
      <c r="BB412" s="264" cm="1">
        <f t="array" ref="BB41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2" s="264" cm="1">
        <f t="array" ref="BC412">IF(AND($AT$12&gt;0,ROW()-ROW($AT$12)=0),"━━ Installationen ━━",IF(AND($AT$12&gt;0,ROW()-ROW($AT$12)&lt;=$AT$12),INDEX($AS$12:$AS$261,ROW()-ROW($AT$12)),IF(AND($BA$12&gt;0,ROW()-ROW($AT$12)-$AT$12-IF($AT$12&gt;0,1,0)=0),"━━ Hersteller ━━",IF(AND($BA$12&gt;0,ROW()-ROW($AT$12)-$AT$12-IF($AT$12&gt;0,1,0)&lt;=$BA$12),INDEX($AZ$12:$AZ$261,ROW()-ROW($AT$12)-$AT$12-IF($AT$12&gt;0,1,0)),0))))</f>
        <v>0</v>
      </c>
      <c r="BD412" s="264">
        <f t="shared" si="18"/>
        <v>0</v>
      </c>
    </row>
    <row r="413" spans="5:56" ht="27" customHeight="1">
      <c r="E413" s="63"/>
      <c r="AE413" s="61"/>
      <c r="AR413" s="40" t="str">
        <f t="shared" si="17"/>
        <v>-</v>
      </c>
      <c r="AS413" s="315" t="str" cm="1">
        <f t="array" ref="AS413">IFERROR(INDEX($E$12:$E$261, SMALL(IF($E$12:$E$261&lt;&gt;"", ROW($E$12:$E$261)-11), ROW(A402))), "")</f>
        <v/>
      </c>
      <c r="AU413" s="40" t="e">
        <f>IF(AND(Hersteller!$D413&lt;&gt;"", OR(Hersteller!#REF!="Hersteller", Hersteller!#REF!="")), ROW(), "")</f>
        <v>#REF!</v>
      </c>
      <c r="AV413" s="315" t="str" cm="1">
        <f t="array" ref="AV413">IFERROR(INDEX(Hersteller!$D$12:$D$261, _xlfn.AGGREGATE(15, 6, (ROW(Hersteller!$D$12:$D$261)-11)/((Hersteller!$D$12:$D$261&lt;&gt;"") * ((Hersteller!#REF!="Hersteller") + (Hersteller!#REF!=""))), ROW(A402))), "")</f>
        <v/>
      </c>
      <c r="AX413" s="315" t="str" cm="1">
        <f t="array" ref="AX413">IFERROR(
    INDEX(Hersteller!$D$12:$D$261,
        _xlfn.AGGREGATE(15, 6, (ROW(Hersteller!$D$12:$D$261)-11) / ((Hersteller!$D$12:$D$261&lt;&gt;"") * (Hersteller!#REF!="Zwischenhändler")), ROW(A402))
    ),
    ""
)</f>
        <v/>
      </c>
      <c r="BB413" s="264" cm="1">
        <f t="array" ref="BB41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3" s="264" cm="1">
        <f t="array" ref="BC413">IF(AND($AT$12&gt;0,ROW()-ROW($AT$12)=0),"━━ Installationen ━━",IF(AND($AT$12&gt;0,ROW()-ROW($AT$12)&lt;=$AT$12),INDEX($AS$12:$AS$261,ROW()-ROW($AT$12)),IF(AND($BA$12&gt;0,ROW()-ROW($AT$12)-$AT$12-IF($AT$12&gt;0,1,0)=0),"━━ Hersteller ━━",IF(AND($BA$12&gt;0,ROW()-ROW($AT$12)-$AT$12-IF($AT$12&gt;0,1,0)&lt;=$BA$12),INDEX($AZ$12:$AZ$261,ROW()-ROW($AT$12)-$AT$12-IF($AT$12&gt;0,1,0)),0))))</f>
        <v>0</v>
      </c>
      <c r="BD413" s="264">
        <f t="shared" si="18"/>
        <v>0</v>
      </c>
    </row>
    <row r="414" spans="5:56" ht="27" customHeight="1">
      <c r="E414" s="63"/>
      <c r="AE414" s="61"/>
      <c r="AR414" s="40" t="str">
        <f t="shared" si="17"/>
        <v>-</v>
      </c>
      <c r="AS414" s="315" t="str" cm="1">
        <f t="array" ref="AS414">IFERROR(INDEX($E$12:$E$261, SMALL(IF($E$12:$E$261&lt;&gt;"", ROW($E$12:$E$261)-11), ROW(A403))), "")</f>
        <v/>
      </c>
      <c r="AU414" s="40" t="e">
        <f>IF(AND(Hersteller!$D414&lt;&gt;"", OR(Hersteller!#REF!="Hersteller", Hersteller!#REF!="")), ROW(), "")</f>
        <v>#REF!</v>
      </c>
      <c r="AV414" s="315" t="str" cm="1">
        <f t="array" ref="AV414">IFERROR(INDEX(Hersteller!$D$12:$D$261, _xlfn.AGGREGATE(15, 6, (ROW(Hersteller!$D$12:$D$261)-11)/((Hersteller!$D$12:$D$261&lt;&gt;"") * ((Hersteller!#REF!="Hersteller") + (Hersteller!#REF!=""))), ROW(A403))), "")</f>
        <v/>
      </c>
      <c r="AX414" s="315" t="str" cm="1">
        <f t="array" ref="AX414">IFERROR(
    INDEX(Hersteller!$D$12:$D$261,
        _xlfn.AGGREGATE(15, 6, (ROW(Hersteller!$D$12:$D$261)-11) / ((Hersteller!$D$12:$D$261&lt;&gt;"") * (Hersteller!#REF!="Zwischenhändler")), ROW(A403))
    ),
    ""
)</f>
        <v/>
      </c>
      <c r="BB414" s="264" cm="1">
        <f t="array" ref="BB41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4" s="264" cm="1">
        <f t="array" ref="BC414">IF(AND($AT$12&gt;0,ROW()-ROW($AT$12)=0),"━━ Installationen ━━",IF(AND($AT$12&gt;0,ROW()-ROW($AT$12)&lt;=$AT$12),INDEX($AS$12:$AS$261,ROW()-ROW($AT$12)),IF(AND($BA$12&gt;0,ROW()-ROW($AT$12)-$AT$12-IF($AT$12&gt;0,1,0)=0),"━━ Hersteller ━━",IF(AND($BA$12&gt;0,ROW()-ROW($AT$12)-$AT$12-IF($AT$12&gt;0,1,0)&lt;=$BA$12),INDEX($AZ$12:$AZ$261,ROW()-ROW($AT$12)-$AT$12-IF($AT$12&gt;0,1,0)),0))))</f>
        <v>0</v>
      </c>
      <c r="BD414" s="264">
        <f t="shared" si="18"/>
        <v>0</v>
      </c>
    </row>
    <row r="415" spans="5:56" ht="27" customHeight="1">
      <c r="E415" s="63"/>
      <c r="AE415" s="61"/>
      <c r="AR415" s="40" t="str">
        <f t="shared" si="17"/>
        <v>-</v>
      </c>
      <c r="AS415" s="315" t="str" cm="1">
        <f t="array" ref="AS415">IFERROR(INDEX($E$12:$E$261, SMALL(IF($E$12:$E$261&lt;&gt;"", ROW($E$12:$E$261)-11), ROW(A404))), "")</f>
        <v/>
      </c>
      <c r="AU415" s="40" t="e">
        <f>IF(AND(Hersteller!$D415&lt;&gt;"", OR(Hersteller!#REF!="Hersteller", Hersteller!#REF!="")), ROW(), "")</f>
        <v>#REF!</v>
      </c>
      <c r="AV415" s="315" t="str" cm="1">
        <f t="array" ref="AV415">IFERROR(INDEX(Hersteller!$D$12:$D$261, _xlfn.AGGREGATE(15, 6, (ROW(Hersteller!$D$12:$D$261)-11)/((Hersteller!$D$12:$D$261&lt;&gt;"") * ((Hersteller!#REF!="Hersteller") + (Hersteller!#REF!=""))), ROW(A404))), "")</f>
        <v/>
      </c>
      <c r="AX415" s="315" t="str" cm="1">
        <f t="array" ref="AX415">IFERROR(
    INDEX(Hersteller!$D$12:$D$261,
        _xlfn.AGGREGATE(15, 6, (ROW(Hersteller!$D$12:$D$261)-11) / ((Hersteller!$D$12:$D$261&lt;&gt;"") * (Hersteller!#REF!="Zwischenhändler")), ROW(A404))
    ),
    ""
)</f>
        <v/>
      </c>
      <c r="BB415" s="264" cm="1">
        <f t="array" ref="BB41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5" s="264" cm="1">
        <f t="array" ref="BC415">IF(AND($AT$12&gt;0,ROW()-ROW($AT$12)=0),"━━ Installationen ━━",IF(AND($AT$12&gt;0,ROW()-ROW($AT$12)&lt;=$AT$12),INDEX($AS$12:$AS$261,ROW()-ROW($AT$12)),IF(AND($BA$12&gt;0,ROW()-ROW($AT$12)-$AT$12-IF($AT$12&gt;0,1,0)=0),"━━ Hersteller ━━",IF(AND($BA$12&gt;0,ROW()-ROW($AT$12)-$AT$12-IF($AT$12&gt;0,1,0)&lt;=$BA$12),INDEX($AZ$12:$AZ$261,ROW()-ROW($AT$12)-$AT$12-IF($AT$12&gt;0,1,0)),0))))</f>
        <v>0</v>
      </c>
      <c r="BD415" s="264">
        <f t="shared" si="18"/>
        <v>0</v>
      </c>
    </row>
    <row r="416" spans="5:56" ht="27" customHeight="1">
      <c r="E416" s="63"/>
      <c r="AE416" s="61"/>
      <c r="AR416" s="40" t="str">
        <f t="shared" si="17"/>
        <v>-</v>
      </c>
      <c r="AS416" s="315" t="str" cm="1">
        <f t="array" ref="AS416">IFERROR(INDEX($E$12:$E$261, SMALL(IF($E$12:$E$261&lt;&gt;"", ROW($E$12:$E$261)-11), ROW(A405))), "")</f>
        <v/>
      </c>
      <c r="AU416" s="40" t="e">
        <f>IF(AND(Hersteller!$D416&lt;&gt;"", OR(Hersteller!#REF!="Hersteller", Hersteller!#REF!="")), ROW(), "")</f>
        <v>#REF!</v>
      </c>
      <c r="AV416" s="315" t="str" cm="1">
        <f t="array" ref="AV416">IFERROR(INDEX(Hersteller!$D$12:$D$261, _xlfn.AGGREGATE(15, 6, (ROW(Hersteller!$D$12:$D$261)-11)/((Hersteller!$D$12:$D$261&lt;&gt;"") * ((Hersteller!#REF!="Hersteller") + (Hersteller!#REF!=""))), ROW(A405))), "")</f>
        <v/>
      </c>
      <c r="AX416" s="315" t="str" cm="1">
        <f t="array" ref="AX416">IFERROR(
    INDEX(Hersteller!$D$12:$D$261,
        _xlfn.AGGREGATE(15, 6, (ROW(Hersteller!$D$12:$D$261)-11) / ((Hersteller!$D$12:$D$261&lt;&gt;"") * (Hersteller!#REF!="Zwischenhändler")), ROW(A405))
    ),
    ""
)</f>
        <v/>
      </c>
      <c r="BB416" s="264" cm="1">
        <f t="array" ref="BB41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6" s="264" cm="1">
        <f t="array" ref="BC416">IF(AND($AT$12&gt;0,ROW()-ROW($AT$12)=0),"━━ Installationen ━━",IF(AND($AT$12&gt;0,ROW()-ROW($AT$12)&lt;=$AT$12),INDEX($AS$12:$AS$261,ROW()-ROW($AT$12)),IF(AND($BA$12&gt;0,ROW()-ROW($AT$12)-$AT$12-IF($AT$12&gt;0,1,0)=0),"━━ Hersteller ━━",IF(AND($BA$12&gt;0,ROW()-ROW($AT$12)-$AT$12-IF($AT$12&gt;0,1,0)&lt;=$BA$12),INDEX($AZ$12:$AZ$261,ROW()-ROW($AT$12)-$AT$12-IF($AT$12&gt;0,1,0)),0))))</f>
        <v>0</v>
      </c>
      <c r="BD416" s="264">
        <f t="shared" si="18"/>
        <v>0</v>
      </c>
    </row>
    <row r="417" spans="5:56" ht="27" customHeight="1">
      <c r="E417" s="63"/>
      <c r="AE417" s="61"/>
      <c r="AR417" s="40" t="str">
        <f t="shared" si="17"/>
        <v>-</v>
      </c>
      <c r="AS417" s="315" t="str" cm="1">
        <f t="array" ref="AS417">IFERROR(INDEX($E$12:$E$261, SMALL(IF($E$12:$E$261&lt;&gt;"", ROW($E$12:$E$261)-11), ROW(A406))), "")</f>
        <v/>
      </c>
      <c r="AU417" s="40" t="e">
        <f>IF(AND(Hersteller!$D417&lt;&gt;"", OR(Hersteller!#REF!="Hersteller", Hersteller!#REF!="")), ROW(), "")</f>
        <v>#REF!</v>
      </c>
      <c r="AV417" s="315" t="str" cm="1">
        <f t="array" ref="AV417">IFERROR(INDEX(Hersteller!$D$12:$D$261, _xlfn.AGGREGATE(15, 6, (ROW(Hersteller!$D$12:$D$261)-11)/((Hersteller!$D$12:$D$261&lt;&gt;"") * ((Hersteller!#REF!="Hersteller") + (Hersteller!#REF!=""))), ROW(A406))), "")</f>
        <v/>
      </c>
      <c r="AX417" s="315" t="str" cm="1">
        <f t="array" ref="AX417">IFERROR(
    INDEX(Hersteller!$D$12:$D$261,
        _xlfn.AGGREGATE(15, 6, (ROW(Hersteller!$D$12:$D$261)-11) / ((Hersteller!$D$12:$D$261&lt;&gt;"") * (Hersteller!#REF!="Zwischenhändler")), ROW(A406))
    ),
    ""
)</f>
        <v/>
      </c>
      <c r="BB417" s="264" cm="1">
        <f t="array" ref="BB41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7" s="264" cm="1">
        <f t="array" ref="BC417">IF(AND($AT$12&gt;0,ROW()-ROW($AT$12)=0),"━━ Installationen ━━",IF(AND($AT$12&gt;0,ROW()-ROW($AT$12)&lt;=$AT$12),INDEX($AS$12:$AS$261,ROW()-ROW($AT$12)),IF(AND($BA$12&gt;0,ROW()-ROW($AT$12)-$AT$12-IF($AT$12&gt;0,1,0)=0),"━━ Hersteller ━━",IF(AND($BA$12&gt;0,ROW()-ROW($AT$12)-$AT$12-IF($AT$12&gt;0,1,0)&lt;=$BA$12),INDEX($AZ$12:$AZ$261,ROW()-ROW($AT$12)-$AT$12-IF($AT$12&gt;0,1,0)),0))))</f>
        <v>0</v>
      </c>
      <c r="BD417" s="264">
        <f t="shared" si="18"/>
        <v>0</v>
      </c>
    </row>
    <row r="418" spans="5:56" ht="27" customHeight="1">
      <c r="E418" s="63"/>
      <c r="AE418" s="61"/>
      <c r="AR418" s="40" t="str">
        <f t="shared" si="17"/>
        <v>-</v>
      </c>
      <c r="AS418" s="315" t="str" cm="1">
        <f t="array" ref="AS418">IFERROR(INDEX($E$12:$E$261, SMALL(IF($E$12:$E$261&lt;&gt;"", ROW($E$12:$E$261)-11), ROW(A407))), "")</f>
        <v/>
      </c>
      <c r="AU418" s="40" t="e">
        <f>IF(AND(Hersteller!$D418&lt;&gt;"", OR(Hersteller!#REF!="Hersteller", Hersteller!#REF!="")), ROW(), "")</f>
        <v>#REF!</v>
      </c>
      <c r="AV418" s="315" t="str" cm="1">
        <f t="array" ref="AV418">IFERROR(INDEX(Hersteller!$D$12:$D$261, _xlfn.AGGREGATE(15, 6, (ROW(Hersteller!$D$12:$D$261)-11)/((Hersteller!$D$12:$D$261&lt;&gt;"") * ((Hersteller!#REF!="Hersteller") + (Hersteller!#REF!=""))), ROW(A407))), "")</f>
        <v/>
      </c>
      <c r="AX418" s="315" t="str" cm="1">
        <f t="array" ref="AX418">IFERROR(
    INDEX(Hersteller!$D$12:$D$261,
        _xlfn.AGGREGATE(15, 6, (ROW(Hersteller!$D$12:$D$261)-11) / ((Hersteller!$D$12:$D$261&lt;&gt;"") * (Hersteller!#REF!="Zwischenhändler")), ROW(A407))
    ),
    ""
)</f>
        <v/>
      </c>
      <c r="BB418" s="264" cm="1">
        <f t="array" ref="BB41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8" s="264" cm="1">
        <f t="array" ref="BC418">IF(AND($AT$12&gt;0,ROW()-ROW($AT$12)=0),"━━ Installationen ━━",IF(AND($AT$12&gt;0,ROW()-ROW($AT$12)&lt;=$AT$12),INDEX($AS$12:$AS$261,ROW()-ROW($AT$12)),IF(AND($BA$12&gt;0,ROW()-ROW($AT$12)-$AT$12-IF($AT$12&gt;0,1,0)=0),"━━ Hersteller ━━",IF(AND($BA$12&gt;0,ROW()-ROW($AT$12)-$AT$12-IF($AT$12&gt;0,1,0)&lt;=$BA$12),INDEX($AZ$12:$AZ$261,ROW()-ROW($AT$12)-$AT$12-IF($AT$12&gt;0,1,0)),0))))</f>
        <v>0</v>
      </c>
      <c r="BD418" s="264">
        <f t="shared" si="18"/>
        <v>0</v>
      </c>
    </row>
    <row r="419" spans="5:56" ht="27" customHeight="1">
      <c r="E419" s="63"/>
      <c r="AE419" s="61"/>
      <c r="AR419" s="40" t="str">
        <f t="shared" si="17"/>
        <v>-</v>
      </c>
      <c r="AS419" s="315" t="str" cm="1">
        <f t="array" ref="AS419">IFERROR(INDEX($E$12:$E$261, SMALL(IF($E$12:$E$261&lt;&gt;"", ROW($E$12:$E$261)-11), ROW(A408))), "")</f>
        <v/>
      </c>
      <c r="AU419" s="40" t="e">
        <f>IF(AND(Hersteller!$D419&lt;&gt;"", OR(Hersteller!#REF!="Hersteller", Hersteller!#REF!="")), ROW(), "")</f>
        <v>#REF!</v>
      </c>
      <c r="AV419" s="315" t="str" cm="1">
        <f t="array" ref="AV419">IFERROR(INDEX(Hersteller!$D$12:$D$261, _xlfn.AGGREGATE(15, 6, (ROW(Hersteller!$D$12:$D$261)-11)/((Hersteller!$D$12:$D$261&lt;&gt;"") * ((Hersteller!#REF!="Hersteller") + (Hersteller!#REF!=""))), ROW(A408))), "")</f>
        <v/>
      </c>
      <c r="AX419" s="315" t="str" cm="1">
        <f t="array" ref="AX419">IFERROR(
    INDEX(Hersteller!$D$12:$D$261,
        _xlfn.AGGREGATE(15, 6, (ROW(Hersteller!$D$12:$D$261)-11) / ((Hersteller!$D$12:$D$261&lt;&gt;"") * (Hersteller!#REF!="Zwischenhändler")), ROW(A408))
    ),
    ""
)</f>
        <v/>
      </c>
      <c r="BB419" s="264" cm="1">
        <f t="array" ref="BB41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19" s="264" cm="1">
        <f t="array" ref="BC419">IF(AND($AT$12&gt;0,ROW()-ROW($AT$12)=0),"━━ Installationen ━━",IF(AND($AT$12&gt;0,ROW()-ROW($AT$12)&lt;=$AT$12),INDEX($AS$12:$AS$261,ROW()-ROW($AT$12)),IF(AND($BA$12&gt;0,ROW()-ROW($AT$12)-$AT$12-IF($AT$12&gt;0,1,0)=0),"━━ Hersteller ━━",IF(AND($BA$12&gt;0,ROW()-ROW($AT$12)-$AT$12-IF($AT$12&gt;0,1,0)&lt;=$BA$12),INDEX($AZ$12:$AZ$261,ROW()-ROW($AT$12)-$AT$12-IF($AT$12&gt;0,1,0)),0))))</f>
        <v>0</v>
      </c>
      <c r="BD419" s="264">
        <f t="shared" si="18"/>
        <v>0</v>
      </c>
    </row>
    <row r="420" spans="5:56" ht="27" customHeight="1">
      <c r="E420" s="63"/>
      <c r="AE420" s="61"/>
      <c r="AR420" s="40" t="str">
        <f t="shared" si="17"/>
        <v>-</v>
      </c>
      <c r="AS420" s="315" t="str" cm="1">
        <f t="array" ref="AS420">IFERROR(INDEX($E$12:$E$261, SMALL(IF($E$12:$E$261&lt;&gt;"", ROW($E$12:$E$261)-11), ROW(A409))), "")</f>
        <v/>
      </c>
      <c r="AU420" s="40" t="e">
        <f>IF(AND(Hersteller!$D420&lt;&gt;"", OR(Hersteller!#REF!="Hersteller", Hersteller!#REF!="")), ROW(), "")</f>
        <v>#REF!</v>
      </c>
      <c r="AV420" s="315" t="str" cm="1">
        <f t="array" ref="AV420">IFERROR(INDEX(Hersteller!$D$12:$D$261, _xlfn.AGGREGATE(15, 6, (ROW(Hersteller!$D$12:$D$261)-11)/((Hersteller!$D$12:$D$261&lt;&gt;"") * ((Hersteller!#REF!="Hersteller") + (Hersteller!#REF!=""))), ROW(A409))), "")</f>
        <v/>
      </c>
      <c r="AX420" s="315" t="str" cm="1">
        <f t="array" ref="AX420">IFERROR(
    INDEX(Hersteller!$D$12:$D$261,
        _xlfn.AGGREGATE(15, 6, (ROW(Hersteller!$D$12:$D$261)-11) / ((Hersteller!$D$12:$D$261&lt;&gt;"") * (Hersteller!#REF!="Zwischenhändler")), ROW(A409))
    ),
    ""
)</f>
        <v/>
      </c>
      <c r="BB420" s="264" cm="1">
        <f t="array" ref="BB42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0" s="264" cm="1">
        <f t="array" ref="BC420">IF(AND($AT$12&gt;0,ROW()-ROW($AT$12)=0),"━━ Installationen ━━",IF(AND($AT$12&gt;0,ROW()-ROW($AT$12)&lt;=$AT$12),INDEX($AS$12:$AS$261,ROW()-ROW($AT$12)),IF(AND($BA$12&gt;0,ROW()-ROW($AT$12)-$AT$12-IF($AT$12&gt;0,1,0)=0),"━━ Hersteller ━━",IF(AND($BA$12&gt;0,ROW()-ROW($AT$12)-$AT$12-IF($AT$12&gt;0,1,0)&lt;=$BA$12),INDEX($AZ$12:$AZ$261,ROW()-ROW($AT$12)-$AT$12-IF($AT$12&gt;0,1,0)),0))))</f>
        <v>0</v>
      </c>
      <c r="BD420" s="264">
        <f t="shared" si="18"/>
        <v>0</v>
      </c>
    </row>
    <row r="421" spans="5:56" ht="27" customHeight="1">
      <c r="E421" s="63"/>
      <c r="AE421" s="61"/>
      <c r="AR421" s="40" t="str">
        <f t="shared" si="17"/>
        <v>-</v>
      </c>
      <c r="AS421" s="315" t="str" cm="1">
        <f t="array" ref="AS421">IFERROR(INDEX($E$12:$E$261, SMALL(IF($E$12:$E$261&lt;&gt;"", ROW($E$12:$E$261)-11), ROW(A410))), "")</f>
        <v/>
      </c>
      <c r="AU421" s="40" t="e">
        <f>IF(AND(Hersteller!$D421&lt;&gt;"", OR(Hersteller!#REF!="Hersteller", Hersteller!#REF!="")), ROW(), "")</f>
        <v>#REF!</v>
      </c>
      <c r="AV421" s="315" t="str" cm="1">
        <f t="array" ref="AV421">IFERROR(INDEX(Hersteller!$D$12:$D$261, _xlfn.AGGREGATE(15, 6, (ROW(Hersteller!$D$12:$D$261)-11)/((Hersteller!$D$12:$D$261&lt;&gt;"") * ((Hersteller!#REF!="Hersteller") + (Hersteller!#REF!=""))), ROW(A410))), "")</f>
        <v/>
      </c>
      <c r="AX421" s="315" t="str" cm="1">
        <f t="array" ref="AX421">IFERROR(
    INDEX(Hersteller!$D$12:$D$261,
        _xlfn.AGGREGATE(15, 6, (ROW(Hersteller!$D$12:$D$261)-11) / ((Hersteller!$D$12:$D$261&lt;&gt;"") * (Hersteller!#REF!="Zwischenhändler")), ROW(A410))
    ),
    ""
)</f>
        <v/>
      </c>
      <c r="BB421" s="264" cm="1">
        <f t="array" ref="BB42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1" s="264" cm="1">
        <f t="array" ref="BC421">IF(AND($AT$12&gt;0,ROW()-ROW($AT$12)=0),"━━ Installationen ━━",IF(AND($AT$12&gt;0,ROW()-ROW($AT$12)&lt;=$AT$12),INDEX($AS$12:$AS$261,ROW()-ROW($AT$12)),IF(AND($BA$12&gt;0,ROW()-ROW($AT$12)-$AT$12-IF($AT$12&gt;0,1,0)=0),"━━ Hersteller ━━",IF(AND($BA$12&gt;0,ROW()-ROW($AT$12)-$AT$12-IF($AT$12&gt;0,1,0)&lt;=$BA$12),INDEX($AZ$12:$AZ$261,ROW()-ROW($AT$12)-$AT$12-IF($AT$12&gt;0,1,0)),0))))</f>
        <v>0</v>
      </c>
      <c r="BD421" s="264">
        <f t="shared" si="18"/>
        <v>0</v>
      </c>
    </row>
    <row r="422" spans="5:56" ht="27" customHeight="1">
      <c r="E422" s="63"/>
      <c r="AE422" s="61"/>
      <c r="AR422" s="40" t="str">
        <f t="shared" si="17"/>
        <v>-</v>
      </c>
      <c r="AS422" s="315" t="str" cm="1">
        <f t="array" ref="AS422">IFERROR(INDEX($E$12:$E$261, SMALL(IF($E$12:$E$261&lt;&gt;"", ROW($E$12:$E$261)-11), ROW(A411))), "")</f>
        <v/>
      </c>
      <c r="AU422" s="40" t="e">
        <f>IF(AND(Hersteller!$D422&lt;&gt;"", OR(Hersteller!#REF!="Hersteller", Hersteller!#REF!="")), ROW(), "")</f>
        <v>#REF!</v>
      </c>
      <c r="AV422" s="315" t="str" cm="1">
        <f t="array" ref="AV422">IFERROR(INDEX(Hersteller!$D$12:$D$261, _xlfn.AGGREGATE(15, 6, (ROW(Hersteller!$D$12:$D$261)-11)/((Hersteller!$D$12:$D$261&lt;&gt;"") * ((Hersteller!#REF!="Hersteller") + (Hersteller!#REF!=""))), ROW(A411))), "")</f>
        <v/>
      </c>
      <c r="AX422" s="315" t="str" cm="1">
        <f t="array" ref="AX422">IFERROR(
    INDEX(Hersteller!$D$12:$D$261,
        _xlfn.AGGREGATE(15, 6, (ROW(Hersteller!$D$12:$D$261)-11) / ((Hersteller!$D$12:$D$261&lt;&gt;"") * (Hersteller!#REF!="Zwischenhändler")), ROW(A411))
    ),
    ""
)</f>
        <v/>
      </c>
      <c r="BB422" s="264" cm="1">
        <f t="array" ref="BB42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2" s="264" cm="1">
        <f t="array" ref="BC422">IF(AND($AT$12&gt;0,ROW()-ROW($AT$12)=0),"━━ Installationen ━━",IF(AND($AT$12&gt;0,ROW()-ROW($AT$12)&lt;=$AT$12),INDEX($AS$12:$AS$261,ROW()-ROW($AT$12)),IF(AND($BA$12&gt;0,ROW()-ROW($AT$12)-$AT$12-IF($AT$12&gt;0,1,0)=0),"━━ Hersteller ━━",IF(AND($BA$12&gt;0,ROW()-ROW($AT$12)-$AT$12-IF($AT$12&gt;0,1,0)&lt;=$BA$12),INDEX($AZ$12:$AZ$261,ROW()-ROW($AT$12)-$AT$12-IF($AT$12&gt;0,1,0)),0))))</f>
        <v>0</v>
      </c>
      <c r="BD422" s="264">
        <f t="shared" si="18"/>
        <v>0</v>
      </c>
    </row>
    <row r="423" spans="5:56" ht="27" customHeight="1">
      <c r="E423" s="63"/>
      <c r="AE423" s="61"/>
      <c r="AR423" s="40" t="str">
        <f t="shared" si="17"/>
        <v>-</v>
      </c>
      <c r="AS423" s="315" t="str" cm="1">
        <f t="array" ref="AS423">IFERROR(INDEX($E$12:$E$261, SMALL(IF($E$12:$E$261&lt;&gt;"", ROW($E$12:$E$261)-11), ROW(A412))), "")</f>
        <v/>
      </c>
      <c r="AU423" s="40" t="e">
        <f>IF(AND(Hersteller!$D423&lt;&gt;"", OR(Hersteller!#REF!="Hersteller", Hersteller!#REF!="")), ROW(), "")</f>
        <v>#REF!</v>
      </c>
      <c r="AV423" s="315" t="str" cm="1">
        <f t="array" ref="AV423">IFERROR(INDEX(Hersteller!$D$12:$D$261, _xlfn.AGGREGATE(15, 6, (ROW(Hersteller!$D$12:$D$261)-11)/((Hersteller!$D$12:$D$261&lt;&gt;"") * ((Hersteller!#REF!="Hersteller") + (Hersteller!#REF!=""))), ROW(A412))), "")</f>
        <v/>
      </c>
      <c r="AX423" s="315" t="str" cm="1">
        <f t="array" ref="AX423">IFERROR(
    INDEX(Hersteller!$D$12:$D$261,
        _xlfn.AGGREGATE(15, 6, (ROW(Hersteller!$D$12:$D$261)-11) / ((Hersteller!$D$12:$D$261&lt;&gt;"") * (Hersteller!#REF!="Zwischenhändler")), ROW(A412))
    ),
    ""
)</f>
        <v/>
      </c>
      <c r="BB423" s="264" cm="1">
        <f t="array" ref="BB42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3" s="264" cm="1">
        <f t="array" ref="BC423">IF(AND($AT$12&gt;0,ROW()-ROW($AT$12)=0),"━━ Installationen ━━",IF(AND($AT$12&gt;0,ROW()-ROW($AT$12)&lt;=$AT$12),INDEX($AS$12:$AS$261,ROW()-ROW($AT$12)),IF(AND($BA$12&gt;0,ROW()-ROW($AT$12)-$AT$12-IF($AT$12&gt;0,1,0)=0),"━━ Hersteller ━━",IF(AND($BA$12&gt;0,ROW()-ROW($AT$12)-$AT$12-IF($AT$12&gt;0,1,0)&lt;=$BA$12),INDEX($AZ$12:$AZ$261,ROW()-ROW($AT$12)-$AT$12-IF($AT$12&gt;0,1,0)),0))))</f>
        <v>0</v>
      </c>
      <c r="BD423" s="264">
        <f t="shared" si="18"/>
        <v>0</v>
      </c>
    </row>
    <row r="424" spans="5:56" ht="27" customHeight="1">
      <c r="E424" s="63"/>
      <c r="AE424" s="61"/>
      <c r="AR424" s="40" t="str">
        <f t="shared" ref="AR424:AR487" si="19">IF($E424&lt;&gt;"",ROW(),"-")</f>
        <v>-</v>
      </c>
      <c r="AS424" s="315" t="str" cm="1">
        <f t="array" ref="AS424">IFERROR(INDEX($E$12:$E$261, SMALL(IF($E$12:$E$261&lt;&gt;"", ROW($E$12:$E$261)-11), ROW(A413))), "")</f>
        <v/>
      </c>
      <c r="AU424" s="40" t="e">
        <f>IF(AND(Hersteller!$D424&lt;&gt;"", OR(Hersteller!#REF!="Hersteller", Hersteller!#REF!="")), ROW(), "")</f>
        <v>#REF!</v>
      </c>
      <c r="AV424" s="315" t="str" cm="1">
        <f t="array" ref="AV424">IFERROR(INDEX(Hersteller!$D$12:$D$261, _xlfn.AGGREGATE(15, 6, (ROW(Hersteller!$D$12:$D$261)-11)/((Hersteller!$D$12:$D$261&lt;&gt;"") * ((Hersteller!#REF!="Hersteller") + (Hersteller!#REF!=""))), ROW(A413))), "")</f>
        <v/>
      </c>
      <c r="AX424" s="315" t="str" cm="1">
        <f t="array" ref="AX424">IFERROR(
    INDEX(Hersteller!$D$12:$D$261,
        _xlfn.AGGREGATE(15, 6, (ROW(Hersteller!$D$12:$D$261)-11) / ((Hersteller!$D$12:$D$261&lt;&gt;"") * (Hersteller!#REF!="Zwischenhändler")), ROW(A413))
    ),
    ""
)</f>
        <v/>
      </c>
      <c r="BB424" s="264" cm="1">
        <f t="array" ref="BB42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4" s="264" cm="1">
        <f t="array" ref="BC424">IF(AND($AT$12&gt;0,ROW()-ROW($AT$12)=0),"━━ Installationen ━━",IF(AND($AT$12&gt;0,ROW()-ROW($AT$12)&lt;=$AT$12),INDEX($AS$12:$AS$261,ROW()-ROW($AT$12)),IF(AND($BA$12&gt;0,ROW()-ROW($AT$12)-$AT$12-IF($AT$12&gt;0,1,0)=0),"━━ Hersteller ━━",IF(AND($BA$12&gt;0,ROW()-ROW($AT$12)-$AT$12-IF($AT$12&gt;0,1,0)&lt;=$BA$12),INDEX($AZ$12:$AZ$261,ROW()-ROW($AT$12)-$AT$12-IF($AT$12&gt;0,1,0)),0))))</f>
        <v>0</v>
      </c>
      <c r="BD424" s="264">
        <f t="shared" si="18"/>
        <v>0</v>
      </c>
    </row>
    <row r="425" spans="5:56" ht="27" customHeight="1">
      <c r="E425" s="63"/>
      <c r="AE425" s="61"/>
      <c r="AR425" s="40" t="str">
        <f t="shared" si="19"/>
        <v>-</v>
      </c>
      <c r="AS425" s="315" t="str" cm="1">
        <f t="array" ref="AS425">IFERROR(INDEX($E$12:$E$261, SMALL(IF($E$12:$E$261&lt;&gt;"", ROW($E$12:$E$261)-11), ROW(A414))), "")</f>
        <v/>
      </c>
      <c r="AU425" s="40" t="e">
        <f>IF(AND(Hersteller!$D425&lt;&gt;"", OR(Hersteller!#REF!="Hersteller", Hersteller!#REF!="")), ROW(), "")</f>
        <v>#REF!</v>
      </c>
      <c r="AV425" s="315" t="str" cm="1">
        <f t="array" ref="AV425">IFERROR(INDEX(Hersteller!$D$12:$D$261, _xlfn.AGGREGATE(15, 6, (ROW(Hersteller!$D$12:$D$261)-11)/((Hersteller!$D$12:$D$261&lt;&gt;"") * ((Hersteller!#REF!="Hersteller") + (Hersteller!#REF!=""))), ROW(A414))), "")</f>
        <v/>
      </c>
      <c r="AX425" s="315" t="str" cm="1">
        <f t="array" ref="AX425">IFERROR(
    INDEX(Hersteller!$D$12:$D$261,
        _xlfn.AGGREGATE(15, 6, (ROW(Hersteller!$D$12:$D$261)-11) / ((Hersteller!$D$12:$D$261&lt;&gt;"") * (Hersteller!#REF!="Zwischenhändler")), ROW(A414))
    ),
    ""
)</f>
        <v/>
      </c>
      <c r="BB425" s="264" cm="1">
        <f t="array" ref="BB42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5" s="264" cm="1">
        <f t="array" ref="BC425">IF(AND($AT$12&gt;0,ROW()-ROW($AT$12)=0),"━━ Installationen ━━",IF(AND($AT$12&gt;0,ROW()-ROW($AT$12)&lt;=$AT$12),INDEX($AS$12:$AS$261,ROW()-ROW($AT$12)),IF(AND($BA$12&gt;0,ROW()-ROW($AT$12)-$AT$12-IF($AT$12&gt;0,1,0)=0),"━━ Hersteller ━━",IF(AND($BA$12&gt;0,ROW()-ROW($AT$12)-$AT$12-IF($AT$12&gt;0,1,0)&lt;=$BA$12),INDEX($AZ$12:$AZ$261,ROW()-ROW($AT$12)-$AT$12-IF($AT$12&gt;0,1,0)),0))))</f>
        <v>0</v>
      </c>
      <c r="BD425" s="264">
        <f t="shared" si="18"/>
        <v>0</v>
      </c>
    </row>
    <row r="426" spans="5:56" ht="27" customHeight="1">
      <c r="E426" s="63"/>
      <c r="AE426" s="61"/>
      <c r="AR426" s="40" t="str">
        <f t="shared" si="19"/>
        <v>-</v>
      </c>
      <c r="AS426" s="315" t="str" cm="1">
        <f t="array" ref="AS426">IFERROR(INDEX($E$12:$E$261, SMALL(IF($E$12:$E$261&lt;&gt;"", ROW($E$12:$E$261)-11), ROW(A415))), "")</f>
        <v/>
      </c>
      <c r="AU426" s="40" t="e">
        <f>IF(AND(Hersteller!$D426&lt;&gt;"", OR(Hersteller!#REF!="Hersteller", Hersteller!#REF!="")), ROW(), "")</f>
        <v>#REF!</v>
      </c>
      <c r="AV426" s="315" t="str" cm="1">
        <f t="array" ref="AV426">IFERROR(INDEX(Hersteller!$D$12:$D$261, _xlfn.AGGREGATE(15, 6, (ROW(Hersteller!$D$12:$D$261)-11)/((Hersteller!$D$12:$D$261&lt;&gt;"") * ((Hersteller!#REF!="Hersteller") + (Hersteller!#REF!=""))), ROW(A415))), "")</f>
        <v/>
      </c>
      <c r="AX426" s="315" t="str" cm="1">
        <f t="array" ref="AX426">IFERROR(
    INDEX(Hersteller!$D$12:$D$261,
        _xlfn.AGGREGATE(15, 6, (ROW(Hersteller!$D$12:$D$261)-11) / ((Hersteller!$D$12:$D$261&lt;&gt;"") * (Hersteller!#REF!="Zwischenhändler")), ROW(A415))
    ),
    ""
)</f>
        <v/>
      </c>
      <c r="BB426" s="264" cm="1">
        <f t="array" ref="BB42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6" s="264" cm="1">
        <f t="array" ref="BC426">IF(AND($AT$12&gt;0,ROW()-ROW($AT$12)=0),"━━ Installationen ━━",IF(AND($AT$12&gt;0,ROW()-ROW($AT$12)&lt;=$AT$12),INDEX($AS$12:$AS$261,ROW()-ROW($AT$12)),IF(AND($BA$12&gt;0,ROW()-ROW($AT$12)-$AT$12-IF($AT$12&gt;0,1,0)=0),"━━ Hersteller ━━",IF(AND($BA$12&gt;0,ROW()-ROW($AT$12)-$AT$12-IF($AT$12&gt;0,1,0)&lt;=$BA$12),INDEX($AZ$12:$AZ$261,ROW()-ROW($AT$12)-$AT$12-IF($AT$12&gt;0,1,0)),0))))</f>
        <v>0</v>
      </c>
      <c r="BD426" s="264">
        <f t="shared" si="18"/>
        <v>0</v>
      </c>
    </row>
    <row r="427" spans="5:56" ht="27" customHeight="1">
      <c r="E427" s="63"/>
      <c r="AE427" s="61"/>
      <c r="AR427" s="40" t="str">
        <f t="shared" si="19"/>
        <v>-</v>
      </c>
      <c r="AS427" s="315" t="str" cm="1">
        <f t="array" ref="AS427">IFERROR(INDEX($E$12:$E$261, SMALL(IF($E$12:$E$261&lt;&gt;"", ROW($E$12:$E$261)-11), ROW(A416))), "")</f>
        <v/>
      </c>
      <c r="AU427" s="40" t="e">
        <f>IF(AND(Hersteller!$D427&lt;&gt;"", OR(Hersteller!#REF!="Hersteller", Hersteller!#REF!="")), ROW(), "")</f>
        <v>#REF!</v>
      </c>
      <c r="AV427" s="315" t="str" cm="1">
        <f t="array" ref="AV427">IFERROR(INDEX(Hersteller!$D$12:$D$261, _xlfn.AGGREGATE(15, 6, (ROW(Hersteller!$D$12:$D$261)-11)/((Hersteller!$D$12:$D$261&lt;&gt;"") * ((Hersteller!#REF!="Hersteller") + (Hersteller!#REF!=""))), ROW(A416))), "")</f>
        <v/>
      </c>
      <c r="AX427" s="315" t="str" cm="1">
        <f t="array" ref="AX427">IFERROR(
    INDEX(Hersteller!$D$12:$D$261,
        _xlfn.AGGREGATE(15, 6, (ROW(Hersteller!$D$12:$D$261)-11) / ((Hersteller!$D$12:$D$261&lt;&gt;"") * (Hersteller!#REF!="Zwischenhändler")), ROW(A416))
    ),
    ""
)</f>
        <v/>
      </c>
      <c r="BB427" s="264" cm="1">
        <f t="array" ref="BB42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7" s="264" cm="1">
        <f t="array" ref="BC427">IF(AND($AT$12&gt;0,ROW()-ROW($AT$12)=0),"━━ Installationen ━━",IF(AND($AT$12&gt;0,ROW()-ROW($AT$12)&lt;=$AT$12),INDEX($AS$12:$AS$261,ROW()-ROW($AT$12)),IF(AND($BA$12&gt;0,ROW()-ROW($AT$12)-$AT$12-IF($AT$12&gt;0,1,0)=0),"━━ Hersteller ━━",IF(AND($BA$12&gt;0,ROW()-ROW($AT$12)-$AT$12-IF($AT$12&gt;0,1,0)&lt;=$BA$12),INDEX($AZ$12:$AZ$261,ROW()-ROW($AT$12)-$AT$12-IF($AT$12&gt;0,1,0)),0))))</f>
        <v>0</v>
      </c>
      <c r="BD427" s="264">
        <f t="shared" si="18"/>
        <v>0</v>
      </c>
    </row>
    <row r="428" spans="5:56" ht="27" customHeight="1">
      <c r="E428" s="63"/>
      <c r="AE428" s="61"/>
      <c r="AR428" s="40" t="str">
        <f t="shared" si="19"/>
        <v>-</v>
      </c>
      <c r="AS428" s="315" t="str" cm="1">
        <f t="array" ref="AS428">IFERROR(INDEX($E$12:$E$261, SMALL(IF($E$12:$E$261&lt;&gt;"", ROW($E$12:$E$261)-11), ROW(A417))), "")</f>
        <v/>
      </c>
      <c r="AU428" s="40" t="e">
        <f>IF(AND(Hersteller!$D428&lt;&gt;"", OR(Hersteller!#REF!="Hersteller", Hersteller!#REF!="")), ROW(), "")</f>
        <v>#REF!</v>
      </c>
      <c r="AV428" s="315" t="str" cm="1">
        <f t="array" ref="AV428">IFERROR(INDEX(Hersteller!$D$12:$D$261, _xlfn.AGGREGATE(15, 6, (ROW(Hersteller!$D$12:$D$261)-11)/((Hersteller!$D$12:$D$261&lt;&gt;"") * ((Hersteller!#REF!="Hersteller") + (Hersteller!#REF!=""))), ROW(A417))), "")</f>
        <v/>
      </c>
      <c r="AX428" s="315" t="str" cm="1">
        <f t="array" ref="AX428">IFERROR(
    INDEX(Hersteller!$D$12:$D$261,
        _xlfn.AGGREGATE(15, 6, (ROW(Hersteller!$D$12:$D$261)-11) / ((Hersteller!$D$12:$D$261&lt;&gt;"") * (Hersteller!#REF!="Zwischenhändler")), ROW(A417))
    ),
    ""
)</f>
        <v/>
      </c>
      <c r="BB428" s="264" cm="1">
        <f t="array" ref="BB42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8" s="264" cm="1">
        <f t="array" ref="BC428">IF(AND($AT$12&gt;0,ROW()-ROW($AT$12)=0),"━━ Installationen ━━",IF(AND($AT$12&gt;0,ROW()-ROW($AT$12)&lt;=$AT$12),INDEX($AS$12:$AS$261,ROW()-ROW($AT$12)),IF(AND($BA$12&gt;0,ROW()-ROW($AT$12)-$AT$12-IF($AT$12&gt;0,1,0)=0),"━━ Hersteller ━━",IF(AND($BA$12&gt;0,ROW()-ROW($AT$12)-$AT$12-IF($AT$12&gt;0,1,0)&lt;=$BA$12),INDEX($AZ$12:$AZ$261,ROW()-ROW($AT$12)-$AT$12-IF($AT$12&gt;0,1,0)),0))))</f>
        <v>0</v>
      </c>
      <c r="BD428" s="264">
        <f t="shared" si="18"/>
        <v>0</v>
      </c>
    </row>
    <row r="429" spans="5:56" ht="27" customHeight="1">
      <c r="E429" s="63"/>
      <c r="AE429" s="61"/>
      <c r="AR429" s="40" t="str">
        <f t="shared" si="19"/>
        <v>-</v>
      </c>
      <c r="AS429" s="315" t="str" cm="1">
        <f t="array" ref="AS429">IFERROR(INDEX($E$12:$E$261, SMALL(IF($E$12:$E$261&lt;&gt;"", ROW($E$12:$E$261)-11), ROW(A418))), "")</f>
        <v/>
      </c>
      <c r="AU429" s="40" t="e">
        <f>IF(AND(Hersteller!$D429&lt;&gt;"", OR(Hersteller!#REF!="Hersteller", Hersteller!#REF!="")), ROW(), "")</f>
        <v>#REF!</v>
      </c>
      <c r="AV429" s="315" t="str" cm="1">
        <f t="array" ref="AV429">IFERROR(INDEX(Hersteller!$D$12:$D$261, _xlfn.AGGREGATE(15, 6, (ROW(Hersteller!$D$12:$D$261)-11)/((Hersteller!$D$12:$D$261&lt;&gt;"") * ((Hersteller!#REF!="Hersteller") + (Hersteller!#REF!=""))), ROW(A418))), "")</f>
        <v/>
      </c>
      <c r="AX429" s="315" t="str" cm="1">
        <f t="array" ref="AX429">IFERROR(
    INDEX(Hersteller!$D$12:$D$261,
        _xlfn.AGGREGATE(15, 6, (ROW(Hersteller!$D$12:$D$261)-11) / ((Hersteller!$D$12:$D$261&lt;&gt;"") * (Hersteller!#REF!="Zwischenhändler")), ROW(A418))
    ),
    ""
)</f>
        <v/>
      </c>
      <c r="BB429" s="264" cm="1">
        <f t="array" ref="BB42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29" s="264" cm="1">
        <f t="array" ref="BC429">IF(AND($AT$12&gt;0,ROW()-ROW($AT$12)=0),"━━ Installationen ━━",IF(AND($AT$12&gt;0,ROW()-ROW($AT$12)&lt;=$AT$12),INDEX($AS$12:$AS$261,ROW()-ROW($AT$12)),IF(AND($BA$12&gt;0,ROW()-ROW($AT$12)-$AT$12-IF($AT$12&gt;0,1,0)=0),"━━ Hersteller ━━",IF(AND($BA$12&gt;0,ROW()-ROW($AT$12)-$AT$12-IF($AT$12&gt;0,1,0)&lt;=$BA$12),INDEX($AZ$12:$AZ$261,ROW()-ROW($AT$12)-$AT$12-IF($AT$12&gt;0,1,0)),0))))</f>
        <v>0</v>
      </c>
      <c r="BD429" s="264">
        <f t="shared" si="18"/>
        <v>0</v>
      </c>
    </row>
    <row r="430" spans="5:56" ht="27" customHeight="1">
      <c r="E430" s="63"/>
      <c r="AE430" s="61"/>
      <c r="AR430" s="40" t="str">
        <f t="shared" si="19"/>
        <v>-</v>
      </c>
      <c r="AS430" s="315" t="str" cm="1">
        <f t="array" ref="AS430">IFERROR(INDEX($E$12:$E$261, SMALL(IF($E$12:$E$261&lt;&gt;"", ROW($E$12:$E$261)-11), ROW(A419))), "")</f>
        <v/>
      </c>
      <c r="AU430" s="40" t="e">
        <f>IF(AND(Hersteller!$D430&lt;&gt;"", OR(Hersteller!#REF!="Hersteller", Hersteller!#REF!="")), ROW(), "")</f>
        <v>#REF!</v>
      </c>
      <c r="AV430" s="315" t="str" cm="1">
        <f t="array" ref="AV430">IFERROR(INDEX(Hersteller!$D$12:$D$261, _xlfn.AGGREGATE(15, 6, (ROW(Hersteller!$D$12:$D$261)-11)/((Hersteller!$D$12:$D$261&lt;&gt;"") * ((Hersteller!#REF!="Hersteller") + (Hersteller!#REF!=""))), ROW(A419))), "")</f>
        <v/>
      </c>
      <c r="AX430" s="315" t="str" cm="1">
        <f t="array" ref="AX430">IFERROR(
    INDEX(Hersteller!$D$12:$D$261,
        _xlfn.AGGREGATE(15, 6, (ROW(Hersteller!$D$12:$D$261)-11) / ((Hersteller!$D$12:$D$261&lt;&gt;"") * (Hersteller!#REF!="Zwischenhändler")), ROW(A419))
    ),
    ""
)</f>
        <v/>
      </c>
      <c r="BB430" s="264" cm="1">
        <f t="array" ref="BB43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0" s="264" cm="1">
        <f t="array" ref="BC430">IF(AND($AT$12&gt;0,ROW()-ROW($AT$12)=0),"━━ Installationen ━━",IF(AND($AT$12&gt;0,ROW()-ROW($AT$12)&lt;=$AT$12),INDEX($AS$12:$AS$261,ROW()-ROW($AT$12)),IF(AND($BA$12&gt;0,ROW()-ROW($AT$12)-$AT$12-IF($AT$12&gt;0,1,0)=0),"━━ Hersteller ━━",IF(AND($BA$12&gt;0,ROW()-ROW($AT$12)-$AT$12-IF($AT$12&gt;0,1,0)&lt;=$BA$12),INDEX($AZ$12:$AZ$261,ROW()-ROW($AT$12)-$AT$12-IF($AT$12&gt;0,1,0)),0))))</f>
        <v>0</v>
      </c>
      <c r="BD430" s="264">
        <f t="shared" si="18"/>
        <v>0</v>
      </c>
    </row>
    <row r="431" spans="5:56" ht="27" customHeight="1">
      <c r="E431" s="63"/>
      <c r="AE431" s="61"/>
      <c r="AR431" s="40" t="str">
        <f t="shared" si="19"/>
        <v>-</v>
      </c>
      <c r="AS431" s="315" t="str" cm="1">
        <f t="array" ref="AS431">IFERROR(INDEX($E$12:$E$261, SMALL(IF($E$12:$E$261&lt;&gt;"", ROW($E$12:$E$261)-11), ROW(A420))), "")</f>
        <v/>
      </c>
      <c r="AU431" s="40" t="e">
        <f>IF(AND(Hersteller!$D431&lt;&gt;"", OR(Hersteller!#REF!="Hersteller", Hersteller!#REF!="")), ROW(), "")</f>
        <v>#REF!</v>
      </c>
      <c r="AV431" s="315" t="str" cm="1">
        <f t="array" ref="AV431">IFERROR(INDEX(Hersteller!$D$12:$D$261, _xlfn.AGGREGATE(15, 6, (ROW(Hersteller!$D$12:$D$261)-11)/((Hersteller!$D$12:$D$261&lt;&gt;"") * ((Hersteller!#REF!="Hersteller") + (Hersteller!#REF!=""))), ROW(A420))), "")</f>
        <v/>
      </c>
      <c r="AX431" s="315" t="str" cm="1">
        <f t="array" ref="AX431">IFERROR(
    INDEX(Hersteller!$D$12:$D$261,
        _xlfn.AGGREGATE(15, 6, (ROW(Hersteller!$D$12:$D$261)-11) / ((Hersteller!$D$12:$D$261&lt;&gt;"") * (Hersteller!#REF!="Zwischenhändler")), ROW(A420))
    ),
    ""
)</f>
        <v/>
      </c>
      <c r="BB431" s="264" cm="1">
        <f t="array" ref="BB43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1" s="264" cm="1">
        <f t="array" ref="BC431">IF(AND($AT$12&gt;0,ROW()-ROW($AT$12)=0),"━━ Installationen ━━",IF(AND($AT$12&gt;0,ROW()-ROW($AT$12)&lt;=$AT$12),INDEX($AS$12:$AS$261,ROW()-ROW($AT$12)),IF(AND($BA$12&gt;0,ROW()-ROW($AT$12)-$AT$12-IF($AT$12&gt;0,1,0)=0),"━━ Hersteller ━━",IF(AND($BA$12&gt;0,ROW()-ROW($AT$12)-$AT$12-IF($AT$12&gt;0,1,0)&lt;=$BA$12),INDEX($AZ$12:$AZ$261,ROW()-ROW($AT$12)-$AT$12-IF($AT$12&gt;0,1,0)),0))))</f>
        <v>0</v>
      </c>
      <c r="BD431" s="264">
        <f t="shared" si="18"/>
        <v>0</v>
      </c>
    </row>
    <row r="432" spans="5:56" ht="27" customHeight="1">
      <c r="E432" s="63"/>
      <c r="AE432" s="61"/>
      <c r="AR432" s="40" t="str">
        <f t="shared" si="19"/>
        <v>-</v>
      </c>
      <c r="AS432" s="315" t="str" cm="1">
        <f t="array" ref="AS432">IFERROR(INDEX($E$12:$E$261, SMALL(IF($E$12:$E$261&lt;&gt;"", ROW($E$12:$E$261)-11), ROW(A421))), "")</f>
        <v/>
      </c>
      <c r="AU432" s="40" t="e">
        <f>IF(AND(Hersteller!$D432&lt;&gt;"", OR(Hersteller!#REF!="Hersteller", Hersteller!#REF!="")), ROW(), "")</f>
        <v>#REF!</v>
      </c>
      <c r="AV432" s="315" t="str" cm="1">
        <f t="array" ref="AV432">IFERROR(INDEX(Hersteller!$D$12:$D$261, _xlfn.AGGREGATE(15, 6, (ROW(Hersteller!$D$12:$D$261)-11)/((Hersteller!$D$12:$D$261&lt;&gt;"") * ((Hersteller!#REF!="Hersteller") + (Hersteller!#REF!=""))), ROW(A421))), "")</f>
        <v/>
      </c>
      <c r="AX432" s="315" t="str" cm="1">
        <f t="array" ref="AX432">IFERROR(
    INDEX(Hersteller!$D$12:$D$261,
        _xlfn.AGGREGATE(15, 6, (ROW(Hersteller!$D$12:$D$261)-11) / ((Hersteller!$D$12:$D$261&lt;&gt;"") * (Hersteller!#REF!="Zwischenhändler")), ROW(A421))
    ),
    ""
)</f>
        <v/>
      </c>
      <c r="BB432" s="264" cm="1">
        <f t="array" ref="BB43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2" s="264" cm="1">
        <f t="array" ref="BC432">IF(AND($AT$12&gt;0,ROW()-ROW($AT$12)=0),"━━ Installationen ━━",IF(AND($AT$12&gt;0,ROW()-ROW($AT$12)&lt;=$AT$12),INDEX($AS$12:$AS$261,ROW()-ROW($AT$12)),IF(AND($BA$12&gt;0,ROW()-ROW($AT$12)-$AT$12-IF($AT$12&gt;0,1,0)=0),"━━ Hersteller ━━",IF(AND($BA$12&gt;0,ROW()-ROW($AT$12)-$AT$12-IF($AT$12&gt;0,1,0)&lt;=$BA$12),INDEX($AZ$12:$AZ$261,ROW()-ROW($AT$12)-$AT$12-IF($AT$12&gt;0,1,0)),0))))</f>
        <v>0</v>
      </c>
      <c r="BD432" s="264">
        <f t="shared" si="18"/>
        <v>0</v>
      </c>
    </row>
    <row r="433" spans="5:56" ht="27" customHeight="1">
      <c r="E433" s="63"/>
      <c r="AE433" s="61"/>
      <c r="AR433" s="40" t="str">
        <f t="shared" si="19"/>
        <v>-</v>
      </c>
      <c r="AS433" s="315" t="str" cm="1">
        <f t="array" ref="AS433">IFERROR(INDEX($E$12:$E$261, SMALL(IF($E$12:$E$261&lt;&gt;"", ROW($E$12:$E$261)-11), ROW(A422))), "")</f>
        <v/>
      </c>
      <c r="AU433" s="40" t="e">
        <f>IF(AND(Hersteller!$D433&lt;&gt;"", OR(Hersteller!#REF!="Hersteller", Hersteller!#REF!="")), ROW(), "")</f>
        <v>#REF!</v>
      </c>
      <c r="AV433" s="315" t="str" cm="1">
        <f t="array" ref="AV433">IFERROR(INDEX(Hersteller!$D$12:$D$261, _xlfn.AGGREGATE(15, 6, (ROW(Hersteller!$D$12:$D$261)-11)/((Hersteller!$D$12:$D$261&lt;&gt;"") * ((Hersteller!#REF!="Hersteller") + (Hersteller!#REF!=""))), ROW(A422))), "")</f>
        <v/>
      </c>
      <c r="AX433" s="315" t="str" cm="1">
        <f t="array" ref="AX433">IFERROR(
    INDEX(Hersteller!$D$12:$D$261,
        _xlfn.AGGREGATE(15, 6, (ROW(Hersteller!$D$12:$D$261)-11) / ((Hersteller!$D$12:$D$261&lt;&gt;"") * (Hersteller!#REF!="Zwischenhändler")), ROW(A422))
    ),
    ""
)</f>
        <v/>
      </c>
      <c r="BB433" s="264" cm="1">
        <f t="array" ref="BB43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3" s="264" cm="1">
        <f t="array" ref="BC433">IF(AND($AT$12&gt;0,ROW()-ROW($AT$12)=0),"━━ Installationen ━━",IF(AND($AT$12&gt;0,ROW()-ROW($AT$12)&lt;=$AT$12),INDEX($AS$12:$AS$261,ROW()-ROW($AT$12)),IF(AND($BA$12&gt;0,ROW()-ROW($AT$12)-$AT$12-IF($AT$12&gt;0,1,0)=0),"━━ Hersteller ━━",IF(AND($BA$12&gt;0,ROW()-ROW($AT$12)-$AT$12-IF($AT$12&gt;0,1,0)&lt;=$BA$12),INDEX($AZ$12:$AZ$261,ROW()-ROW($AT$12)-$AT$12-IF($AT$12&gt;0,1,0)),0))))</f>
        <v>0</v>
      </c>
      <c r="BD433" s="264">
        <f t="shared" si="18"/>
        <v>0</v>
      </c>
    </row>
    <row r="434" spans="5:56" ht="27" customHeight="1">
      <c r="E434" s="63"/>
      <c r="AE434" s="61"/>
      <c r="AR434" s="40" t="str">
        <f t="shared" si="19"/>
        <v>-</v>
      </c>
      <c r="AS434" s="315" t="str" cm="1">
        <f t="array" ref="AS434">IFERROR(INDEX($E$12:$E$261, SMALL(IF($E$12:$E$261&lt;&gt;"", ROW($E$12:$E$261)-11), ROW(A423))), "")</f>
        <v/>
      </c>
      <c r="AU434" s="40" t="e">
        <f>IF(AND(Hersteller!$D434&lt;&gt;"", OR(Hersteller!#REF!="Hersteller", Hersteller!#REF!="")), ROW(), "")</f>
        <v>#REF!</v>
      </c>
      <c r="AV434" s="315" t="str" cm="1">
        <f t="array" ref="AV434">IFERROR(INDEX(Hersteller!$D$12:$D$261, _xlfn.AGGREGATE(15, 6, (ROW(Hersteller!$D$12:$D$261)-11)/((Hersteller!$D$12:$D$261&lt;&gt;"") * ((Hersteller!#REF!="Hersteller") + (Hersteller!#REF!=""))), ROW(A423))), "")</f>
        <v/>
      </c>
      <c r="AX434" s="315" t="str" cm="1">
        <f t="array" ref="AX434">IFERROR(
    INDEX(Hersteller!$D$12:$D$261,
        _xlfn.AGGREGATE(15, 6, (ROW(Hersteller!$D$12:$D$261)-11) / ((Hersteller!$D$12:$D$261&lt;&gt;"") * (Hersteller!#REF!="Zwischenhändler")), ROW(A423))
    ),
    ""
)</f>
        <v/>
      </c>
      <c r="BB434" s="264" cm="1">
        <f t="array" ref="BB43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4" s="264" cm="1">
        <f t="array" ref="BC434">IF(AND($AT$12&gt;0,ROW()-ROW($AT$12)=0),"━━ Installationen ━━",IF(AND($AT$12&gt;0,ROW()-ROW($AT$12)&lt;=$AT$12),INDEX($AS$12:$AS$261,ROW()-ROW($AT$12)),IF(AND($BA$12&gt;0,ROW()-ROW($AT$12)-$AT$12-IF($AT$12&gt;0,1,0)=0),"━━ Hersteller ━━",IF(AND($BA$12&gt;0,ROW()-ROW($AT$12)-$AT$12-IF($AT$12&gt;0,1,0)&lt;=$BA$12),INDEX($AZ$12:$AZ$261,ROW()-ROW($AT$12)-$AT$12-IF($AT$12&gt;0,1,0)),0))))</f>
        <v>0</v>
      </c>
      <c r="BD434" s="264">
        <f t="shared" si="18"/>
        <v>0</v>
      </c>
    </row>
    <row r="435" spans="5:56" ht="27" customHeight="1">
      <c r="E435" s="63"/>
      <c r="AE435" s="61"/>
      <c r="AR435" s="40" t="str">
        <f t="shared" si="19"/>
        <v>-</v>
      </c>
      <c r="AS435" s="315" t="str" cm="1">
        <f t="array" ref="AS435">IFERROR(INDEX($E$12:$E$261, SMALL(IF($E$12:$E$261&lt;&gt;"", ROW($E$12:$E$261)-11), ROW(A424))), "")</f>
        <v/>
      </c>
      <c r="AU435" s="40" t="e">
        <f>IF(AND(Hersteller!$D435&lt;&gt;"", OR(Hersteller!#REF!="Hersteller", Hersteller!#REF!="")), ROW(), "")</f>
        <v>#REF!</v>
      </c>
      <c r="AV435" s="315" t="str" cm="1">
        <f t="array" ref="AV435">IFERROR(INDEX(Hersteller!$D$12:$D$261, _xlfn.AGGREGATE(15, 6, (ROW(Hersteller!$D$12:$D$261)-11)/((Hersteller!$D$12:$D$261&lt;&gt;"") * ((Hersteller!#REF!="Hersteller") + (Hersteller!#REF!=""))), ROW(A424))), "")</f>
        <v/>
      </c>
      <c r="AX435" s="315" t="str" cm="1">
        <f t="array" ref="AX435">IFERROR(
    INDEX(Hersteller!$D$12:$D$261,
        _xlfn.AGGREGATE(15, 6, (ROW(Hersteller!$D$12:$D$261)-11) / ((Hersteller!$D$12:$D$261&lt;&gt;"") * (Hersteller!#REF!="Zwischenhändler")), ROW(A424))
    ),
    ""
)</f>
        <v/>
      </c>
      <c r="BB435" s="264" cm="1">
        <f t="array" ref="BB43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5" s="264" cm="1">
        <f t="array" ref="BC435">IF(AND($AT$12&gt;0,ROW()-ROW($AT$12)=0),"━━ Installationen ━━",IF(AND($AT$12&gt;0,ROW()-ROW($AT$12)&lt;=$AT$12),INDEX($AS$12:$AS$261,ROW()-ROW($AT$12)),IF(AND($BA$12&gt;0,ROW()-ROW($AT$12)-$AT$12-IF($AT$12&gt;0,1,0)=0),"━━ Hersteller ━━",IF(AND($BA$12&gt;0,ROW()-ROW($AT$12)-$AT$12-IF($AT$12&gt;0,1,0)&lt;=$BA$12),INDEX($AZ$12:$AZ$261,ROW()-ROW($AT$12)-$AT$12-IF($AT$12&gt;0,1,0)),0))))</f>
        <v>0</v>
      </c>
      <c r="BD435" s="264">
        <f t="shared" si="18"/>
        <v>0</v>
      </c>
    </row>
    <row r="436" spans="5:56" ht="27" customHeight="1">
      <c r="E436" s="63"/>
      <c r="AE436" s="61"/>
      <c r="AR436" s="40" t="str">
        <f t="shared" si="19"/>
        <v>-</v>
      </c>
      <c r="AS436" s="315" t="str" cm="1">
        <f t="array" ref="AS436">IFERROR(INDEX($E$12:$E$261, SMALL(IF($E$12:$E$261&lt;&gt;"", ROW($E$12:$E$261)-11), ROW(A425))), "")</f>
        <v/>
      </c>
      <c r="AU436" s="40" t="e">
        <f>IF(AND(Hersteller!$D436&lt;&gt;"", OR(Hersteller!#REF!="Hersteller", Hersteller!#REF!="")), ROW(), "")</f>
        <v>#REF!</v>
      </c>
      <c r="AV436" s="315" t="str" cm="1">
        <f t="array" ref="AV436">IFERROR(INDEX(Hersteller!$D$12:$D$261, _xlfn.AGGREGATE(15, 6, (ROW(Hersteller!$D$12:$D$261)-11)/((Hersteller!$D$12:$D$261&lt;&gt;"") * ((Hersteller!#REF!="Hersteller") + (Hersteller!#REF!=""))), ROW(A425))), "")</f>
        <v/>
      </c>
      <c r="AX436" s="315" t="str" cm="1">
        <f t="array" ref="AX436">IFERROR(
    INDEX(Hersteller!$D$12:$D$261,
        _xlfn.AGGREGATE(15, 6, (ROW(Hersteller!$D$12:$D$261)-11) / ((Hersteller!$D$12:$D$261&lt;&gt;"") * (Hersteller!#REF!="Zwischenhändler")), ROW(A425))
    ),
    ""
)</f>
        <v/>
      </c>
      <c r="BB436" s="264" cm="1">
        <f t="array" ref="BB43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6" s="264" cm="1">
        <f t="array" ref="BC436">IF(AND($AT$12&gt;0,ROW()-ROW($AT$12)=0),"━━ Installationen ━━",IF(AND($AT$12&gt;0,ROW()-ROW($AT$12)&lt;=$AT$12),INDEX($AS$12:$AS$261,ROW()-ROW($AT$12)),IF(AND($BA$12&gt;0,ROW()-ROW($AT$12)-$AT$12-IF($AT$12&gt;0,1,0)=0),"━━ Hersteller ━━",IF(AND($BA$12&gt;0,ROW()-ROW($AT$12)-$AT$12-IF($AT$12&gt;0,1,0)&lt;=$BA$12),INDEX($AZ$12:$AZ$261,ROW()-ROW($AT$12)-$AT$12-IF($AT$12&gt;0,1,0)),0))))</f>
        <v>0</v>
      </c>
      <c r="BD436" s="264">
        <f t="shared" si="18"/>
        <v>0</v>
      </c>
    </row>
    <row r="437" spans="5:56" ht="27" customHeight="1">
      <c r="E437" s="63"/>
      <c r="AE437" s="61"/>
      <c r="AR437" s="40" t="str">
        <f t="shared" si="19"/>
        <v>-</v>
      </c>
      <c r="AS437" s="315" t="str" cm="1">
        <f t="array" ref="AS437">IFERROR(INDEX($E$12:$E$261, SMALL(IF($E$12:$E$261&lt;&gt;"", ROW($E$12:$E$261)-11), ROW(A426))), "")</f>
        <v/>
      </c>
      <c r="AU437" s="40" t="e">
        <f>IF(AND(Hersteller!$D437&lt;&gt;"", OR(Hersteller!#REF!="Hersteller", Hersteller!#REF!="")), ROW(), "")</f>
        <v>#REF!</v>
      </c>
      <c r="AV437" s="315" t="str" cm="1">
        <f t="array" ref="AV437">IFERROR(INDEX(Hersteller!$D$12:$D$261, _xlfn.AGGREGATE(15, 6, (ROW(Hersteller!$D$12:$D$261)-11)/((Hersteller!$D$12:$D$261&lt;&gt;"") * ((Hersteller!#REF!="Hersteller") + (Hersteller!#REF!=""))), ROW(A426))), "")</f>
        <v/>
      </c>
      <c r="AX437" s="315" t="str" cm="1">
        <f t="array" ref="AX437">IFERROR(
    INDEX(Hersteller!$D$12:$D$261,
        _xlfn.AGGREGATE(15, 6, (ROW(Hersteller!$D$12:$D$261)-11) / ((Hersteller!$D$12:$D$261&lt;&gt;"") * (Hersteller!#REF!="Zwischenhändler")), ROW(A426))
    ),
    ""
)</f>
        <v/>
      </c>
      <c r="BB437" s="264" cm="1">
        <f t="array" ref="BB43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7" s="264" cm="1">
        <f t="array" ref="BC437">IF(AND($AT$12&gt;0,ROW()-ROW($AT$12)=0),"━━ Installationen ━━",IF(AND($AT$12&gt;0,ROW()-ROW($AT$12)&lt;=$AT$12),INDEX($AS$12:$AS$261,ROW()-ROW($AT$12)),IF(AND($BA$12&gt;0,ROW()-ROW($AT$12)-$AT$12-IF($AT$12&gt;0,1,0)=0),"━━ Hersteller ━━",IF(AND($BA$12&gt;0,ROW()-ROW($AT$12)-$AT$12-IF($AT$12&gt;0,1,0)&lt;=$BA$12),INDEX($AZ$12:$AZ$261,ROW()-ROW($AT$12)-$AT$12-IF($AT$12&gt;0,1,0)),0))))</f>
        <v>0</v>
      </c>
      <c r="BD437" s="264">
        <f t="shared" si="18"/>
        <v>0</v>
      </c>
    </row>
    <row r="438" spans="5:56" ht="27" customHeight="1">
      <c r="E438" s="63"/>
      <c r="AE438" s="61"/>
      <c r="AR438" s="40" t="str">
        <f t="shared" si="19"/>
        <v>-</v>
      </c>
      <c r="AS438" s="315" t="str" cm="1">
        <f t="array" ref="AS438">IFERROR(INDEX($E$12:$E$261, SMALL(IF($E$12:$E$261&lt;&gt;"", ROW($E$12:$E$261)-11), ROW(A427))), "")</f>
        <v/>
      </c>
      <c r="AU438" s="40" t="e">
        <f>IF(AND(Hersteller!$D438&lt;&gt;"", OR(Hersteller!#REF!="Hersteller", Hersteller!#REF!="")), ROW(), "")</f>
        <v>#REF!</v>
      </c>
      <c r="AV438" s="315" t="str" cm="1">
        <f t="array" ref="AV438">IFERROR(INDEX(Hersteller!$D$12:$D$261, _xlfn.AGGREGATE(15, 6, (ROW(Hersteller!$D$12:$D$261)-11)/((Hersteller!$D$12:$D$261&lt;&gt;"") * ((Hersteller!#REF!="Hersteller") + (Hersteller!#REF!=""))), ROW(A427))), "")</f>
        <v/>
      </c>
      <c r="AX438" s="315" t="str" cm="1">
        <f t="array" ref="AX438">IFERROR(
    INDEX(Hersteller!$D$12:$D$261,
        _xlfn.AGGREGATE(15, 6, (ROW(Hersteller!$D$12:$D$261)-11) / ((Hersteller!$D$12:$D$261&lt;&gt;"") * (Hersteller!#REF!="Zwischenhändler")), ROW(A427))
    ),
    ""
)</f>
        <v/>
      </c>
      <c r="BB438" s="264" cm="1">
        <f t="array" ref="BB43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8" s="264" cm="1">
        <f t="array" ref="BC438">IF(AND($AT$12&gt;0,ROW()-ROW($AT$12)=0),"━━ Installationen ━━",IF(AND($AT$12&gt;0,ROW()-ROW($AT$12)&lt;=$AT$12),INDEX($AS$12:$AS$261,ROW()-ROW($AT$12)),IF(AND($BA$12&gt;0,ROW()-ROW($AT$12)-$AT$12-IF($AT$12&gt;0,1,0)=0),"━━ Hersteller ━━",IF(AND($BA$12&gt;0,ROW()-ROW($AT$12)-$AT$12-IF($AT$12&gt;0,1,0)&lt;=$BA$12),INDEX($AZ$12:$AZ$261,ROW()-ROW($AT$12)-$AT$12-IF($AT$12&gt;0,1,0)),0))))</f>
        <v>0</v>
      </c>
      <c r="BD438" s="264">
        <f t="shared" si="18"/>
        <v>0</v>
      </c>
    </row>
    <row r="439" spans="5:56" ht="27" customHeight="1">
      <c r="E439" s="63"/>
      <c r="AE439" s="61"/>
      <c r="AR439" s="40" t="str">
        <f t="shared" si="19"/>
        <v>-</v>
      </c>
      <c r="AS439" s="315" t="str" cm="1">
        <f t="array" ref="AS439">IFERROR(INDEX($E$12:$E$261, SMALL(IF($E$12:$E$261&lt;&gt;"", ROW($E$12:$E$261)-11), ROW(A428))), "")</f>
        <v/>
      </c>
      <c r="AU439" s="40" t="e">
        <f>IF(AND(Hersteller!$D439&lt;&gt;"", OR(Hersteller!#REF!="Hersteller", Hersteller!#REF!="")), ROW(), "")</f>
        <v>#REF!</v>
      </c>
      <c r="AV439" s="315" t="str" cm="1">
        <f t="array" ref="AV439">IFERROR(INDEX(Hersteller!$D$12:$D$261, _xlfn.AGGREGATE(15, 6, (ROW(Hersteller!$D$12:$D$261)-11)/((Hersteller!$D$12:$D$261&lt;&gt;"") * ((Hersteller!#REF!="Hersteller") + (Hersteller!#REF!=""))), ROW(A428))), "")</f>
        <v/>
      </c>
      <c r="AX439" s="315" t="str" cm="1">
        <f t="array" ref="AX439">IFERROR(
    INDEX(Hersteller!$D$12:$D$261,
        _xlfn.AGGREGATE(15, 6, (ROW(Hersteller!$D$12:$D$261)-11) / ((Hersteller!$D$12:$D$261&lt;&gt;"") * (Hersteller!#REF!="Zwischenhändler")), ROW(A428))
    ),
    ""
)</f>
        <v/>
      </c>
      <c r="BB439" s="264" cm="1">
        <f t="array" ref="BB43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39" s="264" cm="1">
        <f t="array" ref="BC439">IF(AND($AT$12&gt;0,ROW()-ROW($AT$12)=0),"━━ Installationen ━━",IF(AND($AT$12&gt;0,ROW()-ROW($AT$12)&lt;=$AT$12),INDEX($AS$12:$AS$261,ROW()-ROW($AT$12)),IF(AND($BA$12&gt;0,ROW()-ROW($AT$12)-$AT$12-IF($AT$12&gt;0,1,0)=0),"━━ Hersteller ━━",IF(AND($BA$12&gt;0,ROW()-ROW($AT$12)-$AT$12-IF($AT$12&gt;0,1,0)&lt;=$BA$12),INDEX($AZ$12:$AZ$261,ROW()-ROW($AT$12)-$AT$12-IF($AT$12&gt;0,1,0)),0))))</f>
        <v>0</v>
      </c>
      <c r="BD439" s="264">
        <f t="shared" si="18"/>
        <v>0</v>
      </c>
    </row>
    <row r="440" spans="5:56" ht="27" customHeight="1">
      <c r="E440" s="63"/>
      <c r="AE440" s="61"/>
      <c r="AR440" s="40" t="str">
        <f t="shared" si="19"/>
        <v>-</v>
      </c>
      <c r="AS440" s="315" t="str" cm="1">
        <f t="array" ref="AS440">IFERROR(INDEX($E$12:$E$261, SMALL(IF($E$12:$E$261&lt;&gt;"", ROW($E$12:$E$261)-11), ROW(A429))), "")</f>
        <v/>
      </c>
      <c r="AU440" s="40" t="e">
        <f>IF(AND(Hersteller!$D440&lt;&gt;"", OR(Hersteller!#REF!="Hersteller", Hersteller!#REF!="")), ROW(), "")</f>
        <v>#REF!</v>
      </c>
      <c r="AV440" s="315" t="str" cm="1">
        <f t="array" ref="AV440">IFERROR(INDEX(Hersteller!$D$12:$D$261, _xlfn.AGGREGATE(15, 6, (ROW(Hersteller!$D$12:$D$261)-11)/((Hersteller!$D$12:$D$261&lt;&gt;"") * ((Hersteller!#REF!="Hersteller") + (Hersteller!#REF!=""))), ROW(A429))), "")</f>
        <v/>
      </c>
      <c r="AX440" s="315" t="str" cm="1">
        <f t="array" ref="AX440">IFERROR(
    INDEX(Hersteller!$D$12:$D$261,
        _xlfn.AGGREGATE(15, 6, (ROW(Hersteller!$D$12:$D$261)-11) / ((Hersteller!$D$12:$D$261&lt;&gt;"") * (Hersteller!#REF!="Zwischenhändler")), ROW(A429))
    ),
    ""
)</f>
        <v/>
      </c>
      <c r="BB440" s="264" cm="1">
        <f t="array" ref="BB44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0" s="264" cm="1">
        <f t="array" ref="BC440">IF(AND($AT$12&gt;0,ROW()-ROW($AT$12)=0),"━━ Installationen ━━",IF(AND($AT$12&gt;0,ROW()-ROW($AT$12)&lt;=$AT$12),INDEX($AS$12:$AS$261,ROW()-ROW($AT$12)),IF(AND($BA$12&gt;0,ROW()-ROW($AT$12)-$AT$12-IF($AT$12&gt;0,1,0)=0),"━━ Hersteller ━━",IF(AND($BA$12&gt;0,ROW()-ROW($AT$12)-$AT$12-IF($AT$12&gt;0,1,0)&lt;=$BA$12),INDEX($AZ$12:$AZ$261,ROW()-ROW($AT$12)-$AT$12-IF($AT$12&gt;0,1,0)),0))))</f>
        <v>0</v>
      </c>
      <c r="BD440" s="264">
        <f t="shared" si="18"/>
        <v>0</v>
      </c>
    </row>
    <row r="441" spans="5:56" ht="27" customHeight="1">
      <c r="E441" s="63"/>
      <c r="AE441" s="61"/>
      <c r="AR441" s="40" t="str">
        <f t="shared" si="19"/>
        <v>-</v>
      </c>
      <c r="AS441" s="315" t="str" cm="1">
        <f t="array" ref="AS441">IFERROR(INDEX($E$12:$E$261, SMALL(IF($E$12:$E$261&lt;&gt;"", ROW($E$12:$E$261)-11), ROW(A430))), "")</f>
        <v/>
      </c>
      <c r="AU441" s="40" t="e">
        <f>IF(AND(Hersteller!$D441&lt;&gt;"", OR(Hersteller!#REF!="Hersteller", Hersteller!#REF!="")), ROW(), "")</f>
        <v>#REF!</v>
      </c>
      <c r="AV441" s="315" t="str" cm="1">
        <f t="array" ref="AV441">IFERROR(INDEX(Hersteller!$D$12:$D$261, _xlfn.AGGREGATE(15, 6, (ROW(Hersteller!$D$12:$D$261)-11)/((Hersteller!$D$12:$D$261&lt;&gt;"") * ((Hersteller!#REF!="Hersteller") + (Hersteller!#REF!=""))), ROW(A430))), "")</f>
        <v/>
      </c>
      <c r="AX441" s="315" t="str" cm="1">
        <f t="array" ref="AX441">IFERROR(
    INDEX(Hersteller!$D$12:$D$261,
        _xlfn.AGGREGATE(15, 6, (ROW(Hersteller!$D$12:$D$261)-11) / ((Hersteller!$D$12:$D$261&lt;&gt;"") * (Hersteller!#REF!="Zwischenhändler")), ROW(A430))
    ),
    ""
)</f>
        <v/>
      </c>
      <c r="BB441" s="264" cm="1">
        <f t="array" ref="BB44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1" s="264" cm="1">
        <f t="array" ref="BC441">IF(AND($AT$12&gt;0,ROW()-ROW($AT$12)=0),"━━ Installationen ━━",IF(AND($AT$12&gt;0,ROW()-ROW($AT$12)&lt;=$AT$12),INDEX($AS$12:$AS$261,ROW()-ROW($AT$12)),IF(AND($BA$12&gt;0,ROW()-ROW($AT$12)-$AT$12-IF($AT$12&gt;0,1,0)=0),"━━ Hersteller ━━",IF(AND($BA$12&gt;0,ROW()-ROW($AT$12)-$AT$12-IF($AT$12&gt;0,1,0)&lt;=$BA$12),INDEX($AZ$12:$AZ$261,ROW()-ROW($AT$12)-$AT$12-IF($AT$12&gt;0,1,0)),0))))</f>
        <v>0</v>
      </c>
      <c r="BD441" s="264">
        <f t="shared" si="18"/>
        <v>0</v>
      </c>
    </row>
    <row r="442" spans="5:56" ht="27" customHeight="1">
      <c r="E442" s="63"/>
      <c r="AE442" s="61"/>
      <c r="AR442" s="40" t="str">
        <f t="shared" si="19"/>
        <v>-</v>
      </c>
      <c r="AS442" s="315" t="str" cm="1">
        <f t="array" ref="AS442">IFERROR(INDEX($E$12:$E$261, SMALL(IF($E$12:$E$261&lt;&gt;"", ROW($E$12:$E$261)-11), ROW(A431))), "")</f>
        <v/>
      </c>
      <c r="AU442" s="40" t="e">
        <f>IF(AND(Hersteller!$D442&lt;&gt;"", OR(Hersteller!#REF!="Hersteller", Hersteller!#REF!="")), ROW(), "")</f>
        <v>#REF!</v>
      </c>
      <c r="AV442" s="315" t="str" cm="1">
        <f t="array" ref="AV442">IFERROR(INDEX(Hersteller!$D$12:$D$261, _xlfn.AGGREGATE(15, 6, (ROW(Hersteller!$D$12:$D$261)-11)/((Hersteller!$D$12:$D$261&lt;&gt;"") * ((Hersteller!#REF!="Hersteller") + (Hersteller!#REF!=""))), ROW(A431))), "")</f>
        <v/>
      </c>
      <c r="AX442" s="315" t="str" cm="1">
        <f t="array" ref="AX442">IFERROR(
    INDEX(Hersteller!$D$12:$D$261,
        _xlfn.AGGREGATE(15, 6, (ROW(Hersteller!$D$12:$D$261)-11) / ((Hersteller!$D$12:$D$261&lt;&gt;"") * (Hersteller!#REF!="Zwischenhändler")), ROW(A431))
    ),
    ""
)</f>
        <v/>
      </c>
      <c r="BB442" s="264" cm="1">
        <f t="array" ref="BB44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2" s="264" cm="1">
        <f t="array" ref="BC442">IF(AND($AT$12&gt;0,ROW()-ROW($AT$12)=0),"━━ Installationen ━━",IF(AND($AT$12&gt;0,ROW()-ROW($AT$12)&lt;=$AT$12),INDEX($AS$12:$AS$261,ROW()-ROW($AT$12)),IF(AND($BA$12&gt;0,ROW()-ROW($AT$12)-$AT$12-IF($AT$12&gt;0,1,0)=0),"━━ Hersteller ━━",IF(AND($BA$12&gt;0,ROW()-ROW($AT$12)-$AT$12-IF($AT$12&gt;0,1,0)&lt;=$BA$12),INDEX($AZ$12:$AZ$261,ROW()-ROW($AT$12)-$AT$12-IF($AT$12&gt;0,1,0)),0))))</f>
        <v>0</v>
      </c>
      <c r="BD442" s="264">
        <f t="shared" si="18"/>
        <v>0</v>
      </c>
    </row>
    <row r="443" spans="5:56" ht="27" customHeight="1">
      <c r="E443" s="63"/>
      <c r="AE443" s="61"/>
      <c r="AR443" s="40" t="str">
        <f t="shared" si="19"/>
        <v>-</v>
      </c>
      <c r="AS443" s="315" t="str" cm="1">
        <f t="array" ref="AS443">IFERROR(INDEX($E$12:$E$261, SMALL(IF($E$12:$E$261&lt;&gt;"", ROW($E$12:$E$261)-11), ROW(A432))), "")</f>
        <v/>
      </c>
      <c r="AU443" s="40" t="e">
        <f>IF(AND(Hersteller!$D443&lt;&gt;"", OR(Hersteller!#REF!="Hersteller", Hersteller!#REF!="")), ROW(), "")</f>
        <v>#REF!</v>
      </c>
      <c r="AV443" s="315" t="str" cm="1">
        <f t="array" ref="AV443">IFERROR(INDEX(Hersteller!$D$12:$D$261, _xlfn.AGGREGATE(15, 6, (ROW(Hersteller!$D$12:$D$261)-11)/((Hersteller!$D$12:$D$261&lt;&gt;"") * ((Hersteller!#REF!="Hersteller") + (Hersteller!#REF!=""))), ROW(A432))), "")</f>
        <v/>
      </c>
      <c r="AX443" s="315" t="str" cm="1">
        <f t="array" ref="AX443">IFERROR(
    INDEX(Hersteller!$D$12:$D$261,
        _xlfn.AGGREGATE(15, 6, (ROW(Hersteller!$D$12:$D$261)-11) / ((Hersteller!$D$12:$D$261&lt;&gt;"") * (Hersteller!#REF!="Zwischenhändler")), ROW(A432))
    ),
    ""
)</f>
        <v/>
      </c>
      <c r="BB443" s="264" cm="1">
        <f t="array" ref="BB44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3" s="264" cm="1">
        <f t="array" ref="BC443">IF(AND($AT$12&gt;0,ROW()-ROW($AT$12)=0),"━━ Installationen ━━",IF(AND($AT$12&gt;0,ROW()-ROW($AT$12)&lt;=$AT$12),INDEX($AS$12:$AS$261,ROW()-ROW($AT$12)),IF(AND($BA$12&gt;0,ROW()-ROW($AT$12)-$AT$12-IF($AT$12&gt;0,1,0)=0),"━━ Hersteller ━━",IF(AND($BA$12&gt;0,ROW()-ROW($AT$12)-$AT$12-IF($AT$12&gt;0,1,0)&lt;=$BA$12),INDEX($AZ$12:$AZ$261,ROW()-ROW($AT$12)-$AT$12-IF($AT$12&gt;0,1,0)),0))))</f>
        <v>0</v>
      </c>
      <c r="BD443" s="264">
        <f t="shared" si="18"/>
        <v>0</v>
      </c>
    </row>
    <row r="444" spans="5:56" ht="27" customHeight="1">
      <c r="E444" s="63"/>
      <c r="AE444" s="61"/>
      <c r="AR444" s="40" t="str">
        <f t="shared" si="19"/>
        <v>-</v>
      </c>
      <c r="AS444" s="315" t="str" cm="1">
        <f t="array" ref="AS444">IFERROR(INDEX($E$12:$E$261, SMALL(IF($E$12:$E$261&lt;&gt;"", ROW($E$12:$E$261)-11), ROW(A433))), "")</f>
        <v/>
      </c>
      <c r="AU444" s="40" t="e">
        <f>IF(AND(Hersteller!$D444&lt;&gt;"", OR(Hersteller!#REF!="Hersteller", Hersteller!#REF!="")), ROW(), "")</f>
        <v>#REF!</v>
      </c>
      <c r="AV444" s="315" t="str" cm="1">
        <f t="array" ref="AV444">IFERROR(INDEX(Hersteller!$D$12:$D$261, _xlfn.AGGREGATE(15, 6, (ROW(Hersteller!$D$12:$D$261)-11)/((Hersteller!$D$12:$D$261&lt;&gt;"") * ((Hersteller!#REF!="Hersteller") + (Hersteller!#REF!=""))), ROW(A433))), "")</f>
        <v/>
      </c>
      <c r="AX444" s="315" t="str" cm="1">
        <f t="array" ref="AX444">IFERROR(
    INDEX(Hersteller!$D$12:$D$261,
        _xlfn.AGGREGATE(15, 6, (ROW(Hersteller!$D$12:$D$261)-11) / ((Hersteller!$D$12:$D$261&lt;&gt;"") * (Hersteller!#REF!="Zwischenhändler")), ROW(A433))
    ),
    ""
)</f>
        <v/>
      </c>
      <c r="BB444" s="264" cm="1">
        <f t="array" ref="BB44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4" s="264" cm="1">
        <f t="array" ref="BC444">IF(AND($AT$12&gt;0,ROW()-ROW($AT$12)=0),"━━ Installationen ━━",IF(AND($AT$12&gt;0,ROW()-ROW($AT$12)&lt;=$AT$12),INDEX($AS$12:$AS$261,ROW()-ROW($AT$12)),IF(AND($BA$12&gt;0,ROW()-ROW($AT$12)-$AT$12-IF($AT$12&gt;0,1,0)=0),"━━ Hersteller ━━",IF(AND($BA$12&gt;0,ROW()-ROW($AT$12)-$AT$12-IF($AT$12&gt;0,1,0)&lt;=$BA$12),INDEX($AZ$12:$AZ$261,ROW()-ROW($AT$12)-$AT$12-IF($AT$12&gt;0,1,0)),0))))</f>
        <v>0</v>
      </c>
      <c r="BD444" s="264">
        <f t="shared" si="18"/>
        <v>0</v>
      </c>
    </row>
    <row r="445" spans="5:56" ht="27" customHeight="1">
      <c r="E445" s="63"/>
      <c r="AE445" s="61"/>
      <c r="AR445" s="40" t="str">
        <f t="shared" si="19"/>
        <v>-</v>
      </c>
      <c r="AS445" s="315" t="str" cm="1">
        <f t="array" ref="AS445">IFERROR(INDEX($E$12:$E$261, SMALL(IF($E$12:$E$261&lt;&gt;"", ROW($E$12:$E$261)-11), ROW(A434))), "")</f>
        <v/>
      </c>
      <c r="AU445" s="40" t="e">
        <f>IF(AND(Hersteller!$D445&lt;&gt;"", OR(Hersteller!#REF!="Hersteller", Hersteller!#REF!="")), ROW(), "")</f>
        <v>#REF!</v>
      </c>
      <c r="AV445" s="315" t="str" cm="1">
        <f t="array" ref="AV445">IFERROR(INDEX(Hersteller!$D$12:$D$261, _xlfn.AGGREGATE(15, 6, (ROW(Hersteller!$D$12:$D$261)-11)/((Hersteller!$D$12:$D$261&lt;&gt;"") * ((Hersteller!#REF!="Hersteller") + (Hersteller!#REF!=""))), ROW(A434))), "")</f>
        <v/>
      </c>
      <c r="AX445" s="315" t="str" cm="1">
        <f t="array" ref="AX445">IFERROR(
    INDEX(Hersteller!$D$12:$D$261,
        _xlfn.AGGREGATE(15, 6, (ROW(Hersteller!$D$12:$D$261)-11) / ((Hersteller!$D$12:$D$261&lt;&gt;"") * (Hersteller!#REF!="Zwischenhändler")), ROW(A434))
    ),
    ""
)</f>
        <v/>
      </c>
      <c r="BB445" s="264" cm="1">
        <f t="array" ref="BB44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5" s="264" cm="1">
        <f t="array" ref="BC445">IF(AND($AT$12&gt;0,ROW()-ROW($AT$12)=0),"━━ Installationen ━━",IF(AND($AT$12&gt;0,ROW()-ROW($AT$12)&lt;=$AT$12),INDEX($AS$12:$AS$261,ROW()-ROW($AT$12)),IF(AND($BA$12&gt;0,ROW()-ROW($AT$12)-$AT$12-IF($AT$12&gt;0,1,0)=0),"━━ Hersteller ━━",IF(AND($BA$12&gt;0,ROW()-ROW($AT$12)-$AT$12-IF($AT$12&gt;0,1,0)&lt;=$BA$12),INDEX($AZ$12:$AZ$261,ROW()-ROW($AT$12)-$AT$12-IF($AT$12&gt;0,1,0)),0))))</f>
        <v>0</v>
      </c>
      <c r="BD445" s="264">
        <f t="shared" si="18"/>
        <v>0</v>
      </c>
    </row>
    <row r="446" spans="5:56" ht="27" customHeight="1">
      <c r="E446" s="63"/>
      <c r="AE446" s="61"/>
      <c r="AR446" s="40" t="str">
        <f t="shared" si="19"/>
        <v>-</v>
      </c>
      <c r="AS446" s="315" t="str" cm="1">
        <f t="array" ref="AS446">IFERROR(INDEX($E$12:$E$261, SMALL(IF($E$12:$E$261&lt;&gt;"", ROW($E$12:$E$261)-11), ROW(A435))), "")</f>
        <v/>
      </c>
      <c r="AU446" s="40" t="e">
        <f>IF(AND(Hersteller!$D446&lt;&gt;"", OR(Hersteller!#REF!="Hersteller", Hersteller!#REF!="")), ROW(), "")</f>
        <v>#REF!</v>
      </c>
      <c r="AV446" s="315" t="str" cm="1">
        <f t="array" ref="AV446">IFERROR(INDEX(Hersteller!$D$12:$D$261, _xlfn.AGGREGATE(15, 6, (ROW(Hersteller!$D$12:$D$261)-11)/((Hersteller!$D$12:$D$261&lt;&gt;"") * ((Hersteller!#REF!="Hersteller") + (Hersteller!#REF!=""))), ROW(A435))), "")</f>
        <v/>
      </c>
      <c r="AX446" s="315" t="str" cm="1">
        <f t="array" ref="AX446">IFERROR(
    INDEX(Hersteller!$D$12:$D$261,
        _xlfn.AGGREGATE(15, 6, (ROW(Hersteller!$D$12:$D$261)-11) / ((Hersteller!$D$12:$D$261&lt;&gt;"") * (Hersteller!#REF!="Zwischenhändler")), ROW(A435))
    ),
    ""
)</f>
        <v/>
      </c>
      <c r="BB446" s="264" cm="1">
        <f t="array" ref="BB44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6" s="264" cm="1">
        <f t="array" ref="BC446">IF(AND($AT$12&gt;0,ROW()-ROW($AT$12)=0),"━━ Installationen ━━",IF(AND($AT$12&gt;0,ROW()-ROW($AT$12)&lt;=$AT$12),INDEX($AS$12:$AS$261,ROW()-ROW($AT$12)),IF(AND($BA$12&gt;0,ROW()-ROW($AT$12)-$AT$12-IF($AT$12&gt;0,1,0)=0),"━━ Hersteller ━━",IF(AND($BA$12&gt;0,ROW()-ROW($AT$12)-$AT$12-IF($AT$12&gt;0,1,0)&lt;=$BA$12),INDEX($AZ$12:$AZ$261,ROW()-ROW($AT$12)-$AT$12-IF($AT$12&gt;0,1,0)),0))))</f>
        <v>0</v>
      </c>
      <c r="BD446" s="264">
        <f t="shared" si="18"/>
        <v>0</v>
      </c>
    </row>
    <row r="447" spans="5:56" ht="27" customHeight="1">
      <c r="E447" s="63"/>
      <c r="AE447" s="61"/>
      <c r="AR447" s="40" t="str">
        <f t="shared" si="19"/>
        <v>-</v>
      </c>
      <c r="AS447" s="315" t="str" cm="1">
        <f t="array" ref="AS447">IFERROR(INDEX($E$12:$E$261, SMALL(IF($E$12:$E$261&lt;&gt;"", ROW($E$12:$E$261)-11), ROW(A436))), "")</f>
        <v/>
      </c>
      <c r="AU447" s="40" t="e">
        <f>IF(AND(Hersteller!$D447&lt;&gt;"", OR(Hersteller!#REF!="Hersteller", Hersteller!#REF!="")), ROW(), "")</f>
        <v>#REF!</v>
      </c>
      <c r="AV447" s="315" t="str" cm="1">
        <f t="array" ref="AV447">IFERROR(INDEX(Hersteller!$D$12:$D$261, _xlfn.AGGREGATE(15, 6, (ROW(Hersteller!$D$12:$D$261)-11)/((Hersteller!$D$12:$D$261&lt;&gt;"") * ((Hersteller!#REF!="Hersteller") + (Hersteller!#REF!=""))), ROW(A436))), "")</f>
        <v/>
      </c>
      <c r="AX447" s="315" t="str" cm="1">
        <f t="array" ref="AX447">IFERROR(
    INDEX(Hersteller!$D$12:$D$261,
        _xlfn.AGGREGATE(15, 6, (ROW(Hersteller!$D$12:$D$261)-11) / ((Hersteller!$D$12:$D$261&lt;&gt;"") * (Hersteller!#REF!="Zwischenhändler")), ROW(A436))
    ),
    ""
)</f>
        <v/>
      </c>
      <c r="BB447" s="264" cm="1">
        <f t="array" ref="BB44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7" s="264" cm="1">
        <f t="array" ref="BC447">IF(AND($AT$12&gt;0,ROW()-ROW($AT$12)=0),"━━ Installationen ━━",IF(AND($AT$12&gt;0,ROW()-ROW($AT$12)&lt;=$AT$12),INDEX($AS$12:$AS$261,ROW()-ROW($AT$12)),IF(AND($BA$12&gt;0,ROW()-ROW($AT$12)-$AT$12-IF($AT$12&gt;0,1,0)=0),"━━ Hersteller ━━",IF(AND($BA$12&gt;0,ROW()-ROW($AT$12)-$AT$12-IF($AT$12&gt;0,1,0)&lt;=$BA$12),INDEX($AZ$12:$AZ$261,ROW()-ROW($AT$12)-$AT$12-IF($AT$12&gt;0,1,0)),0))))</f>
        <v>0</v>
      </c>
      <c r="BD447" s="264">
        <f t="shared" si="18"/>
        <v>0</v>
      </c>
    </row>
    <row r="448" spans="5:56" ht="27" customHeight="1">
      <c r="E448" s="63"/>
      <c r="AE448" s="61"/>
      <c r="AR448" s="40" t="str">
        <f t="shared" si="19"/>
        <v>-</v>
      </c>
      <c r="AS448" s="315" t="str" cm="1">
        <f t="array" ref="AS448">IFERROR(INDEX($E$12:$E$261, SMALL(IF($E$12:$E$261&lt;&gt;"", ROW($E$12:$E$261)-11), ROW(A437))), "")</f>
        <v/>
      </c>
      <c r="AU448" s="40" t="e">
        <f>IF(AND(Hersteller!$D448&lt;&gt;"", OR(Hersteller!#REF!="Hersteller", Hersteller!#REF!="")), ROW(), "")</f>
        <v>#REF!</v>
      </c>
      <c r="AV448" s="315" t="str" cm="1">
        <f t="array" ref="AV448">IFERROR(INDEX(Hersteller!$D$12:$D$261, _xlfn.AGGREGATE(15, 6, (ROW(Hersteller!$D$12:$D$261)-11)/((Hersteller!$D$12:$D$261&lt;&gt;"") * ((Hersteller!#REF!="Hersteller") + (Hersteller!#REF!=""))), ROW(A437))), "")</f>
        <v/>
      </c>
      <c r="AX448" s="315" t="str" cm="1">
        <f t="array" ref="AX448">IFERROR(
    INDEX(Hersteller!$D$12:$D$261,
        _xlfn.AGGREGATE(15, 6, (ROW(Hersteller!$D$12:$D$261)-11) / ((Hersteller!$D$12:$D$261&lt;&gt;"") * (Hersteller!#REF!="Zwischenhändler")), ROW(A437))
    ),
    ""
)</f>
        <v/>
      </c>
      <c r="BB448" s="264" cm="1">
        <f t="array" ref="BB44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8" s="264" cm="1">
        <f t="array" ref="BC448">IF(AND($AT$12&gt;0,ROW()-ROW($AT$12)=0),"━━ Installationen ━━",IF(AND($AT$12&gt;0,ROW()-ROW($AT$12)&lt;=$AT$12),INDEX($AS$12:$AS$261,ROW()-ROW($AT$12)),IF(AND($BA$12&gt;0,ROW()-ROW($AT$12)-$AT$12-IF($AT$12&gt;0,1,0)=0),"━━ Hersteller ━━",IF(AND($BA$12&gt;0,ROW()-ROW($AT$12)-$AT$12-IF($AT$12&gt;0,1,0)&lt;=$BA$12),INDEX($AZ$12:$AZ$261,ROW()-ROW($AT$12)-$AT$12-IF($AT$12&gt;0,1,0)),0))))</f>
        <v>0</v>
      </c>
      <c r="BD448" s="264">
        <f t="shared" si="18"/>
        <v>0</v>
      </c>
    </row>
    <row r="449" spans="5:56" ht="27" customHeight="1">
      <c r="E449" s="63"/>
      <c r="AE449" s="61"/>
      <c r="AR449" s="40" t="str">
        <f t="shared" si="19"/>
        <v>-</v>
      </c>
      <c r="AS449" s="315" t="str" cm="1">
        <f t="array" ref="AS449">IFERROR(INDEX($E$12:$E$261, SMALL(IF($E$12:$E$261&lt;&gt;"", ROW($E$12:$E$261)-11), ROW(A438))), "")</f>
        <v/>
      </c>
      <c r="AU449" s="40" t="e">
        <f>IF(AND(Hersteller!$D449&lt;&gt;"", OR(Hersteller!#REF!="Hersteller", Hersteller!#REF!="")), ROW(), "")</f>
        <v>#REF!</v>
      </c>
      <c r="AV449" s="315" t="str" cm="1">
        <f t="array" ref="AV449">IFERROR(INDEX(Hersteller!$D$12:$D$261, _xlfn.AGGREGATE(15, 6, (ROW(Hersteller!$D$12:$D$261)-11)/((Hersteller!$D$12:$D$261&lt;&gt;"") * ((Hersteller!#REF!="Hersteller") + (Hersteller!#REF!=""))), ROW(A438))), "")</f>
        <v/>
      </c>
      <c r="AX449" s="315" t="str" cm="1">
        <f t="array" ref="AX449">IFERROR(
    INDEX(Hersteller!$D$12:$D$261,
        _xlfn.AGGREGATE(15, 6, (ROW(Hersteller!$D$12:$D$261)-11) / ((Hersteller!$D$12:$D$261&lt;&gt;"") * (Hersteller!#REF!="Zwischenhändler")), ROW(A438))
    ),
    ""
)</f>
        <v/>
      </c>
      <c r="BB449" s="264" cm="1">
        <f t="array" ref="BB44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49" s="264" cm="1">
        <f t="array" ref="BC449">IF(AND($AT$12&gt;0,ROW()-ROW($AT$12)=0),"━━ Installationen ━━",IF(AND($AT$12&gt;0,ROW()-ROW($AT$12)&lt;=$AT$12),INDEX($AS$12:$AS$261,ROW()-ROW($AT$12)),IF(AND($BA$12&gt;0,ROW()-ROW($AT$12)-$AT$12-IF($AT$12&gt;0,1,0)=0),"━━ Hersteller ━━",IF(AND($BA$12&gt;0,ROW()-ROW($AT$12)-$AT$12-IF($AT$12&gt;0,1,0)&lt;=$BA$12),INDEX($AZ$12:$AZ$261,ROW()-ROW($AT$12)-$AT$12-IF($AT$12&gt;0,1,0)),0))))</f>
        <v>0</v>
      </c>
      <c r="BD449" s="264">
        <f t="shared" si="18"/>
        <v>0</v>
      </c>
    </row>
    <row r="450" spans="5:56" ht="27" customHeight="1">
      <c r="E450" s="63"/>
      <c r="AE450" s="61"/>
      <c r="AR450" s="40" t="str">
        <f t="shared" si="19"/>
        <v>-</v>
      </c>
      <c r="AS450" s="315" t="str" cm="1">
        <f t="array" ref="AS450">IFERROR(INDEX($E$12:$E$261, SMALL(IF($E$12:$E$261&lt;&gt;"", ROW($E$12:$E$261)-11), ROW(A439))), "")</f>
        <v/>
      </c>
      <c r="AU450" s="40" t="e">
        <f>IF(AND(Hersteller!$D450&lt;&gt;"", OR(Hersteller!#REF!="Hersteller", Hersteller!#REF!="")), ROW(), "")</f>
        <v>#REF!</v>
      </c>
      <c r="AV450" s="315" t="str" cm="1">
        <f t="array" ref="AV450">IFERROR(INDEX(Hersteller!$D$12:$D$261, _xlfn.AGGREGATE(15, 6, (ROW(Hersteller!$D$12:$D$261)-11)/((Hersteller!$D$12:$D$261&lt;&gt;"") * ((Hersteller!#REF!="Hersteller") + (Hersteller!#REF!=""))), ROW(A439))), "")</f>
        <v/>
      </c>
      <c r="AX450" s="315" t="str" cm="1">
        <f t="array" ref="AX450">IFERROR(
    INDEX(Hersteller!$D$12:$D$261,
        _xlfn.AGGREGATE(15, 6, (ROW(Hersteller!$D$12:$D$261)-11) / ((Hersteller!$D$12:$D$261&lt;&gt;"") * (Hersteller!#REF!="Zwischenhändler")), ROW(A439))
    ),
    ""
)</f>
        <v/>
      </c>
      <c r="BB450" s="264" cm="1">
        <f t="array" ref="BB45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0" s="264" cm="1">
        <f t="array" ref="BC450">IF(AND($AT$12&gt;0,ROW()-ROW($AT$12)=0),"━━ Installationen ━━",IF(AND($AT$12&gt;0,ROW()-ROW($AT$12)&lt;=$AT$12),INDEX($AS$12:$AS$261,ROW()-ROW($AT$12)),IF(AND($BA$12&gt;0,ROW()-ROW($AT$12)-$AT$12-IF($AT$12&gt;0,1,0)=0),"━━ Hersteller ━━",IF(AND($BA$12&gt;0,ROW()-ROW($AT$12)-$AT$12-IF($AT$12&gt;0,1,0)&lt;=$BA$12),INDEX($AZ$12:$AZ$261,ROW()-ROW($AT$12)-$AT$12-IF($AT$12&gt;0,1,0)),0))))</f>
        <v>0</v>
      </c>
      <c r="BD450" s="264">
        <f t="shared" si="18"/>
        <v>0</v>
      </c>
    </row>
    <row r="451" spans="5:56" ht="27" customHeight="1">
      <c r="E451" s="63"/>
      <c r="AE451" s="61"/>
      <c r="AR451" s="40" t="str">
        <f t="shared" si="19"/>
        <v>-</v>
      </c>
      <c r="AS451" s="315" t="str" cm="1">
        <f t="array" ref="AS451">IFERROR(INDEX($E$12:$E$261, SMALL(IF($E$12:$E$261&lt;&gt;"", ROW($E$12:$E$261)-11), ROW(A440))), "")</f>
        <v/>
      </c>
      <c r="AU451" s="40" t="e">
        <f>IF(AND(Hersteller!$D451&lt;&gt;"", OR(Hersteller!#REF!="Hersteller", Hersteller!#REF!="")), ROW(), "")</f>
        <v>#REF!</v>
      </c>
      <c r="AV451" s="315" t="str" cm="1">
        <f t="array" ref="AV451">IFERROR(INDEX(Hersteller!$D$12:$D$261, _xlfn.AGGREGATE(15, 6, (ROW(Hersteller!$D$12:$D$261)-11)/((Hersteller!$D$12:$D$261&lt;&gt;"") * ((Hersteller!#REF!="Hersteller") + (Hersteller!#REF!=""))), ROW(A440))), "")</f>
        <v/>
      </c>
      <c r="AX451" s="315" t="str" cm="1">
        <f t="array" ref="AX451">IFERROR(
    INDEX(Hersteller!$D$12:$D$261,
        _xlfn.AGGREGATE(15, 6, (ROW(Hersteller!$D$12:$D$261)-11) / ((Hersteller!$D$12:$D$261&lt;&gt;"") * (Hersteller!#REF!="Zwischenhändler")), ROW(A440))
    ),
    ""
)</f>
        <v/>
      </c>
      <c r="BB451" s="264" cm="1">
        <f t="array" ref="BB45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1" s="264" cm="1">
        <f t="array" ref="BC451">IF(AND($AT$12&gt;0,ROW()-ROW($AT$12)=0),"━━ Installationen ━━",IF(AND($AT$12&gt;0,ROW()-ROW($AT$12)&lt;=$AT$12),INDEX($AS$12:$AS$261,ROW()-ROW($AT$12)),IF(AND($BA$12&gt;0,ROW()-ROW($AT$12)-$AT$12-IF($AT$12&gt;0,1,0)=0),"━━ Hersteller ━━",IF(AND($BA$12&gt;0,ROW()-ROW($AT$12)-$AT$12-IF($AT$12&gt;0,1,0)&lt;=$BA$12),INDEX($AZ$12:$AZ$261,ROW()-ROW($AT$12)-$AT$12-IF($AT$12&gt;0,1,0)),0))))</f>
        <v>0</v>
      </c>
      <c r="BD451" s="264">
        <f t="shared" si="18"/>
        <v>0</v>
      </c>
    </row>
    <row r="452" spans="5:56" ht="27" customHeight="1">
      <c r="E452" s="63"/>
      <c r="AE452" s="61"/>
      <c r="AR452" s="40" t="str">
        <f t="shared" si="19"/>
        <v>-</v>
      </c>
      <c r="AS452" s="315" t="str" cm="1">
        <f t="array" ref="AS452">IFERROR(INDEX($E$12:$E$261, SMALL(IF($E$12:$E$261&lt;&gt;"", ROW($E$12:$E$261)-11), ROW(A441))), "")</f>
        <v/>
      </c>
      <c r="AU452" s="40" t="e">
        <f>IF(AND(Hersteller!$D452&lt;&gt;"", OR(Hersteller!#REF!="Hersteller", Hersteller!#REF!="")), ROW(), "")</f>
        <v>#REF!</v>
      </c>
      <c r="AV452" s="315" t="str" cm="1">
        <f t="array" ref="AV452">IFERROR(INDEX(Hersteller!$D$12:$D$261, _xlfn.AGGREGATE(15, 6, (ROW(Hersteller!$D$12:$D$261)-11)/((Hersteller!$D$12:$D$261&lt;&gt;"") * ((Hersteller!#REF!="Hersteller") + (Hersteller!#REF!=""))), ROW(A441))), "")</f>
        <v/>
      </c>
      <c r="AX452" s="315" t="str" cm="1">
        <f t="array" ref="AX452">IFERROR(
    INDEX(Hersteller!$D$12:$D$261,
        _xlfn.AGGREGATE(15, 6, (ROW(Hersteller!$D$12:$D$261)-11) / ((Hersteller!$D$12:$D$261&lt;&gt;"") * (Hersteller!#REF!="Zwischenhändler")), ROW(A441))
    ),
    ""
)</f>
        <v/>
      </c>
      <c r="BB452" s="264" cm="1">
        <f t="array" ref="BB45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2" s="264" cm="1">
        <f t="array" ref="BC452">IF(AND($AT$12&gt;0,ROW()-ROW($AT$12)=0),"━━ Installationen ━━",IF(AND($AT$12&gt;0,ROW()-ROW($AT$12)&lt;=$AT$12),INDEX($AS$12:$AS$261,ROW()-ROW($AT$12)),IF(AND($BA$12&gt;0,ROW()-ROW($AT$12)-$AT$12-IF($AT$12&gt;0,1,0)=0),"━━ Hersteller ━━",IF(AND($BA$12&gt;0,ROW()-ROW($AT$12)-$AT$12-IF($AT$12&gt;0,1,0)&lt;=$BA$12),INDEX($AZ$12:$AZ$261,ROW()-ROW($AT$12)-$AT$12-IF($AT$12&gt;0,1,0)),0))))</f>
        <v>0</v>
      </c>
      <c r="BD452" s="264">
        <f t="shared" si="18"/>
        <v>0</v>
      </c>
    </row>
    <row r="453" spans="5:56" ht="27" customHeight="1">
      <c r="E453" s="63"/>
      <c r="AE453" s="61"/>
      <c r="AR453" s="40" t="str">
        <f t="shared" si="19"/>
        <v>-</v>
      </c>
      <c r="AS453" s="315" t="str" cm="1">
        <f t="array" ref="AS453">IFERROR(INDEX($E$12:$E$261, SMALL(IF($E$12:$E$261&lt;&gt;"", ROW($E$12:$E$261)-11), ROW(A442))), "")</f>
        <v/>
      </c>
      <c r="AU453" s="40" t="e">
        <f>IF(AND(Hersteller!$D453&lt;&gt;"", OR(Hersteller!#REF!="Hersteller", Hersteller!#REF!="")), ROW(), "")</f>
        <v>#REF!</v>
      </c>
      <c r="AV453" s="315" t="str" cm="1">
        <f t="array" ref="AV453">IFERROR(INDEX(Hersteller!$D$12:$D$261, _xlfn.AGGREGATE(15, 6, (ROW(Hersteller!$D$12:$D$261)-11)/((Hersteller!$D$12:$D$261&lt;&gt;"") * ((Hersteller!#REF!="Hersteller") + (Hersteller!#REF!=""))), ROW(A442))), "")</f>
        <v/>
      </c>
      <c r="AX453" s="315" t="str" cm="1">
        <f t="array" ref="AX453">IFERROR(
    INDEX(Hersteller!$D$12:$D$261,
        _xlfn.AGGREGATE(15, 6, (ROW(Hersteller!$D$12:$D$261)-11) / ((Hersteller!$D$12:$D$261&lt;&gt;"") * (Hersteller!#REF!="Zwischenhändler")), ROW(A442))
    ),
    ""
)</f>
        <v/>
      </c>
      <c r="BB453" s="264" cm="1">
        <f t="array" ref="BB45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3" s="264" cm="1">
        <f t="array" ref="BC453">IF(AND($AT$12&gt;0,ROW()-ROW($AT$12)=0),"━━ Installationen ━━",IF(AND($AT$12&gt;0,ROW()-ROW($AT$12)&lt;=$AT$12),INDEX($AS$12:$AS$261,ROW()-ROW($AT$12)),IF(AND($BA$12&gt;0,ROW()-ROW($AT$12)-$AT$12-IF($AT$12&gt;0,1,0)=0),"━━ Hersteller ━━",IF(AND($BA$12&gt;0,ROW()-ROW($AT$12)-$AT$12-IF($AT$12&gt;0,1,0)&lt;=$BA$12),INDEX($AZ$12:$AZ$261,ROW()-ROW($AT$12)-$AT$12-IF($AT$12&gt;0,1,0)),0))))</f>
        <v>0</v>
      </c>
      <c r="BD453" s="264">
        <f t="shared" si="18"/>
        <v>0</v>
      </c>
    </row>
    <row r="454" spans="5:56" ht="27" customHeight="1">
      <c r="E454" s="63"/>
      <c r="AE454" s="61"/>
      <c r="AR454" s="40" t="str">
        <f t="shared" si="19"/>
        <v>-</v>
      </c>
      <c r="AS454" s="315" t="str" cm="1">
        <f t="array" ref="AS454">IFERROR(INDEX($E$12:$E$261, SMALL(IF($E$12:$E$261&lt;&gt;"", ROW($E$12:$E$261)-11), ROW(A443))), "")</f>
        <v/>
      </c>
      <c r="AU454" s="40" t="e">
        <f>IF(AND(Hersteller!$D454&lt;&gt;"", OR(Hersteller!#REF!="Hersteller", Hersteller!#REF!="")), ROW(), "")</f>
        <v>#REF!</v>
      </c>
      <c r="AV454" s="315" t="str" cm="1">
        <f t="array" ref="AV454">IFERROR(INDEX(Hersteller!$D$12:$D$261, _xlfn.AGGREGATE(15, 6, (ROW(Hersteller!$D$12:$D$261)-11)/((Hersteller!$D$12:$D$261&lt;&gt;"") * ((Hersteller!#REF!="Hersteller") + (Hersteller!#REF!=""))), ROW(A443))), "")</f>
        <v/>
      </c>
      <c r="AX454" s="315" t="str" cm="1">
        <f t="array" ref="AX454">IFERROR(
    INDEX(Hersteller!$D$12:$D$261,
        _xlfn.AGGREGATE(15, 6, (ROW(Hersteller!$D$12:$D$261)-11) / ((Hersteller!$D$12:$D$261&lt;&gt;"") * (Hersteller!#REF!="Zwischenhändler")), ROW(A443))
    ),
    ""
)</f>
        <v/>
      </c>
      <c r="BB454" s="264" cm="1">
        <f t="array" ref="BB45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4" s="264" cm="1">
        <f t="array" ref="BC454">IF(AND($AT$12&gt;0,ROW()-ROW($AT$12)=0),"━━ Installationen ━━",IF(AND($AT$12&gt;0,ROW()-ROW($AT$12)&lt;=$AT$12),INDEX($AS$12:$AS$261,ROW()-ROW($AT$12)),IF(AND($BA$12&gt;0,ROW()-ROW($AT$12)-$AT$12-IF($AT$12&gt;0,1,0)=0),"━━ Hersteller ━━",IF(AND($BA$12&gt;0,ROW()-ROW($AT$12)-$AT$12-IF($AT$12&gt;0,1,0)&lt;=$BA$12),INDEX($AZ$12:$AZ$261,ROW()-ROW($AT$12)-$AT$12-IF($AT$12&gt;0,1,0)),0))))</f>
        <v>0</v>
      </c>
      <c r="BD454" s="264">
        <f t="shared" si="18"/>
        <v>0</v>
      </c>
    </row>
    <row r="455" spans="5:56" ht="27" customHeight="1">
      <c r="E455" s="63"/>
      <c r="AE455" s="61"/>
      <c r="AR455" s="40" t="str">
        <f t="shared" si="19"/>
        <v>-</v>
      </c>
      <c r="AS455" s="315" t="str" cm="1">
        <f t="array" ref="AS455">IFERROR(INDEX($E$12:$E$261, SMALL(IF($E$12:$E$261&lt;&gt;"", ROW($E$12:$E$261)-11), ROW(A444))), "")</f>
        <v/>
      </c>
      <c r="AU455" s="40" t="e">
        <f>IF(AND(Hersteller!$D455&lt;&gt;"", OR(Hersteller!#REF!="Hersteller", Hersteller!#REF!="")), ROW(), "")</f>
        <v>#REF!</v>
      </c>
      <c r="AV455" s="315" t="str" cm="1">
        <f t="array" ref="AV455">IFERROR(INDEX(Hersteller!$D$12:$D$261, _xlfn.AGGREGATE(15, 6, (ROW(Hersteller!$D$12:$D$261)-11)/((Hersteller!$D$12:$D$261&lt;&gt;"") * ((Hersteller!#REF!="Hersteller") + (Hersteller!#REF!=""))), ROW(A444))), "")</f>
        <v/>
      </c>
      <c r="AX455" s="315" t="str" cm="1">
        <f t="array" ref="AX455">IFERROR(
    INDEX(Hersteller!$D$12:$D$261,
        _xlfn.AGGREGATE(15, 6, (ROW(Hersteller!$D$12:$D$261)-11) / ((Hersteller!$D$12:$D$261&lt;&gt;"") * (Hersteller!#REF!="Zwischenhändler")), ROW(A444))
    ),
    ""
)</f>
        <v/>
      </c>
      <c r="BB455" s="264" cm="1">
        <f t="array" ref="BB45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5" s="264" cm="1">
        <f t="array" ref="BC455">IF(AND($AT$12&gt;0,ROW()-ROW($AT$12)=0),"━━ Installationen ━━",IF(AND($AT$12&gt;0,ROW()-ROW($AT$12)&lt;=$AT$12),INDEX($AS$12:$AS$261,ROW()-ROW($AT$12)),IF(AND($BA$12&gt;0,ROW()-ROW($AT$12)-$AT$12-IF($AT$12&gt;0,1,0)=0),"━━ Hersteller ━━",IF(AND($BA$12&gt;0,ROW()-ROW($AT$12)-$AT$12-IF($AT$12&gt;0,1,0)&lt;=$BA$12),INDEX($AZ$12:$AZ$261,ROW()-ROW($AT$12)-$AT$12-IF($AT$12&gt;0,1,0)),0))))</f>
        <v>0</v>
      </c>
      <c r="BD455" s="264">
        <f t="shared" si="18"/>
        <v>0</v>
      </c>
    </row>
    <row r="456" spans="5:56" ht="27" customHeight="1">
      <c r="E456" s="63"/>
      <c r="AE456" s="61"/>
      <c r="AR456" s="40" t="str">
        <f t="shared" si="19"/>
        <v>-</v>
      </c>
      <c r="AS456" s="315" t="str" cm="1">
        <f t="array" ref="AS456">IFERROR(INDEX($E$12:$E$261, SMALL(IF($E$12:$E$261&lt;&gt;"", ROW($E$12:$E$261)-11), ROW(A445))), "")</f>
        <v/>
      </c>
      <c r="AU456" s="40" t="e">
        <f>IF(AND(Hersteller!$D456&lt;&gt;"", OR(Hersteller!#REF!="Hersteller", Hersteller!#REF!="")), ROW(), "")</f>
        <v>#REF!</v>
      </c>
      <c r="AV456" s="315" t="str" cm="1">
        <f t="array" ref="AV456">IFERROR(INDEX(Hersteller!$D$12:$D$261, _xlfn.AGGREGATE(15, 6, (ROW(Hersteller!$D$12:$D$261)-11)/((Hersteller!$D$12:$D$261&lt;&gt;"") * ((Hersteller!#REF!="Hersteller") + (Hersteller!#REF!=""))), ROW(A445))), "")</f>
        <v/>
      </c>
      <c r="AX456" s="315" t="str" cm="1">
        <f t="array" ref="AX456">IFERROR(
    INDEX(Hersteller!$D$12:$D$261,
        _xlfn.AGGREGATE(15, 6, (ROW(Hersteller!$D$12:$D$261)-11) / ((Hersteller!$D$12:$D$261&lt;&gt;"") * (Hersteller!#REF!="Zwischenhändler")), ROW(A445))
    ),
    ""
)</f>
        <v/>
      </c>
      <c r="BB456" s="264" cm="1">
        <f t="array" ref="BB45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6" s="264" cm="1">
        <f t="array" ref="BC456">IF(AND($AT$12&gt;0,ROW()-ROW($AT$12)=0),"━━ Installationen ━━",IF(AND($AT$12&gt;0,ROW()-ROW($AT$12)&lt;=$AT$12),INDEX($AS$12:$AS$261,ROW()-ROW($AT$12)),IF(AND($BA$12&gt;0,ROW()-ROW($AT$12)-$AT$12-IF($AT$12&gt;0,1,0)=0),"━━ Hersteller ━━",IF(AND($BA$12&gt;0,ROW()-ROW($AT$12)-$AT$12-IF($AT$12&gt;0,1,0)&lt;=$BA$12),INDEX($AZ$12:$AZ$261,ROW()-ROW($AT$12)-$AT$12-IF($AT$12&gt;0,1,0)),0))))</f>
        <v>0</v>
      </c>
      <c r="BD456" s="264">
        <f t="shared" si="18"/>
        <v>0</v>
      </c>
    </row>
    <row r="457" spans="5:56" ht="27" customHeight="1">
      <c r="E457" s="63"/>
      <c r="AE457" s="61"/>
      <c r="AR457" s="40" t="str">
        <f t="shared" si="19"/>
        <v>-</v>
      </c>
      <c r="AS457" s="315" t="str" cm="1">
        <f t="array" ref="AS457">IFERROR(INDEX($E$12:$E$261, SMALL(IF($E$12:$E$261&lt;&gt;"", ROW($E$12:$E$261)-11), ROW(A446))), "")</f>
        <v/>
      </c>
      <c r="AU457" s="40" t="e">
        <f>IF(AND(Hersteller!$D457&lt;&gt;"", OR(Hersteller!#REF!="Hersteller", Hersteller!#REF!="")), ROW(), "")</f>
        <v>#REF!</v>
      </c>
      <c r="AV457" s="315" t="str" cm="1">
        <f t="array" ref="AV457">IFERROR(INDEX(Hersteller!$D$12:$D$261, _xlfn.AGGREGATE(15, 6, (ROW(Hersteller!$D$12:$D$261)-11)/((Hersteller!$D$12:$D$261&lt;&gt;"") * ((Hersteller!#REF!="Hersteller") + (Hersteller!#REF!=""))), ROW(A446))), "")</f>
        <v/>
      </c>
      <c r="AX457" s="315" t="str" cm="1">
        <f t="array" ref="AX457">IFERROR(
    INDEX(Hersteller!$D$12:$D$261,
        _xlfn.AGGREGATE(15, 6, (ROW(Hersteller!$D$12:$D$261)-11) / ((Hersteller!$D$12:$D$261&lt;&gt;"") * (Hersteller!#REF!="Zwischenhändler")), ROW(A446))
    ),
    ""
)</f>
        <v/>
      </c>
      <c r="BB457" s="264" cm="1">
        <f t="array" ref="BB45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7" s="264" cm="1">
        <f t="array" ref="BC457">IF(AND($AT$12&gt;0,ROW()-ROW($AT$12)=0),"━━ Installationen ━━",IF(AND($AT$12&gt;0,ROW()-ROW($AT$12)&lt;=$AT$12),INDEX($AS$12:$AS$261,ROW()-ROW($AT$12)),IF(AND($BA$12&gt;0,ROW()-ROW($AT$12)-$AT$12-IF($AT$12&gt;0,1,0)=0),"━━ Hersteller ━━",IF(AND($BA$12&gt;0,ROW()-ROW($AT$12)-$AT$12-IF($AT$12&gt;0,1,0)&lt;=$BA$12),INDEX($AZ$12:$AZ$261,ROW()-ROW($AT$12)-$AT$12-IF($AT$12&gt;0,1,0)),0))))</f>
        <v>0</v>
      </c>
      <c r="BD457" s="264">
        <f t="shared" si="18"/>
        <v>0</v>
      </c>
    </row>
    <row r="458" spans="5:56" ht="27" customHeight="1">
      <c r="E458" s="63"/>
      <c r="AE458" s="61"/>
      <c r="AR458" s="40" t="str">
        <f t="shared" si="19"/>
        <v>-</v>
      </c>
      <c r="AS458" s="315" t="str" cm="1">
        <f t="array" ref="AS458">IFERROR(INDEX($E$12:$E$261, SMALL(IF($E$12:$E$261&lt;&gt;"", ROW($E$12:$E$261)-11), ROW(A447))), "")</f>
        <v/>
      </c>
      <c r="AU458" s="40" t="e">
        <f>IF(AND(Hersteller!$D458&lt;&gt;"", OR(Hersteller!#REF!="Hersteller", Hersteller!#REF!="")), ROW(), "")</f>
        <v>#REF!</v>
      </c>
      <c r="AV458" s="315" t="str" cm="1">
        <f t="array" ref="AV458">IFERROR(INDEX(Hersteller!$D$12:$D$261, _xlfn.AGGREGATE(15, 6, (ROW(Hersteller!$D$12:$D$261)-11)/((Hersteller!$D$12:$D$261&lt;&gt;"") * ((Hersteller!#REF!="Hersteller") + (Hersteller!#REF!=""))), ROW(A447))), "")</f>
        <v/>
      </c>
      <c r="AX458" s="315" t="str" cm="1">
        <f t="array" ref="AX458">IFERROR(
    INDEX(Hersteller!$D$12:$D$261,
        _xlfn.AGGREGATE(15, 6, (ROW(Hersteller!$D$12:$D$261)-11) / ((Hersteller!$D$12:$D$261&lt;&gt;"") * (Hersteller!#REF!="Zwischenhändler")), ROW(A447))
    ),
    ""
)</f>
        <v/>
      </c>
      <c r="BB458" s="264" cm="1">
        <f t="array" ref="BB45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8" s="264" cm="1">
        <f t="array" ref="BC458">IF(AND($AT$12&gt;0,ROW()-ROW($AT$12)=0),"━━ Installationen ━━",IF(AND($AT$12&gt;0,ROW()-ROW($AT$12)&lt;=$AT$12),INDEX($AS$12:$AS$261,ROW()-ROW($AT$12)),IF(AND($BA$12&gt;0,ROW()-ROW($AT$12)-$AT$12-IF($AT$12&gt;0,1,0)=0),"━━ Hersteller ━━",IF(AND($BA$12&gt;0,ROW()-ROW($AT$12)-$AT$12-IF($AT$12&gt;0,1,0)&lt;=$BA$12),INDEX($AZ$12:$AZ$261,ROW()-ROW($AT$12)-$AT$12-IF($AT$12&gt;0,1,0)),0))))</f>
        <v>0</v>
      </c>
      <c r="BD458" s="264">
        <f t="shared" si="18"/>
        <v>0</v>
      </c>
    </row>
    <row r="459" spans="5:56" ht="27" customHeight="1">
      <c r="E459" s="63"/>
      <c r="AE459" s="61"/>
      <c r="AR459" s="40" t="str">
        <f t="shared" si="19"/>
        <v>-</v>
      </c>
      <c r="AS459" s="315" t="str" cm="1">
        <f t="array" ref="AS459">IFERROR(INDEX($E$12:$E$261, SMALL(IF($E$12:$E$261&lt;&gt;"", ROW($E$12:$E$261)-11), ROW(A448))), "")</f>
        <v/>
      </c>
      <c r="AU459" s="40" t="e">
        <f>IF(AND(Hersteller!$D459&lt;&gt;"", OR(Hersteller!#REF!="Hersteller", Hersteller!#REF!="")), ROW(), "")</f>
        <v>#REF!</v>
      </c>
      <c r="AV459" s="315" t="str" cm="1">
        <f t="array" ref="AV459">IFERROR(INDEX(Hersteller!$D$12:$D$261, _xlfn.AGGREGATE(15, 6, (ROW(Hersteller!$D$12:$D$261)-11)/((Hersteller!$D$12:$D$261&lt;&gt;"") * ((Hersteller!#REF!="Hersteller") + (Hersteller!#REF!=""))), ROW(A448))), "")</f>
        <v/>
      </c>
      <c r="AX459" s="315" t="str" cm="1">
        <f t="array" ref="AX459">IFERROR(
    INDEX(Hersteller!$D$12:$D$261,
        _xlfn.AGGREGATE(15, 6, (ROW(Hersteller!$D$12:$D$261)-11) / ((Hersteller!$D$12:$D$261&lt;&gt;"") * (Hersteller!#REF!="Zwischenhändler")), ROW(A448))
    ),
    ""
)</f>
        <v/>
      </c>
      <c r="BB459" s="264" cm="1">
        <f t="array" ref="BB45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59" s="264" cm="1">
        <f t="array" ref="BC459">IF(AND($AT$12&gt;0,ROW()-ROW($AT$12)=0),"━━ Installationen ━━",IF(AND($AT$12&gt;0,ROW()-ROW($AT$12)&lt;=$AT$12),INDEX($AS$12:$AS$261,ROW()-ROW($AT$12)),IF(AND($BA$12&gt;0,ROW()-ROW($AT$12)-$AT$12-IF($AT$12&gt;0,1,0)=0),"━━ Hersteller ━━",IF(AND($BA$12&gt;0,ROW()-ROW($AT$12)-$AT$12-IF($AT$12&gt;0,1,0)&lt;=$BA$12),INDEX($AZ$12:$AZ$261,ROW()-ROW($AT$12)-$AT$12-IF($AT$12&gt;0,1,0)),0))))</f>
        <v>0</v>
      </c>
      <c r="BD459" s="264">
        <f t="shared" si="18"/>
        <v>0</v>
      </c>
    </row>
    <row r="460" spans="5:56" ht="27" customHeight="1">
      <c r="E460" s="63"/>
      <c r="AE460" s="61"/>
      <c r="AR460" s="40" t="str">
        <f t="shared" si="19"/>
        <v>-</v>
      </c>
      <c r="AS460" s="315" t="str" cm="1">
        <f t="array" ref="AS460">IFERROR(INDEX($E$12:$E$261, SMALL(IF($E$12:$E$261&lt;&gt;"", ROW($E$12:$E$261)-11), ROW(A449))), "")</f>
        <v/>
      </c>
      <c r="AU460" s="40" t="e">
        <f>IF(AND(Hersteller!$D460&lt;&gt;"", OR(Hersteller!#REF!="Hersteller", Hersteller!#REF!="")), ROW(), "")</f>
        <v>#REF!</v>
      </c>
      <c r="AV460" s="315" t="str" cm="1">
        <f t="array" ref="AV460">IFERROR(INDEX(Hersteller!$D$12:$D$261, _xlfn.AGGREGATE(15, 6, (ROW(Hersteller!$D$12:$D$261)-11)/((Hersteller!$D$12:$D$261&lt;&gt;"") * ((Hersteller!#REF!="Hersteller") + (Hersteller!#REF!=""))), ROW(A449))), "")</f>
        <v/>
      </c>
      <c r="AX460" s="315" t="str" cm="1">
        <f t="array" ref="AX460">IFERROR(
    INDEX(Hersteller!$D$12:$D$261,
        _xlfn.AGGREGATE(15, 6, (ROW(Hersteller!$D$12:$D$261)-11) / ((Hersteller!$D$12:$D$261&lt;&gt;"") * (Hersteller!#REF!="Zwischenhändler")), ROW(A449))
    ),
    ""
)</f>
        <v/>
      </c>
      <c r="BB460" s="264" cm="1">
        <f t="array" ref="BB46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0" s="264" cm="1">
        <f t="array" ref="BC460">IF(AND($AT$12&gt;0,ROW()-ROW($AT$12)=0),"━━ Installationen ━━",IF(AND($AT$12&gt;0,ROW()-ROW($AT$12)&lt;=$AT$12),INDEX($AS$12:$AS$261,ROW()-ROW($AT$12)),IF(AND($BA$12&gt;0,ROW()-ROW($AT$12)-$AT$12-IF($AT$12&gt;0,1,0)=0),"━━ Hersteller ━━",IF(AND($BA$12&gt;0,ROW()-ROW($AT$12)-$AT$12-IF($AT$12&gt;0,1,0)&lt;=$BA$12),INDEX($AZ$12:$AZ$261,ROW()-ROW($AT$12)-$AT$12-IF($AT$12&gt;0,1,0)),0))))</f>
        <v>0</v>
      </c>
      <c r="BD460" s="264">
        <f t="shared" si="18"/>
        <v>0</v>
      </c>
    </row>
    <row r="461" spans="5:56" ht="27" customHeight="1">
      <c r="E461" s="63"/>
      <c r="AE461" s="61"/>
      <c r="AR461" s="40" t="str">
        <f t="shared" si="19"/>
        <v>-</v>
      </c>
      <c r="AS461" s="315" t="str" cm="1">
        <f t="array" ref="AS461">IFERROR(INDEX($E$12:$E$261, SMALL(IF($E$12:$E$261&lt;&gt;"", ROW($E$12:$E$261)-11), ROW(A450))), "")</f>
        <v/>
      </c>
      <c r="AU461" s="40" t="e">
        <f>IF(AND(Hersteller!$D461&lt;&gt;"", OR(Hersteller!#REF!="Hersteller", Hersteller!#REF!="")), ROW(), "")</f>
        <v>#REF!</v>
      </c>
      <c r="AV461" s="315" t="str" cm="1">
        <f t="array" ref="AV461">IFERROR(INDEX(Hersteller!$D$12:$D$261, _xlfn.AGGREGATE(15, 6, (ROW(Hersteller!$D$12:$D$261)-11)/((Hersteller!$D$12:$D$261&lt;&gt;"") * ((Hersteller!#REF!="Hersteller") + (Hersteller!#REF!=""))), ROW(A450))), "")</f>
        <v/>
      </c>
      <c r="AX461" s="315" t="str" cm="1">
        <f t="array" ref="AX461">IFERROR(
    INDEX(Hersteller!$D$12:$D$261,
        _xlfn.AGGREGATE(15, 6, (ROW(Hersteller!$D$12:$D$261)-11) / ((Hersteller!$D$12:$D$261&lt;&gt;"") * (Hersteller!#REF!="Zwischenhändler")), ROW(A450))
    ),
    ""
)</f>
        <v/>
      </c>
      <c r="BB461" s="264" cm="1">
        <f t="array" ref="BB46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1" s="264" cm="1">
        <f t="array" ref="BC461">IF(AND($AT$12&gt;0,ROW()-ROW($AT$12)=0),"━━ Installationen ━━",IF(AND($AT$12&gt;0,ROW()-ROW($AT$12)&lt;=$AT$12),INDEX($AS$12:$AS$261,ROW()-ROW($AT$12)),IF(AND($BA$12&gt;0,ROW()-ROW($AT$12)-$AT$12-IF($AT$12&gt;0,1,0)=0),"━━ Hersteller ━━",IF(AND($BA$12&gt;0,ROW()-ROW($AT$12)-$AT$12-IF($AT$12&gt;0,1,0)&lt;=$BA$12),INDEX($AZ$12:$AZ$261,ROW()-ROW($AT$12)-$AT$12-IF($AT$12&gt;0,1,0)),0))))</f>
        <v>0</v>
      </c>
      <c r="BD461" s="264">
        <f t="shared" ref="BD461:BD511" si="20">IFERROR(IF(ISERROR($AU$12),$BC461,$BB461),0)</f>
        <v>0</v>
      </c>
    </row>
    <row r="462" spans="5:56" ht="27" customHeight="1">
      <c r="E462" s="63"/>
      <c r="AE462" s="61"/>
      <c r="AR462" s="40" t="str">
        <f t="shared" si="19"/>
        <v>-</v>
      </c>
      <c r="AS462" s="315" t="str" cm="1">
        <f t="array" ref="AS462">IFERROR(INDEX($E$12:$E$261, SMALL(IF($E$12:$E$261&lt;&gt;"", ROW($E$12:$E$261)-11), ROW(A451))), "")</f>
        <v/>
      </c>
      <c r="AU462" s="40" t="e">
        <f>IF(AND(Hersteller!$D462&lt;&gt;"", OR(Hersteller!#REF!="Hersteller", Hersteller!#REF!="")), ROW(), "")</f>
        <v>#REF!</v>
      </c>
      <c r="AV462" s="315" t="str" cm="1">
        <f t="array" ref="AV462">IFERROR(INDEX(Hersteller!$D$12:$D$261, _xlfn.AGGREGATE(15, 6, (ROW(Hersteller!$D$12:$D$261)-11)/((Hersteller!$D$12:$D$261&lt;&gt;"") * ((Hersteller!#REF!="Hersteller") + (Hersteller!#REF!=""))), ROW(A451))), "")</f>
        <v/>
      </c>
      <c r="AX462" s="315" t="str" cm="1">
        <f t="array" ref="AX462">IFERROR(
    INDEX(Hersteller!$D$12:$D$261,
        _xlfn.AGGREGATE(15, 6, (ROW(Hersteller!$D$12:$D$261)-11) / ((Hersteller!$D$12:$D$261&lt;&gt;"") * (Hersteller!#REF!="Zwischenhändler")), ROW(A451))
    ),
    ""
)</f>
        <v/>
      </c>
      <c r="BB462" s="264" cm="1">
        <f t="array" ref="BB46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2" s="264" cm="1">
        <f t="array" ref="BC462">IF(AND($AT$12&gt;0,ROW()-ROW($AT$12)=0),"━━ Installationen ━━",IF(AND($AT$12&gt;0,ROW()-ROW($AT$12)&lt;=$AT$12),INDEX($AS$12:$AS$261,ROW()-ROW($AT$12)),IF(AND($BA$12&gt;0,ROW()-ROW($AT$12)-$AT$12-IF($AT$12&gt;0,1,0)=0),"━━ Hersteller ━━",IF(AND($BA$12&gt;0,ROW()-ROW($AT$12)-$AT$12-IF($AT$12&gt;0,1,0)&lt;=$BA$12),INDEX($AZ$12:$AZ$261,ROW()-ROW($AT$12)-$AT$12-IF($AT$12&gt;0,1,0)),0))))</f>
        <v>0</v>
      </c>
      <c r="BD462" s="264">
        <f t="shared" si="20"/>
        <v>0</v>
      </c>
    </row>
    <row r="463" spans="5:56" ht="27" customHeight="1">
      <c r="E463" s="63"/>
      <c r="AE463" s="61"/>
      <c r="AR463" s="40" t="str">
        <f t="shared" si="19"/>
        <v>-</v>
      </c>
      <c r="AS463" s="315" t="str" cm="1">
        <f t="array" ref="AS463">IFERROR(INDEX($E$12:$E$261, SMALL(IF($E$12:$E$261&lt;&gt;"", ROW($E$12:$E$261)-11), ROW(A452))), "")</f>
        <v/>
      </c>
      <c r="AU463" s="40" t="e">
        <f>IF(AND(Hersteller!$D463&lt;&gt;"", OR(Hersteller!#REF!="Hersteller", Hersteller!#REF!="")), ROW(), "")</f>
        <v>#REF!</v>
      </c>
      <c r="AV463" s="315" t="str" cm="1">
        <f t="array" ref="AV463">IFERROR(INDEX(Hersteller!$D$12:$D$261, _xlfn.AGGREGATE(15, 6, (ROW(Hersteller!$D$12:$D$261)-11)/((Hersteller!$D$12:$D$261&lt;&gt;"") * ((Hersteller!#REF!="Hersteller") + (Hersteller!#REF!=""))), ROW(A452))), "")</f>
        <v/>
      </c>
      <c r="AX463" s="315" t="str" cm="1">
        <f t="array" ref="AX463">IFERROR(
    INDEX(Hersteller!$D$12:$D$261,
        _xlfn.AGGREGATE(15, 6, (ROW(Hersteller!$D$12:$D$261)-11) / ((Hersteller!$D$12:$D$261&lt;&gt;"") * (Hersteller!#REF!="Zwischenhändler")), ROW(A452))
    ),
    ""
)</f>
        <v/>
      </c>
      <c r="BB463" s="264" cm="1">
        <f t="array" ref="BB46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3" s="264" cm="1">
        <f t="array" ref="BC463">IF(AND($AT$12&gt;0,ROW()-ROW($AT$12)=0),"━━ Installationen ━━",IF(AND($AT$12&gt;0,ROW()-ROW($AT$12)&lt;=$AT$12),INDEX($AS$12:$AS$261,ROW()-ROW($AT$12)),IF(AND($BA$12&gt;0,ROW()-ROW($AT$12)-$AT$12-IF($AT$12&gt;0,1,0)=0),"━━ Hersteller ━━",IF(AND($BA$12&gt;0,ROW()-ROW($AT$12)-$AT$12-IF($AT$12&gt;0,1,0)&lt;=$BA$12),INDEX($AZ$12:$AZ$261,ROW()-ROW($AT$12)-$AT$12-IF($AT$12&gt;0,1,0)),0))))</f>
        <v>0</v>
      </c>
      <c r="BD463" s="264">
        <f t="shared" si="20"/>
        <v>0</v>
      </c>
    </row>
    <row r="464" spans="5:56" ht="27" customHeight="1">
      <c r="E464" s="63"/>
      <c r="AE464" s="61"/>
      <c r="AR464" s="40" t="str">
        <f t="shared" si="19"/>
        <v>-</v>
      </c>
      <c r="AS464" s="315" t="str" cm="1">
        <f t="array" ref="AS464">IFERROR(INDEX($E$12:$E$261, SMALL(IF($E$12:$E$261&lt;&gt;"", ROW($E$12:$E$261)-11), ROW(A453))), "")</f>
        <v/>
      </c>
      <c r="AU464" s="40" t="e">
        <f>IF(AND(Hersteller!$D464&lt;&gt;"", OR(Hersteller!#REF!="Hersteller", Hersteller!#REF!="")), ROW(), "")</f>
        <v>#REF!</v>
      </c>
      <c r="AV464" s="315" t="str" cm="1">
        <f t="array" ref="AV464">IFERROR(INDEX(Hersteller!$D$12:$D$261, _xlfn.AGGREGATE(15, 6, (ROW(Hersteller!$D$12:$D$261)-11)/((Hersteller!$D$12:$D$261&lt;&gt;"") * ((Hersteller!#REF!="Hersteller") + (Hersteller!#REF!=""))), ROW(A453))), "")</f>
        <v/>
      </c>
      <c r="AX464" s="315" t="str" cm="1">
        <f t="array" ref="AX464">IFERROR(
    INDEX(Hersteller!$D$12:$D$261,
        _xlfn.AGGREGATE(15, 6, (ROW(Hersteller!$D$12:$D$261)-11) / ((Hersteller!$D$12:$D$261&lt;&gt;"") * (Hersteller!#REF!="Zwischenhändler")), ROW(A453))
    ),
    ""
)</f>
        <v/>
      </c>
      <c r="BB464" s="264" cm="1">
        <f t="array" ref="BB46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4" s="264" cm="1">
        <f t="array" ref="BC464">IF(AND($AT$12&gt;0,ROW()-ROW($AT$12)=0),"━━ Installationen ━━",IF(AND($AT$12&gt;0,ROW()-ROW($AT$12)&lt;=$AT$12),INDEX($AS$12:$AS$261,ROW()-ROW($AT$12)),IF(AND($BA$12&gt;0,ROW()-ROW($AT$12)-$AT$12-IF($AT$12&gt;0,1,0)=0),"━━ Hersteller ━━",IF(AND($BA$12&gt;0,ROW()-ROW($AT$12)-$AT$12-IF($AT$12&gt;0,1,0)&lt;=$BA$12),INDEX($AZ$12:$AZ$261,ROW()-ROW($AT$12)-$AT$12-IF($AT$12&gt;0,1,0)),0))))</f>
        <v>0</v>
      </c>
      <c r="BD464" s="264">
        <f t="shared" si="20"/>
        <v>0</v>
      </c>
    </row>
    <row r="465" spans="5:56" ht="27" customHeight="1">
      <c r="E465" s="63"/>
      <c r="AE465" s="61"/>
      <c r="AR465" s="40" t="str">
        <f t="shared" si="19"/>
        <v>-</v>
      </c>
      <c r="AS465" s="315" t="str" cm="1">
        <f t="array" ref="AS465">IFERROR(INDEX($E$12:$E$261, SMALL(IF($E$12:$E$261&lt;&gt;"", ROW($E$12:$E$261)-11), ROW(A454))), "")</f>
        <v/>
      </c>
      <c r="AU465" s="40" t="e">
        <f>IF(AND(Hersteller!$D465&lt;&gt;"", OR(Hersteller!#REF!="Hersteller", Hersteller!#REF!="")), ROW(), "")</f>
        <v>#REF!</v>
      </c>
      <c r="AV465" s="315" t="str" cm="1">
        <f t="array" ref="AV465">IFERROR(INDEX(Hersteller!$D$12:$D$261, _xlfn.AGGREGATE(15, 6, (ROW(Hersteller!$D$12:$D$261)-11)/((Hersteller!$D$12:$D$261&lt;&gt;"") * ((Hersteller!#REF!="Hersteller") + (Hersteller!#REF!=""))), ROW(A454))), "")</f>
        <v/>
      </c>
      <c r="AX465" s="315" t="str" cm="1">
        <f t="array" ref="AX465">IFERROR(
    INDEX(Hersteller!$D$12:$D$261,
        _xlfn.AGGREGATE(15, 6, (ROW(Hersteller!$D$12:$D$261)-11) / ((Hersteller!$D$12:$D$261&lt;&gt;"") * (Hersteller!#REF!="Zwischenhändler")), ROW(A454))
    ),
    ""
)</f>
        <v/>
      </c>
      <c r="BB465" s="264" cm="1">
        <f t="array" ref="BB46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5" s="264" cm="1">
        <f t="array" ref="BC465">IF(AND($AT$12&gt;0,ROW()-ROW($AT$12)=0),"━━ Installationen ━━",IF(AND($AT$12&gt;0,ROW()-ROW($AT$12)&lt;=$AT$12),INDEX($AS$12:$AS$261,ROW()-ROW($AT$12)),IF(AND($BA$12&gt;0,ROW()-ROW($AT$12)-$AT$12-IF($AT$12&gt;0,1,0)=0),"━━ Hersteller ━━",IF(AND($BA$12&gt;0,ROW()-ROW($AT$12)-$AT$12-IF($AT$12&gt;0,1,0)&lt;=$BA$12),INDEX($AZ$12:$AZ$261,ROW()-ROW($AT$12)-$AT$12-IF($AT$12&gt;0,1,0)),0))))</f>
        <v>0</v>
      </c>
      <c r="BD465" s="264">
        <f t="shared" si="20"/>
        <v>0</v>
      </c>
    </row>
    <row r="466" spans="5:56" ht="27" customHeight="1">
      <c r="E466" s="63"/>
      <c r="AE466" s="61"/>
      <c r="AR466" s="40" t="str">
        <f t="shared" si="19"/>
        <v>-</v>
      </c>
      <c r="AS466" s="315" t="str" cm="1">
        <f t="array" ref="AS466">IFERROR(INDEX($E$12:$E$261, SMALL(IF($E$12:$E$261&lt;&gt;"", ROW($E$12:$E$261)-11), ROW(A455))), "")</f>
        <v/>
      </c>
      <c r="AU466" s="40" t="e">
        <f>IF(AND(Hersteller!$D466&lt;&gt;"", OR(Hersteller!#REF!="Hersteller", Hersteller!#REF!="")), ROW(), "")</f>
        <v>#REF!</v>
      </c>
      <c r="AV466" s="315" t="str" cm="1">
        <f t="array" ref="AV466">IFERROR(INDEX(Hersteller!$D$12:$D$261, _xlfn.AGGREGATE(15, 6, (ROW(Hersteller!$D$12:$D$261)-11)/((Hersteller!$D$12:$D$261&lt;&gt;"") * ((Hersteller!#REF!="Hersteller") + (Hersteller!#REF!=""))), ROW(A455))), "")</f>
        <v/>
      </c>
      <c r="AX466" s="315" t="str" cm="1">
        <f t="array" ref="AX466">IFERROR(
    INDEX(Hersteller!$D$12:$D$261,
        _xlfn.AGGREGATE(15, 6, (ROW(Hersteller!$D$12:$D$261)-11) / ((Hersteller!$D$12:$D$261&lt;&gt;"") * (Hersteller!#REF!="Zwischenhändler")), ROW(A455))
    ),
    ""
)</f>
        <v/>
      </c>
      <c r="BB466" s="264" cm="1">
        <f t="array" ref="BB46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6" s="264" cm="1">
        <f t="array" ref="BC466">IF(AND($AT$12&gt;0,ROW()-ROW($AT$12)=0),"━━ Installationen ━━",IF(AND($AT$12&gt;0,ROW()-ROW($AT$12)&lt;=$AT$12),INDEX($AS$12:$AS$261,ROW()-ROW($AT$12)),IF(AND($BA$12&gt;0,ROW()-ROW($AT$12)-$AT$12-IF($AT$12&gt;0,1,0)=0),"━━ Hersteller ━━",IF(AND($BA$12&gt;0,ROW()-ROW($AT$12)-$AT$12-IF($AT$12&gt;0,1,0)&lt;=$BA$12),INDEX($AZ$12:$AZ$261,ROW()-ROW($AT$12)-$AT$12-IF($AT$12&gt;0,1,0)),0))))</f>
        <v>0</v>
      </c>
      <c r="BD466" s="264">
        <f t="shared" si="20"/>
        <v>0</v>
      </c>
    </row>
    <row r="467" spans="5:56" ht="27" customHeight="1">
      <c r="E467" s="63"/>
      <c r="AE467" s="61"/>
      <c r="AR467" s="40" t="str">
        <f t="shared" si="19"/>
        <v>-</v>
      </c>
      <c r="AS467" s="315" t="str" cm="1">
        <f t="array" ref="AS467">IFERROR(INDEX($E$12:$E$261, SMALL(IF($E$12:$E$261&lt;&gt;"", ROW($E$12:$E$261)-11), ROW(A456))), "")</f>
        <v/>
      </c>
      <c r="AU467" s="40" t="e">
        <f>IF(AND(Hersteller!$D467&lt;&gt;"", OR(Hersteller!#REF!="Hersteller", Hersteller!#REF!="")), ROW(), "")</f>
        <v>#REF!</v>
      </c>
      <c r="AV467" s="315" t="str" cm="1">
        <f t="array" ref="AV467">IFERROR(INDEX(Hersteller!$D$12:$D$261, _xlfn.AGGREGATE(15, 6, (ROW(Hersteller!$D$12:$D$261)-11)/((Hersteller!$D$12:$D$261&lt;&gt;"") * ((Hersteller!#REF!="Hersteller") + (Hersteller!#REF!=""))), ROW(A456))), "")</f>
        <v/>
      </c>
      <c r="AX467" s="315" t="str" cm="1">
        <f t="array" ref="AX467">IFERROR(
    INDEX(Hersteller!$D$12:$D$261,
        _xlfn.AGGREGATE(15, 6, (ROW(Hersteller!$D$12:$D$261)-11) / ((Hersteller!$D$12:$D$261&lt;&gt;"") * (Hersteller!#REF!="Zwischenhändler")), ROW(A456))
    ),
    ""
)</f>
        <v/>
      </c>
      <c r="BB467" s="264" cm="1">
        <f t="array" ref="BB46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7" s="264" cm="1">
        <f t="array" ref="BC467">IF(AND($AT$12&gt;0,ROW()-ROW($AT$12)=0),"━━ Installationen ━━",IF(AND($AT$12&gt;0,ROW()-ROW($AT$12)&lt;=$AT$12),INDEX($AS$12:$AS$261,ROW()-ROW($AT$12)),IF(AND($BA$12&gt;0,ROW()-ROW($AT$12)-$AT$12-IF($AT$12&gt;0,1,0)=0),"━━ Hersteller ━━",IF(AND($BA$12&gt;0,ROW()-ROW($AT$12)-$AT$12-IF($AT$12&gt;0,1,0)&lt;=$BA$12),INDEX($AZ$12:$AZ$261,ROW()-ROW($AT$12)-$AT$12-IF($AT$12&gt;0,1,0)),0))))</f>
        <v>0</v>
      </c>
      <c r="BD467" s="264">
        <f t="shared" si="20"/>
        <v>0</v>
      </c>
    </row>
    <row r="468" spans="5:56" ht="27" customHeight="1">
      <c r="E468" s="63"/>
      <c r="AE468" s="61"/>
      <c r="AR468" s="40" t="str">
        <f t="shared" si="19"/>
        <v>-</v>
      </c>
      <c r="AS468" s="315" t="str" cm="1">
        <f t="array" ref="AS468">IFERROR(INDEX($E$12:$E$261, SMALL(IF($E$12:$E$261&lt;&gt;"", ROW($E$12:$E$261)-11), ROW(A457))), "")</f>
        <v/>
      </c>
      <c r="AU468" s="40" t="e">
        <f>IF(AND(Hersteller!$D468&lt;&gt;"", OR(Hersteller!#REF!="Hersteller", Hersteller!#REF!="")), ROW(), "")</f>
        <v>#REF!</v>
      </c>
      <c r="AV468" s="315" t="str" cm="1">
        <f t="array" ref="AV468">IFERROR(INDEX(Hersteller!$D$12:$D$261, _xlfn.AGGREGATE(15, 6, (ROW(Hersteller!$D$12:$D$261)-11)/((Hersteller!$D$12:$D$261&lt;&gt;"") * ((Hersteller!#REF!="Hersteller") + (Hersteller!#REF!=""))), ROW(A457))), "")</f>
        <v/>
      </c>
      <c r="AX468" s="315" t="str" cm="1">
        <f t="array" ref="AX468">IFERROR(
    INDEX(Hersteller!$D$12:$D$261,
        _xlfn.AGGREGATE(15, 6, (ROW(Hersteller!$D$12:$D$261)-11) / ((Hersteller!$D$12:$D$261&lt;&gt;"") * (Hersteller!#REF!="Zwischenhändler")), ROW(A457))
    ),
    ""
)</f>
        <v/>
      </c>
      <c r="BB468" s="264" cm="1">
        <f t="array" ref="BB46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8" s="264" cm="1">
        <f t="array" ref="BC468">IF(AND($AT$12&gt;0,ROW()-ROW($AT$12)=0),"━━ Installationen ━━",IF(AND($AT$12&gt;0,ROW()-ROW($AT$12)&lt;=$AT$12),INDEX($AS$12:$AS$261,ROW()-ROW($AT$12)),IF(AND($BA$12&gt;0,ROW()-ROW($AT$12)-$AT$12-IF($AT$12&gt;0,1,0)=0),"━━ Hersteller ━━",IF(AND($BA$12&gt;0,ROW()-ROW($AT$12)-$AT$12-IF($AT$12&gt;0,1,0)&lt;=$BA$12),INDEX($AZ$12:$AZ$261,ROW()-ROW($AT$12)-$AT$12-IF($AT$12&gt;0,1,0)),0))))</f>
        <v>0</v>
      </c>
      <c r="BD468" s="264">
        <f t="shared" si="20"/>
        <v>0</v>
      </c>
    </row>
    <row r="469" spans="5:56" ht="27" customHeight="1">
      <c r="E469" s="63"/>
      <c r="AE469" s="61"/>
      <c r="AR469" s="40" t="str">
        <f t="shared" si="19"/>
        <v>-</v>
      </c>
      <c r="AS469" s="315" t="str" cm="1">
        <f t="array" ref="AS469">IFERROR(INDEX($E$12:$E$261, SMALL(IF($E$12:$E$261&lt;&gt;"", ROW($E$12:$E$261)-11), ROW(A458))), "")</f>
        <v/>
      </c>
      <c r="AU469" s="40" t="e">
        <f>IF(AND(Hersteller!$D469&lt;&gt;"", OR(Hersteller!#REF!="Hersteller", Hersteller!#REF!="")), ROW(), "")</f>
        <v>#REF!</v>
      </c>
      <c r="AV469" s="315" t="str" cm="1">
        <f t="array" ref="AV469">IFERROR(INDEX(Hersteller!$D$12:$D$261, _xlfn.AGGREGATE(15, 6, (ROW(Hersteller!$D$12:$D$261)-11)/((Hersteller!$D$12:$D$261&lt;&gt;"") * ((Hersteller!#REF!="Hersteller") + (Hersteller!#REF!=""))), ROW(A458))), "")</f>
        <v/>
      </c>
      <c r="AX469" s="315" t="str" cm="1">
        <f t="array" ref="AX469">IFERROR(
    INDEX(Hersteller!$D$12:$D$261,
        _xlfn.AGGREGATE(15, 6, (ROW(Hersteller!$D$12:$D$261)-11) / ((Hersteller!$D$12:$D$261&lt;&gt;"") * (Hersteller!#REF!="Zwischenhändler")), ROW(A458))
    ),
    ""
)</f>
        <v/>
      </c>
      <c r="BB469" s="264" cm="1">
        <f t="array" ref="BB46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69" s="264" cm="1">
        <f t="array" ref="BC469">IF(AND($AT$12&gt;0,ROW()-ROW($AT$12)=0),"━━ Installationen ━━",IF(AND($AT$12&gt;0,ROW()-ROW($AT$12)&lt;=$AT$12),INDEX($AS$12:$AS$261,ROW()-ROW($AT$12)),IF(AND($BA$12&gt;0,ROW()-ROW($AT$12)-$AT$12-IF($AT$12&gt;0,1,0)=0),"━━ Hersteller ━━",IF(AND($BA$12&gt;0,ROW()-ROW($AT$12)-$AT$12-IF($AT$12&gt;0,1,0)&lt;=$BA$12),INDEX($AZ$12:$AZ$261,ROW()-ROW($AT$12)-$AT$12-IF($AT$12&gt;0,1,0)),0))))</f>
        <v>0</v>
      </c>
      <c r="BD469" s="264">
        <f t="shared" si="20"/>
        <v>0</v>
      </c>
    </row>
    <row r="470" spans="5:56" ht="27" customHeight="1">
      <c r="E470" s="63"/>
      <c r="AE470" s="61"/>
      <c r="AR470" s="40" t="str">
        <f t="shared" si="19"/>
        <v>-</v>
      </c>
      <c r="AS470" s="315" t="str" cm="1">
        <f t="array" ref="AS470">IFERROR(INDEX($E$12:$E$261, SMALL(IF($E$12:$E$261&lt;&gt;"", ROW($E$12:$E$261)-11), ROW(A459))), "")</f>
        <v/>
      </c>
      <c r="AU470" s="40" t="e">
        <f>IF(AND(Hersteller!$D470&lt;&gt;"", OR(Hersteller!#REF!="Hersteller", Hersteller!#REF!="")), ROW(), "")</f>
        <v>#REF!</v>
      </c>
      <c r="AV470" s="315" t="str" cm="1">
        <f t="array" ref="AV470">IFERROR(INDEX(Hersteller!$D$12:$D$261, _xlfn.AGGREGATE(15, 6, (ROW(Hersteller!$D$12:$D$261)-11)/((Hersteller!$D$12:$D$261&lt;&gt;"") * ((Hersteller!#REF!="Hersteller") + (Hersteller!#REF!=""))), ROW(A459))), "")</f>
        <v/>
      </c>
      <c r="AX470" s="315" t="str" cm="1">
        <f t="array" ref="AX470">IFERROR(
    INDEX(Hersteller!$D$12:$D$261,
        _xlfn.AGGREGATE(15, 6, (ROW(Hersteller!$D$12:$D$261)-11) / ((Hersteller!$D$12:$D$261&lt;&gt;"") * (Hersteller!#REF!="Zwischenhändler")), ROW(A459))
    ),
    ""
)</f>
        <v/>
      </c>
      <c r="BB470" s="264" cm="1">
        <f t="array" ref="BB47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0" s="264" cm="1">
        <f t="array" ref="BC470">IF(AND($AT$12&gt;0,ROW()-ROW($AT$12)=0),"━━ Installationen ━━",IF(AND($AT$12&gt;0,ROW()-ROW($AT$12)&lt;=$AT$12),INDEX($AS$12:$AS$261,ROW()-ROW($AT$12)),IF(AND($BA$12&gt;0,ROW()-ROW($AT$12)-$AT$12-IF($AT$12&gt;0,1,0)=0),"━━ Hersteller ━━",IF(AND($BA$12&gt;0,ROW()-ROW($AT$12)-$AT$12-IF($AT$12&gt;0,1,0)&lt;=$BA$12),INDEX($AZ$12:$AZ$261,ROW()-ROW($AT$12)-$AT$12-IF($AT$12&gt;0,1,0)),0))))</f>
        <v>0</v>
      </c>
      <c r="BD470" s="264">
        <f t="shared" si="20"/>
        <v>0</v>
      </c>
    </row>
    <row r="471" spans="5:56" ht="27" customHeight="1">
      <c r="E471" s="63"/>
      <c r="AE471" s="61"/>
      <c r="AR471" s="40" t="str">
        <f t="shared" si="19"/>
        <v>-</v>
      </c>
      <c r="AS471" s="315" t="str" cm="1">
        <f t="array" ref="AS471">IFERROR(INDEX($E$12:$E$261, SMALL(IF($E$12:$E$261&lt;&gt;"", ROW($E$12:$E$261)-11), ROW(A460))), "")</f>
        <v/>
      </c>
      <c r="AU471" s="40" t="e">
        <f>IF(AND(Hersteller!$D471&lt;&gt;"", OR(Hersteller!#REF!="Hersteller", Hersteller!#REF!="")), ROW(), "")</f>
        <v>#REF!</v>
      </c>
      <c r="AV471" s="315" t="str" cm="1">
        <f t="array" ref="AV471">IFERROR(INDEX(Hersteller!$D$12:$D$261, _xlfn.AGGREGATE(15, 6, (ROW(Hersteller!$D$12:$D$261)-11)/((Hersteller!$D$12:$D$261&lt;&gt;"") * ((Hersteller!#REF!="Hersteller") + (Hersteller!#REF!=""))), ROW(A460))), "")</f>
        <v/>
      </c>
      <c r="AX471" s="315" t="str" cm="1">
        <f t="array" ref="AX471">IFERROR(
    INDEX(Hersteller!$D$12:$D$261,
        _xlfn.AGGREGATE(15, 6, (ROW(Hersteller!$D$12:$D$261)-11) / ((Hersteller!$D$12:$D$261&lt;&gt;"") * (Hersteller!#REF!="Zwischenhändler")), ROW(A460))
    ),
    ""
)</f>
        <v/>
      </c>
      <c r="BB471" s="264" cm="1">
        <f t="array" ref="BB47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1" s="264" cm="1">
        <f t="array" ref="BC471">IF(AND($AT$12&gt;0,ROW()-ROW($AT$12)=0),"━━ Installationen ━━",IF(AND($AT$12&gt;0,ROW()-ROW($AT$12)&lt;=$AT$12),INDEX($AS$12:$AS$261,ROW()-ROW($AT$12)),IF(AND($BA$12&gt;0,ROW()-ROW($AT$12)-$AT$12-IF($AT$12&gt;0,1,0)=0),"━━ Hersteller ━━",IF(AND($BA$12&gt;0,ROW()-ROW($AT$12)-$AT$12-IF($AT$12&gt;0,1,0)&lt;=$BA$12),INDEX($AZ$12:$AZ$261,ROW()-ROW($AT$12)-$AT$12-IF($AT$12&gt;0,1,0)),0))))</f>
        <v>0</v>
      </c>
      <c r="BD471" s="264">
        <f t="shared" si="20"/>
        <v>0</v>
      </c>
    </row>
    <row r="472" spans="5:56" ht="27" customHeight="1">
      <c r="E472" s="63"/>
      <c r="AE472" s="61"/>
      <c r="AR472" s="40" t="str">
        <f t="shared" si="19"/>
        <v>-</v>
      </c>
      <c r="AS472" s="315" t="str" cm="1">
        <f t="array" ref="AS472">IFERROR(INDEX($E$12:$E$261, SMALL(IF($E$12:$E$261&lt;&gt;"", ROW($E$12:$E$261)-11), ROW(A461))), "")</f>
        <v/>
      </c>
      <c r="AU472" s="40" t="e">
        <f>IF(AND(Hersteller!$D472&lt;&gt;"", OR(Hersteller!#REF!="Hersteller", Hersteller!#REF!="")), ROW(), "")</f>
        <v>#REF!</v>
      </c>
      <c r="AV472" s="315" t="str" cm="1">
        <f t="array" ref="AV472">IFERROR(INDEX(Hersteller!$D$12:$D$261, _xlfn.AGGREGATE(15, 6, (ROW(Hersteller!$D$12:$D$261)-11)/((Hersteller!$D$12:$D$261&lt;&gt;"") * ((Hersteller!#REF!="Hersteller") + (Hersteller!#REF!=""))), ROW(A461))), "")</f>
        <v/>
      </c>
      <c r="AX472" s="315" t="str" cm="1">
        <f t="array" ref="AX472">IFERROR(
    INDEX(Hersteller!$D$12:$D$261,
        _xlfn.AGGREGATE(15, 6, (ROW(Hersteller!$D$12:$D$261)-11) / ((Hersteller!$D$12:$D$261&lt;&gt;"") * (Hersteller!#REF!="Zwischenhändler")), ROW(A461))
    ),
    ""
)</f>
        <v/>
      </c>
      <c r="BB472" s="264" cm="1">
        <f t="array" ref="BB47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2" s="264" cm="1">
        <f t="array" ref="BC472">IF(AND($AT$12&gt;0,ROW()-ROW($AT$12)=0),"━━ Installationen ━━",IF(AND($AT$12&gt;0,ROW()-ROW($AT$12)&lt;=$AT$12),INDEX($AS$12:$AS$261,ROW()-ROW($AT$12)),IF(AND($BA$12&gt;0,ROW()-ROW($AT$12)-$AT$12-IF($AT$12&gt;0,1,0)=0),"━━ Hersteller ━━",IF(AND($BA$12&gt;0,ROW()-ROW($AT$12)-$AT$12-IF($AT$12&gt;0,1,0)&lt;=$BA$12),INDEX($AZ$12:$AZ$261,ROW()-ROW($AT$12)-$AT$12-IF($AT$12&gt;0,1,0)),0))))</f>
        <v>0</v>
      </c>
      <c r="BD472" s="264">
        <f t="shared" si="20"/>
        <v>0</v>
      </c>
    </row>
    <row r="473" spans="5:56" ht="27" customHeight="1">
      <c r="E473" s="63"/>
      <c r="AE473" s="61"/>
      <c r="AR473" s="40" t="str">
        <f t="shared" si="19"/>
        <v>-</v>
      </c>
      <c r="AS473" s="315" t="str" cm="1">
        <f t="array" ref="AS473">IFERROR(INDEX($E$12:$E$261, SMALL(IF($E$12:$E$261&lt;&gt;"", ROW($E$12:$E$261)-11), ROW(A462))), "")</f>
        <v/>
      </c>
      <c r="AU473" s="40" t="e">
        <f>IF(AND(Hersteller!$D473&lt;&gt;"", OR(Hersteller!#REF!="Hersteller", Hersteller!#REF!="")), ROW(), "")</f>
        <v>#REF!</v>
      </c>
      <c r="AV473" s="315" t="str" cm="1">
        <f t="array" ref="AV473">IFERROR(INDEX(Hersteller!$D$12:$D$261, _xlfn.AGGREGATE(15, 6, (ROW(Hersteller!$D$12:$D$261)-11)/((Hersteller!$D$12:$D$261&lt;&gt;"") * ((Hersteller!#REF!="Hersteller") + (Hersteller!#REF!=""))), ROW(A462))), "")</f>
        <v/>
      </c>
      <c r="AX473" s="315" t="str" cm="1">
        <f t="array" ref="AX473">IFERROR(
    INDEX(Hersteller!$D$12:$D$261,
        _xlfn.AGGREGATE(15, 6, (ROW(Hersteller!$D$12:$D$261)-11) / ((Hersteller!$D$12:$D$261&lt;&gt;"") * (Hersteller!#REF!="Zwischenhändler")), ROW(A462))
    ),
    ""
)</f>
        <v/>
      </c>
      <c r="BB473" s="264" cm="1">
        <f t="array" ref="BB47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3" s="264" cm="1">
        <f t="array" ref="BC473">IF(AND($AT$12&gt;0,ROW()-ROW($AT$12)=0),"━━ Installationen ━━",IF(AND($AT$12&gt;0,ROW()-ROW($AT$12)&lt;=$AT$12),INDEX($AS$12:$AS$261,ROW()-ROW($AT$12)),IF(AND($BA$12&gt;0,ROW()-ROW($AT$12)-$AT$12-IF($AT$12&gt;0,1,0)=0),"━━ Hersteller ━━",IF(AND($BA$12&gt;0,ROW()-ROW($AT$12)-$AT$12-IF($AT$12&gt;0,1,0)&lt;=$BA$12),INDEX($AZ$12:$AZ$261,ROW()-ROW($AT$12)-$AT$12-IF($AT$12&gt;0,1,0)),0))))</f>
        <v>0</v>
      </c>
      <c r="BD473" s="264">
        <f t="shared" si="20"/>
        <v>0</v>
      </c>
    </row>
    <row r="474" spans="5:56" ht="27" customHeight="1">
      <c r="E474" s="63"/>
      <c r="AE474" s="61"/>
      <c r="AR474" s="40" t="str">
        <f t="shared" si="19"/>
        <v>-</v>
      </c>
      <c r="AS474" s="315" t="str" cm="1">
        <f t="array" ref="AS474">IFERROR(INDEX($E$12:$E$261, SMALL(IF($E$12:$E$261&lt;&gt;"", ROW($E$12:$E$261)-11), ROW(A463))), "")</f>
        <v/>
      </c>
      <c r="AU474" s="40" t="e">
        <f>IF(AND(Hersteller!$D474&lt;&gt;"", OR(Hersteller!#REF!="Hersteller", Hersteller!#REF!="")), ROW(), "")</f>
        <v>#REF!</v>
      </c>
      <c r="AV474" s="315" t="str" cm="1">
        <f t="array" ref="AV474">IFERROR(INDEX(Hersteller!$D$12:$D$261, _xlfn.AGGREGATE(15, 6, (ROW(Hersteller!$D$12:$D$261)-11)/((Hersteller!$D$12:$D$261&lt;&gt;"") * ((Hersteller!#REF!="Hersteller") + (Hersteller!#REF!=""))), ROW(A463))), "")</f>
        <v/>
      </c>
      <c r="AX474" s="315" t="str" cm="1">
        <f t="array" ref="AX474">IFERROR(
    INDEX(Hersteller!$D$12:$D$261,
        _xlfn.AGGREGATE(15, 6, (ROW(Hersteller!$D$12:$D$261)-11) / ((Hersteller!$D$12:$D$261&lt;&gt;"") * (Hersteller!#REF!="Zwischenhändler")), ROW(A463))
    ),
    ""
)</f>
        <v/>
      </c>
      <c r="BB474" s="264" cm="1">
        <f t="array" ref="BB47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4" s="264" cm="1">
        <f t="array" ref="BC474">IF(AND($AT$12&gt;0,ROW()-ROW($AT$12)=0),"━━ Installationen ━━",IF(AND($AT$12&gt;0,ROW()-ROW($AT$12)&lt;=$AT$12),INDEX($AS$12:$AS$261,ROW()-ROW($AT$12)),IF(AND($BA$12&gt;0,ROW()-ROW($AT$12)-$AT$12-IF($AT$12&gt;0,1,0)=0),"━━ Hersteller ━━",IF(AND($BA$12&gt;0,ROW()-ROW($AT$12)-$AT$12-IF($AT$12&gt;0,1,0)&lt;=$BA$12),INDEX($AZ$12:$AZ$261,ROW()-ROW($AT$12)-$AT$12-IF($AT$12&gt;0,1,0)),0))))</f>
        <v>0</v>
      </c>
      <c r="BD474" s="264">
        <f t="shared" si="20"/>
        <v>0</v>
      </c>
    </row>
    <row r="475" spans="5:56" ht="27" customHeight="1">
      <c r="E475" s="63"/>
      <c r="AE475" s="61"/>
      <c r="AR475" s="40" t="str">
        <f t="shared" si="19"/>
        <v>-</v>
      </c>
      <c r="AS475" s="315" t="str" cm="1">
        <f t="array" ref="AS475">IFERROR(INDEX($E$12:$E$261, SMALL(IF($E$12:$E$261&lt;&gt;"", ROW($E$12:$E$261)-11), ROW(A464))), "")</f>
        <v/>
      </c>
      <c r="AU475" s="40" t="e">
        <f>IF(AND(Hersteller!$D475&lt;&gt;"", OR(Hersteller!#REF!="Hersteller", Hersteller!#REF!="")), ROW(), "")</f>
        <v>#REF!</v>
      </c>
      <c r="AV475" s="315" t="str" cm="1">
        <f t="array" ref="AV475">IFERROR(INDEX(Hersteller!$D$12:$D$261, _xlfn.AGGREGATE(15, 6, (ROW(Hersteller!$D$12:$D$261)-11)/((Hersteller!$D$12:$D$261&lt;&gt;"") * ((Hersteller!#REF!="Hersteller") + (Hersteller!#REF!=""))), ROW(A464))), "")</f>
        <v/>
      </c>
      <c r="AX475" s="315" t="str" cm="1">
        <f t="array" ref="AX475">IFERROR(
    INDEX(Hersteller!$D$12:$D$261,
        _xlfn.AGGREGATE(15, 6, (ROW(Hersteller!$D$12:$D$261)-11) / ((Hersteller!$D$12:$D$261&lt;&gt;"") * (Hersteller!#REF!="Zwischenhändler")), ROW(A464))
    ),
    ""
)</f>
        <v/>
      </c>
      <c r="BB475" s="264" cm="1">
        <f t="array" ref="BB47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5" s="264" cm="1">
        <f t="array" ref="BC475">IF(AND($AT$12&gt;0,ROW()-ROW($AT$12)=0),"━━ Installationen ━━",IF(AND($AT$12&gt;0,ROW()-ROW($AT$12)&lt;=$AT$12),INDEX($AS$12:$AS$261,ROW()-ROW($AT$12)),IF(AND($BA$12&gt;0,ROW()-ROW($AT$12)-$AT$12-IF($AT$12&gt;0,1,0)=0),"━━ Hersteller ━━",IF(AND($BA$12&gt;0,ROW()-ROW($AT$12)-$AT$12-IF($AT$12&gt;0,1,0)&lt;=$BA$12),INDEX($AZ$12:$AZ$261,ROW()-ROW($AT$12)-$AT$12-IF($AT$12&gt;0,1,0)),0))))</f>
        <v>0</v>
      </c>
      <c r="BD475" s="264">
        <f t="shared" si="20"/>
        <v>0</v>
      </c>
    </row>
    <row r="476" spans="5:56" ht="27" customHeight="1">
      <c r="E476" s="63"/>
      <c r="AE476" s="61"/>
      <c r="AR476" s="40" t="str">
        <f t="shared" si="19"/>
        <v>-</v>
      </c>
      <c r="AS476" s="315" t="str" cm="1">
        <f t="array" ref="AS476">IFERROR(INDEX($E$12:$E$261, SMALL(IF($E$12:$E$261&lt;&gt;"", ROW($E$12:$E$261)-11), ROW(A465))), "")</f>
        <v/>
      </c>
      <c r="AU476" s="40" t="e">
        <f>IF(AND(Hersteller!$D476&lt;&gt;"", OR(Hersteller!#REF!="Hersteller", Hersteller!#REF!="")), ROW(), "")</f>
        <v>#REF!</v>
      </c>
      <c r="AV476" s="315" t="str" cm="1">
        <f t="array" ref="AV476">IFERROR(INDEX(Hersteller!$D$12:$D$261, _xlfn.AGGREGATE(15, 6, (ROW(Hersteller!$D$12:$D$261)-11)/((Hersteller!$D$12:$D$261&lt;&gt;"") * ((Hersteller!#REF!="Hersteller") + (Hersteller!#REF!=""))), ROW(A465))), "")</f>
        <v/>
      </c>
      <c r="AX476" s="315" t="str" cm="1">
        <f t="array" ref="AX476">IFERROR(
    INDEX(Hersteller!$D$12:$D$261,
        _xlfn.AGGREGATE(15, 6, (ROW(Hersteller!$D$12:$D$261)-11) / ((Hersteller!$D$12:$D$261&lt;&gt;"") * (Hersteller!#REF!="Zwischenhändler")), ROW(A465))
    ),
    ""
)</f>
        <v/>
      </c>
      <c r="BB476" s="264" cm="1">
        <f t="array" ref="BB47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6" s="264" cm="1">
        <f t="array" ref="BC476">IF(AND($AT$12&gt;0,ROW()-ROW($AT$12)=0),"━━ Installationen ━━",IF(AND($AT$12&gt;0,ROW()-ROW($AT$12)&lt;=$AT$12),INDEX($AS$12:$AS$261,ROW()-ROW($AT$12)),IF(AND($BA$12&gt;0,ROW()-ROW($AT$12)-$AT$12-IF($AT$12&gt;0,1,0)=0),"━━ Hersteller ━━",IF(AND($BA$12&gt;0,ROW()-ROW($AT$12)-$AT$12-IF($AT$12&gt;0,1,0)&lt;=$BA$12),INDEX($AZ$12:$AZ$261,ROW()-ROW($AT$12)-$AT$12-IF($AT$12&gt;0,1,0)),0))))</f>
        <v>0</v>
      </c>
      <c r="BD476" s="264">
        <f t="shared" si="20"/>
        <v>0</v>
      </c>
    </row>
    <row r="477" spans="5:56" ht="27" customHeight="1">
      <c r="E477" s="63"/>
      <c r="AE477" s="61"/>
      <c r="AR477" s="40" t="str">
        <f t="shared" si="19"/>
        <v>-</v>
      </c>
      <c r="AS477" s="315" t="str" cm="1">
        <f t="array" ref="AS477">IFERROR(INDEX($E$12:$E$261, SMALL(IF($E$12:$E$261&lt;&gt;"", ROW($E$12:$E$261)-11), ROW(A466))), "")</f>
        <v/>
      </c>
      <c r="AU477" s="40" t="e">
        <f>IF(AND(Hersteller!$D477&lt;&gt;"", OR(Hersteller!#REF!="Hersteller", Hersteller!#REF!="")), ROW(), "")</f>
        <v>#REF!</v>
      </c>
      <c r="AV477" s="315" t="str" cm="1">
        <f t="array" ref="AV477">IFERROR(INDEX(Hersteller!$D$12:$D$261, _xlfn.AGGREGATE(15, 6, (ROW(Hersteller!$D$12:$D$261)-11)/((Hersteller!$D$12:$D$261&lt;&gt;"") * ((Hersteller!#REF!="Hersteller") + (Hersteller!#REF!=""))), ROW(A466))), "")</f>
        <v/>
      </c>
      <c r="AX477" s="315" t="str" cm="1">
        <f t="array" ref="AX477">IFERROR(
    INDEX(Hersteller!$D$12:$D$261,
        _xlfn.AGGREGATE(15, 6, (ROW(Hersteller!$D$12:$D$261)-11) / ((Hersteller!$D$12:$D$261&lt;&gt;"") * (Hersteller!#REF!="Zwischenhändler")), ROW(A466))
    ),
    ""
)</f>
        <v/>
      </c>
      <c r="BB477" s="264" cm="1">
        <f t="array" ref="BB47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7" s="264" cm="1">
        <f t="array" ref="BC477">IF(AND($AT$12&gt;0,ROW()-ROW($AT$12)=0),"━━ Installationen ━━",IF(AND($AT$12&gt;0,ROW()-ROW($AT$12)&lt;=$AT$12),INDEX($AS$12:$AS$261,ROW()-ROW($AT$12)),IF(AND($BA$12&gt;0,ROW()-ROW($AT$12)-$AT$12-IF($AT$12&gt;0,1,0)=0),"━━ Hersteller ━━",IF(AND($BA$12&gt;0,ROW()-ROW($AT$12)-$AT$12-IF($AT$12&gt;0,1,0)&lt;=$BA$12),INDEX($AZ$12:$AZ$261,ROW()-ROW($AT$12)-$AT$12-IF($AT$12&gt;0,1,0)),0))))</f>
        <v>0</v>
      </c>
      <c r="BD477" s="264">
        <f t="shared" si="20"/>
        <v>0</v>
      </c>
    </row>
    <row r="478" spans="5:56" ht="27" customHeight="1">
      <c r="E478" s="63"/>
      <c r="AE478" s="61"/>
      <c r="AR478" s="40" t="str">
        <f t="shared" si="19"/>
        <v>-</v>
      </c>
      <c r="AS478" s="315" t="str" cm="1">
        <f t="array" ref="AS478">IFERROR(INDEX($E$12:$E$261, SMALL(IF($E$12:$E$261&lt;&gt;"", ROW($E$12:$E$261)-11), ROW(A467))), "")</f>
        <v/>
      </c>
      <c r="AU478" s="40" t="e">
        <f>IF(AND(Hersteller!$D478&lt;&gt;"", OR(Hersteller!#REF!="Hersteller", Hersteller!#REF!="")), ROW(), "")</f>
        <v>#REF!</v>
      </c>
      <c r="AV478" s="315" t="str" cm="1">
        <f t="array" ref="AV478">IFERROR(INDEX(Hersteller!$D$12:$D$261, _xlfn.AGGREGATE(15, 6, (ROW(Hersteller!$D$12:$D$261)-11)/((Hersteller!$D$12:$D$261&lt;&gt;"") * ((Hersteller!#REF!="Hersteller") + (Hersteller!#REF!=""))), ROW(A467))), "")</f>
        <v/>
      </c>
      <c r="AX478" s="315" t="str" cm="1">
        <f t="array" ref="AX478">IFERROR(
    INDEX(Hersteller!$D$12:$D$261,
        _xlfn.AGGREGATE(15, 6, (ROW(Hersteller!$D$12:$D$261)-11) / ((Hersteller!$D$12:$D$261&lt;&gt;"") * (Hersteller!#REF!="Zwischenhändler")), ROW(A467))
    ),
    ""
)</f>
        <v/>
      </c>
      <c r="BB478" s="264" cm="1">
        <f t="array" ref="BB47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8" s="264" cm="1">
        <f t="array" ref="BC478">IF(AND($AT$12&gt;0,ROW()-ROW($AT$12)=0),"━━ Installationen ━━",IF(AND($AT$12&gt;0,ROW()-ROW($AT$12)&lt;=$AT$12),INDEX($AS$12:$AS$261,ROW()-ROW($AT$12)),IF(AND($BA$12&gt;0,ROW()-ROW($AT$12)-$AT$12-IF($AT$12&gt;0,1,0)=0),"━━ Hersteller ━━",IF(AND($BA$12&gt;0,ROW()-ROW($AT$12)-$AT$12-IF($AT$12&gt;0,1,0)&lt;=$BA$12),INDEX($AZ$12:$AZ$261,ROW()-ROW($AT$12)-$AT$12-IF($AT$12&gt;0,1,0)),0))))</f>
        <v>0</v>
      </c>
      <c r="BD478" s="264">
        <f t="shared" si="20"/>
        <v>0</v>
      </c>
    </row>
    <row r="479" spans="5:56" ht="27" customHeight="1">
      <c r="E479" s="63"/>
      <c r="AE479" s="61"/>
      <c r="AR479" s="40" t="str">
        <f t="shared" si="19"/>
        <v>-</v>
      </c>
      <c r="AS479" s="315" t="str" cm="1">
        <f t="array" ref="AS479">IFERROR(INDEX($E$12:$E$261, SMALL(IF($E$12:$E$261&lt;&gt;"", ROW($E$12:$E$261)-11), ROW(A468))), "")</f>
        <v/>
      </c>
      <c r="AU479" s="40" t="e">
        <f>IF(AND(Hersteller!$D479&lt;&gt;"", OR(Hersteller!#REF!="Hersteller", Hersteller!#REF!="")), ROW(), "")</f>
        <v>#REF!</v>
      </c>
      <c r="AV479" s="315" t="str" cm="1">
        <f t="array" ref="AV479">IFERROR(INDEX(Hersteller!$D$12:$D$261, _xlfn.AGGREGATE(15, 6, (ROW(Hersteller!$D$12:$D$261)-11)/((Hersteller!$D$12:$D$261&lt;&gt;"") * ((Hersteller!#REF!="Hersteller") + (Hersteller!#REF!=""))), ROW(A468))), "")</f>
        <v/>
      </c>
      <c r="AX479" s="315" t="str" cm="1">
        <f t="array" ref="AX479">IFERROR(
    INDEX(Hersteller!$D$12:$D$261,
        _xlfn.AGGREGATE(15, 6, (ROW(Hersteller!$D$12:$D$261)-11) / ((Hersteller!$D$12:$D$261&lt;&gt;"") * (Hersteller!#REF!="Zwischenhändler")), ROW(A468))
    ),
    ""
)</f>
        <v/>
      </c>
      <c r="BB479" s="264" cm="1">
        <f t="array" ref="BB47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79" s="264" cm="1">
        <f t="array" ref="BC479">IF(AND($AT$12&gt;0,ROW()-ROW($AT$12)=0),"━━ Installationen ━━",IF(AND($AT$12&gt;0,ROW()-ROW($AT$12)&lt;=$AT$12),INDEX($AS$12:$AS$261,ROW()-ROW($AT$12)),IF(AND($BA$12&gt;0,ROW()-ROW($AT$12)-$AT$12-IF($AT$12&gt;0,1,0)=0),"━━ Hersteller ━━",IF(AND($BA$12&gt;0,ROW()-ROW($AT$12)-$AT$12-IF($AT$12&gt;0,1,0)&lt;=$BA$12),INDEX($AZ$12:$AZ$261,ROW()-ROW($AT$12)-$AT$12-IF($AT$12&gt;0,1,0)),0))))</f>
        <v>0</v>
      </c>
      <c r="BD479" s="264">
        <f t="shared" si="20"/>
        <v>0</v>
      </c>
    </row>
    <row r="480" spans="5:56" ht="27" customHeight="1">
      <c r="E480" s="63"/>
      <c r="AE480" s="61"/>
      <c r="AR480" s="40" t="str">
        <f t="shared" si="19"/>
        <v>-</v>
      </c>
      <c r="AS480" s="315" t="str" cm="1">
        <f t="array" ref="AS480">IFERROR(INDEX($E$12:$E$261, SMALL(IF($E$12:$E$261&lt;&gt;"", ROW($E$12:$E$261)-11), ROW(A469))), "")</f>
        <v/>
      </c>
      <c r="AU480" s="40" t="e">
        <f>IF(AND(Hersteller!$D480&lt;&gt;"", OR(Hersteller!#REF!="Hersteller", Hersteller!#REF!="")), ROW(), "")</f>
        <v>#REF!</v>
      </c>
      <c r="AV480" s="315" t="str" cm="1">
        <f t="array" ref="AV480">IFERROR(INDEX(Hersteller!$D$12:$D$261, _xlfn.AGGREGATE(15, 6, (ROW(Hersteller!$D$12:$D$261)-11)/((Hersteller!$D$12:$D$261&lt;&gt;"") * ((Hersteller!#REF!="Hersteller") + (Hersteller!#REF!=""))), ROW(A469))), "")</f>
        <v/>
      </c>
      <c r="AX480" s="315" t="str" cm="1">
        <f t="array" ref="AX480">IFERROR(
    INDEX(Hersteller!$D$12:$D$261,
        _xlfn.AGGREGATE(15, 6, (ROW(Hersteller!$D$12:$D$261)-11) / ((Hersteller!$D$12:$D$261&lt;&gt;"") * (Hersteller!#REF!="Zwischenhändler")), ROW(A469))
    ),
    ""
)</f>
        <v/>
      </c>
      <c r="BB480" s="264" cm="1">
        <f t="array" ref="BB48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0" s="264" cm="1">
        <f t="array" ref="BC480">IF(AND($AT$12&gt;0,ROW()-ROW($AT$12)=0),"━━ Installationen ━━",IF(AND($AT$12&gt;0,ROW()-ROW($AT$12)&lt;=$AT$12),INDEX($AS$12:$AS$261,ROW()-ROW($AT$12)),IF(AND($BA$12&gt;0,ROW()-ROW($AT$12)-$AT$12-IF($AT$12&gt;0,1,0)=0),"━━ Hersteller ━━",IF(AND($BA$12&gt;0,ROW()-ROW($AT$12)-$AT$12-IF($AT$12&gt;0,1,0)&lt;=$BA$12),INDEX($AZ$12:$AZ$261,ROW()-ROW($AT$12)-$AT$12-IF($AT$12&gt;0,1,0)),0))))</f>
        <v>0</v>
      </c>
      <c r="BD480" s="264">
        <f t="shared" si="20"/>
        <v>0</v>
      </c>
    </row>
    <row r="481" spans="5:56" ht="27" customHeight="1">
      <c r="E481" s="63"/>
      <c r="AE481" s="61"/>
      <c r="AR481" s="40" t="str">
        <f t="shared" si="19"/>
        <v>-</v>
      </c>
      <c r="AS481" s="315" t="str" cm="1">
        <f t="array" ref="AS481">IFERROR(INDEX($E$12:$E$261, SMALL(IF($E$12:$E$261&lt;&gt;"", ROW($E$12:$E$261)-11), ROW(A470))), "")</f>
        <v/>
      </c>
      <c r="AU481" s="40" t="e">
        <f>IF(AND(Hersteller!$D481&lt;&gt;"", OR(Hersteller!#REF!="Hersteller", Hersteller!#REF!="")), ROW(), "")</f>
        <v>#REF!</v>
      </c>
      <c r="AV481" s="315" t="str" cm="1">
        <f t="array" ref="AV481">IFERROR(INDEX(Hersteller!$D$12:$D$261, _xlfn.AGGREGATE(15, 6, (ROW(Hersteller!$D$12:$D$261)-11)/((Hersteller!$D$12:$D$261&lt;&gt;"") * ((Hersteller!#REF!="Hersteller") + (Hersteller!#REF!=""))), ROW(A470))), "")</f>
        <v/>
      </c>
      <c r="AX481" s="315" t="str" cm="1">
        <f t="array" ref="AX481">IFERROR(
    INDEX(Hersteller!$D$12:$D$261,
        _xlfn.AGGREGATE(15, 6, (ROW(Hersteller!$D$12:$D$261)-11) / ((Hersteller!$D$12:$D$261&lt;&gt;"") * (Hersteller!#REF!="Zwischenhändler")), ROW(A470))
    ),
    ""
)</f>
        <v/>
      </c>
      <c r="BB481" s="264" cm="1">
        <f t="array" ref="BB48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1" s="264" cm="1">
        <f t="array" ref="BC481">IF(AND($AT$12&gt;0,ROW()-ROW($AT$12)=0),"━━ Installationen ━━",IF(AND($AT$12&gt;0,ROW()-ROW($AT$12)&lt;=$AT$12),INDEX($AS$12:$AS$261,ROW()-ROW($AT$12)),IF(AND($BA$12&gt;0,ROW()-ROW($AT$12)-$AT$12-IF($AT$12&gt;0,1,0)=0),"━━ Hersteller ━━",IF(AND($BA$12&gt;0,ROW()-ROW($AT$12)-$AT$12-IF($AT$12&gt;0,1,0)&lt;=$BA$12),INDEX($AZ$12:$AZ$261,ROW()-ROW($AT$12)-$AT$12-IF($AT$12&gt;0,1,0)),0))))</f>
        <v>0</v>
      </c>
      <c r="BD481" s="264">
        <f t="shared" si="20"/>
        <v>0</v>
      </c>
    </row>
    <row r="482" spans="5:56" ht="27" customHeight="1">
      <c r="E482" s="63"/>
      <c r="AE482" s="61"/>
      <c r="AR482" s="40" t="str">
        <f t="shared" si="19"/>
        <v>-</v>
      </c>
      <c r="AS482" s="315" t="str" cm="1">
        <f t="array" ref="AS482">IFERROR(INDEX($E$12:$E$261, SMALL(IF($E$12:$E$261&lt;&gt;"", ROW($E$12:$E$261)-11), ROW(A471))), "")</f>
        <v/>
      </c>
      <c r="AU482" s="40" t="e">
        <f>IF(AND(Hersteller!$D482&lt;&gt;"", OR(Hersteller!#REF!="Hersteller", Hersteller!#REF!="")), ROW(), "")</f>
        <v>#REF!</v>
      </c>
      <c r="AV482" s="315" t="str" cm="1">
        <f t="array" ref="AV482">IFERROR(INDEX(Hersteller!$D$12:$D$261, _xlfn.AGGREGATE(15, 6, (ROW(Hersteller!$D$12:$D$261)-11)/((Hersteller!$D$12:$D$261&lt;&gt;"") * ((Hersteller!#REF!="Hersteller") + (Hersteller!#REF!=""))), ROW(A471))), "")</f>
        <v/>
      </c>
      <c r="AX482" s="315" t="str" cm="1">
        <f t="array" ref="AX482">IFERROR(
    INDEX(Hersteller!$D$12:$D$261,
        _xlfn.AGGREGATE(15, 6, (ROW(Hersteller!$D$12:$D$261)-11) / ((Hersteller!$D$12:$D$261&lt;&gt;"") * (Hersteller!#REF!="Zwischenhändler")), ROW(A471))
    ),
    ""
)</f>
        <v/>
      </c>
      <c r="BB482" s="264" cm="1">
        <f t="array" ref="BB48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2" s="264" cm="1">
        <f t="array" ref="BC482">IF(AND($AT$12&gt;0,ROW()-ROW($AT$12)=0),"━━ Installationen ━━",IF(AND($AT$12&gt;0,ROW()-ROW($AT$12)&lt;=$AT$12),INDEX($AS$12:$AS$261,ROW()-ROW($AT$12)),IF(AND($BA$12&gt;0,ROW()-ROW($AT$12)-$AT$12-IF($AT$12&gt;0,1,0)=0),"━━ Hersteller ━━",IF(AND($BA$12&gt;0,ROW()-ROW($AT$12)-$AT$12-IF($AT$12&gt;0,1,0)&lt;=$BA$12),INDEX($AZ$12:$AZ$261,ROW()-ROW($AT$12)-$AT$12-IF($AT$12&gt;0,1,0)),0))))</f>
        <v>0</v>
      </c>
      <c r="BD482" s="264">
        <f t="shared" si="20"/>
        <v>0</v>
      </c>
    </row>
    <row r="483" spans="5:56" ht="27" customHeight="1">
      <c r="E483" s="63"/>
      <c r="AE483" s="61"/>
      <c r="AR483" s="40" t="str">
        <f t="shared" si="19"/>
        <v>-</v>
      </c>
      <c r="AS483" s="315" t="str" cm="1">
        <f t="array" ref="AS483">IFERROR(INDEX($E$12:$E$261, SMALL(IF($E$12:$E$261&lt;&gt;"", ROW($E$12:$E$261)-11), ROW(A472))), "")</f>
        <v/>
      </c>
      <c r="AU483" s="40" t="e">
        <f>IF(AND(Hersteller!$D483&lt;&gt;"", OR(Hersteller!#REF!="Hersteller", Hersteller!#REF!="")), ROW(), "")</f>
        <v>#REF!</v>
      </c>
      <c r="AV483" s="315" t="str" cm="1">
        <f t="array" ref="AV483">IFERROR(INDEX(Hersteller!$D$12:$D$261, _xlfn.AGGREGATE(15, 6, (ROW(Hersteller!$D$12:$D$261)-11)/((Hersteller!$D$12:$D$261&lt;&gt;"") * ((Hersteller!#REF!="Hersteller") + (Hersteller!#REF!=""))), ROW(A472))), "")</f>
        <v/>
      </c>
      <c r="AX483" s="315" t="str" cm="1">
        <f t="array" ref="AX483">IFERROR(
    INDEX(Hersteller!$D$12:$D$261,
        _xlfn.AGGREGATE(15, 6, (ROW(Hersteller!$D$12:$D$261)-11) / ((Hersteller!$D$12:$D$261&lt;&gt;"") * (Hersteller!#REF!="Zwischenhändler")), ROW(A472))
    ),
    ""
)</f>
        <v/>
      </c>
      <c r="BB483" s="264" cm="1">
        <f t="array" ref="BB48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3" s="264" cm="1">
        <f t="array" ref="BC483">IF(AND($AT$12&gt;0,ROW()-ROW($AT$12)=0),"━━ Installationen ━━",IF(AND($AT$12&gt;0,ROW()-ROW($AT$12)&lt;=$AT$12),INDEX($AS$12:$AS$261,ROW()-ROW($AT$12)),IF(AND($BA$12&gt;0,ROW()-ROW($AT$12)-$AT$12-IF($AT$12&gt;0,1,0)=0),"━━ Hersteller ━━",IF(AND($BA$12&gt;0,ROW()-ROW($AT$12)-$AT$12-IF($AT$12&gt;0,1,0)&lt;=$BA$12),INDEX($AZ$12:$AZ$261,ROW()-ROW($AT$12)-$AT$12-IF($AT$12&gt;0,1,0)),0))))</f>
        <v>0</v>
      </c>
      <c r="BD483" s="264">
        <f t="shared" si="20"/>
        <v>0</v>
      </c>
    </row>
    <row r="484" spans="5:56" ht="27" customHeight="1">
      <c r="E484" s="63"/>
      <c r="AE484" s="61"/>
      <c r="AR484" s="40" t="str">
        <f t="shared" si="19"/>
        <v>-</v>
      </c>
      <c r="AS484" s="315" t="str" cm="1">
        <f t="array" ref="AS484">IFERROR(INDEX($E$12:$E$261, SMALL(IF($E$12:$E$261&lt;&gt;"", ROW($E$12:$E$261)-11), ROW(A473))), "")</f>
        <v/>
      </c>
      <c r="AU484" s="40" t="e">
        <f>IF(AND(Hersteller!$D484&lt;&gt;"", OR(Hersteller!#REF!="Hersteller", Hersteller!#REF!="")), ROW(), "")</f>
        <v>#REF!</v>
      </c>
      <c r="AV484" s="315" t="str" cm="1">
        <f t="array" ref="AV484">IFERROR(INDEX(Hersteller!$D$12:$D$261, _xlfn.AGGREGATE(15, 6, (ROW(Hersteller!$D$12:$D$261)-11)/((Hersteller!$D$12:$D$261&lt;&gt;"") * ((Hersteller!#REF!="Hersteller") + (Hersteller!#REF!=""))), ROW(A473))), "")</f>
        <v/>
      </c>
      <c r="AX484" s="315" t="str" cm="1">
        <f t="array" ref="AX484">IFERROR(
    INDEX(Hersteller!$D$12:$D$261,
        _xlfn.AGGREGATE(15, 6, (ROW(Hersteller!$D$12:$D$261)-11) / ((Hersteller!$D$12:$D$261&lt;&gt;"") * (Hersteller!#REF!="Zwischenhändler")), ROW(A473))
    ),
    ""
)</f>
        <v/>
      </c>
      <c r="BB484" s="264" cm="1">
        <f t="array" ref="BB48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4" s="264" cm="1">
        <f t="array" ref="BC484">IF(AND($AT$12&gt;0,ROW()-ROW($AT$12)=0),"━━ Installationen ━━",IF(AND($AT$12&gt;0,ROW()-ROW($AT$12)&lt;=$AT$12),INDEX($AS$12:$AS$261,ROW()-ROW($AT$12)),IF(AND($BA$12&gt;0,ROW()-ROW($AT$12)-$AT$12-IF($AT$12&gt;0,1,0)=0),"━━ Hersteller ━━",IF(AND($BA$12&gt;0,ROW()-ROW($AT$12)-$AT$12-IF($AT$12&gt;0,1,0)&lt;=$BA$12),INDEX($AZ$12:$AZ$261,ROW()-ROW($AT$12)-$AT$12-IF($AT$12&gt;0,1,0)),0))))</f>
        <v>0</v>
      </c>
      <c r="BD484" s="264">
        <f t="shared" si="20"/>
        <v>0</v>
      </c>
    </row>
    <row r="485" spans="5:56" ht="27" customHeight="1">
      <c r="E485" s="63"/>
      <c r="AE485" s="61"/>
      <c r="AR485" s="40" t="str">
        <f t="shared" si="19"/>
        <v>-</v>
      </c>
      <c r="AS485" s="315" t="str" cm="1">
        <f t="array" ref="AS485">IFERROR(INDEX($E$12:$E$261, SMALL(IF($E$12:$E$261&lt;&gt;"", ROW($E$12:$E$261)-11), ROW(A474))), "")</f>
        <v/>
      </c>
      <c r="AU485" s="40" t="e">
        <f>IF(AND(Hersteller!$D485&lt;&gt;"", OR(Hersteller!#REF!="Hersteller", Hersteller!#REF!="")), ROW(), "")</f>
        <v>#REF!</v>
      </c>
      <c r="AV485" s="315" t="str" cm="1">
        <f t="array" ref="AV485">IFERROR(INDEX(Hersteller!$D$12:$D$261, _xlfn.AGGREGATE(15, 6, (ROW(Hersteller!$D$12:$D$261)-11)/((Hersteller!$D$12:$D$261&lt;&gt;"") * ((Hersteller!#REF!="Hersteller") + (Hersteller!#REF!=""))), ROW(A474))), "")</f>
        <v/>
      </c>
      <c r="AX485" s="315" t="str" cm="1">
        <f t="array" ref="AX485">IFERROR(
    INDEX(Hersteller!$D$12:$D$261,
        _xlfn.AGGREGATE(15, 6, (ROW(Hersteller!$D$12:$D$261)-11) / ((Hersteller!$D$12:$D$261&lt;&gt;"") * (Hersteller!#REF!="Zwischenhändler")), ROW(A474))
    ),
    ""
)</f>
        <v/>
      </c>
      <c r="BB485" s="264" cm="1">
        <f t="array" ref="BB48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5" s="264" cm="1">
        <f t="array" ref="BC485">IF(AND($AT$12&gt;0,ROW()-ROW($AT$12)=0),"━━ Installationen ━━",IF(AND($AT$12&gt;0,ROW()-ROW($AT$12)&lt;=$AT$12),INDEX($AS$12:$AS$261,ROW()-ROW($AT$12)),IF(AND($BA$12&gt;0,ROW()-ROW($AT$12)-$AT$12-IF($AT$12&gt;0,1,0)=0),"━━ Hersteller ━━",IF(AND($BA$12&gt;0,ROW()-ROW($AT$12)-$AT$12-IF($AT$12&gt;0,1,0)&lt;=$BA$12),INDEX($AZ$12:$AZ$261,ROW()-ROW($AT$12)-$AT$12-IF($AT$12&gt;0,1,0)),0))))</f>
        <v>0</v>
      </c>
      <c r="BD485" s="264">
        <f t="shared" si="20"/>
        <v>0</v>
      </c>
    </row>
    <row r="486" spans="5:56" ht="27" customHeight="1">
      <c r="E486" s="63"/>
      <c r="AE486" s="61"/>
      <c r="AR486" s="40" t="str">
        <f t="shared" si="19"/>
        <v>-</v>
      </c>
      <c r="AS486" s="315" t="str" cm="1">
        <f t="array" ref="AS486">IFERROR(INDEX($E$12:$E$261, SMALL(IF($E$12:$E$261&lt;&gt;"", ROW($E$12:$E$261)-11), ROW(A475))), "")</f>
        <v/>
      </c>
      <c r="AU486" s="40" t="e">
        <f>IF(AND(Hersteller!$D486&lt;&gt;"", OR(Hersteller!#REF!="Hersteller", Hersteller!#REF!="")), ROW(), "")</f>
        <v>#REF!</v>
      </c>
      <c r="AV486" s="315" t="str" cm="1">
        <f t="array" ref="AV486">IFERROR(INDEX(Hersteller!$D$12:$D$261, _xlfn.AGGREGATE(15, 6, (ROW(Hersteller!$D$12:$D$261)-11)/((Hersteller!$D$12:$D$261&lt;&gt;"") * ((Hersteller!#REF!="Hersteller") + (Hersteller!#REF!=""))), ROW(A475))), "")</f>
        <v/>
      </c>
      <c r="AX486" s="315" t="str" cm="1">
        <f t="array" ref="AX486">IFERROR(
    INDEX(Hersteller!$D$12:$D$261,
        _xlfn.AGGREGATE(15, 6, (ROW(Hersteller!$D$12:$D$261)-11) / ((Hersteller!$D$12:$D$261&lt;&gt;"") * (Hersteller!#REF!="Zwischenhändler")), ROW(A475))
    ),
    ""
)</f>
        <v/>
      </c>
      <c r="BB486" s="264" cm="1">
        <f t="array" ref="BB48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6" s="264" cm="1">
        <f t="array" ref="BC486">IF(AND($AT$12&gt;0,ROW()-ROW($AT$12)=0),"━━ Installationen ━━",IF(AND($AT$12&gt;0,ROW()-ROW($AT$12)&lt;=$AT$12),INDEX($AS$12:$AS$261,ROW()-ROW($AT$12)),IF(AND($BA$12&gt;0,ROW()-ROW($AT$12)-$AT$12-IF($AT$12&gt;0,1,0)=0),"━━ Hersteller ━━",IF(AND($BA$12&gt;0,ROW()-ROW($AT$12)-$AT$12-IF($AT$12&gt;0,1,0)&lt;=$BA$12),INDEX($AZ$12:$AZ$261,ROW()-ROW($AT$12)-$AT$12-IF($AT$12&gt;0,1,0)),0))))</f>
        <v>0</v>
      </c>
      <c r="BD486" s="264">
        <f t="shared" si="20"/>
        <v>0</v>
      </c>
    </row>
    <row r="487" spans="5:56" ht="27" customHeight="1">
      <c r="E487" s="63"/>
      <c r="AE487" s="61"/>
      <c r="AR487" s="40" t="str">
        <f t="shared" si="19"/>
        <v>-</v>
      </c>
      <c r="AS487" s="315" t="str" cm="1">
        <f t="array" ref="AS487">IFERROR(INDEX($E$12:$E$261, SMALL(IF($E$12:$E$261&lt;&gt;"", ROW($E$12:$E$261)-11), ROW(A476))), "")</f>
        <v/>
      </c>
      <c r="AU487" s="40" t="e">
        <f>IF(AND(Hersteller!$D487&lt;&gt;"", OR(Hersteller!#REF!="Hersteller", Hersteller!#REF!="")), ROW(), "")</f>
        <v>#REF!</v>
      </c>
      <c r="AV487" s="315" t="str" cm="1">
        <f t="array" ref="AV487">IFERROR(INDEX(Hersteller!$D$12:$D$261, _xlfn.AGGREGATE(15, 6, (ROW(Hersteller!$D$12:$D$261)-11)/((Hersteller!$D$12:$D$261&lt;&gt;"") * ((Hersteller!#REF!="Hersteller") + (Hersteller!#REF!=""))), ROW(A476))), "")</f>
        <v/>
      </c>
      <c r="AX487" s="315" t="str" cm="1">
        <f t="array" ref="AX487">IFERROR(
    INDEX(Hersteller!$D$12:$D$261,
        _xlfn.AGGREGATE(15, 6, (ROW(Hersteller!$D$12:$D$261)-11) / ((Hersteller!$D$12:$D$261&lt;&gt;"") * (Hersteller!#REF!="Zwischenhändler")), ROW(A476))
    ),
    ""
)</f>
        <v/>
      </c>
      <c r="BB487" s="264" cm="1">
        <f t="array" ref="BB48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7" s="264" cm="1">
        <f t="array" ref="BC487">IF(AND($AT$12&gt;0,ROW()-ROW($AT$12)=0),"━━ Installationen ━━",IF(AND($AT$12&gt;0,ROW()-ROW($AT$12)&lt;=$AT$12),INDEX($AS$12:$AS$261,ROW()-ROW($AT$12)),IF(AND($BA$12&gt;0,ROW()-ROW($AT$12)-$AT$12-IF($AT$12&gt;0,1,0)=0),"━━ Hersteller ━━",IF(AND($BA$12&gt;0,ROW()-ROW($AT$12)-$AT$12-IF($AT$12&gt;0,1,0)&lt;=$BA$12),INDEX($AZ$12:$AZ$261,ROW()-ROW($AT$12)-$AT$12-IF($AT$12&gt;0,1,0)),0))))</f>
        <v>0</v>
      </c>
      <c r="BD487" s="264">
        <f t="shared" si="20"/>
        <v>0</v>
      </c>
    </row>
    <row r="488" spans="5:56" ht="27" customHeight="1">
      <c r="E488" s="63"/>
      <c r="AE488" s="61"/>
      <c r="AR488" s="40" t="str">
        <f t="shared" ref="AR488:AR511" si="21">IF($E488&lt;&gt;"",ROW(),"-")</f>
        <v>-</v>
      </c>
      <c r="AS488" s="315" t="str" cm="1">
        <f t="array" ref="AS488">IFERROR(INDEX($E$12:$E$261, SMALL(IF($E$12:$E$261&lt;&gt;"", ROW($E$12:$E$261)-11), ROW(A477))), "")</f>
        <v/>
      </c>
      <c r="AU488" s="40" t="e">
        <f>IF(AND(Hersteller!$D488&lt;&gt;"", OR(Hersteller!#REF!="Hersteller", Hersteller!#REF!="")), ROW(), "")</f>
        <v>#REF!</v>
      </c>
      <c r="AV488" s="315" t="str" cm="1">
        <f t="array" ref="AV488">IFERROR(INDEX(Hersteller!$D$12:$D$261, _xlfn.AGGREGATE(15, 6, (ROW(Hersteller!$D$12:$D$261)-11)/((Hersteller!$D$12:$D$261&lt;&gt;"") * ((Hersteller!#REF!="Hersteller") + (Hersteller!#REF!=""))), ROW(A477))), "")</f>
        <v/>
      </c>
      <c r="AX488" s="315" t="str" cm="1">
        <f t="array" ref="AX488">IFERROR(
    INDEX(Hersteller!$D$12:$D$261,
        _xlfn.AGGREGATE(15, 6, (ROW(Hersteller!$D$12:$D$261)-11) / ((Hersteller!$D$12:$D$261&lt;&gt;"") * (Hersteller!#REF!="Zwischenhändler")), ROW(A477))
    ),
    ""
)</f>
        <v/>
      </c>
      <c r="BB488" s="264" cm="1">
        <f t="array" ref="BB48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8" s="264" cm="1">
        <f t="array" ref="BC488">IF(AND($AT$12&gt;0,ROW()-ROW($AT$12)=0),"━━ Installationen ━━",IF(AND($AT$12&gt;0,ROW()-ROW($AT$12)&lt;=$AT$12),INDEX($AS$12:$AS$261,ROW()-ROW($AT$12)),IF(AND($BA$12&gt;0,ROW()-ROW($AT$12)-$AT$12-IF($AT$12&gt;0,1,0)=0),"━━ Hersteller ━━",IF(AND($BA$12&gt;0,ROW()-ROW($AT$12)-$AT$12-IF($AT$12&gt;0,1,0)&lt;=$BA$12),INDEX($AZ$12:$AZ$261,ROW()-ROW($AT$12)-$AT$12-IF($AT$12&gt;0,1,0)),0))))</f>
        <v>0</v>
      </c>
      <c r="BD488" s="264">
        <f t="shared" si="20"/>
        <v>0</v>
      </c>
    </row>
    <row r="489" spans="5:56" ht="27" customHeight="1">
      <c r="E489" s="63"/>
      <c r="AE489" s="61"/>
      <c r="AR489" s="40" t="str">
        <f t="shared" si="21"/>
        <v>-</v>
      </c>
      <c r="AS489" s="315" t="str" cm="1">
        <f t="array" ref="AS489">IFERROR(INDEX($E$12:$E$261, SMALL(IF($E$12:$E$261&lt;&gt;"", ROW($E$12:$E$261)-11), ROW(A478))), "")</f>
        <v/>
      </c>
      <c r="AU489" s="40" t="e">
        <f>IF(AND(Hersteller!$D489&lt;&gt;"", OR(Hersteller!#REF!="Hersteller", Hersteller!#REF!="")), ROW(), "")</f>
        <v>#REF!</v>
      </c>
      <c r="AV489" s="315" t="str" cm="1">
        <f t="array" ref="AV489">IFERROR(INDEX(Hersteller!$D$12:$D$261, _xlfn.AGGREGATE(15, 6, (ROW(Hersteller!$D$12:$D$261)-11)/((Hersteller!$D$12:$D$261&lt;&gt;"") * ((Hersteller!#REF!="Hersteller") + (Hersteller!#REF!=""))), ROW(A478))), "")</f>
        <v/>
      </c>
      <c r="AX489" s="315" t="str" cm="1">
        <f t="array" ref="AX489">IFERROR(
    INDEX(Hersteller!$D$12:$D$261,
        _xlfn.AGGREGATE(15, 6, (ROW(Hersteller!$D$12:$D$261)-11) / ((Hersteller!$D$12:$D$261&lt;&gt;"") * (Hersteller!#REF!="Zwischenhändler")), ROW(A478))
    ),
    ""
)</f>
        <v/>
      </c>
      <c r="BB489" s="264" cm="1">
        <f t="array" ref="BB48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89" s="264" cm="1">
        <f t="array" ref="BC489">IF(AND($AT$12&gt;0,ROW()-ROW($AT$12)=0),"━━ Installationen ━━",IF(AND($AT$12&gt;0,ROW()-ROW($AT$12)&lt;=$AT$12),INDEX($AS$12:$AS$261,ROW()-ROW($AT$12)),IF(AND($BA$12&gt;0,ROW()-ROW($AT$12)-$AT$12-IF($AT$12&gt;0,1,0)=0),"━━ Hersteller ━━",IF(AND($BA$12&gt;0,ROW()-ROW($AT$12)-$AT$12-IF($AT$12&gt;0,1,0)&lt;=$BA$12),INDEX($AZ$12:$AZ$261,ROW()-ROW($AT$12)-$AT$12-IF($AT$12&gt;0,1,0)),0))))</f>
        <v>0</v>
      </c>
      <c r="BD489" s="264">
        <f t="shared" si="20"/>
        <v>0</v>
      </c>
    </row>
    <row r="490" spans="5:56" ht="27" customHeight="1">
      <c r="E490" s="63"/>
      <c r="AE490" s="61"/>
      <c r="AR490" s="40" t="str">
        <f t="shared" si="21"/>
        <v>-</v>
      </c>
      <c r="AS490" s="315" t="str" cm="1">
        <f t="array" ref="AS490">IFERROR(INDEX($E$12:$E$261, SMALL(IF($E$12:$E$261&lt;&gt;"", ROW($E$12:$E$261)-11), ROW(A479))), "")</f>
        <v/>
      </c>
      <c r="AU490" s="40" t="e">
        <f>IF(AND(Hersteller!$D490&lt;&gt;"", OR(Hersteller!#REF!="Hersteller", Hersteller!#REF!="")), ROW(), "")</f>
        <v>#REF!</v>
      </c>
      <c r="AV490" s="315" t="str" cm="1">
        <f t="array" ref="AV490">IFERROR(INDEX(Hersteller!$D$12:$D$261, _xlfn.AGGREGATE(15, 6, (ROW(Hersteller!$D$12:$D$261)-11)/((Hersteller!$D$12:$D$261&lt;&gt;"") * ((Hersteller!#REF!="Hersteller") + (Hersteller!#REF!=""))), ROW(A479))), "")</f>
        <v/>
      </c>
      <c r="AX490" s="315" t="str" cm="1">
        <f t="array" ref="AX490">IFERROR(
    INDEX(Hersteller!$D$12:$D$261,
        _xlfn.AGGREGATE(15, 6, (ROW(Hersteller!$D$12:$D$261)-11) / ((Hersteller!$D$12:$D$261&lt;&gt;"") * (Hersteller!#REF!="Zwischenhändler")), ROW(A479))
    ),
    ""
)</f>
        <v/>
      </c>
      <c r="BB490" s="264" cm="1">
        <f t="array" ref="BB49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0" s="264" cm="1">
        <f t="array" ref="BC490">IF(AND($AT$12&gt;0,ROW()-ROW($AT$12)=0),"━━ Installationen ━━",IF(AND($AT$12&gt;0,ROW()-ROW($AT$12)&lt;=$AT$12),INDEX($AS$12:$AS$261,ROW()-ROW($AT$12)),IF(AND($BA$12&gt;0,ROW()-ROW($AT$12)-$AT$12-IF($AT$12&gt;0,1,0)=0),"━━ Hersteller ━━",IF(AND($BA$12&gt;0,ROW()-ROW($AT$12)-$AT$12-IF($AT$12&gt;0,1,0)&lt;=$BA$12),INDEX($AZ$12:$AZ$261,ROW()-ROW($AT$12)-$AT$12-IF($AT$12&gt;0,1,0)),0))))</f>
        <v>0</v>
      </c>
      <c r="BD490" s="264">
        <f t="shared" si="20"/>
        <v>0</v>
      </c>
    </row>
    <row r="491" spans="5:56" ht="27" customHeight="1">
      <c r="E491" s="63"/>
      <c r="AE491" s="61"/>
      <c r="AR491" s="40" t="str">
        <f t="shared" si="21"/>
        <v>-</v>
      </c>
      <c r="AS491" s="315" t="str" cm="1">
        <f t="array" ref="AS491">IFERROR(INDEX($E$12:$E$261, SMALL(IF($E$12:$E$261&lt;&gt;"", ROW($E$12:$E$261)-11), ROW(A480))), "")</f>
        <v/>
      </c>
      <c r="AU491" s="40" t="e">
        <f>IF(AND(Hersteller!$D491&lt;&gt;"", OR(Hersteller!#REF!="Hersteller", Hersteller!#REF!="")), ROW(), "")</f>
        <v>#REF!</v>
      </c>
      <c r="AV491" s="315" t="str" cm="1">
        <f t="array" ref="AV491">IFERROR(INDEX(Hersteller!$D$12:$D$261, _xlfn.AGGREGATE(15, 6, (ROW(Hersteller!$D$12:$D$261)-11)/((Hersteller!$D$12:$D$261&lt;&gt;"") * ((Hersteller!#REF!="Hersteller") + (Hersteller!#REF!=""))), ROW(A480))), "")</f>
        <v/>
      </c>
      <c r="AX491" s="315" t="str" cm="1">
        <f t="array" ref="AX491">IFERROR(
    INDEX(Hersteller!$D$12:$D$261,
        _xlfn.AGGREGATE(15, 6, (ROW(Hersteller!$D$12:$D$261)-11) / ((Hersteller!$D$12:$D$261&lt;&gt;"") * (Hersteller!#REF!="Zwischenhändler")), ROW(A480))
    ),
    ""
)</f>
        <v/>
      </c>
      <c r="BB491" s="264" cm="1">
        <f t="array" ref="BB49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1" s="264" cm="1">
        <f t="array" ref="BC491">IF(AND($AT$12&gt;0,ROW()-ROW($AT$12)=0),"━━ Installationen ━━",IF(AND($AT$12&gt;0,ROW()-ROW($AT$12)&lt;=$AT$12),INDEX($AS$12:$AS$261,ROW()-ROW($AT$12)),IF(AND($BA$12&gt;0,ROW()-ROW($AT$12)-$AT$12-IF($AT$12&gt;0,1,0)=0),"━━ Hersteller ━━",IF(AND($BA$12&gt;0,ROW()-ROW($AT$12)-$AT$12-IF($AT$12&gt;0,1,0)&lt;=$BA$12),INDEX($AZ$12:$AZ$261,ROW()-ROW($AT$12)-$AT$12-IF($AT$12&gt;0,1,0)),0))))</f>
        <v>0</v>
      </c>
      <c r="BD491" s="264">
        <f t="shared" si="20"/>
        <v>0</v>
      </c>
    </row>
    <row r="492" spans="5:56" ht="27" customHeight="1">
      <c r="E492" s="63"/>
      <c r="AE492" s="61"/>
      <c r="AR492" s="40" t="str">
        <f t="shared" si="21"/>
        <v>-</v>
      </c>
      <c r="AS492" s="315" t="str" cm="1">
        <f t="array" ref="AS492">IFERROR(INDEX($E$12:$E$261, SMALL(IF($E$12:$E$261&lt;&gt;"", ROW($E$12:$E$261)-11), ROW(A481))), "")</f>
        <v/>
      </c>
      <c r="AU492" s="40" t="e">
        <f>IF(AND(Hersteller!$D492&lt;&gt;"", OR(Hersteller!#REF!="Hersteller", Hersteller!#REF!="")), ROW(), "")</f>
        <v>#REF!</v>
      </c>
      <c r="AV492" s="315" t="str" cm="1">
        <f t="array" ref="AV492">IFERROR(INDEX(Hersteller!$D$12:$D$261, _xlfn.AGGREGATE(15, 6, (ROW(Hersteller!$D$12:$D$261)-11)/((Hersteller!$D$12:$D$261&lt;&gt;"") * ((Hersteller!#REF!="Hersteller") + (Hersteller!#REF!=""))), ROW(A481))), "")</f>
        <v/>
      </c>
      <c r="AX492" s="315" t="str" cm="1">
        <f t="array" ref="AX492">IFERROR(
    INDEX(Hersteller!$D$12:$D$261,
        _xlfn.AGGREGATE(15, 6, (ROW(Hersteller!$D$12:$D$261)-11) / ((Hersteller!$D$12:$D$261&lt;&gt;"") * (Hersteller!#REF!="Zwischenhändler")), ROW(A481))
    ),
    ""
)</f>
        <v/>
      </c>
      <c r="BB492" s="264" cm="1">
        <f t="array" ref="BB49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2" s="264" cm="1">
        <f t="array" ref="BC492">IF(AND($AT$12&gt;0,ROW()-ROW($AT$12)=0),"━━ Installationen ━━",IF(AND($AT$12&gt;0,ROW()-ROW($AT$12)&lt;=$AT$12),INDEX($AS$12:$AS$261,ROW()-ROW($AT$12)),IF(AND($BA$12&gt;0,ROW()-ROW($AT$12)-$AT$12-IF($AT$12&gt;0,1,0)=0),"━━ Hersteller ━━",IF(AND($BA$12&gt;0,ROW()-ROW($AT$12)-$AT$12-IF($AT$12&gt;0,1,0)&lt;=$BA$12),INDEX($AZ$12:$AZ$261,ROW()-ROW($AT$12)-$AT$12-IF($AT$12&gt;0,1,0)),0))))</f>
        <v>0</v>
      </c>
      <c r="BD492" s="264">
        <f t="shared" si="20"/>
        <v>0</v>
      </c>
    </row>
    <row r="493" spans="5:56" ht="27" customHeight="1">
      <c r="E493" s="63"/>
      <c r="AE493" s="61"/>
      <c r="AR493" s="40" t="str">
        <f t="shared" si="21"/>
        <v>-</v>
      </c>
      <c r="AS493" s="315" t="str" cm="1">
        <f t="array" ref="AS493">IFERROR(INDEX($E$12:$E$261, SMALL(IF($E$12:$E$261&lt;&gt;"", ROW($E$12:$E$261)-11), ROW(A482))), "")</f>
        <v/>
      </c>
      <c r="AU493" s="40" t="e">
        <f>IF(AND(Hersteller!$D493&lt;&gt;"", OR(Hersteller!#REF!="Hersteller", Hersteller!#REF!="")), ROW(), "")</f>
        <v>#REF!</v>
      </c>
      <c r="AV493" s="315" t="str" cm="1">
        <f t="array" ref="AV493">IFERROR(INDEX(Hersteller!$D$12:$D$261, _xlfn.AGGREGATE(15, 6, (ROW(Hersteller!$D$12:$D$261)-11)/((Hersteller!$D$12:$D$261&lt;&gt;"") * ((Hersteller!#REF!="Hersteller") + (Hersteller!#REF!=""))), ROW(A482))), "")</f>
        <v/>
      </c>
      <c r="AX493" s="315" t="str" cm="1">
        <f t="array" ref="AX493">IFERROR(
    INDEX(Hersteller!$D$12:$D$261,
        _xlfn.AGGREGATE(15, 6, (ROW(Hersteller!$D$12:$D$261)-11) / ((Hersteller!$D$12:$D$261&lt;&gt;"") * (Hersteller!#REF!="Zwischenhändler")), ROW(A482))
    ),
    ""
)</f>
        <v/>
      </c>
      <c r="BB493" s="264" cm="1">
        <f t="array" ref="BB49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3" s="264" cm="1">
        <f t="array" ref="BC493">IF(AND($AT$12&gt;0,ROW()-ROW($AT$12)=0),"━━ Installationen ━━",IF(AND($AT$12&gt;0,ROW()-ROW($AT$12)&lt;=$AT$12),INDEX($AS$12:$AS$261,ROW()-ROW($AT$12)),IF(AND($BA$12&gt;0,ROW()-ROW($AT$12)-$AT$12-IF($AT$12&gt;0,1,0)=0),"━━ Hersteller ━━",IF(AND($BA$12&gt;0,ROW()-ROW($AT$12)-$AT$12-IF($AT$12&gt;0,1,0)&lt;=$BA$12),INDEX($AZ$12:$AZ$261,ROW()-ROW($AT$12)-$AT$12-IF($AT$12&gt;0,1,0)),0))))</f>
        <v>0</v>
      </c>
      <c r="BD493" s="264">
        <f t="shared" si="20"/>
        <v>0</v>
      </c>
    </row>
    <row r="494" spans="5:56" ht="27" customHeight="1">
      <c r="E494" s="63"/>
      <c r="AE494" s="61"/>
      <c r="AR494" s="40" t="str">
        <f t="shared" si="21"/>
        <v>-</v>
      </c>
      <c r="AS494" s="315" t="str" cm="1">
        <f t="array" ref="AS494">IFERROR(INDEX($E$12:$E$261, SMALL(IF($E$12:$E$261&lt;&gt;"", ROW($E$12:$E$261)-11), ROW(A483))), "")</f>
        <v/>
      </c>
      <c r="AU494" s="40" t="e">
        <f>IF(AND(Hersteller!$D494&lt;&gt;"", OR(Hersteller!#REF!="Hersteller", Hersteller!#REF!="")), ROW(), "")</f>
        <v>#REF!</v>
      </c>
      <c r="AV494" s="315" t="str" cm="1">
        <f t="array" ref="AV494">IFERROR(INDEX(Hersteller!$D$12:$D$261, _xlfn.AGGREGATE(15, 6, (ROW(Hersteller!$D$12:$D$261)-11)/((Hersteller!$D$12:$D$261&lt;&gt;"") * ((Hersteller!#REF!="Hersteller") + (Hersteller!#REF!=""))), ROW(A483))), "")</f>
        <v/>
      </c>
      <c r="AX494" s="315" t="str" cm="1">
        <f t="array" ref="AX494">IFERROR(
    INDEX(Hersteller!$D$12:$D$261,
        _xlfn.AGGREGATE(15, 6, (ROW(Hersteller!$D$12:$D$261)-11) / ((Hersteller!$D$12:$D$261&lt;&gt;"") * (Hersteller!#REF!="Zwischenhändler")), ROW(A483))
    ),
    ""
)</f>
        <v/>
      </c>
      <c r="BB494" s="264" cm="1">
        <f t="array" ref="BB49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4" s="264" cm="1">
        <f t="array" ref="BC494">IF(AND($AT$12&gt;0,ROW()-ROW($AT$12)=0),"━━ Installationen ━━",IF(AND($AT$12&gt;0,ROW()-ROW($AT$12)&lt;=$AT$12),INDEX($AS$12:$AS$261,ROW()-ROW($AT$12)),IF(AND($BA$12&gt;0,ROW()-ROW($AT$12)-$AT$12-IF($AT$12&gt;0,1,0)=0),"━━ Hersteller ━━",IF(AND($BA$12&gt;0,ROW()-ROW($AT$12)-$AT$12-IF($AT$12&gt;0,1,0)&lt;=$BA$12),INDEX($AZ$12:$AZ$261,ROW()-ROW($AT$12)-$AT$12-IF($AT$12&gt;0,1,0)),0))))</f>
        <v>0</v>
      </c>
      <c r="BD494" s="264">
        <f t="shared" si="20"/>
        <v>0</v>
      </c>
    </row>
    <row r="495" spans="5:56" ht="27" customHeight="1">
      <c r="E495" s="63"/>
      <c r="AE495" s="61"/>
      <c r="AR495" s="40" t="str">
        <f t="shared" si="21"/>
        <v>-</v>
      </c>
      <c r="AS495" s="315" t="str" cm="1">
        <f t="array" ref="AS495">IFERROR(INDEX($E$12:$E$261, SMALL(IF($E$12:$E$261&lt;&gt;"", ROW($E$12:$E$261)-11), ROW(A484))), "")</f>
        <v/>
      </c>
      <c r="AU495" s="40" t="e">
        <f>IF(AND(Hersteller!$D495&lt;&gt;"", OR(Hersteller!#REF!="Hersteller", Hersteller!#REF!="")), ROW(), "")</f>
        <v>#REF!</v>
      </c>
      <c r="AV495" s="315" t="str" cm="1">
        <f t="array" ref="AV495">IFERROR(INDEX(Hersteller!$D$12:$D$261, _xlfn.AGGREGATE(15, 6, (ROW(Hersteller!$D$12:$D$261)-11)/((Hersteller!$D$12:$D$261&lt;&gt;"") * ((Hersteller!#REF!="Hersteller") + (Hersteller!#REF!=""))), ROW(A484))), "")</f>
        <v/>
      </c>
      <c r="AX495" s="315" t="str" cm="1">
        <f t="array" ref="AX495">IFERROR(
    INDEX(Hersteller!$D$12:$D$261,
        _xlfn.AGGREGATE(15, 6, (ROW(Hersteller!$D$12:$D$261)-11) / ((Hersteller!$D$12:$D$261&lt;&gt;"") * (Hersteller!#REF!="Zwischenhändler")), ROW(A484))
    ),
    ""
)</f>
        <v/>
      </c>
      <c r="BB495" s="264" cm="1">
        <f t="array" ref="BB49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5" s="264" cm="1">
        <f t="array" ref="BC495">IF(AND($AT$12&gt;0,ROW()-ROW($AT$12)=0),"━━ Installationen ━━",IF(AND($AT$12&gt;0,ROW()-ROW($AT$12)&lt;=$AT$12),INDEX($AS$12:$AS$261,ROW()-ROW($AT$12)),IF(AND($BA$12&gt;0,ROW()-ROW($AT$12)-$AT$12-IF($AT$12&gt;0,1,0)=0),"━━ Hersteller ━━",IF(AND($BA$12&gt;0,ROW()-ROW($AT$12)-$AT$12-IF($AT$12&gt;0,1,0)&lt;=$BA$12),INDEX($AZ$12:$AZ$261,ROW()-ROW($AT$12)-$AT$12-IF($AT$12&gt;0,1,0)),0))))</f>
        <v>0</v>
      </c>
      <c r="BD495" s="264">
        <f t="shared" si="20"/>
        <v>0</v>
      </c>
    </row>
    <row r="496" spans="5:56" ht="27" customHeight="1">
      <c r="E496" s="63"/>
      <c r="AE496" s="61"/>
      <c r="AR496" s="40" t="str">
        <f t="shared" si="21"/>
        <v>-</v>
      </c>
      <c r="AS496" s="315" t="str" cm="1">
        <f t="array" ref="AS496">IFERROR(INDEX($E$12:$E$261, SMALL(IF($E$12:$E$261&lt;&gt;"", ROW($E$12:$E$261)-11), ROW(A485))), "")</f>
        <v/>
      </c>
      <c r="AU496" s="40" t="e">
        <f>IF(AND(Hersteller!$D496&lt;&gt;"", OR(Hersteller!#REF!="Hersteller", Hersteller!#REF!="")), ROW(), "")</f>
        <v>#REF!</v>
      </c>
      <c r="AV496" s="315" t="str" cm="1">
        <f t="array" ref="AV496">IFERROR(INDEX(Hersteller!$D$12:$D$261, _xlfn.AGGREGATE(15, 6, (ROW(Hersteller!$D$12:$D$261)-11)/((Hersteller!$D$12:$D$261&lt;&gt;"") * ((Hersteller!#REF!="Hersteller") + (Hersteller!#REF!=""))), ROW(A485))), "")</f>
        <v/>
      </c>
      <c r="AX496" s="315" t="str" cm="1">
        <f t="array" ref="AX496">IFERROR(
    INDEX(Hersteller!$D$12:$D$261,
        _xlfn.AGGREGATE(15, 6, (ROW(Hersteller!$D$12:$D$261)-11) / ((Hersteller!$D$12:$D$261&lt;&gt;"") * (Hersteller!#REF!="Zwischenhändler")), ROW(A485))
    ),
    ""
)</f>
        <v/>
      </c>
      <c r="BB496" s="264" cm="1">
        <f t="array" ref="BB49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6" s="264" cm="1">
        <f t="array" ref="BC496">IF(AND($AT$12&gt;0,ROW()-ROW($AT$12)=0),"━━ Installationen ━━",IF(AND($AT$12&gt;0,ROW()-ROW($AT$12)&lt;=$AT$12),INDEX($AS$12:$AS$261,ROW()-ROW($AT$12)),IF(AND($BA$12&gt;0,ROW()-ROW($AT$12)-$AT$12-IF($AT$12&gt;0,1,0)=0),"━━ Hersteller ━━",IF(AND($BA$12&gt;0,ROW()-ROW($AT$12)-$AT$12-IF($AT$12&gt;0,1,0)&lt;=$BA$12),INDEX($AZ$12:$AZ$261,ROW()-ROW($AT$12)-$AT$12-IF($AT$12&gt;0,1,0)),0))))</f>
        <v>0</v>
      </c>
      <c r="BD496" s="264">
        <f t="shared" si="20"/>
        <v>0</v>
      </c>
    </row>
    <row r="497" spans="5:56" ht="27" customHeight="1">
      <c r="E497" s="63"/>
      <c r="AE497" s="61"/>
      <c r="AR497" s="40" t="str">
        <f t="shared" si="21"/>
        <v>-</v>
      </c>
      <c r="AS497" s="315" t="str" cm="1">
        <f t="array" ref="AS497">IFERROR(INDEX($E$12:$E$261, SMALL(IF($E$12:$E$261&lt;&gt;"", ROW($E$12:$E$261)-11), ROW(A486))), "")</f>
        <v/>
      </c>
      <c r="AU497" s="40" t="e">
        <f>IF(AND(Hersteller!$D497&lt;&gt;"", OR(Hersteller!#REF!="Hersteller", Hersteller!#REF!="")), ROW(), "")</f>
        <v>#REF!</v>
      </c>
      <c r="AV497" s="315" t="str" cm="1">
        <f t="array" ref="AV497">IFERROR(INDEX(Hersteller!$D$12:$D$261, _xlfn.AGGREGATE(15, 6, (ROW(Hersteller!$D$12:$D$261)-11)/((Hersteller!$D$12:$D$261&lt;&gt;"") * ((Hersteller!#REF!="Hersteller") + (Hersteller!#REF!=""))), ROW(A486))), "")</f>
        <v/>
      </c>
      <c r="AX497" s="315" t="str" cm="1">
        <f t="array" ref="AX497">IFERROR(
    INDEX(Hersteller!$D$12:$D$261,
        _xlfn.AGGREGATE(15, 6, (ROW(Hersteller!$D$12:$D$261)-11) / ((Hersteller!$D$12:$D$261&lt;&gt;"") * (Hersteller!#REF!="Zwischenhändler")), ROW(A486))
    ),
    ""
)</f>
        <v/>
      </c>
      <c r="BB497" s="264" cm="1">
        <f t="array" ref="BB49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7" s="264" cm="1">
        <f t="array" ref="BC497">IF(AND($AT$12&gt;0,ROW()-ROW($AT$12)=0),"━━ Installationen ━━",IF(AND($AT$12&gt;0,ROW()-ROW($AT$12)&lt;=$AT$12),INDEX($AS$12:$AS$261,ROW()-ROW($AT$12)),IF(AND($BA$12&gt;0,ROW()-ROW($AT$12)-$AT$12-IF($AT$12&gt;0,1,0)=0),"━━ Hersteller ━━",IF(AND($BA$12&gt;0,ROW()-ROW($AT$12)-$AT$12-IF($AT$12&gt;0,1,0)&lt;=$BA$12),INDEX($AZ$12:$AZ$261,ROW()-ROW($AT$12)-$AT$12-IF($AT$12&gt;0,1,0)),0))))</f>
        <v>0</v>
      </c>
      <c r="BD497" s="264">
        <f t="shared" si="20"/>
        <v>0</v>
      </c>
    </row>
    <row r="498" spans="5:56" ht="27" customHeight="1">
      <c r="E498" s="63"/>
      <c r="AE498" s="61"/>
      <c r="AR498" s="40" t="str">
        <f t="shared" si="21"/>
        <v>-</v>
      </c>
      <c r="AS498" s="315" t="str" cm="1">
        <f t="array" ref="AS498">IFERROR(INDEX($E$12:$E$261, SMALL(IF($E$12:$E$261&lt;&gt;"", ROW($E$12:$E$261)-11), ROW(A487))), "")</f>
        <v/>
      </c>
      <c r="AU498" s="40" t="e">
        <f>IF(AND(Hersteller!$D498&lt;&gt;"", OR(Hersteller!#REF!="Hersteller", Hersteller!#REF!="")), ROW(), "")</f>
        <v>#REF!</v>
      </c>
      <c r="AV498" s="315" t="str" cm="1">
        <f t="array" ref="AV498">IFERROR(INDEX(Hersteller!$D$12:$D$261, _xlfn.AGGREGATE(15, 6, (ROW(Hersteller!$D$12:$D$261)-11)/((Hersteller!$D$12:$D$261&lt;&gt;"") * ((Hersteller!#REF!="Hersteller") + (Hersteller!#REF!=""))), ROW(A487))), "")</f>
        <v/>
      </c>
      <c r="AX498" s="315" t="str" cm="1">
        <f t="array" ref="AX498">IFERROR(
    INDEX(Hersteller!$D$12:$D$261,
        _xlfn.AGGREGATE(15, 6, (ROW(Hersteller!$D$12:$D$261)-11) / ((Hersteller!$D$12:$D$261&lt;&gt;"") * (Hersteller!#REF!="Zwischenhändler")), ROW(A487))
    ),
    ""
)</f>
        <v/>
      </c>
      <c r="BB498" s="264" cm="1">
        <f t="array" ref="BB49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8" s="264" cm="1">
        <f t="array" ref="BC498">IF(AND($AT$12&gt;0,ROW()-ROW($AT$12)=0),"━━ Installationen ━━",IF(AND($AT$12&gt;0,ROW()-ROW($AT$12)&lt;=$AT$12),INDEX($AS$12:$AS$261,ROW()-ROW($AT$12)),IF(AND($BA$12&gt;0,ROW()-ROW($AT$12)-$AT$12-IF($AT$12&gt;0,1,0)=0),"━━ Hersteller ━━",IF(AND($BA$12&gt;0,ROW()-ROW($AT$12)-$AT$12-IF($AT$12&gt;0,1,0)&lt;=$BA$12),INDEX($AZ$12:$AZ$261,ROW()-ROW($AT$12)-$AT$12-IF($AT$12&gt;0,1,0)),0))))</f>
        <v>0</v>
      </c>
      <c r="BD498" s="264">
        <f t="shared" si="20"/>
        <v>0</v>
      </c>
    </row>
    <row r="499" spans="5:56" ht="27" customHeight="1">
      <c r="E499" s="63"/>
      <c r="AE499" s="61"/>
      <c r="AR499" s="40" t="str">
        <f t="shared" si="21"/>
        <v>-</v>
      </c>
      <c r="AS499" s="315" t="str" cm="1">
        <f t="array" ref="AS499">IFERROR(INDEX($E$12:$E$261, SMALL(IF($E$12:$E$261&lt;&gt;"", ROW($E$12:$E$261)-11), ROW(A488))), "")</f>
        <v/>
      </c>
      <c r="AU499" s="40" t="e">
        <f>IF(AND(Hersteller!$D499&lt;&gt;"", OR(Hersteller!#REF!="Hersteller", Hersteller!#REF!="")), ROW(), "")</f>
        <v>#REF!</v>
      </c>
      <c r="AV499" s="315" t="str" cm="1">
        <f t="array" ref="AV499">IFERROR(INDEX(Hersteller!$D$12:$D$261, _xlfn.AGGREGATE(15, 6, (ROW(Hersteller!$D$12:$D$261)-11)/((Hersteller!$D$12:$D$261&lt;&gt;"") * ((Hersteller!#REF!="Hersteller") + (Hersteller!#REF!=""))), ROW(A488))), "")</f>
        <v/>
      </c>
      <c r="AX499" s="315" t="str" cm="1">
        <f t="array" ref="AX499">IFERROR(
    INDEX(Hersteller!$D$12:$D$261,
        _xlfn.AGGREGATE(15, 6, (ROW(Hersteller!$D$12:$D$261)-11) / ((Hersteller!$D$12:$D$261&lt;&gt;"") * (Hersteller!#REF!="Zwischenhändler")), ROW(A488))
    ),
    ""
)</f>
        <v/>
      </c>
      <c r="BB499" s="264" cm="1">
        <f t="array" ref="BB49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499" s="264" cm="1">
        <f t="array" ref="BC499">IF(AND($AT$12&gt;0,ROW()-ROW($AT$12)=0),"━━ Installationen ━━",IF(AND($AT$12&gt;0,ROW()-ROW($AT$12)&lt;=$AT$12),INDEX($AS$12:$AS$261,ROW()-ROW($AT$12)),IF(AND($BA$12&gt;0,ROW()-ROW($AT$12)-$AT$12-IF($AT$12&gt;0,1,0)=0),"━━ Hersteller ━━",IF(AND($BA$12&gt;0,ROW()-ROW($AT$12)-$AT$12-IF($AT$12&gt;0,1,0)&lt;=$BA$12),INDEX($AZ$12:$AZ$261,ROW()-ROW($AT$12)-$AT$12-IF($AT$12&gt;0,1,0)),0))))</f>
        <v>0</v>
      </c>
      <c r="BD499" s="264">
        <f t="shared" si="20"/>
        <v>0</v>
      </c>
    </row>
    <row r="500" spans="5:56" ht="27" customHeight="1">
      <c r="E500" s="63"/>
      <c r="AE500" s="61"/>
      <c r="AR500" s="40" t="str">
        <f t="shared" si="21"/>
        <v>-</v>
      </c>
      <c r="AS500" s="315" t="str" cm="1">
        <f t="array" ref="AS500">IFERROR(INDEX($E$12:$E$261, SMALL(IF($E$12:$E$261&lt;&gt;"", ROW($E$12:$E$261)-11), ROW(A489))), "")</f>
        <v/>
      </c>
      <c r="AU500" s="40" t="e">
        <f>IF(AND(Hersteller!$D500&lt;&gt;"", OR(Hersteller!#REF!="Hersteller", Hersteller!#REF!="")), ROW(), "")</f>
        <v>#REF!</v>
      </c>
      <c r="AV500" s="315" t="str" cm="1">
        <f t="array" ref="AV500">IFERROR(INDEX(Hersteller!$D$12:$D$261, _xlfn.AGGREGATE(15, 6, (ROW(Hersteller!$D$12:$D$261)-11)/((Hersteller!$D$12:$D$261&lt;&gt;"") * ((Hersteller!#REF!="Hersteller") + (Hersteller!#REF!=""))), ROW(A489))), "")</f>
        <v/>
      </c>
      <c r="AX500" s="315" t="str" cm="1">
        <f t="array" ref="AX500">IFERROR(
    INDEX(Hersteller!$D$12:$D$261,
        _xlfn.AGGREGATE(15, 6, (ROW(Hersteller!$D$12:$D$261)-11) / ((Hersteller!$D$12:$D$261&lt;&gt;"") * (Hersteller!#REF!="Zwischenhändler")), ROW(A489))
    ),
    ""
)</f>
        <v/>
      </c>
      <c r="BB500" s="264" cm="1">
        <f t="array" ref="BB50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0" s="264" cm="1">
        <f t="array" ref="BC500">IF(AND($AT$12&gt;0,ROW()-ROW($AT$12)=0),"━━ Installationen ━━",IF(AND($AT$12&gt;0,ROW()-ROW($AT$12)&lt;=$AT$12),INDEX($AS$12:$AS$261,ROW()-ROW($AT$12)),IF(AND($BA$12&gt;0,ROW()-ROW($AT$12)-$AT$12-IF($AT$12&gt;0,1,0)=0),"━━ Hersteller ━━",IF(AND($BA$12&gt;0,ROW()-ROW($AT$12)-$AT$12-IF($AT$12&gt;0,1,0)&lt;=$BA$12),INDEX($AZ$12:$AZ$261,ROW()-ROW($AT$12)-$AT$12-IF($AT$12&gt;0,1,0)),0))))</f>
        <v>0</v>
      </c>
      <c r="BD500" s="264">
        <f t="shared" si="20"/>
        <v>0</v>
      </c>
    </row>
    <row r="501" spans="5:56" ht="27" customHeight="1">
      <c r="E501" s="63"/>
      <c r="AE501" s="61"/>
      <c r="AR501" s="40" t="str">
        <f t="shared" si="21"/>
        <v>-</v>
      </c>
      <c r="AS501" s="315" t="str" cm="1">
        <f t="array" ref="AS501">IFERROR(INDEX($E$12:$E$261, SMALL(IF($E$12:$E$261&lt;&gt;"", ROW($E$12:$E$261)-11), ROW(A490))), "")</f>
        <v/>
      </c>
      <c r="AU501" s="40" t="e">
        <f>IF(AND(Hersteller!$D501&lt;&gt;"", OR(Hersteller!#REF!="Hersteller", Hersteller!#REF!="")), ROW(), "")</f>
        <v>#REF!</v>
      </c>
      <c r="AV501" s="315" t="str" cm="1">
        <f t="array" ref="AV501">IFERROR(INDEX(Hersteller!$D$12:$D$261, _xlfn.AGGREGATE(15, 6, (ROW(Hersteller!$D$12:$D$261)-11)/((Hersteller!$D$12:$D$261&lt;&gt;"") * ((Hersteller!#REF!="Hersteller") + (Hersteller!#REF!=""))), ROW(A490))), "")</f>
        <v/>
      </c>
      <c r="AX501" s="315" t="str" cm="1">
        <f t="array" ref="AX501">IFERROR(
    INDEX(Hersteller!$D$12:$D$261,
        _xlfn.AGGREGATE(15, 6, (ROW(Hersteller!$D$12:$D$261)-11) / ((Hersteller!$D$12:$D$261&lt;&gt;"") * (Hersteller!#REF!="Zwischenhändler")), ROW(A490))
    ),
    ""
)</f>
        <v/>
      </c>
      <c r="BB501" s="264" cm="1">
        <f t="array" ref="BB50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1" s="264" cm="1">
        <f t="array" ref="BC501">IF(AND($AT$12&gt;0,ROW()-ROW($AT$12)=0),"━━ Installationen ━━",IF(AND($AT$12&gt;0,ROW()-ROW($AT$12)&lt;=$AT$12),INDEX($AS$12:$AS$261,ROW()-ROW($AT$12)),IF(AND($BA$12&gt;0,ROW()-ROW($AT$12)-$AT$12-IF($AT$12&gt;0,1,0)=0),"━━ Hersteller ━━",IF(AND($BA$12&gt;0,ROW()-ROW($AT$12)-$AT$12-IF($AT$12&gt;0,1,0)&lt;=$BA$12),INDEX($AZ$12:$AZ$261,ROW()-ROW($AT$12)-$AT$12-IF($AT$12&gt;0,1,0)),0))))</f>
        <v>0</v>
      </c>
      <c r="BD501" s="264">
        <f t="shared" si="20"/>
        <v>0</v>
      </c>
    </row>
    <row r="502" spans="5:56" ht="27" customHeight="1">
      <c r="E502" s="63"/>
      <c r="AE502" s="61"/>
      <c r="AR502" s="40" t="str">
        <f t="shared" si="21"/>
        <v>-</v>
      </c>
      <c r="AS502" s="315" t="str" cm="1">
        <f t="array" ref="AS502">IFERROR(INDEX($E$12:$E$261, SMALL(IF($E$12:$E$261&lt;&gt;"", ROW($E$12:$E$261)-11), ROW(A491))), "")</f>
        <v/>
      </c>
      <c r="AU502" s="40" t="e">
        <f>IF(AND(Hersteller!$D502&lt;&gt;"", OR(Hersteller!#REF!="Hersteller", Hersteller!#REF!="")), ROW(), "")</f>
        <v>#REF!</v>
      </c>
      <c r="AV502" s="315" t="str" cm="1">
        <f t="array" ref="AV502">IFERROR(INDEX(Hersteller!$D$12:$D$261, _xlfn.AGGREGATE(15, 6, (ROW(Hersteller!$D$12:$D$261)-11)/((Hersteller!$D$12:$D$261&lt;&gt;"") * ((Hersteller!#REF!="Hersteller") + (Hersteller!#REF!=""))), ROW(A491))), "")</f>
        <v/>
      </c>
      <c r="AX502" s="315" t="str" cm="1">
        <f t="array" ref="AX502">IFERROR(
    INDEX(Hersteller!$D$12:$D$261,
        _xlfn.AGGREGATE(15, 6, (ROW(Hersteller!$D$12:$D$261)-11) / ((Hersteller!$D$12:$D$261&lt;&gt;"") * (Hersteller!#REF!="Zwischenhändler")), ROW(A491))
    ),
    ""
)</f>
        <v/>
      </c>
      <c r="BB502" s="264" cm="1">
        <f t="array" ref="BB502">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2" s="264" cm="1">
        <f t="array" ref="BC502">IF(AND($AT$12&gt;0,ROW()-ROW($AT$12)=0),"━━ Installationen ━━",IF(AND($AT$12&gt;0,ROW()-ROW($AT$12)&lt;=$AT$12),INDEX($AS$12:$AS$261,ROW()-ROW($AT$12)),IF(AND($BA$12&gt;0,ROW()-ROW($AT$12)-$AT$12-IF($AT$12&gt;0,1,0)=0),"━━ Hersteller ━━",IF(AND($BA$12&gt;0,ROW()-ROW($AT$12)-$AT$12-IF($AT$12&gt;0,1,0)&lt;=$BA$12),INDEX($AZ$12:$AZ$261,ROW()-ROW($AT$12)-$AT$12-IF($AT$12&gt;0,1,0)),0))))</f>
        <v>0</v>
      </c>
      <c r="BD502" s="264">
        <f t="shared" si="20"/>
        <v>0</v>
      </c>
    </row>
    <row r="503" spans="5:56" ht="27" customHeight="1">
      <c r="E503" s="63"/>
      <c r="AE503" s="61"/>
      <c r="AR503" s="40" t="str">
        <f t="shared" si="21"/>
        <v>-</v>
      </c>
      <c r="AS503" s="315" t="str" cm="1">
        <f t="array" ref="AS503">IFERROR(INDEX($E$12:$E$261, SMALL(IF($E$12:$E$261&lt;&gt;"", ROW($E$12:$E$261)-11), ROW(A492))), "")</f>
        <v/>
      </c>
      <c r="AU503" s="40" t="e">
        <f>IF(AND(Hersteller!$D503&lt;&gt;"", OR(Hersteller!#REF!="Hersteller", Hersteller!#REF!="")), ROW(), "")</f>
        <v>#REF!</v>
      </c>
      <c r="AV503" s="315" t="str" cm="1">
        <f t="array" ref="AV503">IFERROR(INDEX(Hersteller!$D$12:$D$261, _xlfn.AGGREGATE(15, 6, (ROW(Hersteller!$D$12:$D$261)-11)/((Hersteller!$D$12:$D$261&lt;&gt;"") * ((Hersteller!#REF!="Hersteller") + (Hersteller!#REF!=""))), ROW(A492))), "")</f>
        <v/>
      </c>
      <c r="AX503" s="315" t="str" cm="1">
        <f t="array" ref="AX503">IFERROR(
    INDEX(Hersteller!$D$12:$D$261,
        _xlfn.AGGREGATE(15, 6, (ROW(Hersteller!$D$12:$D$261)-11) / ((Hersteller!$D$12:$D$261&lt;&gt;"") * (Hersteller!#REF!="Zwischenhändler")), ROW(A492))
    ),
    ""
)</f>
        <v/>
      </c>
      <c r="BB503" s="264" cm="1">
        <f t="array" ref="BB503">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3" s="264" cm="1">
        <f t="array" ref="BC503">IF(AND($AT$12&gt;0,ROW()-ROW($AT$12)=0),"━━ Installationen ━━",IF(AND($AT$12&gt;0,ROW()-ROW($AT$12)&lt;=$AT$12),INDEX($AS$12:$AS$261,ROW()-ROW($AT$12)),IF(AND($BA$12&gt;0,ROW()-ROW($AT$12)-$AT$12-IF($AT$12&gt;0,1,0)=0),"━━ Hersteller ━━",IF(AND($BA$12&gt;0,ROW()-ROW($AT$12)-$AT$12-IF($AT$12&gt;0,1,0)&lt;=$BA$12),INDEX($AZ$12:$AZ$261,ROW()-ROW($AT$12)-$AT$12-IF($AT$12&gt;0,1,0)),0))))</f>
        <v>0</v>
      </c>
      <c r="BD503" s="264">
        <f t="shared" si="20"/>
        <v>0</v>
      </c>
    </row>
    <row r="504" spans="5:56" ht="27" customHeight="1">
      <c r="E504" s="63"/>
      <c r="AE504" s="61"/>
      <c r="AR504" s="40" t="str">
        <f t="shared" si="21"/>
        <v>-</v>
      </c>
      <c r="AS504" s="315" t="str" cm="1">
        <f t="array" ref="AS504">IFERROR(INDEX($E$12:$E$261, SMALL(IF($E$12:$E$261&lt;&gt;"", ROW($E$12:$E$261)-11), ROW(A493))), "")</f>
        <v/>
      </c>
      <c r="AU504" s="40" t="e">
        <f>IF(AND(Hersteller!$D504&lt;&gt;"", OR(Hersteller!#REF!="Hersteller", Hersteller!#REF!="")), ROW(), "")</f>
        <v>#REF!</v>
      </c>
      <c r="AV504" s="315" t="str" cm="1">
        <f t="array" ref="AV504">IFERROR(INDEX(Hersteller!$D$12:$D$261, _xlfn.AGGREGATE(15, 6, (ROW(Hersteller!$D$12:$D$261)-11)/((Hersteller!$D$12:$D$261&lt;&gt;"") * ((Hersteller!#REF!="Hersteller") + (Hersteller!#REF!=""))), ROW(A493))), "")</f>
        <v/>
      </c>
      <c r="AX504" s="315" t="str" cm="1">
        <f t="array" ref="AX504">IFERROR(
    INDEX(Hersteller!$D$12:$D$261,
        _xlfn.AGGREGATE(15, 6, (ROW(Hersteller!$D$12:$D$261)-11) / ((Hersteller!$D$12:$D$261&lt;&gt;"") * (Hersteller!#REF!="Zwischenhändler")), ROW(A493))
    ),
    ""
)</f>
        <v/>
      </c>
      <c r="BB504" s="264" cm="1">
        <f t="array" ref="BB504">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4" s="264" cm="1">
        <f t="array" ref="BC504">IF(AND($AT$12&gt;0,ROW()-ROW($AT$12)=0),"━━ Installationen ━━",IF(AND($AT$12&gt;0,ROW()-ROW($AT$12)&lt;=$AT$12),INDEX($AS$12:$AS$261,ROW()-ROW($AT$12)),IF(AND($BA$12&gt;0,ROW()-ROW($AT$12)-$AT$12-IF($AT$12&gt;0,1,0)=0),"━━ Hersteller ━━",IF(AND($BA$12&gt;0,ROW()-ROW($AT$12)-$AT$12-IF($AT$12&gt;0,1,0)&lt;=$BA$12),INDEX($AZ$12:$AZ$261,ROW()-ROW($AT$12)-$AT$12-IF($AT$12&gt;0,1,0)),0))))</f>
        <v>0</v>
      </c>
      <c r="BD504" s="264">
        <f t="shared" si="20"/>
        <v>0</v>
      </c>
    </row>
    <row r="505" spans="5:56" ht="27" customHeight="1">
      <c r="E505" s="63"/>
      <c r="AE505" s="61"/>
      <c r="AR505" s="40" t="str">
        <f t="shared" si="21"/>
        <v>-</v>
      </c>
      <c r="AS505" s="315" t="str" cm="1">
        <f t="array" ref="AS505">IFERROR(INDEX($E$12:$E$261, SMALL(IF($E$12:$E$261&lt;&gt;"", ROW($E$12:$E$261)-11), ROW(A494))), "")</f>
        <v/>
      </c>
      <c r="AU505" s="40" t="e">
        <f>IF(AND(Hersteller!$D505&lt;&gt;"", OR(Hersteller!#REF!="Hersteller", Hersteller!#REF!="")), ROW(), "")</f>
        <v>#REF!</v>
      </c>
      <c r="AV505" s="315" t="str" cm="1">
        <f t="array" ref="AV505">IFERROR(INDEX(Hersteller!$D$12:$D$261, _xlfn.AGGREGATE(15, 6, (ROW(Hersteller!$D$12:$D$261)-11)/((Hersteller!$D$12:$D$261&lt;&gt;"") * ((Hersteller!#REF!="Hersteller") + (Hersteller!#REF!=""))), ROW(A494))), "")</f>
        <v/>
      </c>
      <c r="AX505" s="315" t="str" cm="1">
        <f t="array" ref="AX505">IFERROR(
    INDEX(Hersteller!$D$12:$D$261,
        _xlfn.AGGREGATE(15, 6, (ROW(Hersteller!$D$12:$D$261)-11) / ((Hersteller!$D$12:$D$261&lt;&gt;"") * (Hersteller!#REF!="Zwischenhändler")), ROW(A494))
    ),
    ""
)</f>
        <v/>
      </c>
      <c r="BB505" s="264" cm="1">
        <f t="array" ref="BB505">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5" s="264" cm="1">
        <f t="array" ref="BC505">IF(AND($AT$12&gt;0,ROW()-ROW($AT$12)=0),"━━ Installationen ━━",IF(AND($AT$12&gt;0,ROW()-ROW($AT$12)&lt;=$AT$12),INDEX($AS$12:$AS$261,ROW()-ROW($AT$12)),IF(AND($BA$12&gt;0,ROW()-ROW($AT$12)-$AT$12-IF($AT$12&gt;0,1,0)=0),"━━ Hersteller ━━",IF(AND($BA$12&gt;0,ROW()-ROW($AT$12)-$AT$12-IF($AT$12&gt;0,1,0)&lt;=$BA$12),INDEX($AZ$12:$AZ$261,ROW()-ROW($AT$12)-$AT$12-IF($AT$12&gt;0,1,0)),0))))</f>
        <v>0</v>
      </c>
      <c r="BD505" s="264">
        <f t="shared" si="20"/>
        <v>0</v>
      </c>
    </row>
    <row r="506" spans="5:56" ht="27" customHeight="1">
      <c r="E506" s="63"/>
      <c r="AE506" s="61"/>
      <c r="AR506" s="40" t="str">
        <f t="shared" si="21"/>
        <v>-</v>
      </c>
      <c r="AS506" s="315" t="str" cm="1">
        <f t="array" ref="AS506">IFERROR(INDEX($E$12:$E$261, SMALL(IF($E$12:$E$261&lt;&gt;"", ROW($E$12:$E$261)-11), ROW(A495))), "")</f>
        <v/>
      </c>
      <c r="AU506" s="40" t="e">
        <f>IF(AND(Hersteller!$D506&lt;&gt;"", OR(Hersteller!#REF!="Hersteller", Hersteller!#REF!="")), ROW(), "")</f>
        <v>#REF!</v>
      </c>
      <c r="AV506" s="315" t="str" cm="1">
        <f t="array" ref="AV506">IFERROR(INDEX(Hersteller!$D$12:$D$261, _xlfn.AGGREGATE(15, 6, (ROW(Hersteller!$D$12:$D$261)-11)/((Hersteller!$D$12:$D$261&lt;&gt;"") * ((Hersteller!#REF!="Hersteller") + (Hersteller!#REF!=""))), ROW(A495))), "")</f>
        <v/>
      </c>
      <c r="AX506" s="315" t="str" cm="1">
        <f t="array" ref="AX506">IFERROR(
    INDEX(Hersteller!$D$12:$D$261,
        _xlfn.AGGREGATE(15, 6, (ROW(Hersteller!$D$12:$D$261)-11) / ((Hersteller!$D$12:$D$261&lt;&gt;"") * (Hersteller!#REF!="Zwischenhändler")), ROW(A495))
    ),
    ""
)</f>
        <v/>
      </c>
      <c r="BB506" s="264" cm="1">
        <f t="array" ref="BB506">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6" s="264" cm="1">
        <f t="array" ref="BC506">IF(AND($AT$12&gt;0,ROW()-ROW($AT$12)=0),"━━ Installationen ━━",IF(AND($AT$12&gt;0,ROW()-ROW($AT$12)&lt;=$AT$12),INDEX($AS$12:$AS$261,ROW()-ROW($AT$12)),IF(AND($BA$12&gt;0,ROW()-ROW($AT$12)-$AT$12-IF($AT$12&gt;0,1,0)=0),"━━ Hersteller ━━",IF(AND($BA$12&gt;0,ROW()-ROW($AT$12)-$AT$12-IF($AT$12&gt;0,1,0)&lt;=$BA$12),INDEX($AZ$12:$AZ$261,ROW()-ROW($AT$12)-$AT$12-IF($AT$12&gt;0,1,0)),0))))</f>
        <v>0</v>
      </c>
      <c r="BD506" s="264">
        <f t="shared" si="20"/>
        <v>0</v>
      </c>
    </row>
    <row r="507" spans="5:56" ht="27" customHeight="1">
      <c r="E507" s="63"/>
      <c r="AE507" s="61"/>
      <c r="AR507" s="40" t="str">
        <f t="shared" si="21"/>
        <v>-</v>
      </c>
      <c r="AS507" s="315" t="str" cm="1">
        <f t="array" ref="AS507">IFERROR(INDEX($E$12:$E$261, SMALL(IF($E$12:$E$261&lt;&gt;"", ROW($E$12:$E$261)-11), ROW(A496))), "")</f>
        <v/>
      </c>
      <c r="AU507" s="40" t="e">
        <f>IF(AND(Hersteller!$D507&lt;&gt;"", OR(Hersteller!#REF!="Hersteller", Hersteller!#REF!="")), ROW(), "")</f>
        <v>#REF!</v>
      </c>
      <c r="AV507" s="315" t="str" cm="1">
        <f t="array" ref="AV507">IFERROR(INDEX(Hersteller!$D$12:$D$261, _xlfn.AGGREGATE(15, 6, (ROW(Hersteller!$D$12:$D$261)-11)/((Hersteller!$D$12:$D$261&lt;&gt;"") * ((Hersteller!#REF!="Hersteller") + (Hersteller!#REF!=""))), ROW(A496))), "")</f>
        <v/>
      </c>
      <c r="AX507" s="315" t="str" cm="1">
        <f t="array" ref="AX507">IFERROR(
    INDEX(Hersteller!$D$12:$D$261,
        _xlfn.AGGREGATE(15, 6, (ROW(Hersteller!$D$12:$D$261)-11) / ((Hersteller!$D$12:$D$261&lt;&gt;"") * (Hersteller!#REF!="Zwischenhändler")), ROW(A496))
    ),
    ""
)</f>
        <v/>
      </c>
      <c r="BB507" s="264" cm="1">
        <f t="array" ref="BB507">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7" s="264" cm="1">
        <f t="array" ref="BC507">IF(AND($AT$12&gt;0,ROW()-ROW($AT$12)=0),"━━ Installationen ━━",IF(AND($AT$12&gt;0,ROW()-ROW($AT$12)&lt;=$AT$12),INDEX($AS$12:$AS$261,ROW()-ROW($AT$12)),IF(AND($BA$12&gt;0,ROW()-ROW($AT$12)-$AT$12-IF($AT$12&gt;0,1,0)=0),"━━ Hersteller ━━",IF(AND($BA$12&gt;0,ROW()-ROW($AT$12)-$AT$12-IF($AT$12&gt;0,1,0)&lt;=$BA$12),INDEX($AZ$12:$AZ$261,ROW()-ROW($AT$12)-$AT$12-IF($AT$12&gt;0,1,0)),0))))</f>
        <v>0</v>
      </c>
      <c r="BD507" s="264">
        <f t="shared" si="20"/>
        <v>0</v>
      </c>
    </row>
    <row r="508" spans="5:56" ht="27" customHeight="1">
      <c r="E508" s="63"/>
      <c r="AE508" s="61"/>
      <c r="AR508" s="40" t="str">
        <f t="shared" si="21"/>
        <v>-</v>
      </c>
      <c r="AS508" s="315" t="str" cm="1">
        <f t="array" ref="AS508">IFERROR(INDEX($E$12:$E$261, SMALL(IF($E$12:$E$261&lt;&gt;"", ROW($E$12:$E$261)-11), ROW(A497))), "")</f>
        <v/>
      </c>
      <c r="AU508" s="40" t="e">
        <f>IF(AND(Hersteller!$D508&lt;&gt;"", OR(Hersteller!#REF!="Hersteller", Hersteller!#REF!="")), ROW(), "")</f>
        <v>#REF!</v>
      </c>
      <c r="AV508" s="315" t="str" cm="1">
        <f t="array" ref="AV508">IFERROR(INDEX(Hersteller!$D$12:$D$261, _xlfn.AGGREGATE(15, 6, (ROW(Hersteller!$D$12:$D$261)-11)/((Hersteller!$D$12:$D$261&lt;&gt;"") * ((Hersteller!#REF!="Hersteller") + (Hersteller!#REF!=""))), ROW(A497))), "")</f>
        <v/>
      </c>
      <c r="AX508" s="315" t="str" cm="1">
        <f t="array" ref="AX508">IFERROR(
    INDEX(Hersteller!$D$12:$D$261,
        _xlfn.AGGREGATE(15, 6, (ROW(Hersteller!$D$12:$D$261)-11) / ((Hersteller!$D$12:$D$261&lt;&gt;"") * (Hersteller!#REF!="Zwischenhändler")), ROW(A497))
    ),
    ""
)</f>
        <v/>
      </c>
      <c r="BB508" s="264" cm="1">
        <f t="array" ref="BB508">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8" s="264" cm="1">
        <f t="array" ref="BC508">IF(AND($AT$12&gt;0,ROW()-ROW($AT$12)=0),"━━ Installationen ━━",IF(AND($AT$12&gt;0,ROW()-ROW($AT$12)&lt;=$AT$12),INDEX($AS$12:$AS$261,ROW()-ROW($AT$12)),IF(AND($BA$12&gt;0,ROW()-ROW($AT$12)-$AT$12-IF($AT$12&gt;0,1,0)=0),"━━ Hersteller ━━",IF(AND($BA$12&gt;0,ROW()-ROW($AT$12)-$AT$12-IF($AT$12&gt;0,1,0)&lt;=$BA$12),INDEX($AZ$12:$AZ$261,ROW()-ROW($AT$12)-$AT$12-IF($AT$12&gt;0,1,0)),0))))</f>
        <v>0</v>
      </c>
      <c r="BD508" s="264">
        <f t="shared" si="20"/>
        <v>0</v>
      </c>
    </row>
    <row r="509" spans="5:56" ht="27" customHeight="1">
      <c r="E509" s="63"/>
      <c r="AE509" s="61"/>
      <c r="AR509" s="40" t="str">
        <f t="shared" si="21"/>
        <v>-</v>
      </c>
      <c r="AS509" s="315" t="str" cm="1">
        <f t="array" ref="AS509">IFERROR(INDEX($E$12:$E$261, SMALL(IF($E$12:$E$261&lt;&gt;"", ROW($E$12:$E$261)-11), ROW(A498))), "")</f>
        <v/>
      </c>
      <c r="AU509" s="40" t="e">
        <f>IF(AND(Hersteller!$D509&lt;&gt;"", OR(Hersteller!#REF!="Hersteller", Hersteller!#REF!="")), ROW(), "")</f>
        <v>#REF!</v>
      </c>
      <c r="AV509" s="315" t="str" cm="1">
        <f t="array" ref="AV509">IFERROR(INDEX(Hersteller!$D$12:$D$261, _xlfn.AGGREGATE(15, 6, (ROW(Hersteller!$D$12:$D$261)-11)/((Hersteller!$D$12:$D$261&lt;&gt;"") * ((Hersteller!#REF!="Hersteller") + (Hersteller!#REF!=""))), ROW(A498))), "")</f>
        <v/>
      </c>
      <c r="AX509" s="315" t="str" cm="1">
        <f t="array" ref="AX509">IFERROR(
    INDEX(Hersteller!$D$12:$D$261,
        _xlfn.AGGREGATE(15, 6, (ROW(Hersteller!$D$12:$D$261)-11) / ((Hersteller!$D$12:$D$261&lt;&gt;"") * (Hersteller!#REF!="Zwischenhändler")), ROW(A498))
    ),
    ""
)</f>
        <v/>
      </c>
      <c r="BB509" s="264" cm="1">
        <f t="array" ref="BB509">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09" s="264" cm="1">
        <f t="array" ref="BC509">IF(AND($AT$12&gt;0,ROW()-ROW($AT$12)=0),"━━ Installationen ━━",IF(AND($AT$12&gt;0,ROW()-ROW($AT$12)&lt;=$AT$12),INDEX($AS$12:$AS$261,ROW()-ROW($AT$12)),IF(AND($BA$12&gt;0,ROW()-ROW($AT$12)-$AT$12-IF($AT$12&gt;0,1,0)=0),"━━ Hersteller ━━",IF(AND($BA$12&gt;0,ROW()-ROW($AT$12)-$AT$12-IF($AT$12&gt;0,1,0)&lt;=$BA$12),INDEX($AZ$12:$AZ$261,ROW()-ROW($AT$12)-$AT$12-IF($AT$12&gt;0,1,0)),0))))</f>
        <v>0</v>
      </c>
      <c r="BD509" s="264">
        <f t="shared" si="20"/>
        <v>0</v>
      </c>
    </row>
    <row r="510" spans="5:56" ht="27" customHeight="1">
      <c r="E510" s="63"/>
      <c r="AE510" s="61"/>
      <c r="AR510" s="40" t="str">
        <f t="shared" si="21"/>
        <v>-</v>
      </c>
      <c r="AS510" s="315" t="str" cm="1">
        <f t="array" ref="AS510">IFERROR(INDEX($E$12:$E$261, SMALL(IF($E$12:$E$261&lt;&gt;"", ROW($E$12:$E$261)-11), ROW(A499))), "")</f>
        <v/>
      </c>
      <c r="AU510" s="40" t="e">
        <f>IF(AND(Hersteller!$D510&lt;&gt;"", OR(Hersteller!#REF!="Hersteller", Hersteller!#REF!="")), ROW(), "")</f>
        <v>#REF!</v>
      </c>
      <c r="AV510" s="315" t="str" cm="1">
        <f t="array" ref="AV510">IFERROR(INDEX(Hersteller!$D$12:$D$261, _xlfn.AGGREGATE(15, 6, (ROW(Hersteller!$D$12:$D$261)-11)/((Hersteller!$D$12:$D$261&lt;&gt;"") * ((Hersteller!#REF!="Hersteller") + (Hersteller!#REF!=""))), ROW(A499))), "")</f>
        <v/>
      </c>
      <c r="AX510" s="315" t="str" cm="1">
        <f t="array" ref="AX510">IFERROR(
    INDEX(Hersteller!$D$12:$D$261,
        _xlfn.AGGREGATE(15, 6, (ROW(Hersteller!$D$12:$D$261)-11) / ((Hersteller!$D$12:$D$261&lt;&gt;"") * (Hersteller!#REF!="Zwischenhändler")), ROW(A499))
    ),
    ""
)</f>
        <v/>
      </c>
      <c r="BB510" s="264" cm="1">
        <f t="array" ref="BB510">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10" s="264" cm="1">
        <f t="array" ref="BC510">IF(AND($AT$12&gt;0,ROW()-ROW($AT$12)=0),"━━ Installationen ━━",IF(AND($AT$12&gt;0,ROW()-ROW($AT$12)&lt;=$AT$12),INDEX($AS$12:$AS$261,ROW()-ROW($AT$12)),IF(AND($BA$12&gt;0,ROW()-ROW($AT$12)-$AT$12-IF($AT$12&gt;0,1,0)=0),"━━ Hersteller ━━",IF(AND($BA$12&gt;0,ROW()-ROW($AT$12)-$AT$12-IF($AT$12&gt;0,1,0)&lt;=$BA$12),INDEX($AZ$12:$AZ$261,ROW()-ROW($AT$12)-$AT$12-IF($AT$12&gt;0,1,0)),0))))</f>
        <v>0</v>
      </c>
      <c r="BD510" s="264">
        <f t="shared" si="20"/>
        <v>0</v>
      </c>
    </row>
    <row r="511" spans="5:56" ht="27" customHeight="1">
      <c r="E511" s="63"/>
      <c r="AE511" s="61"/>
      <c r="AR511" s="40" t="str">
        <f t="shared" si="21"/>
        <v>-</v>
      </c>
      <c r="AS511" s="315" t="str" cm="1">
        <f t="array" ref="AS511">IFERROR(INDEX($E$12:$E$261, SMALL(IF($E$12:$E$261&lt;&gt;"", ROW($E$12:$E$261)-11), ROW(A500))), "")</f>
        <v/>
      </c>
      <c r="AU511" s="40" t="e">
        <f>IF(AND(Hersteller!$D511&lt;&gt;"", OR(Hersteller!#REF!="Hersteller", Hersteller!#REF!="")), ROW(), "")</f>
        <v>#REF!</v>
      </c>
      <c r="AV511" s="315" t="str" cm="1">
        <f t="array" ref="AV511">IFERROR(INDEX(Hersteller!$D$12:$D$261, _xlfn.AGGREGATE(15, 6, (ROW(Hersteller!$D$12:$D$261)-11)/((Hersteller!$D$12:$D$261&lt;&gt;"") * ((Hersteller!#REF!="Hersteller") + (Hersteller!#REF!=""))), ROW(A500))), "")</f>
        <v/>
      </c>
      <c r="AX511" s="315" t="str" cm="1">
        <f t="array" ref="AX511">IFERROR(
    INDEX(Hersteller!$D$12:$D$261,
        _xlfn.AGGREGATE(15, 6, (ROW(Hersteller!$D$12:$D$261)-11) / ((Hersteller!$D$12:$D$261&lt;&gt;"") * (Hersteller!#REF!="Zwischenhändler")), ROW(A500))
    ),
    ""
)</f>
        <v/>
      </c>
      <c r="BB511" s="264" cm="1">
        <f t="array" ref="BB511">IF(AND($AT$12&gt;0,ROW()-ROW($AT$12)=0),"━━ Installationen ━━",IF(AND($AT$12&gt;0,ROW()-ROW($AT$12)&lt;=$AT$12),INDEX($AS$12:$AS$261,ROW()-ROW($AT$12)),IF(AND($AW$12&gt;0,ROW()-ROW($AT$12)-$AT$12-IF($AT$12&gt;0,1,0)=0),"━━ Hersteller ━━",IF(AND($AW$12&gt;0,ROW()-ROW($AT$12)-$AT$12-IF($AT$12&gt;0,1,0)&lt;=$AW$12),INDEX($AV$12:$AV$261,ROW()-ROW($AT$12)-$AT$12-IF($AT$12&gt;0,1,0)),IF(AND($AY$12&gt;0,ROW()-ROW($AT$12)-$AT$12-IF($AT$12&gt;0,1,0)-$AW$12-IF($AW$12&gt;0,1,0)=0),"━━ Zwischenhändler ━━",IF(AND($AY$12&gt;0,ROW()-ROW($AT$12)-$AT$12-IF($AT$12&gt;0,1,0)-$AW$12-IF($AW$12&gt;0,1,0)&lt;=$AY$12),INDEX($AX$12:$AX$261,ROW()-ROW($AT$12)-$AT$12-IF($AT$12&gt;0,1,0)-$AW$12-IF($AW$12&gt;0,1,0)),0))))))</f>
        <v>0</v>
      </c>
      <c r="BC511" s="264" cm="1">
        <f t="array" ref="BC511">IF(AND($AT$12&gt;0,ROW()-ROW($AT$12)=0),"━━ Installationen ━━",IF(AND($AT$12&gt;0,ROW()-ROW($AT$12)&lt;=$AT$12),INDEX($AS$12:$AS$261,ROW()-ROW($AT$12)),IF(AND($BA$12&gt;0,ROW()-ROW($AT$12)-$AT$12-IF($AT$12&gt;0,1,0)=0),"━━ Hersteller ━━",IF(AND($BA$12&gt;0,ROW()-ROW($AT$12)-$AT$12-IF($AT$12&gt;0,1,0)&lt;=$BA$12),INDEX($AZ$12:$AZ$261,ROW()-ROW($AT$12)-$AT$12-IF($AT$12&gt;0,1,0)),0))))</f>
        <v>0</v>
      </c>
      <c r="BD511" s="264">
        <f t="shared" si="20"/>
        <v>0</v>
      </c>
    </row>
    <row r="512" spans="5:56" ht="27" customHeight="1">
      <c r="E512" s="63"/>
      <c r="AE512" s="61"/>
    </row>
    <row r="513" spans="5:31" ht="27" customHeight="1">
      <c r="E513" s="63"/>
      <c r="AE513" s="61"/>
    </row>
    <row r="514" spans="5:31" ht="27" customHeight="1">
      <c r="E514" s="63"/>
      <c r="AE514" s="61"/>
    </row>
    <row r="515" spans="5:31" ht="27" customHeight="1">
      <c r="E515" s="63"/>
      <c r="AE515" s="61"/>
    </row>
    <row r="516" spans="5:31" ht="27" customHeight="1">
      <c r="E516" s="63"/>
      <c r="AE516" s="61"/>
    </row>
    <row r="517" spans="5:31" ht="27" customHeight="1">
      <c r="E517" s="63"/>
      <c r="AE517" s="61"/>
    </row>
    <row r="518" spans="5:31" ht="27" customHeight="1">
      <c r="E518" s="63"/>
      <c r="AE518" s="61"/>
    </row>
    <row r="519" spans="5:31" ht="27" customHeight="1">
      <c r="E519" s="63"/>
      <c r="AE519" s="61"/>
    </row>
    <row r="520" spans="5:31" ht="27" customHeight="1">
      <c r="E520" s="63"/>
      <c r="AE520" s="61"/>
    </row>
    <row r="521" spans="5:31" ht="27" customHeight="1">
      <c r="E521" s="63"/>
      <c r="AE521" s="61"/>
    </row>
    <row r="522" spans="5:31" ht="27" customHeight="1">
      <c r="E522" s="63"/>
      <c r="AE522" s="61"/>
    </row>
    <row r="523" spans="5:31" ht="27" customHeight="1">
      <c r="E523" s="63"/>
      <c r="AE523" s="61"/>
    </row>
    <row r="524" spans="5:31" ht="27" customHeight="1">
      <c r="E524" s="63"/>
      <c r="AE524" s="61"/>
    </row>
    <row r="525" spans="5:31" ht="27" customHeight="1">
      <c r="E525" s="63"/>
      <c r="AE525" s="61"/>
    </row>
    <row r="526" spans="5:31" ht="27" customHeight="1">
      <c r="E526" s="63"/>
      <c r="AE526" s="61"/>
    </row>
    <row r="527" spans="5:31" ht="27" customHeight="1">
      <c r="E527" s="63"/>
      <c r="AE527" s="61"/>
    </row>
    <row r="528" spans="5:31" ht="27" customHeight="1">
      <c r="E528" s="63"/>
      <c r="AE528" s="61"/>
    </row>
    <row r="529" spans="5:31" ht="27" customHeight="1">
      <c r="E529" s="63"/>
      <c r="AE529" s="61"/>
    </row>
    <row r="530" spans="5:31" ht="27" customHeight="1">
      <c r="E530" s="63"/>
      <c r="AE530" s="61"/>
    </row>
    <row r="531" spans="5:31" ht="27" customHeight="1">
      <c r="E531" s="63"/>
      <c r="AE531" s="61"/>
    </row>
    <row r="532" spans="5:31" ht="27" customHeight="1">
      <c r="E532" s="63"/>
      <c r="AE532" s="61"/>
    </row>
    <row r="533" spans="5:31" ht="27" customHeight="1">
      <c r="E533" s="63"/>
      <c r="AE533" s="61"/>
    </row>
    <row r="534" spans="5:31" ht="27" customHeight="1">
      <c r="E534" s="63"/>
      <c r="AE534" s="61"/>
    </row>
    <row r="535" spans="5:31" ht="27" customHeight="1">
      <c r="E535" s="63"/>
      <c r="AE535" s="61"/>
    </row>
    <row r="536" spans="5:31" ht="27" customHeight="1">
      <c r="E536" s="63"/>
      <c r="AE536" s="61"/>
    </row>
    <row r="537" spans="5:31" ht="27" customHeight="1">
      <c r="E537" s="63"/>
      <c r="AE537" s="61"/>
    </row>
    <row r="538" spans="5:31" ht="27" customHeight="1">
      <c r="E538" s="63"/>
      <c r="AE538" s="61"/>
    </row>
    <row r="539" spans="5:31" ht="27" customHeight="1">
      <c r="E539" s="63"/>
      <c r="AE539" s="61"/>
    </row>
    <row r="540" spans="5:31" ht="27" customHeight="1">
      <c r="E540" s="63"/>
      <c r="AE540" s="61"/>
    </row>
    <row r="541" spans="5:31" ht="27" customHeight="1">
      <c r="E541" s="63"/>
      <c r="AE541" s="61"/>
    </row>
    <row r="542" spans="5:31" ht="27" customHeight="1">
      <c r="E542" s="63"/>
      <c r="AE542" s="61"/>
    </row>
    <row r="543" spans="5:31" ht="27" customHeight="1">
      <c r="E543" s="63"/>
      <c r="AE543" s="61"/>
    </row>
    <row r="544" spans="5:31" ht="27" customHeight="1">
      <c r="E544" s="63"/>
      <c r="AE544" s="61"/>
    </row>
    <row r="545" spans="5:31" ht="27" customHeight="1">
      <c r="E545" s="63"/>
      <c r="AE545" s="61"/>
    </row>
    <row r="546" spans="5:31" ht="27" customHeight="1">
      <c r="E546" s="63"/>
      <c r="AE546" s="61"/>
    </row>
    <row r="547" spans="5:31" ht="27" customHeight="1">
      <c r="E547" s="63"/>
      <c r="AE547" s="61"/>
    </row>
    <row r="548" spans="5:31" ht="27" customHeight="1">
      <c r="E548" s="63"/>
      <c r="AE548" s="61"/>
    </row>
    <row r="549" spans="5:31" ht="27" customHeight="1">
      <c r="E549" s="63"/>
      <c r="AE549" s="61"/>
    </row>
    <row r="550" spans="5:31" ht="27" customHeight="1">
      <c r="E550" s="63"/>
      <c r="AE550" s="61"/>
    </row>
    <row r="551" spans="5:31" ht="27" customHeight="1">
      <c r="E551" s="63"/>
      <c r="AE551" s="61"/>
    </row>
    <row r="552" spans="5:31" ht="27" customHeight="1">
      <c r="E552" s="63"/>
      <c r="AE552" s="61"/>
    </row>
    <row r="553" spans="5:31" ht="27" customHeight="1">
      <c r="E553" s="63"/>
      <c r="AE553" s="61"/>
    </row>
    <row r="554" spans="5:31" ht="27" customHeight="1">
      <c r="E554" s="63"/>
      <c r="AE554" s="61"/>
    </row>
    <row r="555" spans="5:31" ht="27" customHeight="1">
      <c r="E555" s="63"/>
      <c r="AE555" s="61"/>
    </row>
    <row r="556" spans="5:31" ht="27" customHeight="1">
      <c r="E556" s="63"/>
      <c r="AE556" s="61"/>
    </row>
    <row r="557" spans="5:31" ht="27" customHeight="1">
      <c r="E557" s="63"/>
      <c r="AE557" s="61"/>
    </row>
    <row r="558" spans="5:31" ht="27" customHeight="1">
      <c r="E558" s="63"/>
      <c r="AE558" s="61"/>
    </row>
    <row r="559" spans="5:31" ht="27" customHeight="1">
      <c r="E559" s="63"/>
      <c r="AE559" s="61"/>
    </row>
    <row r="560" spans="5:31" ht="27" customHeight="1">
      <c r="E560" s="63"/>
      <c r="AE560" s="61"/>
    </row>
    <row r="561" spans="5:31" ht="27" customHeight="1">
      <c r="E561" s="63"/>
      <c r="AE561" s="61"/>
    </row>
    <row r="562" spans="5:31" ht="27" customHeight="1">
      <c r="E562" s="63"/>
      <c r="AE562" s="61"/>
    </row>
    <row r="563" spans="5:31" ht="27" customHeight="1">
      <c r="E563" s="63"/>
      <c r="AE563" s="61"/>
    </row>
    <row r="564" spans="5:31" ht="27" customHeight="1">
      <c r="E564" s="63"/>
      <c r="AE564" s="61"/>
    </row>
    <row r="565" spans="5:31" ht="27" customHeight="1">
      <c r="E565" s="63"/>
      <c r="AE565" s="61"/>
    </row>
    <row r="566" spans="5:31" ht="27" customHeight="1">
      <c r="E566" s="63"/>
      <c r="AE566" s="61"/>
    </row>
    <row r="567" spans="5:31" ht="27" customHeight="1">
      <c r="E567" s="63"/>
      <c r="AE567" s="61"/>
    </row>
    <row r="568" spans="5:31" ht="27" customHeight="1">
      <c r="E568" s="63"/>
      <c r="AE568" s="61"/>
    </row>
    <row r="569" spans="5:31" ht="27" customHeight="1">
      <c r="E569" s="63"/>
      <c r="AE569" s="61"/>
    </row>
    <row r="570" spans="5:31" ht="27" customHeight="1">
      <c r="E570" s="63"/>
      <c r="AE570" s="61"/>
    </row>
    <row r="571" spans="5:31" ht="27" customHeight="1">
      <c r="E571" s="63"/>
      <c r="AE571" s="61"/>
    </row>
    <row r="572" spans="5:31" ht="27" customHeight="1">
      <c r="E572" s="63"/>
      <c r="AE572" s="61"/>
    </row>
    <row r="573" spans="5:31" ht="27" customHeight="1">
      <c r="E573" s="63"/>
      <c r="AE573" s="61"/>
    </row>
    <row r="574" spans="5:31" ht="27" customHeight="1">
      <c r="E574" s="63"/>
      <c r="AE574" s="61"/>
    </row>
    <row r="575" spans="5:31" ht="27" customHeight="1">
      <c r="E575" s="63"/>
      <c r="AE575" s="61"/>
    </row>
    <row r="576" spans="5:31" ht="27" customHeight="1">
      <c r="E576" s="63"/>
      <c r="AE576" s="61"/>
    </row>
    <row r="577" spans="5:31" ht="27" customHeight="1">
      <c r="E577" s="63"/>
      <c r="AE577" s="61"/>
    </row>
    <row r="578" spans="5:31" ht="27" customHeight="1">
      <c r="E578" s="63"/>
      <c r="AE578" s="61"/>
    </row>
    <row r="579" spans="5:31" ht="27" customHeight="1">
      <c r="E579" s="63"/>
      <c r="AE579" s="61"/>
    </row>
    <row r="580" spans="5:31" ht="27" customHeight="1">
      <c r="E580" s="63"/>
      <c r="AE580" s="61"/>
    </row>
    <row r="581" spans="5:31" ht="27" customHeight="1">
      <c r="E581" s="63"/>
      <c r="AE581" s="61"/>
    </row>
    <row r="582" spans="5:31" ht="27" customHeight="1">
      <c r="E582" s="63"/>
      <c r="AE582" s="61"/>
    </row>
    <row r="583" spans="5:31" ht="27" customHeight="1">
      <c r="E583" s="63"/>
      <c r="AE583" s="61"/>
    </row>
    <row r="584" spans="5:31" ht="27" customHeight="1">
      <c r="E584" s="63"/>
      <c r="AE584" s="61"/>
    </row>
    <row r="585" spans="5:31" ht="27" customHeight="1">
      <c r="E585" s="63"/>
      <c r="AE585" s="61"/>
    </row>
    <row r="586" spans="5:31" ht="27" customHeight="1">
      <c r="E586" s="63"/>
      <c r="AE586" s="61"/>
    </row>
    <row r="587" spans="5:31" ht="27" customHeight="1">
      <c r="E587" s="63"/>
      <c r="AE587" s="61"/>
    </row>
    <row r="588" spans="5:31" ht="27" customHeight="1">
      <c r="E588" s="63"/>
      <c r="AE588" s="61"/>
    </row>
    <row r="589" spans="5:31" ht="27" customHeight="1">
      <c r="E589" s="63"/>
      <c r="AE589" s="61"/>
    </row>
    <row r="590" spans="5:31" ht="27" customHeight="1">
      <c r="E590" s="63"/>
      <c r="AE590" s="61"/>
    </row>
    <row r="591" spans="5:31" ht="27" customHeight="1">
      <c r="E591" s="63"/>
      <c r="AE591" s="61"/>
    </row>
    <row r="592" spans="5:31" ht="27" customHeight="1">
      <c r="E592" s="63"/>
      <c r="AE592" s="61"/>
    </row>
    <row r="593" spans="5:31" ht="27" customHeight="1">
      <c r="E593" s="63"/>
      <c r="AE593" s="61"/>
    </row>
    <row r="594" spans="5:31" ht="27" customHeight="1">
      <c r="E594" s="63"/>
      <c r="AE594" s="61"/>
    </row>
    <row r="595" spans="5:31" ht="27" customHeight="1">
      <c r="E595" s="63"/>
      <c r="AE595" s="61"/>
    </row>
    <row r="596" spans="5:31" ht="27" customHeight="1">
      <c r="E596" s="63"/>
      <c r="AE596" s="61"/>
    </row>
    <row r="597" spans="5:31" ht="27" customHeight="1">
      <c r="E597" s="63"/>
      <c r="AE597" s="61"/>
    </row>
    <row r="598" spans="5:31" ht="27" customHeight="1">
      <c r="E598" s="63"/>
      <c r="AE598" s="61"/>
    </row>
    <row r="599" spans="5:31" ht="27" customHeight="1">
      <c r="E599" s="63"/>
      <c r="AE599" s="61"/>
    </row>
    <row r="600" spans="5:31" ht="27" customHeight="1">
      <c r="E600" s="63"/>
      <c r="AE600" s="61"/>
    </row>
    <row r="601" spans="5:31" ht="27" customHeight="1">
      <c r="E601" s="63"/>
      <c r="AE601" s="61"/>
    </row>
    <row r="602" spans="5:31" ht="27" customHeight="1">
      <c r="E602" s="63"/>
      <c r="AE602" s="61"/>
    </row>
    <row r="603" spans="5:31" ht="27" customHeight="1">
      <c r="E603" s="63"/>
      <c r="AE603" s="61"/>
    </row>
    <row r="604" spans="5:31" ht="27" customHeight="1">
      <c r="E604" s="63"/>
      <c r="AE604" s="61"/>
    </row>
    <row r="605" spans="5:31" ht="27" customHeight="1">
      <c r="E605" s="63"/>
      <c r="AE605" s="61"/>
    </row>
    <row r="606" spans="5:31" ht="27" customHeight="1">
      <c r="E606" s="63"/>
      <c r="AE606" s="61"/>
    </row>
    <row r="607" spans="5:31" ht="27" customHeight="1">
      <c r="E607" s="63"/>
      <c r="AE607" s="61"/>
    </row>
    <row r="608" spans="5:31" ht="27" customHeight="1">
      <c r="E608" s="63"/>
      <c r="AE608" s="61"/>
    </row>
    <row r="609" spans="5:31" ht="27" customHeight="1">
      <c r="E609" s="63"/>
      <c r="AE609" s="61"/>
    </row>
    <row r="610" spans="5:31" ht="27" customHeight="1">
      <c r="E610" s="63"/>
      <c r="AE610" s="61"/>
    </row>
    <row r="611" spans="5:31" ht="27" customHeight="1">
      <c r="E611" s="63"/>
      <c r="AE611" s="61"/>
    </row>
    <row r="612" spans="5:31" ht="27" customHeight="1">
      <c r="E612" s="63"/>
      <c r="AE612" s="61"/>
    </row>
    <row r="613" spans="5:31" ht="27" customHeight="1">
      <c r="E613" s="63"/>
      <c r="AE613" s="61"/>
    </row>
    <row r="614" spans="5:31" ht="27" customHeight="1">
      <c r="E614" s="63"/>
      <c r="AE614" s="61"/>
    </row>
    <row r="615" spans="5:31" ht="27" customHeight="1">
      <c r="E615" s="63"/>
      <c r="AE615" s="61"/>
    </row>
    <row r="616" spans="5:31" ht="27" customHeight="1">
      <c r="E616" s="63"/>
      <c r="AE616" s="61"/>
    </row>
    <row r="617" spans="5:31" ht="27" customHeight="1">
      <c r="E617" s="63"/>
      <c r="AE617" s="61"/>
    </row>
    <row r="618" spans="5:31" ht="27" customHeight="1">
      <c r="E618" s="63"/>
      <c r="AE618" s="61"/>
    </row>
    <row r="619" spans="5:31" ht="27" customHeight="1">
      <c r="E619" s="63"/>
      <c r="AE619" s="61"/>
    </row>
    <row r="620" spans="5:31" ht="27" customHeight="1">
      <c r="E620" s="63"/>
      <c r="AE620" s="61"/>
    </row>
    <row r="621" spans="5:31" ht="27" customHeight="1">
      <c r="E621" s="63"/>
      <c r="AE621" s="61"/>
    </row>
    <row r="622" spans="5:31" ht="27" customHeight="1">
      <c r="E622" s="63"/>
      <c r="AE622" s="61"/>
    </row>
    <row r="623" spans="5:31" ht="27" customHeight="1">
      <c r="E623" s="63"/>
      <c r="AE623" s="61"/>
    </row>
    <row r="624" spans="5:31" ht="27" customHeight="1">
      <c r="E624" s="63"/>
      <c r="AE624" s="61"/>
    </row>
    <row r="625" spans="5:31" ht="27" customHeight="1">
      <c r="E625" s="63"/>
      <c r="AE625" s="61"/>
    </row>
    <row r="626" spans="5:31" ht="27" customHeight="1">
      <c r="E626" s="63"/>
      <c r="AE626" s="61"/>
    </row>
    <row r="627" spans="5:31" ht="27" customHeight="1">
      <c r="E627" s="63"/>
      <c r="AE627" s="61"/>
    </row>
    <row r="628" spans="5:31" ht="27" customHeight="1">
      <c r="E628" s="63"/>
      <c r="AE628" s="61"/>
    </row>
    <row r="629" spans="5:31" ht="27" customHeight="1">
      <c r="E629" s="63"/>
      <c r="AE629" s="61"/>
    </row>
    <row r="630" spans="5:31" ht="27" customHeight="1">
      <c r="E630" s="63"/>
      <c r="AE630" s="61"/>
    </row>
    <row r="631" spans="5:31" ht="27" customHeight="1">
      <c r="E631" s="63"/>
      <c r="AE631" s="61"/>
    </row>
    <row r="632" spans="5:31" ht="27" customHeight="1">
      <c r="E632" s="63"/>
      <c r="AE632" s="61"/>
    </row>
    <row r="633" spans="5:31" ht="27" customHeight="1">
      <c r="E633" s="63"/>
      <c r="AE633" s="61"/>
    </row>
    <row r="634" spans="5:31" ht="27" customHeight="1">
      <c r="E634" s="63"/>
      <c r="AE634" s="61"/>
    </row>
    <row r="635" spans="5:31" ht="27" customHeight="1">
      <c r="E635" s="63"/>
      <c r="AE635" s="61"/>
    </row>
    <row r="636" spans="5:31" ht="27" customHeight="1">
      <c r="E636" s="63"/>
      <c r="AE636" s="61"/>
    </row>
    <row r="637" spans="5:31" ht="27" customHeight="1">
      <c r="E637" s="63"/>
      <c r="AE637" s="61"/>
    </row>
    <row r="638" spans="5:31" ht="27" customHeight="1">
      <c r="E638" s="63"/>
      <c r="AE638" s="61"/>
    </row>
    <row r="639" spans="5:31" ht="27" customHeight="1">
      <c r="E639" s="63"/>
      <c r="AE639" s="61"/>
    </row>
    <row r="640" spans="5:31" ht="27" customHeight="1">
      <c r="E640" s="63"/>
      <c r="AE640" s="61"/>
    </row>
    <row r="641" spans="5:31" ht="27" customHeight="1">
      <c r="E641" s="63"/>
      <c r="AE641" s="61"/>
    </row>
    <row r="642" spans="5:31" ht="27" customHeight="1">
      <c r="E642" s="63"/>
      <c r="AE642" s="61"/>
    </row>
    <row r="643" spans="5:31" ht="27" customHeight="1">
      <c r="E643" s="63"/>
      <c r="AE643" s="61"/>
    </row>
    <row r="644" spans="5:31" ht="27" customHeight="1">
      <c r="E644" s="63"/>
      <c r="AE644" s="61"/>
    </row>
    <row r="645" spans="5:31" ht="27" customHeight="1">
      <c r="E645" s="63"/>
      <c r="AE645" s="61"/>
    </row>
    <row r="646" spans="5:31" ht="27" customHeight="1">
      <c r="E646" s="63"/>
      <c r="AE646" s="61"/>
    </row>
    <row r="647" spans="5:31" ht="27" customHeight="1">
      <c r="E647" s="63"/>
      <c r="AE647" s="61"/>
    </row>
    <row r="648" spans="5:31" ht="27" customHeight="1">
      <c r="E648" s="63"/>
      <c r="AE648" s="61"/>
    </row>
    <row r="649" spans="5:31" ht="27" customHeight="1">
      <c r="E649" s="63"/>
      <c r="AE649" s="61"/>
    </row>
    <row r="650" spans="5:31" ht="27" customHeight="1">
      <c r="E650" s="63"/>
      <c r="AE650" s="61"/>
    </row>
    <row r="651" spans="5:31" ht="27" customHeight="1">
      <c r="E651" s="63"/>
      <c r="AE651" s="61"/>
    </row>
    <row r="652" spans="5:31" ht="27" customHeight="1">
      <c r="E652" s="63"/>
      <c r="AE652" s="61"/>
    </row>
    <row r="653" spans="5:31" ht="27" customHeight="1">
      <c r="E653" s="63"/>
      <c r="AE653" s="61"/>
    </row>
    <row r="654" spans="5:31" ht="27" customHeight="1">
      <c r="E654" s="63"/>
      <c r="AE654" s="61"/>
    </row>
    <row r="655" spans="5:31" ht="27" customHeight="1">
      <c r="E655" s="63"/>
      <c r="AE655" s="61"/>
    </row>
    <row r="656" spans="5:31" ht="27" customHeight="1">
      <c r="E656" s="63"/>
      <c r="AE656" s="61"/>
    </row>
    <row r="657" spans="5:31" ht="27" customHeight="1">
      <c r="E657" s="63"/>
      <c r="AE657" s="61"/>
    </row>
    <row r="658" spans="5:31" ht="27" customHeight="1">
      <c r="E658" s="63"/>
      <c r="AE658" s="61"/>
    </row>
    <row r="659" spans="5:31" ht="27" customHeight="1">
      <c r="E659" s="63"/>
      <c r="AE659" s="61"/>
    </row>
    <row r="660" spans="5:31" ht="27" customHeight="1">
      <c r="E660" s="63"/>
      <c r="AE660" s="61"/>
    </row>
    <row r="661" spans="5:31" ht="27" customHeight="1">
      <c r="E661" s="63"/>
      <c r="AE661" s="61"/>
    </row>
    <row r="662" spans="5:31" ht="27" customHeight="1">
      <c r="E662" s="63"/>
      <c r="AE662" s="61"/>
    </row>
    <row r="663" spans="5:31" ht="27" customHeight="1">
      <c r="E663" s="63"/>
      <c r="AE663" s="61"/>
    </row>
    <row r="664" spans="5:31" ht="27" customHeight="1">
      <c r="E664" s="63"/>
      <c r="AE664" s="61"/>
    </row>
    <row r="665" spans="5:31" ht="27" customHeight="1">
      <c r="E665" s="63"/>
      <c r="AE665" s="61"/>
    </row>
    <row r="666" spans="5:31" ht="27" customHeight="1">
      <c r="E666" s="63"/>
      <c r="AE666" s="61"/>
    </row>
    <row r="667" spans="5:31" ht="27" customHeight="1">
      <c r="E667" s="63"/>
      <c r="AE667" s="61"/>
    </row>
    <row r="668" spans="5:31" ht="27" customHeight="1">
      <c r="E668" s="63"/>
      <c r="AE668" s="61"/>
    </row>
    <row r="669" spans="5:31" ht="27" customHeight="1">
      <c r="E669" s="63"/>
      <c r="AE669" s="61"/>
    </row>
    <row r="670" spans="5:31" ht="27" customHeight="1">
      <c r="E670" s="63"/>
      <c r="AE670" s="61"/>
    </row>
    <row r="671" spans="5:31" ht="27" customHeight="1">
      <c r="E671" s="63"/>
      <c r="AE671" s="61"/>
    </row>
    <row r="672" spans="5:31" ht="27" customHeight="1">
      <c r="E672" s="63"/>
      <c r="AE672" s="61"/>
    </row>
    <row r="673" spans="5:31" ht="27" customHeight="1">
      <c r="E673" s="63"/>
      <c r="AE673" s="61"/>
    </row>
    <row r="674" spans="5:31" ht="27" customHeight="1">
      <c r="E674" s="63"/>
      <c r="AE674" s="61"/>
    </row>
    <row r="675" spans="5:31" ht="27" customHeight="1">
      <c r="E675" s="63"/>
      <c r="AE675" s="61"/>
    </row>
    <row r="676" spans="5:31" ht="27" customHeight="1">
      <c r="E676" s="63"/>
      <c r="AE676" s="61"/>
    </row>
    <row r="677" spans="5:31" ht="27" customHeight="1">
      <c r="E677" s="63"/>
      <c r="AE677" s="61"/>
    </row>
    <row r="678" spans="5:31" ht="27" customHeight="1">
      <c r="E678" s="63"/>
      <c r="AE678" s="61"/>
    </row>
    <row r="679" spans="5:31" ht="27" customHeight="1">
      <c r="E679" s="63"/>
      <c r="AE679" s="61"/>
    </row>
    <row r="680" spans="5:31" ht="27" customHeight="1">
      <c r="E680" s="63"/>
      <c r="AE680" s="61"/>
    </row>
    <row r="681" spans="5:31" ht="27" customHeight="1">
      <c r="E681" s="63"/>
      <c r="AE681" s="61"/>
    </row>
    <row r="682" spans="5:31" ht="27" customHeight="1">
      <c r="E682" s="63"/>
      <c r="AE682" s="61"/>
    </row>
    <row r="683" spans="5:31" ht="27" customHeight="1">
      <c r="E683" s="63"/>
      <c r="AE683" s="61"/>
    </row>
    <row r="684" spans="5:31" ht="27" customHeight="1">
      <c r="E684" s="63"/>
      <c r="AE684" s="61"/>
    </row>
    <row r="685" spans="5:31" ht="27" customHeight="1">
      <c r="E685" s="63"/>
      <c r="AE685" s="61"/>
    </row>
    <row r="686" spans="5:31" ht="27" customHeight="1">
      <c r="E686" s="63"/>
      <c r="AE686" s="61"/>
    </row>
    <row r="687" spans="5:31" ht="27" customHeight="1">
      <c r="E687" s="63"/>
      <c r="AE687" s="61"/>
    </row>
    <row r="688" spans="5:31" ht="27" customHeight="1">
      <c r="E688" s="63"/>
      <c r="AE688" s="61"/>
    </row>
    <row r="689" spans="5:31" ht="27" customHeight="1">
      <c r="E689" s="63"/>
      <c r="AE689" s="61"/>
    </row>
    <row r="690" spans="5:31" ht="27" customHeight="1">
      <c r="E690" s="63"/>
      <c r="AE690" s="61"/>
    </row>
    <row r="691" spans="5:31" ht="27" customHeight="1">
      <c r="E691" s="63"/>
      <c r="AE691" s="61"/>
    </row>
    <row r="692" spans="5:31" ht="27" customHeight="1">
      <c r="E692" s="63"/>
      <c r="AE692" s="61"/>
    </row>
    <row r="693" spans="5:31" ht="27" customHeight="1">
      <c r="E693" s="63"/>
      <c r="AE693" s="61"/>
    </row>
    <row r="694" spans="5:31" ht="27" customHeight="1">
      <c r="E694" s="63"/>
      <c r="AE694" s="61"/>
    </row>
    <row r="695" spans="5:31" ht="27" customHeight="1">
      <c r="E695" s="63"/>
      <c r="AE695" s="61"/>
    </row>
    <row r="696" spans="5:31" ht="27" customHeight="1">
      <c r="E696" s="63"/>
      <c r="AE696" s="61"/>
    </row>
    <row r="697" spans="5:31" ht="27" customHeight="1">
      <c r="E697" s="63"/>
      <c r="AE697" s="61"/>
    </row>
    <row r="698" spans="5:31" ht="27" customHeight="1">
      <c r="E698" s="63"/>
      <c r="AE698" s="61"/>
    </row>
    <row r="699" spans="5:31" ht="27" customHeight="1">
      <c r="E699" s="63"/>
      <c r="AE699" s="61"/>
    </row>
    <row r="700" spans="5:31" ht="27" customHeight="1">
      <c r="E700" s="63"/>
      <c r="AE700" s="61"/>
    </row>
    <row r="701" spans="5:31" ht="27" customHeight="1">
      <c r="E701" s="63"/>
      <c r="AE701" s="61"/>
    </row>
    <row r="702" spans="5:31" ht="27" customHeight="1">
      <c r="E702" s="63"/>
      <c r="AE702" s="61"/>
    </row>
    <row r="703" spans="5:31" ht="27" customHeight="1">
      <c r="E703" s="63"/>
      <c r="AE703" s="61"/>
    </row>
    <row r="704" spans="5:31" ht="27" customHeight="1">
      <c r="E704" s="63"/>
      <c r="AE704" s="61"/>
    </row>
    <row r="705" spans="5:31" ht="27" customHeight="1">
      <c r="E705" s="63"/>
      <c r="AE705" s="61"/>
    </row>
    <row r="706" spans="5:31" ht="27" customHeight="1">
      <c r="E706" s="63"/>
      <c r="AE706" s="61"/>
    </row>
    <row r="707" spans="5:31" ht="27" customHeight="1">
      <c r="E707" s="63"/>
      <c r="AE707" s="61"/>
    </row>
    <row r="708" spans="5:31" ht="27" customHeight="1">
      <c r="E708" s="63"/>
      <c r="AE708" s="61"/>
    </row>
    <row r="709" spans="5:31" ht="27" customHeight="1">
      <c r="E709" s="63"/>
      <c r="AE709" s="61"/>
    </row>
    <row r="710" spans="5:31" ht="27" customHeight="1">
      <c r="E710" s="63"/>
      <c r="AE710" s="61"/>
    </row>
    <row r="711" spans="5:31" ht="27" customHeight="1">
      <c r="E711" s="63"/>
      <c r="AE711" s="61"/>
    </row>
    <row r="712" spans="5:31" ht="27" customHeight="1">
      <c r="E712" s="63"/>
      <c r="AE712" s="61"/>
    </row>
    <row r="713" spans="5:31" ht="27" customHeight="1">
      <c r="E713" s="63"/>
      <c r="AE713" s="61"/>
    </row>
    <row r="714" spans="5:31" ht="27" customHeight="1">
      <c r="E714" s="63"/>
      <c r="AE714" s="61"/>
    </row>
    <row r="715" spans="5:31" ht="27" customHeight="1">
      <c r="E715" s="63"/>
      <c r="AE715" s="61"/>
    </row>
    <row r="716" spans="5:31" ht="27" customHeight="1">
      <c r="E716" s="63"/>
      <c r="AE716" s="61"/>
    </row>
    <row r="717" spans="5:31" ht="27" customHeight="1">
      <c r="E717" s="63"/>
      <c r="AE717" s="61"/>
    </row>
    <row r="718" spans="5:31" ht="27" customHeight="1">
      <c r="E718" s="63"/>
      <c r="AE718" s="61"/>
    </row>
    <row r="719" spans="5:31" ht="27" customHeight="1">
      <c r="E719" s="63"/>
      <c r="AE719" s="61"/>
    </row>
    <row r="720" spans="5:31" ht="27" customHeight="1">
      <c r="E720" s="63"/>
      <c r="AE720" s="61"/>
    </row>
    <row r="721" spans="5:31" ht="27" customHeight="1">
      <c r="E721" s="63"/>
      <c r="AE721" s="61"/>
    </row>
    <row r="722" spans="5:31" ht="27" customHeight="1">
      <c r="E722" s="63"/>
      <c r="AE722" s="61"/>
    </row>
    <row r="723" spans="5:31" ht="27" customHeight="1">
      <c r="E723" s="63"/>
      <c r="AE723" s="61"/>
    </row>
    <row r="724" spans="5:31" ht="27" customHeight="1">
      <c r="E724" s="63"/>
      <c r="AE724" s="61"/>
    </row>
    <row r="725" spans="5:31" ht="27" customHeight="1">
      <c r="E725" s="63"/>
      <c r="AE725" s="61"/>
    </row>
    <row r="726" spans="5:31" ht="27" customHeight="1">
      <c r="E726" s="63"/>
      <c r="AE726" s="61"/>
    </row>
    <row r="727" spans="5:31" ht="27" customHeight="1">
      <c r="E727" s="63"/>
      <c r="AE727" s="61"/>
    </row>
    <row r="728" spans="5:31" ht="27" customHeight="1">
      <c r="E728" s="63"/>
      <c r="AE728" s="61"/>
    </row>
    <row r="729" spans="5:31" ht="27" customHeight="1">
      <c r="E729" s="63"/>
      <c r="AE729" s="61"/>
    </row>
    <row r="730" spans="5:31" ht="27" customHeight="1">
      <c r="E730" s="63"/>
      <c r="AE730" s="61"/>
    </row>
    <row r="731" spans="5:31" ht="27" customHeight="1">
      <c r="E731" s="63"/>
      <c r="AE731" s="61"/>
    </row>
    <row r="732" spans="5:31" ht="27" customHeight="1">
      <c r="E732" s="63"/>
      <c r="AE732" s="61"/>
    </row>
    <row r="733" spans="5:31" ht="27" customHeight="1">
      <c r="E733" s="63"/>
      <c r="AE733" s="61"/>
    </row>
    <row r="734" spans="5:31" ht="27" customHeight="1">
      <c r="E734" s="63"/>
      <c r="AE734" s="61"/>
    </row>
    <row r="735" spans="5:31" ht="27" customHeight="1">
      <c r="E735" s="63"/>
      <c r="AE735" s="61"/>
    </row>
    <row r="736" spans="5:31" ht="27" customHeight="1">
      <c r="E736" s="63"/>
      <c r="AE736" s="61"/>
    </row>
    <row r="737" spans="5:31" ht="27" customHeight="1">
      <c r="E737" s="63"/>
      <c r="AE737" s="61"/>
    </row>
    <row r="738" spans="5:31" ht="27" customHeight="1">
      <c r="E738" s="63"/>
      <c r="AE738" s="61"/>
    </row>
    <row r="739" spans="5:31" ht="27" customHeight="1">
      <c r="E739" s="63"/>
      <c r="AE739" s="61"/>
    </row>
    <row r="740" spans="5:31" ht="27" customHeight="1">
      <c r="E740" s="63"/>
      <c r="AE740" s="61"/>
    </row>
    <row r="741" spans="5:31" ht="27" customHeight="1">
      <c r="E741" s="63"/>
      <c r="AE741" s="61"/>
    </row>
    <row r="742" spans="5:31" ht="27" customHeight="1">
      <c r="E742" s="63"/>
      <c r="AE742" s="61"/>
    </row>
    <row r="743" spans="5:31" ht="27" customHeight="1">
      <c r="E743" s="63"/>
      <c r="AE743" s="61"/>
    </row>
    <row r="744" spans="5:31" ht="27" customHeight="1">
      <c r="E744" s="63"/>
      <c r="AE744" s="61"/>
    </row>
    <row r="745" spans="5:31" ht="27" customHeight="1">
      <c r="E745" s="63"/>
      <c r="AE745" s="61"/>
    </row>
    <row r="746" spans="5:31" ht="27" customHeight="1">
      <c r="E746" s="63"/>
      <c r="AE746" s="61"/>
    </row>
    <row r="747" spans="5:31" ht="27" customHeight="1">
      <c r="E747" s="63"/>
      <c r="AE747" s="61"/>
    </row>
    <row r="748" spans="5:31" ht="27" customHeight="1">
      <c r="E748" s="63"/>
      <c r="AE748" s="61"/>
    </row>
    <row r="749" spans="5:31" ht="27" customHeight="1">
      <c r="E749" s="63"/>
      <c r="AE749" s="61"/>
    </row>
    <row r="750" spans="5:31" ht="27" customHeight="1">
      <c r="E750" s="63"/>
      <c r="AE750" s="61"/>
    </row>
    <row r="751" spans="5:31" ht="27" customHeight="1">
      <c r="E751" s="63"/>
      <c r="AE751" s="61"/>
    </row>
    <row r="752" spans="5:31" ht="27" customHeight="1">
      <c r="E752" s="63"/>
      <c r="AE752" s="61"/>
    </row>
    <row r="753" spans="5:31" ht="27" customHeight="1">
      <c r="E753" s="63"/>
      <c r="AE753" s="61"/>
    </row>
    <row r="754" spans="5:31" ht="27" customHeight="1">
      <c r="E754" s="63"/>
      <c r="AE754" s="61"/>
    </row>
    <row r="755" spans="5:31" ht="27" customHeight="1">
      <c r="E755" s="63"/>
      <c r="AE755" s="61"/>
    </row>
    <row r="756" spans="5:31" ht="27" customHeight="1">
      <c r="E756" s="63"/>
      <c r="AE756" s="61"/>
    </row>
    <row r="757" spans="5:31" ht="27" customHeight="1">
      <c r="E757" s="63"/>
      <c r="AE757" s="61"/>
    </row>
    <row r="758" spans="5:31" ht="27" customHeight="1">
      <c r="E758" s="63"/>
      <c r="AE758" s="61"/>
    </row>
    <row r="759" spans="5:31" ht="27" customHeight="1">
      <c r="E759" s="63"/>
      <c r="AE759" s="61"/>
    </row>
    <row r="760" spans="5:31" ht="27" customHeight="1">
      <c r="E760" s="63"/>
      <c r="AE760" s="61"/>
    </row>
    <row r="761" spans="5:31" ht="27" customHeight="1">
      <c r="E761" s="63"/>
      <c r="AE761" s="61"/>
    </row>
    <row r="762" spans="5:31" ht="27" customHeight="1">
      <c r="E762" s="63"/>
      <c r="AE762" s="61"/>
    </row>
    <row r="763" spans="5:31" ht="27" customHeight="1">
      <c r="E763" s="63"/>
      <c r="AE763" s="61"/>
    </row>
    <row r="764" spans="5:31" ht="27" customHeight="1">
      <c r="E764" s="63"/>
      <c r="AE764" s="61"/>
    </row>
    <row r="765" spans="5:31" ht="27" customHeight="1">
      <c r="E765" s="63"/>
      <c r="AE765" s="61"/>
    </row>
    <row r="766" spans="5:31" ht="27" customHeight="1">
      <c r="E766" s="63"/>
      <c r="AE766" s="61"/>
    </row>
    <row r="767" spans="5:31" ht="27" customHeight="1">
      <c r="E767" s="63"/>
      <c r="AE767" s="61"/>
    </row>
    <row r="768" spans="5:31" ht="27" customHeight="1">
      <c r="E768" s="63"/>
      <c r="AE768" s="61"/>
    </row>
    <row r="769" spans="5:31" ht="27" customHeight="1">
      <c r="E769" s="63"/>
      <c r="AE769" s="61"/>
    </row>
    <row r="770" spans="5:31" ht="27" customHeight="1">
      <c r="E770" s="63"/>
      <c r="AE770" s="61"/>
    </row>
    <row r="771" spans="5:31" ht="27" customHeight="1">
      <c r="E771" s="63"/>
      <c r="AE771" s="61"/>
    </row>
    <row r="772" spans="5:31" ht="27" customHeight="1">
      <c r="E772" s="63"/>
      <c r="AE772" s="61"/>
    </row>
    <row r="773" spans="5:31" ht="27" customHeight="1">
      <c r="E773" s="63"/>
      <c r="AE773" s="61"/>
    </row>
    <row r="774" spans="5:31" ht="27" customHeight="1">
      <c r="E774" s="63"/>
      <c r="AE774" s="61"/>
    </row>
    <row r="775" spans="5:31" ht="27" customHeight="1">
      <c r="E775" s="63"/>
      <c r="AE775" s="61"/>
    </row>
    <row r="776" spans="5:31" ht="27" customHeight="1">
      <c r="E776" s="63"/>
      <c r="AE776" s="61"/>
    </row>
    <row r="777" spans="5:31" ht="27" customHeight="1">
      <c r="E777" s="63"/>
      <c r="AE777" s="61"/>
    </row>
    <row r="778" spans="5:31" ht="27" customHeight="1">
      <c r="E778" s="63"/>
      <c r="AE778" s="61"/>
    </row>
    <row r="779" spans="5:31" ht="27" customHeight="1">
      <c r="E779" s="63"/>
      <c r="AE779" s="61"/>
    </row>
    <row r="780" spans="5:31" ht="27" customHeight="1">
      <c r="E780" s="63"/>
      <c r="AE780" s="61"/>
    </row>
    <row r="781" spans="5:31" ht="27" customHeight="1">
      <c r="E781" s="63"/>
      <c r="AE781" s="61"/>
    </row>
    <row r="782" spans="5:31" ht="27" customHeight="1">
      <c r="E782" s="63"/>
      <c r="AE782" s="61"/>
    </row>
    <row r="783" spans="5:31" ht="27" customHeight="1">
      <c r="E783" s="63"/>
      <c r="AE783" s="61"/>
    </row>
    <row r="784" spans="5:31" ht="27" customHeight="1">
      <c r="E784" s="63"/>
      <c r="AE784" s="61"/>
    </row>
    <row r="785" spans="5:31" ht="27" customHeight="1">
      <c r="E785" s="63"/>
      <c r="AE785" s="61"/>
    </row>
    <row r="786" spans="5:31" ht="27" customHeight="1">
      <c r="E786" s="63"/>
      <c r="AE786" s="61"/>
    </row>
    <row r="787" spans="5:31" ht="27" customHeight="1">
      <c r="E787" s="63"/>
      <c r="AE787" s="61"/>
    </row>
    <row r="788" spans="5:31" ht="27" customHeight="1">
      <c r="E788" s="63"/>
      <c r="AE788" s="61"/>
    </row>
    <row r="789" spans="5:31" ht="27" customHeight="1">
      <c r="E789" s="63"/>
      <c r="AE789" s="61"/>
    </row>
    <row r="790" spans="5:31" ht="27" customHeight="1">
      <c r="E790" s="63"/>
      <c r="AE790" s="61"/>
    </row>
    <row r="791" spans="5:31" ht="27" customHeight="1">
      <c r="E791" s="63"/>
      <c r="AE791" s="61"/>
    </row>
    <row r="792" spans="5:31" ht="27" customHeight="1">
      <c r="E792" s="63"/>
      <c r="AE792" s="61"/>
    </row>
    <row r="793" spans="5:31" ht="27" customHeight="1">
      <c r="E793" s="63"/>
      <c r="AE793" s="61"/>
    </row>
    <row r="794" spans="5:31" ht="27" customHeight="1">
      <c r="E794" s="63"/>
      <c r="AE794" s="61"/>
    </row>
    <row r="795" spans="5:31" ht="27" customHeight="1">
      <c r="E795" s="63"/>
      <c r="AE795" s="61"/>
    </row>
    <row r="796" spans="5:31" ht="27" customHeight="1">
      <c r="E796" s="63"/>
      <c r="AE796" s="61"/>
    </row>
    <row r="797" spans="5:31" ht="27" customHeight="1">
      <c r="E797" s="63"/>
      <c r="AE797" s="61"/>
    </row>
    <row r="798" spans="5:31" ht="27" customHeight="1">
      <c r="E798" s="63"/>
      <c r="AE798" s="61"/>
    </row>
    <row r="799" spans="5:31" ht="27" customHeight="1">
      <c r="E799" s="63"/>
      <c r="AE799" s="61"/>
    </row>
    <row r="800" spans="5:31" ht="27" customHeight="1">
      <c r="E800" s="63"/>
      <c r="AE800" s="61"/>
    </row>
    <row r="801" spans="5:31" ht="27" customHeight="1">
      <c r="E801" s="63"/>
      <c r="AE801" s="61"/>
    </row>
    <row r="802" spans="5:31" ht="27" customHeight="1">
      <c r="E802" s="63"/>
      <c r="AE802" s="61"/>
    </row>
    <row r="803" spans="5:31" ht="27" customHeight="1">
      <c r="E803" s="63"/>
      <c r="AE803" s="61"/>
    </row>
    <row r="804" spans="5:31" ht="27" customHeight="1">
      <c r="E804" s="63"/>
      <c r="AE804" s="61"/>
    </row>
    <row r="805" spans="5:31" ht="27" customHeight="1">
      <c r="E805" s="63"/>
      <c r="AE805" s="61"/>
    </row>
    <row r="806" spans="5:31" ht="27" customHeight="1">
      <c r="E806" s="63"/>
      <c r="AE806" s="61"/>
    </row>
    <row r="807" spans="5:31" ht="27" customHeight="1">
      <c r="E807" s="63"/>
      <c r="AE807" s="61"/>
    </row>
    <row r="808" spans="5:31" ht="27" customHeight="1">
      <c r="E808" s="63"/>
      <c r="AE808" s="61"/>
    </row>
    <row r="809" spans="5:31" ht="27" customHeight="1">
      <c r="E809" s="63"/>
      <c r="AE809" s="61"/>
    </row>
    <row r="810" spans="5:31" ht="27" customHeight="1">
      <c r="E810" s="63"/>
      <c r="AE810" s="61"/>
    </row>
    <row r="811" spans="5:31" ht="27" customHeight="1">
      <c r="E811" s="63"/>
      <c r="AE811" s="61"/>
    </row>
    <row r="812" spans="5:31" ht="27" customHeight="1">
      <c r="E812" s="63"/>
      <c r="AE812" s="61"/>
    </row>
    <row r="813" spans="5:31" ht="27" customHeight="1">
      <c r="E813" s="63"/>
      <c r="AE813" s="61"/>
    </row>
    <row r="814" spans="5:31" ht="27" customHeight="1">
      <c r="E814" s="63"/>
      <c r="AE814" s="61"/>
    </row>
    <row r="815" spans="5:31" ht="27" customHeight="1">
      <c r="E815" s="63"/>
      <c r="AE815" s="61"/>
    </row>
    <row r="816" spans="5:31" ht="27" customHeight="1">
      <c r="E816" s="63"/>
      <c r="AE816" s="61"/>
    </row>
    <row r="817" spans="5:31" ht="27" customHeight="1">
      <c r="E817" s="63"/>
      <c r="AE817" s="61"/>
    </row>
    <row r="818" spans="5:31" ht="27" customHeight="1">
      <c r="E818" s="63"/>
      <c r="AE818" s="61"/>
    </row>
    <row r="819" spans="5:31" ht="27" customHeight="1">
      <c r="E819" s="63"/>
      <c r="AE819" s="61"/>
    </row>
    <row r="820" spans="5:31" ht="27" customHeight="1">
      <c r="E820" s="63"/>
      <c r="AE820" s="61"/>
    </row>
    <row r="821" spans="5:31" ht="27" customHeight="1">
      <c r="E821" s="63"/>
      <c r="AE821" s="61"/>
    </row>
    <row r="822" spans="5:31" ht="27" customHeight="1">
      <c r="E822" s="63"/>
      <c r="AE822" s="61"/>
    </row>
    <row r="823" spans="5:31" ht="27" customHeight="1">
      <c r="E823" s="63"/>
      <c r="AE823" s="61"/>
    </row>
    <row r="824" spans="5:31" ht="27" customHeight="1">
      <c r="E824" s="63"/>
      <c r="AE824" s="61"/>
    </row>
    <row r="825" spans="5:31" ht="27" customHeight="1">
      <c r="E825" s="63"/>
      <c r="AE825" s="61"/>
    </row>
    <row r="826" spans="5:31" ht="27" customHeight="1">
      <c r="E826" s="63"/>
      <c r="AE826" s="61"/>
    </row>
    <row r="827" spans="5:31" ht="27" customHeight="1">
      <c r="E827" s="63"/>
      <c r="AE827" s="61"/>
    </row>
    <row r="828" spans="5:31" ht="27" customHeight="1">
      <c r="E828" s="63"/>
      <c r="AE828" s="61"/>
    </row>
    <row r="829" spans="5:31" ht="27" customHeight="1">
      <c r="E829" s="63"/>
      <c r="AE829" s="61"/>
    </row>
    <row r="830" spans="5:31" ht="27" customHeight="1">
      <c r="E830" s="63"/>
      <c r="AE830" s="61"/>
    </row>
    <row r="831" spans="5:31" ht="27" customHeight="1">
      <c r="E831" s="63"/>
      <c r="AE831" s="61"/>
    </row>
    <row r="832" spans="5:31" ht="27" customHeight="1">
      <c r="E832" s="63"/>
      <c r="AE832" s="61"/>
    </row>
    <row r="833" spans="5:31" ht="27" customHeight="1">
      <c r="E833" s="63"/>
      <c r="AE833" s="61"/>
    </row>
    <row r="834" spans="5:31" ht="27" customHeight="1">
      <c r="E834" s="63"/>
      <c r="AE834" s="61"/>
    </row>
    <row r="835" spans="5:31" ht="27" customHeight="1">
      <c r="E835" s="63"/>
      <c r="AE835" s="61"/>
    </row>
    <row r="836" spans="5:31" ht="27" customHeight="1">
      <c r="E836" s="63"/>
      <c r="AE836" s="61"/>
    </row>
    <row r="837" spans="5:31" ht="27" customHeight="1">
      <c r="E837" s="63"/>
      <c r="AE837" s="61"/>
    </row>
    <row r="838" spans="5:31" ht="27" customHeight="1">
      <c r="E838" s="63"/>
      <c r="AE838" s="61"/>
    </row>
    <row r="839" spans="5:31" ht="27" customHeight="1">
      <c r="E839" s="63"/>
      <c r="AE839" s="61"/>
    </row>
    <row r="840" spans="5:31" ht="27" customHeight="1">
      <c r="E840" s="63"/>
      <c r="AE840" s="61"/>
    </row>
    <row r="841" spans="5:31" ht="27" customHeight="1">
      <c r="E841" s="63"/>
      <c r="AE841" s="61"/>
    </row>
    <row r="842" spans="5:31" ht="27" customHeight="1">
      <c r="E842" s="63"/>
      <c r="AE842" s="61"/>
    </row>
    <row r="843" spans="5:31" ht="27" customHeight="1">
      <c r="E843" s="63"/>
      <c r="AE843" s="61"/>
    </row>
    <row r="844" spans="5:31" ht="27" customHeight="1">
      <c r="E844" s="63"/>
      <c r="AE844" s="61"/>
    </row>
    <row r="845" spans="5:31" ht="27" customHeight="1">
      <c r="E845" s="63"/>
      <c r="AE845" s="61"/>
    </row>
    <row r="846" spans="5:31" ht="27" customHeight="1">
      <c r="E846" s="63"/>
      <c r="AE846" s="61"/>
    </row>
    <row r="847" spans="5:31" ht="27" customHeight="1">
      <c r="E847" s="63"/>
      <c r="AE847" s="61"/>
    </row>
    <row r="848" spans="5:31" ht="27" customHeight="1">
      <c r="E848" s="63"/>
      <c r="AE848" s="61"/>
    </row>
    <row r="849" spans="5:31" ht="27" customHeight="1">
      <c r="E849" s="63"/>
      <c r="AE849" s="61"/>
    </row>
    <row r="850" spans="5:31" ht="27" customHeight="1">
      <c r="E850" s="63"/>
      <c r="AE850" s="61"/>
    </row>
    <row r="851" spans="5:31" ht="27" customHeight="1">
      <c r="E851" s="63"/>
      <c r="AE851" s="61"/>
    </row>
    <row r="852" spans="5:31" ht="27" customHeight="1">
      <c r="E852" s="63"/>
      <c r="AE852" s="61"/>
    </row>
    <row r="853" spans="5:31" ht="27" customHeight="1">
      <c r="E853" s="63"/>
      <c r="AE853" s="61"/>
    </row>
    <row r="854" spans="5:31" ht="27" customHeight="1">
      <c r="E854" s="63"/>
      <c r="AE854" s="61"/>
    </row>
    <row r="855" spans="5:31" ht="27" customHeight="1">
      <c r="E855" s="63"/>
      <c r="AE855" s="61"/>
    </row>
    <row r="856" spans="5:31" ht="27" customHeight="1">
      <c r="E856" s="63"/>
      <c r="AE856" s="61"/>
    </row>
    <row r="857" spans="5:31" ht="27" customHeight="1">
      <c r="E857" s="63"/>
      <c r="AE857" s="61"/>
    </row>
    <row r="858" spans="5:31" ht="27" customHeight="1">
      <c r="E858" s="63"/>
      <c r="AE858" s="61"/>
    </row>
    <row r="859" spans="5:31" ht="27" customHeight="1">
      <c r="E859" s="63"/>
      <c r="AE859" s="61"/>
    </row>
    <row r="860" spans="5:31" ht="27" customHeight="1">
      <c r="E860" s="63"/>
      <c r="AE860" s="61"/>
    </row>
    <row r="861" spans="5:31" ht="27" customHeight="1">
      <c r="E861" s="63"/>
      <c r="AE861" s="61"/>
    </row>
    <row r="862" spans="5:31" ht="27" customHeight="1">
      <c r="E862" s="63"/>
      <c r="AE862" s="61"/>
    </row>
    <row r="863" spans="5:31" ht="27" customHeight="1">
      <c r="E863" s="63"/>
      <c r="AE863" s="61"/>
    </row>
    <row r="864" spans="5:31" ht="27" customHeight="1">
      <c r="E864" s="63"/>
      <c r="AE864" s="61"/>
    </row>
    <row r="865" spans="5:31" ht="27" customHeight="1">
      <c r="E865" s="63"/>
      <c r="AE865" s="61"/>
    </row>
    <row r="866" spans="5:31" ht="27" customHeight="1">
      <c r="E866" s="63"/>
      <c r="AE866" s="61"/>
    </row>
    <row r="867" spans="5:31" ht="27" customHeight="1">
      <c r="E867" s="63"/>
      <c r="AE867" s="61"/>
    </row>
    <row r="868" spans="5:31" ht="27" customHeight="1">
      <c r="E868" s="63"/>
      <c r="AE868" s="61"/>
    </row>
    <row r="869" spans="5:31" ht="27" customHeight="1">
      <c r="E869" s="63"/>
      <c r="AE869" s="61"/>
    </row>
    <row r="870" spans="5:31" ht="27" customHeight="1">
      <c r="E870" s="63"/>
      <c r="AE870" s="61"/>
    </row>
    <row r="871" spans="5:31" ht="27" customHeight="1">
      <c r="E871" s="63"/>
      <c r="AE871" s="61"/>
    </row>
    <row r="872" spans="5:31" ht="27" customHeight="1">
      <c r="E872" s="63"/>
      <c r="AE872" s="61"/>
    </row>
    <row r="873" spans="5:31" ht="27" customHeight="1">
      <c r="E873" s="63"/>
      <c r="AE873" s="61"/>
    </row>
    <row r="874" spans="5:31" ht="27" customHeight="1">
      <c r="E874" s="63"/>
      <c r="AE874" s="61"/>
    </row>
    <row r="875" spans="5:31" ht="27" customHeight="1">
      <c r="E875" s="63"/>
      <c r="AE875" s="61"/>
    </row>
    <row r="876" spans="5:31" ht="27" customHeight="1">
      <c r="E876" s="63"/>
      <c r="AE876" s="61"/>
    </row>
    <row r="877" spans="5:31" ht="27" customHeight="1">
      <c r="E877" s="63"/>
      <c r="AE877" s="61"/>
    </row>
    <row r="878" spans="5:31" ht="27" customHeight="1">
      <c r="E878" s="63"/>
      <c r="AE878" s="61"/>
    </row>
    <row r="879" spans="5:31" ht="27" customHeight="1">
      <c r="E879" s="63"/>
      <c r="AE879" s="61"/>
    </row>
    <row r="880" spans="5:31" ht="27" customHeight="1">
      <c r="E880" s="63"/>
      <c r="AE880" s="61"/>
    </row>
    <row r="881" spans="5:31" ht="27" customHeight="1">
      <c r="E881" s="63"/>
      <c r="AE881" s="61"/>
    </row>
    <row r="882" spans="5:31" ht="27" customHeight="1">
      <c r="E882" s="63"/>
      <c r="AE882" s="61"/>
    </row>
    <row r="883" spans="5:31" ht="27" customHeight="1">
      <c r="E883" s="63"/>
      <c r="AE883" s="61"/>
    </row>
    <row r="884" spans="5:31" ht="27" customHeight="1">
      <c r="E884" s="63"/>
      <c r="AE884" s="61"/>
    </row>
    <row r="885" spans="5:31" ht="27" customHeight="1">
      <c r="E885" s="63"/>
      <c r="AE885" s="61"/>
    </row>
    <row r="886" spans="5:31" ht="27" customHeight="1">
      <c r="E886" s="63"/>
      <c r="AE886" s="61"/>
    </row>
    <row r="887" spans="5:31" ht="27" customHeight="1">
      <c r="E887" s="63"/>
      <c r="AE887" s="61"/>
    </row>
    <row r="888" spans="5:31" ht="27" customHeight="1">
      <c r="E888" s="63"/>
      <c r="AE888" s="61"/>
    </row>
    <row r="889" spans="5:31" ht="27" customHeight="1">
      <c r="E889" s="63"/>
      <c r="AE889" s="61"/>
    </row>
    <row r="890" spans="5:31" ht="27" customHeight="1">
      <c r="E890" s="63"/>
      <c r="AE890" s="61"/>
    </row>
    <row r="891" spans="5:31" ht="27" customHeight="1">
      <c r="E891" s="63"/>
      <c r="AE891" s="61"/>
    </row>
    <row r="892" spans="5:31" ht="27" customHeight="1">
      <c r="E892" s="63"/>
      <c r="AE892" s="61"/>
    </row>
    <row r="893" spans="5:31" ht="27" customHeight="1">
      <c r="E893" s="63"/>
      <c r="AE893" s="61"/>
    </row>
    <row r="894" spans="5:31" ht="27" customHeight="1">
      <c r="E894" s="63"/>
      <c r="AE894" s="61"/>
    </row>
    <row r="895" spans="5:31" ht="27" customHeight="1">
      <c r="E895" s="63"/>
      <c r="AE895" s="61"/>
    </row>
    <row r="896" spans="5:31" ht="27" customHeight="1">
      <c r="E896" s="63"/>
      <c r="AE896" s="61"/>
    </row>
    <row r="897" spans="5:31" ht="27" customHeight="1">
      <c r="E897" s="63"/>
      <c r="AE897" s="61"/>
    </row>
    <row r="898" spans="5:31" ht="27" customHeight="1">
      <c r="E898" s="63"/>
      <c r="AE898" s="61"/>
    </row>
    <row r="899" spans="5:31" ht="27" customHeight="1">
      <c r="E899" s="63"/>
      <c r="AE899" s="61"/>
    </row>
    <row r="900" spans="5:31" ht="27" customHeight="1">
      <c r="E900" s="63"/>
      <c r="AE900" s="61"/>
    </row>
    <row r="901" spans="5:31" ht="27" customHeight="1">
      <c r="E901" s="63"/>
      <c r="AE901" s="61"/>
    </row>
    <row r="902" spans="5:31" ht="27" customHeight="1">
      <c r="E902" s="63"/>
      <c r="AE902" s="61"/>
    </row>
    <row r="903" spans="5:31" ht="27" customHeight="1">
      <c r="E903" s="63"/>
      <c r="AE903" s="61"/>
    </row>
    <row r="904" spans="5:31" ht="27" customHeight="1">
      <c r="E904" s="63"/>
      <c r="AE904" s="61"/>
    </row>
    <row r="905" spans="5:31" ht="27" customHeight="1">
      <c r="E905" s="63"/>
      <c r="AE905" s="61"/>
    </row>
    <row r="906" spans="5:31" ht="27" customHeight="1">
      <c r="E906" s="63"/>
      <c r="AE906" s="61"/>
    </row>
    <row r="907" spans="5:31" ht="27" customHeight="1">
      <c r="E907" s="63"/>
      <c r="AE907" s="61"/>
    </row>
    <row r="908" spans="5:31" ht="27" customHeight="1">
      <c r="E908" s="63"/>
      <c r="AE908" s="61"/>
    </row>
    <row r="909" spans="5:31" ht="27" customHeight="1">
      <c r="E909" s="63"/>
      <c r="AE909" s="61"/>
    </row>
    <row r="910" spans="5:31" ht="27" customHeight="1">
      <c r="E910" s="63"/>
      <c r="AE910" s="61"/>
    </row>
    <row r="911" spans="5:31" ht="27" customHeight="1">
      <c r="E911" s="63"/>
      <c r="AE911" s="61"/>
    </row>
    <row r="912" spans="5:31" ht="27" customHeight="1">
      <c r="E912" s="63"/>
      <c r="AE912" s="61"/>
    </row>
    <row r="913" spans="5:31" ht="27" customHeight="1">
      <c r="E913" s="63"/>
      <c r="AE913" s="61"/>
    </row>
    <row r="914" spans="5:31" ht="27" customHeight="1">
      <c r="E914" s="63"/>
      <c r="AE914" s="61"/>
    </row>
    <row r="915" spans="5:31" ht="27" customHeight="1">
      <c r="E915" s="63"/>
      <c r="AE915" s="61"/>
    </row>
    <row r="916" spans="5:31" ht="27" customHeight="1">
      <c r="E916" s="63"/>
      <c r="AE916" s="61"/>
    </row>
    <row r="917" spans="5:31" ht="27" customHeight="1">
      <c r="E917" s="63"/>
      <c r="AE917" s="61"/>
    </row>
    <row r="918" spans="5:31" ht="27" customHeight="1">
      <c r="E918" s="63"/>
      <c r="AE918" s="61"/>
    </row>
    <row r="919" spans="5:31" ht="27" customHeight="1">
      <c r="E919" s="63"/>
      <c r="AE919" s="61"/>
    </row>
    <row r="920" spans="5:31" ht="27" customHeight="1">
      <c r="E920" s="63"/>
      <c r="AE920" s="61"/>
    </row>
    <row r="921" spans="5:31" ht="27" customHeight="1">
      <c r="E921" s="63"/>
      <c r="AE921" s="61"/>
    </row>
    <row r="922" spans="5:31" ht="27" customHeight="1">
      <c r="E922" s="63"/>
      <c r="AE922" s="61"/>
    </row>
    <row r="923" spans="5:31" ht="27" customHeight="1">
      <c r="E923" s="63"/>
      <c r="AE923" s="61"/>
    </row>
    <row r="924" spans="5:31" ht="27" customHeight="1">
      <c r="E924" s="63"/>
      <c r="AE924" s="61"/>
    </row>
    <row r="925" spans="5:31" ht="27" customHeight="1">
      <c r="E925" s="63"/>
      <c r="AE925" s="61"/>
    </row>
    <row r="926" spans="5:31" ht="27" customHeight="1">
      <c r="E926" s="63"/>
      <c r="AE926" s="61"/>
    </row>
    <row r="927" spans="5:31" ht="27" customHeight="1">
      <c r="E927" s="63"/>
      <c r="AE927" s="61"/>
    </row>
    <row r="928" spans="5:31" ht="27" customHeight="1">
      <c r="E928" s="63"/>
      <c r="AE928" s="61"/>
    </row>
    <row r="929" spans="5:31" ht="27" customHeight="1">
      <c r="E929" s="63"/>
      <c r="AE929" s="61"/>
    </row>
    <row r="930" spans="5:31" ht="27" customHeight="1">
      <c r="E930" s="63"/>
      <c r="AE930" s="61"/>
    </row>
    <row r="931" spans="5:31" ht="27" customHeight="1">
      <c r="E931" s="63"/>
      <c r="AE931" s="61"/>
    </row>
    <row r="932" spans="5:31" ht="27" customHeight="1">
      <c r="E932" s="63"/>
      <c r="AE932" s="61"/>
    </row>
    <row r="933" spans="5:31" ht="27" customHeight="1">
      <c r="E933" s="63"/>
      <c r="AE933" s="61"/>
    </row>
    <row r="934" spans="5:31" ht="27" customHeight="1">
      <c r="E934" s="63"/>
      <c r="AE934" s="61"/>
    </row>
    <row r="935" spans="5:31" ht="27" customHeight="1">
      <c r="E935" s="63"/>
      <c r="AE935" s="61"/>
    </row>
    <row r="936" spans="5:31" ht="27" customHeight="1">
      <c r="E936" s="63"/>
      <c r="AE936" s="61"/>
    </row>
    <row r="937" spans="5:31" ht="27" customHeight="1">
      <c r="E937" s="63"/>
      <c r="AE937" s="61"/>
    </row>
    <row r="938" spans="5:31" ht="27" customHeight="1">
      <c r="E938" s="63"/>
      <c r="AE938" s="61"/>
    </row>
    <row r="939" spans="5:31" ht="27" customHeight="1">
      <c r="E939" s="63"/>
      <c r="AE939" s="61"/>
    </row>
    <row r="940" spans="5:31" ht="27" customHeight="1">
      <c r="E940" s="63"/>
      <c r="AE940" s="61"/>
    </row>
    <row r="941" spans="5:31" ht="27" customHeight="1">
      <c r="E941" s="63"/>
      <c r="AE941" s="61"/>
    </row>
    <row r="942" spans="5:31" ht="27" customHeight="1">
      <c r="E942" s="63"/>
      <c r="AE942" s="61"/>
    </row>
    <row r="943" spans="5:31" ht="27" customHeight="1">
      <c r="E943" s="63"/>
      <c r="AE943" s="61"/>
    </row>
    <row r="944" spans="5:31" ht="27" customHeight="1">
      <c r="E944" s="63"/>
      <c r="AE944" s="61"/>
    </row>
    <row r="945" spans="5:31" ht="27" customHeight="1">
      <c r="E945" s="63"/>
      <c r="AE945" s="61"/>
    </row>
    <row r="946" spans="5:31" ht="27" customHeight="1">
      <c r="E946" s="63"/>
      <c r="AE946" s="61"/>
    </row>
    <row r="947" spans="5:31" ht="27" customHeight="1">
      <c r="E947" s="63"/>
      <c r="AE947" s="61"/>
    </row>
    <row r="948" spans="5:31" ht="27" customHeight="1">
      <c r="E948" s="63"/>
      <c r="AE948" s="61"/>
    </row>
    <row r="949" spans="5:31" ht="27" customHeight="1">
      <c r="E949" s="63"/>
      <c r="AE949" s="61"/>
    </row>
    <row r="950" spans="5:31" ht="27" customHeight="1">
      <c r="E950" s="63"/>
      <c r="AE950" s="61"/>
    </row>
    <row r="951" spans="5:31" ht="27" customHeight="1">
      <c r="E951" s="63"/>
      <c r="AE951" s="61"/>
    </row>
    <row r="952" spans="5:31" ht="27" customHeight="1">
      <c r="E952" s="63"/>
      <c r="AE952" s="61"/>
    </row>
    <row r="953" spans="5:31" ht="27" customHeight="1">
      <c r="E953" s="63"/>
      <c r="AE953" s="61"/>
    </row>
    <row r="954" spans="5:31" ht="27" customHeight="1">
      <c r="E954" s="63"/>
      <c r="AE954" s="61"/>
    </row>
    <row r="955" spans="5:31" ht="27" customHeight="1">
      <c r="E955" s="63"/>
      <c r="AE955" s="61"/>
    </row>
    <row r="956" spans="5:31" ht="27" customHeight="1">
      <c r="E956" s="63"/>
      <c r="AE956" s="61"/>
    </row>
    <row r="957" spans="5:31" ht="27" customHeight="1">
      <c r="E957" s="63"/>
      <c r="AE957" s="61"/>
    </row>
    <row r="958" spans="5:31" ht="27" customHeight="1">
      <c r="E958" s="63"/>
      <c r="AE958" s="61"/>
    </row>
    <row r="959" spans="5:31" ht="27" customHeight="1">
      <c r="E959" s="63"/>
      <c r="AE959" s="61"/>
    </row>
    <row r="960" spans="5:31" ht="27" customHeight="1">
      <c r="E960" s="63"/>
      <c r="AE960" s="61"/>
    </row>
    <row r="961" spans="5:31" ht="27" customHeight="1">
      <c r="E961" s="63"/>
      <c r="AE961" s="61"/>
    </row>
    <row r="962" spans="5:31" ht="27" customHeight="1">
      <c r="E962" s="63"/>
      <c r="AE962" s="61"/>
    </row>
    <row r="963" spans="5:31" ht="27" customHeight="1">
      <c r="E963" s="63"/>
      <c r="AE963" s="61"/>
    </row>
    <row r="964" spans="5:31" ht="27" customHeight="1">
      <c r="E964" s="63"/>
      <c r="AE964" s="61"/>
    </row>
    <row r="965" spans="5:31" ht="27" customHeight="1">
      <c r="E965" s="63"/>
      <c r="AE965" s="61"/>
    </row>
    <row r="966" spans="5:31" ht="27" customHeight="1">
      <c r="E966" s="63"/>
      <c r="AE966" s="61"/>
    </row>
    <row r="967" spans="5:31" ht="27" customHeight="1">
      <c r="E967" s="63"/>
      <c r="AE967" s="61"/>
    </row>
    <row r="968" spans="5:31" ht="27" customHeight="1">
      <c r="E968" s="63"/>
      <c r="AE968" s="61"/>
    </row>
    <row r="969" spans="5:31" ht="27" customHeight="1">
      <c r="E969" s="63"/>
      <c r="AE969" s="61"/>
    </row>
    <row r="970" spans="5:31" ht="27" customHeight="1">
      <c r="E970" s="63"/>
      <c r="AE970" s="61"/>
    </row>
    <row r="971" spans="5:31" ht="27" customHeight="1">
      <c r="E971" s="63"/>
      <c r="AE971" s="61"/>
    </row>
    <row r="972" spans="5:31" ht="27" customHeight="1">
      <c r="E972" s="63"/>
      <c r="AE972" s="61"/>
    </row>
    <row r="973" spans="5:31" ht="27" customHeight="1">
      <c r="E973" s="63"/>
      <c r="AE973" s="61"/>
    </row>
    <row r="974" spans="5:31" ht="27" customHeight="1">
      <c r="E974" s="63"/>
      <c r="AE974" s="61"/>
    </row>
    <row r="975" spans="5:31" ht="27" customHeight="1">
      <c r="E975" s="63"/>
      <c r="AE975" s="61"/>
    </row>
    <row r="976" spans="5:31" ht="27" customHeight="1">
      <c r="E976" s="63"/>
      <c r="AE976" s="61"/>
    </row>
    <row r="977" spans="5:31" ht="27" customHeight="1">
      <c r="E977" s="63"/>
      <c r="AE977" s="61"/>
    </row>
    <row r="978" spans="5:31" ht="27" customHeight="1">
      <c r="E978" s="63"/>
      <c r="AE978" s="61"/>
    </row>
    <row r="979" spans="5:31" ht="27" customHeight="1">
      <c r="E979" s="63"/>
      <c r="AE979" s="61"/>
    </row>
    <row r="980" spans="5:31" ht="27" customHeight="1">
      <c r="E980" s="63"/>
      <c r="AE980" s="61"/>
    </row>
    <row r="981" spans="5:31" ht="27" customHeight="1">
      <c r="E981" s="63"/>
      <c r="AE981" s="61"/>
    </row>
    <row r="982" spans="5:31" ht="27" customHeight="1">
      <c r="E982" s="63"/>
      <c r="AE982" s="61"/>
    </row>
    <row r="983" spans="5:31" ht="27" customHeight="1">
      <c r="E983" s="63"/>
      <c r="AE983" s="61"/>
    </row>
    <row r="984" spans="5:31" ht="27" customHeight="1">
      <c r="E984" s="63"/>
      <c r="AE984" s="61"/>
    </row>
    <row r="985" spans="5:31" ht="27" customHeight="1">
      <c r="E985" s="63"/>
      <c r="AE985" s="61"/>
    </row>
    <row r="986" spans="5:31" ht="27" customHeight="1">
      <c r="E986" s="63"/>
      <c r="AE986" s="61"/>
    </row>
    <row r="987" spans="5:31" ht="27" customHeight="1">
      <c r="E987" s="63"/>
      <c r="AE987" s="61"/>
    </row>
    <row r="988" spans="5:31" ht="27" customHeight="1">
      <c r="E988" s="63"/>
      <c r="AE988" s="61"/>
    </row>
    <row r="989" spans="5:31" ht="27" customHeight="1">
      <c r="E989" s="63"/>
      <c r="AE989" s="61"/>
    </row>
    <row r="990" spans="5:31" ht="27" customHeight="1">
      <c r="E990" s="63"/>
      <c r="AE990" s="61"/>
    </row>
    <row r="991" spans="5:31" ht="27" customHeight="1">
      <c r="E991" s="63"/>
      <c r="AE991" s="61"/>
    </row>
    <row r="992" spans="5:31" ht="27" customHeight="1">
      <c r="E992" s="63"/>
      <c r="AE992" s="61"/>
    </row>
    <row r="993" spans="5:31" ht="27" customHeight="1">
      <c r="E993" s="63"/>
      <c r="AE993" s="61"/>
    </row>
    <row r="994" spans="5:31" ht="27" customHeight="1">
      <c r="E994" s="63"/>
      <c r="AE994" s="61"/>
    </row>
    <row r="995" spans="5:31" ht="27" customHeight="1">
      <c r="E995" s="63"/>
      <c r="AE995" s="61"/>
    </row>
    <row r="996" spans="5:31" ht="27" customHeight="1">
      <c r="E996" s="63"/>
      <c r="AE996" s="61"/>
    </row>
    <row r="997" spans="5:31" ht="27" customHeight="1">
      <c r="E997" s="63"/>
      <c r="AE997" s="61"/>
    </row>
    <row r="998" spans="5:31" ht="27" customHeight="1">
      <c r="E998" s="63"/>
      <c r="AE998" s="61"/>
    </row>
  </sheetData>
  <sheetProtection formatColumns="0" formatRows="0"/>
  <mergeCells count="5">
    <mergeCell ref="J8:L8"/>
    <mergeCell ref="C1:I2"/>
    <mergeCell ref="C4:E6"/>
    <mergeCell ref="C8:E8"/>
    <mergeCell ref="F8:I8"/>
  </mergeCells>
  <phoneticPr fontId="32" type="noConversion"/>
  <conditionalFormatting sqref="D12:E261">
    <cfRule type="expression" dxfId="17" priority="4">
      <formula>AND(ISBLANK(D12), NOT(AND(ISBLANK($D12), ISBLANK($E12), ISBLANK($K12))))</formula>
    </cfRule>
  </conditionalFormatting>
  <conditionalFormatting sqref="I12:K261">
    <cfRule type="expression" dxfId="16" priority="1">
      <formula>AND(ISBLANK(I12), NOT(AND(ISBLANK($D12), ISBLANK($E12), ISBLANK($K12))))</formula>
    </cfRule>
  </conditionalFormatting>
  <dataValidations count="1">
    <dataValidation type="list" errorStyle="warning" allowBlank="1" showInputMessage="1" showErrorMessage="1" errorTitle="Fehlerhafte Eingabe" error="Bitte geben sie einen Hersteller an den Sie zuvor im Arbeitblatt &quot;Hersteller&quot; festgelegt haben und nutzen Sie dafür das Dropdown." sqref="D12:D261" xr:uid="{A11A52C9-7DC3-C24E-9BAD-37C4EF3AD97D}">
      <formula1>ListeHersteller</formula1>
    </dataValidation>
  </dataValidations>
  <pageMargins left="0.7" right="0.7"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13281034-92D6-DD46-A7DF-C825403DA0AC}">
          <x14:formula1>
            <xm:f>Länder_Liste!$C$2:$C$224</xm:f>
          </x14:formula1>
          <xm:sqref>K12:K261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8B65-DAD2-D242-962D-4B9BF165F5E1}">
  <sheetPr>
    <tabColor rgb="FF82E8AA"/>
    <outlinePr summaryBelow="0" summaryRight="0"/>
  </sheetPr>
  <dimension ref="A1:AU996"/>
  <sheetViews>
    <sheetView topLeftCell="A9" zoomScale="90" zoomScaleNormal="90" workbookViewId="0">
      <selection activeCell="G16" sqref="G16"/>
    </sheetView>
  </sheetViews>
  <sheetFormatPr baseColWidth="10" defaultColWidth="12.6640625" defaultRowHeight="15" customHeight="1"/>
  <cols>
    <col min="1" max="1" width="3.33203125" style="167" customWidth="1"/>
    <col min="2" max="2" width="3.33203125" style="179" customWidth="1"/>
    <col min="3" max="3" width="10.83203125" style="328" customWidth="1"/>
    <col min="4" max="4" width="32.5" style="179" customWidth="1"/>
    <col min="5" max="5" width="23" style="179" customWidth="1"/>
    <col min="6" max="6" width="34.83203125" style="179" customWidth="1"/>
    <col min="7" max="7" width="21" style="179" customWidth="1"/>
    <col min="8" max="8" width="16.33203125" style="179" customWidth="1"/>
    <col min="9" max="9" width="32.33203125" style="334" customWidth="1"/>
    <col min="10" max="10" width="33" style="179" hidden="1" customWidth="1"/>
    <col min="11" max="11" width="37.33203125" style="179" customWidth="1"/>
    <col min="12" max="13" width="32.5" style="179" hidden="1" customWidth="1"/>
    <col min="14" max="14" width="29.1640625" style="179" customWidth="1"/>
    <col min="15" max="20" width="32.5" style="179" customWidth="1"/>
    <col min="21" max="28" width="7.33203125" style="179" customWidth="1"/>
    <col min="29" max="29" width="110.6640625" style="179" customWidth="1"/>
    <col min="30" max="30" width="7.1640625" style="179" hidden="1" customWidth="1"/>
    <col min="31" max="31" width="90.33203125" style="179" hidden="1" customWidth="1"/>
    <col min="32" max="32" width="87.6640625" style="179" hidden="1" customWidth="1"/>
    <col min="33" max="38" width="16.33203125" style="179" hidden="1" customWidth="1"/>
    <col min="39" max="39" width="41.33203125" style="179" hidden="1" customWidth="1"/>
    <col min="40" max="40" width="40.33203125" style="179" hidden="1" customWidth="1"/>
    <col min="41" max="46" width="12.6640625" style="179" hidden="1" customWidth="1"/>
    <col min="47" max="47" width="12.6640625" style="327" customWidth="1"/>
    <col min="48" max="16384" width="12.6640625" style="179"/>
  </cols>
  <sheetData>
    <row r="1" spans="1:47" s="170" customFormat="1" ht="20" customHeight="1">
      <c r="A1" s="167"/>
      <c r="B1" s="168"/>
      <c r="C1" s="445" t="s">
        <v>193</v>
      </c>
      <c r="D1" s="445"/>
      <c r="E1" s="445"/>
      <c r="F1" s="446"/>
      <c r="H1" s="169"/>
      <c r="I1" s="330"/>
      <c r="J1" s="169"/>
      <c r="K1" s="169"/>
      <c r="L1" s="169"/>
      <c r="M1" s="169"/>
      <c r="N1" s="169"/>
      <c r="O1" s="169"/>
      <c r="P1" s="169"/>
      <c r="Q1" s="169"/>
      <c r="R1" s="169"/>
      <c r="S1" s="169"/>
      <c r="T1" s="169"/>
      <c r="U1" s="169"/>
      <c r="V1" s="169"/>
      <c r="W1" s="169"/>
      <c r="X1" s="169"/>
      <c r="Y1" s="169"/>
      <c r="Z1" s="169"/>
    </row>
    <row r="2" spans="1:47" s="173" customFormat="1" ht="20" customHeight="1" thickBot="1">
      <c r="A2" s="167"/>
      <c r="B2" s="171"/>
      <c r="C2" s="447"/>
      <c r="D2" s="447"/>
      <c r="E2" s="447"/>
      <c r="F2" s="448"/>
      <c r="H2" s="174"/>
      <c r="I2" s="331"/>
      <c r="J2" s="175"/>
      <c r="K2" s="175"/>
      <c r="L2" s="175"/>
      <c r="M2" s="175"/>
      <c r="N2" s="175"/>
      <c r="O2" s="175"/>
      <c r="P2" s="175"/>
      <c r="Q2" s="175"/>
      <c r="R2" s="175"/>
      <c r="S2" s="175"/>
      <c r="T2" s="175"/>
      <c r="U2" s="175"/>
      <c r="V2" s="175"/>
      <c r="W2" s="175"/>
      <c r="X2" s="175"/>
      <c r="Y2" s="175"/>
      <c r="Z2" s="175"/>
    </row>
    <row r="3" spans="1:47" ht="30" customHeight="1">
      <c r="B3" s="176"/>
      <c r="C3" s="176"/>
      <c r="D3" s="176"/>
      <c r="E3" s="176"/>
      <c r="F3" s="177"/>
      <c r="G3" s="177"/>
      <c r="H3" s="178"/>
      <c r="I3" s="332"/>
      <c r="J3" s="178"/>
      <c r="K3" s="178"/>
      <c r="L3" s="178"/>
      <c r="M3" s="178"/>
      <c r="N3" s="178"/>
      <c r="O3" s="178"/>
      <c r="P3" s="178"/>
      <c r="Q3" s="178"/>
      <c r="R3" s="178"/>
      <c r="S3" s="178"/>
      <c r="T3" s="178"/>
      <c r="AU3" s="179"/>
    </row>
    <row r="4" spans="1:47" s="40" customFormat="1" ht="30" customHeight="1">
      <c r="A4" s="143"/>
      <c r="B4" s="41"/>
      <c r="C4" s="441" t="s">
        <v>149</v>
      </c>
      <c r="D4" s="442"/>
      <c r="G4" s="134" t="s">
        <v>123</v>
      </c>
      <c r="H4" s="142" t="str">
        <f>"Q" &amp; 'Allgemeine Informationen'!$I$7 &amp; " " &amp; 'Allgemeine Informationen'!$I$6</f>
        <v>Q4 2024</v>
      </c>
      <c r="K4" s="252" t="s">
        <v>125</v>
      </c>
      <c r="M4" s="41"/>
      <c r="N4" s="255" t="s">
        <v>126</v>
      </c>
      <c r="O4" s="41"/>
      <c r="P4" s="41"/>
      <c r="Q4" s="41"/>
      <c r="R4" s="41"/>
      <c r="S4" s="41"/>
      <c r="T4" s="41"/>
      <c r="U4" s="41"/>
      <c r="V4" s="41"/>
      <c r="W4" s="41"/>
    </row>
    <row r="5" spans="1:47" s="40" customFormat="1" ht="30" customHeight="1">
      <c r="A5" s="143"/>
      <c r="B5" s="41"/>
      <c r="C5" s="441"/>
      <c r="D5" s="442"/>
      <c r="G5" s="136" t="s">
        <v>127</v>
      </c>
      <c r="H5" s="266">
        <f>DATE('Allgemeine Informationen'!$I$6, ('Allgemeine Informationen'!$I$7-1)*3+1, 1)</f>
        <v>45566</v>
      </c>
      <c r="K5" s="253" t="s">
        <v>130</v>
      </c>
      <c r="M5" s="41"/>
      <c r="N5" s="254" t="s">
        <v>131</v>
      </c>
      <c r="O5" s="41"/>
      <c r="P5" s="41"/>
      <c r="Q5" s="41"/>
      <c r="R5" s="41"/>
      <c r="S5" s="41"/>
      <c r="T5" s="41"/>
      <c r="U5" s="41"/>
      <c r="V5" s="41"/>
      <c r="W5" s="41"/>
    </row>
    <row r="6" spans="1:47" s="40" customFormat="1" ht="30" customHeight="1">
      <c r="A6" s="143"/>
      <c r="B6" s="41"/>
      <c r="C6" s="443"/>
      <c r="D6" s="444"/>
      <c r="G6" s="137" t="s">
        <v>132</v>
      </c>
      <c r="H6" s="267">
        <f>DATE('Allgemeine Informationen'!$I$6, 'Allgemeine Informationen'!$I$7*3+1, 1)-1</f>
        <v>45657</v>
      </c>
      <c r="K6" s="256" t="s">
        <v>134</v>
      </c>
      <c r="M6" s="41"/>
      <c r="N6" s="257" t="s">
        <v>135</v>
      </c>
      <c r="O6" s="41"/>
      <c r="P6" s="41"/>
      <c r="Q6" s="41"/>
      <c r="R6" s="41"/>
      <c r="S6" s="41"/>
      <c r="T6" s="41"/>
      <c r="U6" s="41"/>
      <c r="V6" s="41"/>
      <c r="W6" s="41"/>
    </row>
    <row r="7" spans="1:47" ht="30" customHeight="1">
      <c r="B7" s="178"/>
      <c r="C7" s="176"/>
      <c r="D7" s="176"/>
      <c r="E7" s="176"/>
      <c r="F7" s="177"/>
      <c r="G7" s="177"/>
      <c r="H7" s="178"/>
      <c r="I7" s="332"/>
      <c r="J7" s="178"/>
      <c r="K7" s="178"/>
      <c r="L7" s="178"/>
      <c r="M7" s="178"/>
      <c r="N7" s="178"/>
      <c r="O7" s="178"/>
      <c r="P7" s="178"/>
      <c r="Q7" s="178"/>
      <c r="R7" s="178"/>
      <c r="S7" s="178"/>
      <c r="T7" s="178"/>
      <c r="AU7" s="179"/>
    </row>
    <row r="8" spans="1:47" s="180" customFormat="1" ht="24" customHeight="1" thickBot="1">
      <c r="A8" s="170"/>
      <c r="B8" s="179"/>
      <c r="C8" s="181"/>
      <c r="D8" s="178"/>
      <c r="E8" s="182"/>
      <c r="F8" s="182"/>
      <c r="G8" s="182"/>
      <c r="H8" s="178"/>
      <c r="I8" s="332"/>
      <c r="J8" s="178"/>
      <c r="K8" s="178"/>
      <c r="L8" s="178"/>
      <c r="M8" s="178"/>
      <c r="N8" s="178"/>
      <c r="O8" s="178"/>
      <c r="P8" s="178"/>
      <c r="Q8" s="178"/>
      <c r="R8" s="178"/>
      <c r="S8" s="178"/>
      <c r="T8" s="178"/>
      <c r="U8" s="178"/>
      <c r="V8" s="178"/>
      <c r="W8" s="178"/>
      <c r="X8" s="178"/>
      <c r="Y8" s="178"/>
      <c r="Z8" s="178"/>
      <c r="AA8" s="178"/>
      <c r="AB8" s="178"/>
      <c r="AC8" s="178"/>
      <c r="AD8" s="183"/>
      <c r="AE8" s="184"/>
      <c r="AF8" s="184"/>
      <c r="AG8" s="185"/>
      <c r="AH8" s="186"/>
      <c r="AI8" s="186"/>
      <c r="AJ8" s="186"/>
      <c r="AK8" s="186"/>
      <c r="AL8" s="186"/>
      <c r="AM8" s="187"/>
      <c r="AN8" s="186"/>
      <c r="AU8" s="188"/>
    </row>
    <row r="9" spans="1:47" s="180" customFormat="1" ht="70" customHeight="1" thickTop="1" thickBot="1">
      <c r="A9" s="170"/>
      <c r="B9" s="179"/>
      <c r="C9" s="189" t="s">
        <v>194</v>
      </c>
      <c r="D9" s="190" t="s">
        <v>195</v>
      </c>
      <c r="E9" s="190" t="s">
        <v>196</v>
      </c>
      <c r="F9" s="190"/>
      <c r="G9" s="190" t="s">
        <v>197</v>
      </c>
      <c r="H9" s="190" t="s">
        <v>198</v>
      </c>
      <c r="I9" s="190" t="s">
        <v>199</v>
      </c>
      <c r="J9" s="190" t="s">
        <v>200</v>
      </c>
      <c r="K9" s="190" t="s">
        <v>201</v>
      </c>
      <c r="L9" s="191" t="s">
        <v>202</v>
      </c>
      <c r="M9" s="191" t="s">
        <v>203</v>
      </c>
      <c r="N9" s="191" t="s">
        <v>204</v>
      </c>
      <c r="O9" s="191" t="s">
        <v>205</v>
      </c>
      <c r="P9" s="191" t="s">
        <v>206</v>
      </c>
      <c r="Q9" s="191" t="s">
        <v>207</v>
      </c>
      <c r="R9" s="191" t="s">
        <v>208</v>
      </c>
      <c r="S9" s="191" t="s">
        <v>209</v>
      </c>
      <c r="T9" s="192" t="s">
        <v>210</v>
      </c>
      <c r="U9" s="178"/>
      <c r="V9" s="178"/>
      <c r="W9" s="178"/>
      <c r="X9" s="178"/>
      <c r="Y9" s="178"/>
      <c r="Z9" s="178"/>
      <c r="AA9" s="178"/>
      <c r="AB9" s="178"/>
      <c r="AC9" s="178"/>
      <c r="AD9" s="183"/>
      <c r="AE9" s="184"/>
      <c r="AF9" s="184"/>
      <c r="AG9" s="185"/>
      <c r="AH9" s="186"/>
      <c r="AI9" s="186"/>
      <c r="AJ9" s="186"/>
      <c r="AK9" s="186"/>
      <c r="AL9" s="186"/>
      <c r="AM9" s="187"/>
      <c r="AN9" s="186"/>
      <c r="AU9" s="188"/>
    </row>
    <row r="10" spans="1:47" s="180" customFormat="1" ht="60" customHeight="1" thickTop="1" thickBot="1">
      <c r="A10" s="170"/>
      <c r="B10" s="179"/>
      <c r="C10" s="193" t="s">
        <v>150</v>
      </c>
      <c r="D10" s="194" t="s">
        <v>211</v>
      </c>
      <c r="E10" s="194" t="s">
        <v>212</v>
      </c>
      <c r="F10" s="194" t="s">
        <v>213</v>
      </c>
      <c r="G10" s="194" t="s">
        <v>1254</v>
      </c>
      <c r="H10" s="194" t="s">
        <v>214</v>
      </c>
      <c r="I10" s="194" t="s">
        <v>215</v>
      </c>
      <c r="J10" s="194" t="s">
        <v>216</v>
      </c>
      <c r="K10" s="194" t="s">
        <v>217</v>
      </c>
      <c r="L10" s="195" t="s">
        <v>218</v>
      </c>
      <c r="M10" s="195" t="s">
        <v>219</v>
      </c>
      <c r="N10" s="196" t="s">
        <v>220</v>
      </c>
      <c r="O10" s="196" t="s">
        <v>221</v>
      </c>
      <c r="P10" s="196" t="s">
        <v>222</v>
      </c>
      <c r="Q10" s="196" t="s">
        <v>223</v>
      </c>
      <c r="R10" s="196" t="s">
        <v>224</v>
      </c>
      <c r="S10" s="196" t="s">
        <v>132</v>
      </c>
      <c r="T10" s="196" t="s">
        <v>225</v>
      </c>
      <c r="U10" s="178"/>
      <c r="V10" s="178"/>
      <c r="W10" s="178"/>
      <c r="X10" s="178"/>
      <c r="Y10" s="178"/>
      <c r="Z10" s="178"/>
      <c r="AA10" s="178"/>
      <c r="AB10" s="178"/>
      <c r="AC10" s="178"/>
      <c r="AD10" s="183"/>
      <c r="AE10" s="184"/>
      <c r="AF10" s="184"/>
      <c r="AG10" s="185"/>
      <c r="AH10" s="186"/>
      <c r="AI10" s="186"/>
      <c r="AJ10" s="186"/>
      <c r="AK10" s="186"/>
      <c r="AL10" s="186"/>
      <c r="AM10" s="187"/>
      <c r="AN10" s="186"/>
      <c r="AU10" s="188"/>
    </row>
    <row r="11" spans="1:47" s="180" customFormat="1" ht="45" customHeight="1" thickTop="1" thickBot="1">
      <c r="A11" s="170"/>
      <c r="B11" s="179"/>
      <c r="C11" s="197" t="s">
        <v>152</v>
      </c>
      <c r="D11" s="199" t="s">
        <v>171</v>
      </c>
      <c r="E11" s="198">
        <v>73181699</v>
      </c>
      <c r="F11" s="198"/>
      <c r="G11" s="198">
        <v>1198</v>
      </c>
      <c r="H11" s="198" t="s">
        <v>226</v>
      </c>
      <c r="I11" s="304" t="s">
        <v>227</v>
      </c>
      <c r="J11" s="198" t="s">
        <v>228</v>
      </c>
      <c r="K11" s="198" t="s">
        <v>229</v>
      </c>
      <c r="L11" s="198"/>
      <c r="M11" s="198"/>
      <c r="N11" s="198"/>
      <c r="O11" s="198"/>
      <c r="P11" s="198"/>
      <c r="Q11" s="198"/>
      <c r="R11" s="198"/>
      <c r="S11" s="198"/>
      <c r="T11" s="198"/>
      <c r="U11" s="178"/>
      <c r="V11" s="178"/>
      <c r="W11" s="178"/>
      <c r="X11" s="178"/>
      <c r="Y11" s="178"/>
      <c r="Z11" s="178"/>
      <c r="AA11" s="178"/>
      <c r="AB11" s="178"/>
      <c r="AC11" s="178"/>
      <c r="AD11" s="183"/>
      <c r="AE11" s="200"/>
      <c r="AF11" s="184"/>
      <c r="AG11" s="185"/>
      <c r="AH11" s="186"/>
      <c r="AI11" s="186"/>
      <c r="AJ11" s="186"/>
      <c r="AK11" s="186"/>
      <c r="AL11" s="186"/>
      <c r="AM11" s="187"/>
      <c r="AN11" s="186"/>
      <c r="AU11" s="188"/>
    </row>
    <row r="12" spans="1:47" s="180" customFormat="1" ht="45" customHeight="1" thickTop="1" thickBot="1">
      <c r="A12" s="170"/>
      <c r="B12" s="179"/>
      <c r="C12" s="197" t="s">
        <v>152</v>
      </c>
      <c r="D12" s="304"/>
      <c r="E12" s="304">
        <v>76061219</v>
      </c>
      <c r="F12" s="304"/>
      <c r="G12" s="304">
        <v>750</v>
      </c>
      <c r="H12" s="304" t="s">
        <v>226</v>
      </c>
      <c r="I12" s="304" t="s">
        <v>230</v>
      </c>
      <c r="J12" s="304" t="s">
        <v>228</v>
      </c>
      <c r="K12" s="304" t="s">
        <v>229</v>
      </c>
      <c r="L12" s="305"/>
      <c r="M12" s="305"/>
      <c r="N12" s="305"/>
      <c r="O12" s="305"/>
      <c r="P12" s="305"/>
      <c r="Q12" s="305"/>
      <c r="R12" s="305"/>
      <c r="S12" s="305"/>
      <c r="T12" s="305"/>
      <c r="U12" s="306"/>
      <c r="V12" s="306"/>
      <c r="W12" s="306"/>
      <c r="X12" s="306"/>
      <c r="Y12" s="306"/>
      <c r="Z12" s="306"/>
      <c r="AA12" s="306"/>
      <c r="AB12" s="185"/>
      <c r="AC12" s="185"/>
      <c r="AD12" s="201"/>
      <c r="AE12" s="202" t="s">
        <v>231</v>
      </c>
      <c r="AF12" s="202"/>
      <c r="AG12" s="202"/>
      <c r="AH12" s="202"/>
      <c r="AI12" s="186"/>
      <c r="AJ12" s="186"/>
      <c r="AK12" s="186"/>
      <c r="AL12" s="186"/>
      <c r="AM12" s="187"/>
      <c r="AN12" s="186"/>
      <c r="AU12" s="188"/>
    </row>
    <row r="13" spans="1:47" s="180" customFormat="1" ht="45" customHeight="1" thickTop="1" thickBot="1">
      <c r="A13" s="170"/>
      <c r="B13" s="179"/>
      <c r="C13" s="197" t="s">
        <v>152</v>
      </c>
      <c r="D13" s="304"/>
      <c r="E13" s="304">
        <v>76061219</v>
      </c>
      <c r="F13" s="304"/>
      <c r="G13" s="304">
        <v>11</v>
      </c>
      <c r="H13" s="304" t="s">
        <v>232</v>
      </c>
      <c r="I13" s="304" t="s">
        <v>233</v>
      </c>
      <c r="J13" s="304" t="s">
        <v>234</v>
      </c>
      <c r="K13" s="304" t="s">
        <v>235</v>
      </c>
      <c r="L13" s="305"/>
      <c r="M13" s="305"/>
      <c r="N13" s="305"/>
      <c r="O13" s="305"/>
      <c r="P13" s="305"/>
      <c r="Q13" s="305"/>
      <c r="R13" s="305"/>
      <c r="S13" s="305"/>
      <c r="T13" s="305"/>
      <c r="U13" s="306"/>
      <c r="V13" s="306"/>
      <c r="W13" s="306"/>
      <c r="X13" s="306"/>
      <c r="Y13" s="306"/>
      <c r="Z13" s="306"/>
      <c r="AA13" s="306"/>
      <c r="AB13" s="185"/>
      <c r="AC13" s="185"/>
      <c r="AD13" s="201"/>
      <c r="AE13" s="449" t="s">
        <v>236</v>
      </c>
      <c r="AF13" s="440"/>
      <c r="AG13" s="185"/>
      <c r="AH13" s="186"/>
      <c r="AI13" s="186"/>
      <c r="AJ13" s="186"/>
      <c r="AK13" s="186"/>
      <c r="AL13" s="186"/>
      <c r="AM13" s="439" t="s">
        <v>237</v>
      </c>
      <c r="AN13" s="440"/>
      <c r="AU13" s="188"/>
    </row>
    <row r="14" spans="1:47" s="180" customFormat="1" ht="45" customHeight="1" thickTop="1" thickBot="1">
      <c r="A14" s="170"/>
      <c r="B14" s="179"/>
      <c r="C14" s="203">
        <v>1</v>
      </c>
      <c r="D14" s="312"/>
      <c r="E14" s="303">
        <v>73084000</v>
      </c>
      <c r="F14" s="313" t="s">
        <v>1230</v>
      </c>
      <c r="G14" s="303">
        <v>15048</v>
      </c>
      <c r="H14" s="303" t="s">
        <v>226</v>
      </c>
      <c r="I14" s="164" t="s">
        <v>227</v>
      </c>
      <c r="J14" s="303"/>
      <c r="K14" s="303" t="s">
        <v>229</v>
      </c>
      <c r="L14" s="163"/>
      <c r="M14" s="163"/>
      <c r="N14" s="307" t="str">
        <f t="shared" ref="N14:N77" si="0">IF(G14="","Bitte zuerst Warenmenge in M angeben",(L14+M14) &amp;" "&amp; H14 &amp;" / " &amp; G14 &amp;" "&amp; H14)</f>
        <v>0 Kg / 15048 Kg</v>
      </c>
      <c r="O14" s="163"/>
      <c r="P14" s="162"/>
      <c r="Q14" s="161"/>
      <c r="R14" s="160"/>
      <c r="S14" s="160"/>
      <c r="T14" s="159"/>
      <c r="U14" s="306"/>
      <c r="V14" s="306"/>
      <c r="W14" s="306"/>
      <c r="X14" s="306"/>
      <c r="Y14" s="306"/>
      <c r="Z14" s="306"/>
      <c r="AA14" s="306"/>
      <c r="AB14" s="185"/>
      <c r="AC14" s="185"/>
      <c r="AD14" s="201"/>
      <c r="AE14" s="200" t="str">
        <f>IFERROR(IF(NOT(AM14=0), AM14 &amp; " - " &amp; INDEX(Produktionsmethoden!$M:$M, MATCH(AM14, Produktionsmethoden!$K:$K, 0)), 0), AM14)</f>
        <v>P34 - Eisen- oder Stahlprodukte</v>
      </c>
      <c r="AF14" s="200">
        <f>IFERROR(IF(NOT(AN14=0), AN14 &amp; " - " &amp; INDEX(Produktionsmethoden!$M:$M, MATCH(AN14, Produktionsmethoden!$K:$K, 0)), 0), AN14)</f>
        <v>0</v>
      </c>
      <c r="AG14" s="200">
        <f>IFERROR(IF(NOT(AO14=0), AO14 &amp; " - " &amp; INDEX(Produktionsmethoden!$M:$M, MATCH(AO14, Produktionsmethoden!$K:$K, 0)), 0), AO14)</f>
        <v>0</v>
      </c>
      <c r="AH14" s="200">
        <f>IFERROR(IF(NOT(AP14=0), AP14 &amp; " - " &amp; INDEX(Produktionsmethoden!$M:$M, MATCH(AP14, Produktionsmethoden!$K:$K, 0)), 0), AP14)</f>
        <v>0</v>
      </c>
      <c r="AI14" s="200">
        <f>IFERROR(IF(NOT(AQ14=0), AQ14 &amp; " - " &amp; INDEX(Produktionsmethoden!$M:$M, MATCH(AQ14, Produktionsmethoden!$K:$K, 0)), 0), AQ14)</f>
        <v>0</v>
      </c>
      <c r="AJ14" s="200">
        <f>IFERROR(IF(NOT(AR14=0), AR14 &amp; " - " &amp; INDEX(Produktionsmethoden!$M:$M, MATCH(AR14, Produktionsmethoden!$K:$K, 0)), 0), AR14)</f>
        <v>0</v>
      </c>
      <c r="AK14" s="200">
        <f>IFERROR(IF(NOT(AS14=0), AS14 &amp; " - " &amp; INDEX(Produktionsmethoden!$M:$M, MATCH(AS14, Produktionsmethoden!$K:$K, 0)), 0), AS14)</f>
        <v>0</v>
      </c>
      <c r="AL14" s="200">
        <f>IFERROR(IF(NOT(AT14=0), AT14 &amp; " - " &amp; INDEX(Produktionsmethoden!$M:$M, MATCH(AT14, Produktionsmethoden!$K:$K, 0)), 0), AT14)</f>
        <v>0</v>
      </c>
      <c r="AM14" s="187" t="str" cm="1">
        <f t="array" ref="AM14">IF(ISBLANK($E14), "Bitte CN Code in Spalte C angeben", IFERROR(INDEX(Produktionsmethoden!B:B, MATCH($E14, Produktionsmethoden!$A:$A, 0), 0), ""))</f>
        <v>P34</v>
      </c>
      <c r="AN14" s="187" cm="1">
        <f t="array" ref="AN14">IF(ISBLANK($E14), 0, IFERROR(INDEX(Produktionsmethoden!C:C, MATCH($E14, Produktionsmethoden!$A:$A, 0), 0), ""))</f>
        <v>0</v>
      </c>
      <c r="AO14" s="187" cm="1">
        <f t="array" ref="AO14">IF(ISBLANK($E14), 0, IFERROR(INDEX(Produktionsmethoden!D:D, MATCH($E14, Produktionsmethoden!$A:$A, 0), 0), ""))</f>
        <v>0</v>
      </c>
      <c r="AP14" s="187" cm="1">
        <f t="array" ref="AP14">IF(ISBLANK($E14), 0, IFERROR(INDEX(Produktionsmethoden!E:E, MATCH($E14, Produktionsmethoden!$A:$A, 0), 0), ""))</f>
        <v>0</v>
      </c>
      <c r="AQ14" s="187" cm="1">
        <f t="array" ref="AQ14">IF(ISBLANK($E14), 0, IFERROR(INDEX(Produktionsmethoden!F:F, MATCH($E14, Produktionsmethoden!$A:$A, 0), 0), ""))</f>
        <v>0</v>
      </c>
      <c r="AR14" s="187" cm="1">
        <f t="array" ref="AR14">IF(ISBLANK($E14), 0, IFERROR(INDEX(Produktionsmethoden!G:G, MATCH($E14, Produktionsmethoden!$A:$A, 0), 0), ""))</f>
        <v>0</v>
      </c>
      <c r="AS14" s="187" cm="1">
        <f t="array" ref="AS14">IF(ISBLANK($E14), 0, IFERROR(INDEX(Produktionsmethoden!H:H, MATCH($E14, Produktionsmethoden!$A:$A, 0), 0), ""))</f>
        <v>0</v>
      </c>
      <c r="AT14" s="187" cm="1">
        <f t="array" ref="AT14">IF(ISBLANK($E14), 0, IFERROR(INDEX(Produktionsmethoden!I:I, MATCH($E14, Produktionsmethoden!$A:$A, 0), 0), ""))</f>
        <v>0</v>
      </c>
      <c r="AU14" s="188"/>
    </row>
    <row r="15" spans="1:47" s="180" customFormat="1" ht="45" customHeight="1" thickTop="1" thickBot="1">
      <c r="A15" s="170"/>
      <c r="B15" s="179"/>
      <c r="C15" s="203">
        <v>2</v>
      </c>
      <c r="D15" s="312"/>
      <c r="E15" s="303">
        <v>73269098</v>
      </c>
      <c r="F15" s="313" t="s">
        <v>1231</v>
      </c>
      <c r="G15" s="303">
        <v>16289</v>
      </c>
      <c r="H15" s="303" t="s">
        <v>226</v>
      </c>
      <c r="I15" s="164" t="s">
        <v>227</v>
      </c>
      <c r="J15" s="303"/>
      <c r="K15" s="303" t="s">
        <v>229</v>
      </c>
      <c r="L15" s="163"/>
      <c r="M15" s="163"/>
      <c r="N15" s="308" t="str">
        <f t="shared" si="0"/>
        <v>0 Kg / 16289 Kg</v>
      </c>
      <c r="O15" s="163"/>
      <c r="P15" s="162"/>
      <c r="Q15" s="161"/>
      <c r="R15" s="160"/>
      <c r="S15" s="160"/>
      <c r="T15" s="159"/>
      <c r="U15" s="309"/>
      <c r="V15" s="309"/>
      <c r="W15" s="309"/>
      <c r="X15" s="309"/>
      <c r="Y15" s="309"/>
      <c r="Z15" s="309"/>
      <c r="AA15" s="309"/>
      <c r="AB15" s="204"/>
      <c r="AC15" s="204"/>
      <c r="AD15" s="205"/>
      <c r="AE15" s="200" t="str">
        <f>IFERROR(IF(NOT(AM15=0), AM15 &amp; " - " &amp; INDEX(Produktionsmethoden!$M:$M, MATCH(AM15, Produktionsmethoden!$K:$K, 0)), 0), AM15)</f>
        <v>P34 - Eisen- oder Stahlprodukte</v>
      </c>
      <c r="AF15" s="200">
        <f>IFERROR(IF(NOT(AN15=0), AN15 &amp; " - " &amp; INDEX(Produktionsmethoden!$M:$M, MATCH(AN15, Produktionsmethoden!$K:$K, 0)), 0), AN15)</f>
        <v>0</v>
      </c>
      <c r="AG15" s="200">
        <f>IFERROR(IF(NOT(AO15=0), AO15 &amp; " - " &amp; INDEX(Produktionsmethoden!$M:$M, MATCH(AO15, Produktionsmethoden!$K:$K, 0)), 0), AO15)</f>
        <v>0</v>
      </c>
      <c r="AH15" s="200">
        <f>IFERROR(IF(NOT(AP15=0), AP15 &amp; " - " &amp; INDEX(Produktionsmethoden!$M:$M, MATCH(AP15, Produktionsmethoden!$K:$K, 0)), 0), AP15)</f>
        <v>0</v>
      </c>
      <c r="AI15" s="200">
        <f>IFERROR(IF(NOT(AQ15=0), AQ15 &amp; " - " &amp; INDEX(Produktionsmethoden!$M:$M, MATCH(AQ15, Produktionsmethoden!$K:$K, 0)), 0), AQ15)</f>
        <v>0</v>
      </c>
      <c r="AJ15" s="200">
        <f>IFERROR(IF(NOT(AR15=0), AR15 &amp; " - " &amp; INDEX(Produktionsmethoden!$M:$M, MATCH(AR15, Produktionsmethoden!$K:$K, 0)), 0), AR15)</f>
        <v>0</v>
      </c>
      <c r="AK15" s="200">
        <f>IFERROR(IF(NOT(AS15=0), AS15 &amp; " - " &amp; INDEX(Produktionsmethoden!$M:$M, MATCH(AS15, Produktionsmethoden!$K:$K, 0)), 0), AS15)</f>
        <v>0</v>
      </c>
      <c r="AL15" s="200">
        <f>IFERROR(IF(NOT(AT15=0), AT15 &amp; " - " &amp; INDEX(Produktionsmethoden!$M:$M, MATCH(AT15, Produktionsmethoden!$K:$K, 0)), 0), AT15)</f>
        <v>0</v>
      </c>
      <c r="AM15" s="187" t="str" cm="1">
        <f t="array" ref="AM15">IF(ISBLANK($E15), "Bitte CN Code in Spalte C angeben", IFERROR(INDEX(Produktionsmethoden!B:B, MATCH($E15, Produktionsmethoden!$A:$A, 0), 0), ""))</f>
        <v>P34</v>
      </c>
      <c r="AN15" s="187" cm="1">
        <f t="array" ref="AN15">IF(ISBLANK($E15), 0, IFERROR(INDEX(Produktionsmethoden!C:C, MATCH($E15, Produktionsmethoden!$A:$A, 0), 0), ""))</f>
        <v>0</v>
      </c>
      <c r="AO15" s="187" cm="1">
        <f t="array" ref="AO15">IF(ISBLANK($E15), 0, IFERROR(INDEX(Produktionsmethoden!D:D, MATCH($E15, Produktionsmethoden!$A:$A, 0), 0), ""))</f>
        <v>0</v>
      </c>
      <c r="AP15" s="187" cm="1">
        <f t="array" ref="AP15">IF(ISBLANK($E15), 0, IFERROR(INDEX(Produktionsmethoden!E:E, MATCH($E15, Produktionsmethoden!$A:$A, 0), 0), ""))</f>
        <v>0</v>
      </c>
      <c r="AQ15" s="187" cm="1">
        <f t="array" ref="AQ15">IF(ISBLANK($E15), 0, IFERROR(INDEX(Produktionsmethoden!F:F, MATCH($E15, Produktionsmethoden!$A:$A, 0), 0), ""))</f>
        <v>0</v>
      </c>
      <c r="AR15" s="187" cm="1">
        <f t="array" ref="AR15">IF(ISBLANK($E15), 0, IFERROR(INDEX(Produktionsmethoden!G:G, MATCH($E15, Produktionsmethoden!$A:$A, 0), 0), ""))</f>
        <v>0</v>
      </c>
      <c r="AS15" s="187" cm="1">
        <f t="array" ref="AS15">IF(ISBLANK($E15), 0, IFERROR(INDEX(Produktionsmethoden!H:H, MATCH($E15, Produktionsmethoden!$A:$A, 0), 0), ""))</f>
        <v>0</v>
      </c>
      <c r="AT15" s="187" cm="1">
        <f t="array" ref="AT15">IF(ISBLANK($E15), 0, IFERROR(INDEX(Produktionsmethoden!I:I, MATCH($E15, Produktionsmethoden!$A:$A, 0), 0), ""))</f>
        <v>0</v>
      </c>
      <c r="AU15" s="188"/>
    </row>
    <row r="16" spans="1:47" s="180" customFormat="1" ht="45" customHeight="1" thickTop="1" thickBot="1">
      <c r="A16" s="170"/>
      <c r="B16" s="179"/>
      <c r="C16" s="203">
        <v>3</v>
      </c>
      <c r="D16" s="312"/>
      <c r="E16" s="303">
        <v>76169990</v>
      </c>
      <c r="F16" s="313" t="s">
        <v>1232</v>
      </c>
      <c r="G16" s="303">
        <v>36159</v>
      </c>
      <c r="H16" s="303" t="s">
        <v>226</v>
      </c>
      <c r="I16" s="164" t="s">
        <v>1250</v>
      </c>
      <c r="J16" s="303"/>
      <c r="K16" s="303" t="s">
        <v>229</v>
      </c>
      <c r="L16" s="163"/>
      <c r="M16" s="163"/>
      <c r="N16" s="308" t="str">
        <f t="shared" si="0"/>
        <v>0 Kg / 36159 Kg</v>
      </c>
      <c r="O16" s="163"/>
      <c r="P16" s="162"/>
      <c r="Q16" s="161"/>
      <c r="R16" s="160"/>
      <c r="S16" s="160"/>
      <c r="T16" s="159"/>
      <c r="U16" s="310"/>
      <c r="V16" s="310"/>
      <c r="W16" s="310"/>
      <c r="X16" s="310"/>
      <c r="Y16" s="310"/>
      <c r="Z16" s="310"/>
      <c r="AA16" s="310"/>
      <c r="AB16" s="206"/>
      <c r="AC16" s="206"/>
      <c r="AD16" s="207"/>
      <c r="AE16" s="200" t="str">
        <f>IFERROR(IF(NOT(AM16=0), AM16 &amp; " - " &amp; INDEX(Produktionsmethoden!$M:$M, MATCH(AM16, Produktionsmethoden!$K:$K, 0)), 0), AM16)</f>
        <v>P45 - Aluminiumprodukte</v>
      </c>
      <c r="AF16" s="200" t="str">
        <f>IFERROR(IF(NOT(AN16=0), AN16 &amp; " - " &amp; INDEX(Produktionsmethoden!$M:$M, MATCH(AN16, Produktionsmethoden!$K:$K, 0)), 0), AN16)</f>
        <v>P46 - Integrierte Produktion mit Primärschmelzung</v>
      </c>
      <c r="AG16" s="200" t="str">
        <f>IFERROR(IF(NOT(AO16=0), AO16 &amp; " - " &amp; INDEX(Produktionsmethoden!$M:$M, MATCH(AO16, Produktionsmethoden!$K:$K, 0)), 0), AO16)</f>
        <v>P47 - Integrierte Produktion mit Sekundärschmelze</v>
      </c>
      <c r="AH16" s="200" t="str">
        <f>IFERROR(IF(NOT(AP16=0), AP16 &amp; " - " &amp; INDEX(Produktionsmethoden!$M:$M, MATCH(AP16, Produktionsmethoden!$K:$K, 0)), 0), AP16)</f>
        <v>P48 - Integriert mit gemischter Primär- und Sekundärproduktion</v>
      </c>
      <c r="AI16" s="200">
        <f>IFERROR(IF(NOT(AQ16=0), AQ16 &amp; " - " &amp; INDEX(Produktionsmethoden!$M:$M, MATCH(AQ16, Produktionsmethoden!$K:$K, 0)), 0), AQ16)</f>
        <v>0</v>
      </c>
      <c r="AJ16" s="200">
        <f>IFERROR(IF(NOT(AR16=0), AR16 &amp; " - " &amp; INDEX(Produktionsmethoden!$M:$M, MATCH(AR16, Produktionsmethoden!$K:$K, 0)), 0), AR16)</f>
        <v>0</v>
      </c>
      <c r="AK16" s="200">
        <f>IFERROR(IF(NOT(AS16=0), AS16 &amp; " - " &amp; INDEX(Produktionsmethoden!$M:$M, MATCH(AS16, Produktionsmethoden!$K:$K, 0)), 0), AS16)</f>
        <v>0</v>
      </c>
      <c r="AL16" s="200">
        <f>IFERROR(IF(NOT(AT16=0), AT16 &amp; " - " &amp; INDEX(Produktionsmethoden!$M:$M, MATCH(AT16, Produktionsmethoden!$K:$K, 0)), 0), AT16)</f>
        <v>0</v>
      </c>
      <c r="AM16" s="187" t="str" cm="1">
        <f t="array" ref="AM16">IF(ISBLANK($E16), "Bitte CN Code in Spalte C angeben", IFERROR(INDEX(Produktionsmethoden!B:B, MATCH($E16, Produktionsmethoden!$A:$A, 0), 0), ""))</f>
        <v>P45</v>
      </c>
      <c r="AN16" s="187" t="str" cm="1">
        <f t="array" ref="AN16">IF(ISBLANK($E16), 0, IFERROR(INDEX(Produktionsmethoden!C:C, MATCH($E16, Produktionsmethoden!$A:$A, 0), 0), ""))</f>
        <v>P46</v>
      </c>
      <c r="AO16" s="187" t="str" cm="1">
        <f t="array" ref="AO16">IF(ISBLANK($E16), 0, IFERROR(INDEX(Produktionsmethoden!D:D, MATCH($E16, Produktionsmethoden!$A:$A, 0), 0), ""))</f>
        <v>P47</v>
      </c>
      <c r="AP16" s="187" t="str" cm="1">
        <f t="array" ref="AP16">IF(ISBLANK($E16), 0, IFERROR(INDEX(Produktionsmethoden!E:E, MATCH($E16, Produktionsmethoden!$A:$A, 0), 0), ""))</f>
        <v>P48</v>
      </c>
      <c r="AQ16" s="187" cm="1">
        <f t="array" ref="AQ16">IF(ISBLANK($E16), 0, IFERROR(INDEX(Produktionsmethoden!F:F, MATCH($E16, Produktionsmethoden!$A:$A, 0), 0), ""))</f>
        <v>0</v>
      </c>
      <c r="AR16" s="187" cm="1">
        <f t="array" ref="AR16">IF(ISBLANK($E16), 0, IFERROR(INDEX(Produktionsmethoden!G:G, MATCH($E16, Produktionsmethoden!$A:$A, 0), 0), ""))</f>
        <v>0</v>
      </c>
      <c r="AS16" s="187" cm="1">
        <f t="array" ref="AS16">IF(ISBLANK($E16), 0, IFERROR(INDEX(Produktionsmethoden!H:H, MATCH($E16, Produktionsmethoden!$A:$A, 0), 0), ""))</f>
        <v>0</v>
      </c>
      <c r="AT16" s="187" cm="1">
        <f t="array" ref="AT16">IF(ISBLANK($E16), 0, IFERROR(INDEX(Produktionsmethoden!I:I, MATCH($E16, Produktionsmethoden!$A:$A, 0), 0), ""))</f>
        <v>0</v>
      </c>
      <c r="AU16" s="188"/>
    </row>
    <row r="17" spans="1:47" s="180" customFormat="1" ht="45" customHeight="1" thickTop="1" thickBot="1">
      <c r="A17" s="170"/>
      <c r="B17" s="179"/>
      <c r="C17" s="203">
        <v>4</v>
      </c>
      <c r="D17" s="312"/>
      <c r="E17" s="303">
        <v>73269098</v>
      </c>
      <c r="F17" s="313" t="s">
        <v>1232</v>
      </c>
      <c r="G17" s="303">
        <v>4</v>
      </c>
      <c r="H17" s="303" t="s">
        <v>226</v>
      </c>
      <c r="I17" s="164" t="s">
        <v>227</v>
      </c>
      <c r="J17" s="303"/>
      <c r="K17" s="303" t="s">
        <v>229</v>
      </c>
      <c r="L17" s="163"/>
      <c r="M17" s="163"/>
      <c r="N17" s="307" t="str">
        <f t="shared" si="0"/>
        <v>0 Kg / 4 Kg</v>
      </c>
      <c r="O17" s="163"/>
      <c r="P17" s="162"/>
      <c r="Q17" s="161"/>
      <c r="R17" s="160"/>
      <c r="S17" s="160"/>
      <c r="T17" s="159"/>
      <c r="U17" s="310"/>
      <c r="V17" s="310"/>
      <c r="W17" s="310"/>
      <c r="X17" s="310"/>
      <c r="Y17" s="310"/>
      <c r="Z17" s="310"/>
      <c r="AA17" s="310"/>
      <c r="AB17" s="206"/>
      <c r="AC17" s="206"/>
      <c r="AD17" s="207"/>
      <c r="AE17" s="200" t="str">
        <f>IFERROR(IF(NOT(AM17=0), AM17 &amp; " - " &amp; INDEX(Produktionsmethoden!$M:$M, MATCH(AM17, Produktionsmethoden!$K:$K, 0)), 0), AM17)</f>
        <v>P34 - Eisen- oder Stahlprodukte</v>
      </c>
      <c r="AF17" s="200">
        <f>IFERROR(IF(NOT(AN17=0), AN17 &amp; " - " &amp; INDEX(Produktionsmethoden!$M:$M, MATCH(AN17, Produktionsmethoden!$K:$K, 0)), 0), AN17)</f>
        <v>0</v>
      </c>
      <c r="AG17" s="200">
        <f>IFERROR(IF(NOT(AO17=0), AO17 &amp; " - " &amp; INDEX(Produktionsmethoden!$M:$M, MATCH(AO17, Produktionsmethoden!$K:$K, 0)), 0), AO17)</f>
        <v>0</v>
      </c>
      <c r="AH17" s="200">
        <f>IFERROR(IF(NOT(AP17=0), AP17 &amp; " - " &amp; INDEX(Produktionsmethoden!$M:$M, MATCH(AP17, Produktionsmethoden!$K:$K, 0)), 0), AP17)</f>
        <v>0</v>
      </c>
      <c r="AI17" s="200">
        <f>IFERROR(IF(NOT(AQ17=0), AQ17 &amp; " - " &amp; INDEX(Produktionsmethoden!$M:$M, MATCH(AQ17, Produktionsmethoden!$K:$K, 0)), 0), AQ17)</f>
        <v>0</v>
      </c>
      <c r="AJ17" s="200">
        <f>IFERROR(IF(NOT(AR17=0), AR17 &amp; " - " &amp; INDEX(Produktionsmethoden!$M:$M, MATCH(AR17, Produktionsmethoden!$K:$K, 0)), 0), AR17)</f>
        <v>0</v>
      </c>
      <c r="AK17" s="200">
        <f>IFERROR(IF(NOT(AS17=0), AS17 &amp; " - " &amp; INDEX(Produktionsmethoden!$M:$M, MATCH(AS17, Produktionsmethoden!$K:$K, 0)), 0), AS17)</f>
        <v>0</v>
      </c>
      <c r="AL17" s="200">
        <f>IFERROR(IF(NOT(AT17=0), AT17 &amp; " - " &amp; INDEX(Produktionsmethoden!$M:$M, MATCH(AT17, Produktionsmethoden!$K:$K, 0)), 0), AT17)</f>
        <v>0</v>
      </c>
      <c r="AM17" s="187" t="str" cm="1">
        <f t="array" ref="AM17">IF(ISBLANK($E17), "Bitte CN Code in Spalte C angeben", IFERROR(INDEX(Produktionsmethoden!B:B, MATCH($E17, Produktionsmethoden!$A:$A, 0), 0), ""))</f>
        <v>P34</v>
      </c>
      <c r="AN17" s="187" cm="1">
        <f t="array" ref="AN17">IF(ISBLANK($E17), 0, IFERROR(INDEX(Produktionsmethoden!C:C, MATCH($E17, Produktionsmethoden!$A:$A, 0), 0), ""))</f>
        <v>0</v>
      </c>
      <c r="AO17" s="187" cm="1">
        <f t="array" ref="AO17">IF(ISBLANK($E17), 0, IFERROR(INDEX(Produktionsmethoden!D:D, MATCH($E17, Produktionsmethoden!$A:$A, 0), 0), ""))</f>
        <v>0</v>
      </c>
      <c r="AP17" s="187" cm="1">
        <f t="array" ref="AP17">IF(ISBLANK($E17), 0, IFERROR(INDEX(Produktionsmethoden!E:E, MATCH($E17, Produktionsmethoden!$A:$A, 0), 0), ""))</f>
        <v>0</v>
      </c>
      <c r="AQ17" s="187" cm="1">
        <f t="array" ref="AQ17">IF(ISBLANK($E17), 0, IFERROR(INDEX(Produktionsmethoden!F:F, MATCH($E17, Produktionsmethoden!$A:$A, 0), 0), ""))</f>
        <v>0</v>
      </c>
      <c r="AR17" s="187" cm="1">
        <f t="array" ref="AR17">IF(ISBLANK($E17), 0, IFERROR(INDEX(Produktionsmethoden!G:G, MATCH($E17, Produktionsmethoden!$A:$A, 0), 0), ""))</f>
        <v>0</v>
      </c>
      <c r="AS17" s="187" cm="1">
        <f t="array" ref="AS17">IF(ISBLANK($E17), 0, IFERROR(INDEX(Produktionsmethoden!H:H, MATCH($E17, Produktionsmethoden!$A:$A, 0), 0), ""))</f>
        <v>0</v>
      </c>
      <c r="AT17" s="187" cm="1">
        <f t="array" ref="AT17">IF(ISBLANK($E17), 0, IFERROR(INDEX(Produktionsmethoden!I:I, MATCH($E17, Produktionsmethoden!$A:$A, 0), 0), ""))</f>
        <v>0</v>
      </c>
      <c r="AU17" s="188"/>
    </row>
    <row r="18" spans="1:47" s="180" customFormat="1" ht="45" customHeight="1" thickTop="1" thickBot="1">
      <c r="A18" s="170"/>
      <c r="B18" s="179"/>
      <c r="C18" s="203">
        <v>5</v>
      </c>
      <c r="D18" s="312"/>
      <c r="E18" s="303"/>
      <c r="F18" s="313"/>
      <c r="G18" s="303"/>
      <c r="H18" s="303"/>
      <c r="I18" s="164"/>
      <c r="J18" s="303"/>
      <c r="K18" s="303"/>
      <c r="L18" s="163"/>
      <c r="M18" s="163"/>
      <c r="N18" s="307" t="str">
        <f t="shared" si="0"/>
        <v>Bitte zuerst Warenmenge in M angeben</v>
      </c>
      <c r="O18" s="163"/>
      <c r="P18" s="162"/>
      <c r="Q18" s="161"/>
      <c r="R18" s="160"/>
      <c r="S18" s="160"/>
      <c r="T18" s="159"/>
      <c r="U18" s="310"/>
      <c r="V18" s="310"/>
      <c r="W18" s="310"/>
      <c r="X18" s="310"/>
      <c r="Y18" s="310"/>
      <c r="Z18" s="310"/>
      <c r="AA18" s="310"/>
      <c r="AB18" s="206"/>
      <c r="AC18" s="206"/>
      <c r="AD18" s="207"/>
      <c r="AE18" s="200" t="str">
        <f>IFERROR(IF(NOT(AM18=0), AM18 &amp; " - " &amp; INDEX(Produktionsmethoden!$M:$M, MATCH(AM18, Produktionsmethoden!$K:$K, 0)), 0), AM18)</f>
        <v>Bitte CN Code in Spalte C angeben</v>
      </c>
      <c r="AF18" s="200">
        <f>IFERROR(IF(NOT(AN18=0), AN18 &amp; " - " &amp; INDEX(Produktionsmethoden!$M:$M, MATCH(AN18, Produktionsmethoden!$K:$K, 0)), 0), AN18)</f>
        <v>0</v>
      </c>
      <c r="AG18" s="200">
        <f>IFERROR(IF(NOT(AO18=0), AO18 &amp; " - " &amp; INDEX(Produktionsmethoden!$M:$M, MATCH(AO18, Produktionsmethoden!$K:$K, 0)), 0), AO18)</f>
        <v>0</v>
      </c>
      <c r="AH18" s="200">
        <f>IFERROR(IF(NOT(AP18=0), AP18 &amp; " - " &amp; INDEX(Produktionsmethoden!$M:$M, MATCH(AP18, Produktionsmethoden!$K:$K, 0)), 0), AP18)</f>
        <v>0</v>
      </c>
      <c r="AI18" s="200">
        <f>IFERROR(IF(NOT(AQ18=0), AQ18 &amp; " - " &amp; INDEX(Produktionsmethoden!$M:$M, MATCH(AQ18, Produktionsmethoden!$K:$K, 0)), 0), AQ18)</f>
        <v>0</v>
      </c>
      <c r="AJ18" s="200">
        <f>IFERROR(IF(NOT(AR18=0), AR18 &amp; " - " &amp; INDEX(Produktionsmethoden!$M:$M, MATCH(AR18, Produktionsmethoden!$K:$K, 0)), 0), AR18)</f>
        <v>0</v>
      </c>
      <c r="AK18" s="200">
        <f>IFERROR(IF(NOT(AS18=0), AS18 &amp; " - " &amp; INDEX(Produktionsmethoden!$M:$M, MATCH(AS18, Produktionsmethoden!$K:$K, 0)), 0), AS18)</f>
        <v>0</v>
      </c>
      <c r="AL18" s="200">
        <f>IFERROR(IF(NOT(AT18=0), AT18 &amp; " - " &amp; INDEX(Produktionsmethoden!$M:$M, MATCH(AT18, Produktionsmethoden!$K:$K, 0)), 0), AT18)</f>
        <v>0</v>
      </c>
      <c r="AM18" s="187" t="str" cm="1">
        <f t="array" ref="AM18">IF(ISBLANK($E18), "Bitte CN Code in Spalte C angeben", IFERROR(INDEX(Produktionsmethoden!B:B, MATCH($E18, Produktionsmethoden!$A:$A, 0), 0), ""))</f>
        <v>Bitte CN Code in Spalte C angeben</v>
      </c>
      <c r="AN18" s="187" cm="1">
        <f t="array" ref="AN18">IF(ISBLANK($E18), 0, IFERROR(INDEX(Produktionsmethoden!C:C, MATCH($E18, Produktionsmethoden!$A:$A, 0), 0), ""))</f>
        <v>0</v>
      </c>
      <c r="AO18" s="187" cm="1">
        <f t="array" ref="AO18">IF(ISBLANK($E18), 0, IFERROR(INDEX(Produktionsmethoden!D:D, MATCH($E18, Produktionsmethoden!$A:$A, 0), 0), ""))</f>
        <v>0</v>
      </c>
      <c r="AP18" s="187" cm="1">
        <f t="array" ref="AP18">IF(ISBLANK($E18), 0, IFERROR(INDEX(Produktionsmethoden!E:E, MATCH($E18, Produktionsmethoden!$A:$A, 0), 0), ""))</f>
        <v>0</v>
      </c>
      <c r="AQ18" s="187" cm="1">
        <f t="array" ref="AQ18">IF(ISBLANK($E18), 0, IFERROR(INDEX(Produktionsmethoden!F:F, MATCH($E18, Produktionsmethoden!$A:$A, 0), 0), ""))</f>
        <v>0</v>
      </c>
      <c r="AR18" s="187" cm="1">
        <f t="array" ref="AR18">IF(ISBLANK($E18), 0, IFERROR(INDEX(Produktionsmethoden!G:G, MATCH($E18, Produktionsmethoden!$A:$A, 0), 0), ""))</f>
        <v>0</v>
      </c>
      <c r="AS18" s="187" cm="1">
        <f t="array" ref="AS18">IF(ISBLANK($E18), 0, IFERROR(INDEX(Produktionsmethoden!H:H, MATCH($E18, Produktionsmethoden!$A:$A, 0), 0), ""))</f>
        <v>0</v>
      </c>
      <c r="AT18" s="187" cm="1">
        <f t="array" ref="AT18">IF(ISBLANK($E18), 0, IFERROR(INDEX(Produktionsmethoden!I:I, MATCH($E18, Produktionsmethoden!$A:$A, 0), 0), ""))</f>
        <v>0</v>
      </c>
      <c r="AU18" s="188"/>
    </row>
    <row r="19" spans="1:47" s="180" customFormat="1" ht="45" customHeight="1" thickTop="1" thickBot="1">
      <c r="A19" s="170"/>
      <c r="B19" s="179"/>
      <c r="C19" s="203">
        <v>6</v>
      </c>
      <c r="D19" s="312"/>
      <c r="E19" s="303"/>
      <c r="F19" s="313"/>
      <c r="G19" s="303"/>
      <c r="H19" s="303"/>
      <c r="I19" s="164"/>
      <c r="J19" s="303"/>
      <c r="K19" s="303"/>
      <c r="L19" s="163"/>
      <c r="M19" s="163"/>
      <c r="N19" s="307" t="str">
        <f t="shared" si="0"/>
        <v>Bitte zuerst Warenmenge in M angeben</v>
      </c>
      <c r="O19" s="163"/>
      <c r="P19" s="162"/>
      <c r="Q19" s="161"/>
      <c r="R19" s="160"/>
      <c r="S19" s="160"/>
      <c r="T19" s="159"/>
      <c r="U19" s="310"/>
      <c r="V19" s="310"/>
      <c r="W19" s="310"/>
      <c r="X19" s="310"/>
      <c r="Y19" s="310"/>
      <c r="Z19" s="310"/>
      <c r="AA19" s="310"/>
      <c r="AB19" s="206"/>
      <c r="AC19" s="206"/>
      <c r="AD19" s="207"/>
      <c r="AE19" s="200" t="str">
        <f>IFERROR(IF(NOT(AM19=0), AM19 &amp; " - " &amp; INDEX(Produktionsmethoden!$M:$M, MATCH(AM19, Produktionsmethoden!$K:$K, 0)), 0), AM19)</f>
        <v>Bitte CN Code in Spalte C angeben</v>
      </c>
      <c r="AF19" s="200">
        <f>IFERROR(IF(NOT(AN19=0), AN19 &amp; " - " &amp; INDEX(Produktionsmethoden!$M:$M, MATCH(AN19, Produktionsmethoden!$K:$K, 0)), 0), AN19)</f>
        <v>0</v>
      </c>
      <c r="AG19" s="200">
        <f>IFERROR(IF(NOT(AO19=0), AO19 &amp; " - " &amp; INDEX(Produktionsmethoden!$M:$M, MATCH(AO19, Produktionsmethoden!$K:$K, 0)), 0), AO19)</f>
        <v>0</v>
      </c>
      <c r="AH19" s="200">
        <f>IFERROR(IF(NOT(AP19=0), AP19 &amp; " - " &amp; INDEX(Produktionsmethoden!$M:$M, MATCH(AP19, Produktionsmethoden!$K:$K, 0)), 0), AP19)</f>
        <v>0</v>
      </c>
      <c r="AI19" s="200">
        <f>IFERROR(IF(NOT(AQ19=0), AQ19 &amp; " - " &amp; INDEX(Produktionsmethoden!$M:$M, MATCH(AQ19, Produktionsmethoden!$K:$K, 0)), 0), AQ19)</f>
        <v>0</v>
      </c>
      <c r="AJ19" s="200">
        <f>IFERROR(IF(NOT(AR19=0), AR19 &amp; " - " &amp; INDEX(Produktionsmethoden!$M:$M, MATCH(AR19, Produktionsmethoden!$K:$K, 0)), 0), AR19)</f>
        <v>0</v>
      </c>
      <c r="AK19" s="200">
        <f>IFERROR(IF(NOT(AS19=0), AS19 &amp; " - " &amp; INDEX(Produktionsmethoden!$M:$M, MATCH(AS19, Produktionsmethoden!$K:$K, 0)), 0), AS19)</f>
        <v>0</v>
      </c>
      <c r="AL19" s="200">
        <f>IFERROR(IF(NOT(AT19=0), AT19 &amp; " - " &amp; INDEX(Produktionsmethoden!$M:$M, MATCH(AT19, Produktionsmethoden!$K:$K, 0)), 0), AT19)</f>
        <v>0</v>
      </c>
      <c r="AM19" s="187" t="str" cm="1">
        <f t="array" ref="AM19">IF(ISBLANK($E19), "Bitte CN Code in Spalte C angeben", IFERROR(INDEX(Produktionsmethoden!B:B, MATCH($E19, Produktionsmethoden!$A:$A, 0), 0), ""))</f>
        <v>Bitte CN Code in Spalte C angeben</v>
      </c>
      <c r="AN19" s="187" cm="1">
        <f t="array" ref="AN19">IF(ISBLANK($E19), 0, IFERROR(INDEX(Produktionsmethoden!C:C, MATCH($E19, Produktionsmethoden!$A:$A, 0), 0), ""))</f>
        <v>0</v>
      </c>
      <c r="AO19" s="187" cm="1">
        <f t="array" ref="AO19">IF(ISBLANK($E19), 0, IFERROR(INDEX(Produktionsmethoden!D:D, MATCH($E19, Produktionsmethoden!$A:$A, 0), 0), ""))</f>
        <v>0</v>
      </c>
      <c r="AP19" s="187" cm="1">
        <f t="array" ref="AP19">IF(ISBLANK($E19), 0, IFERROR(INDEX(Produktionsmethoden!E:E, MATCH($E19, Produktionsmethoden!$A:$A, 0), 0), ""))</f>
        <v>0</v>
      </c>
      <c r="AQ19" s="187" cm="1">
        <f t="array" ref="AQ19">IF(ISBLANK($E19), 0, IFERROR(INDEX(Produktionsmethoden!F:F, MATCH($E19, Produktionsmethoden!$A:$A, 0), 0), ""))</f>
        <v>0</v>
      </c>
      <c r="AR19" s="187" cm="1">
        <f t="array" ref="AR19">IF(ISBLANK($E19), 0, IFERROR(INDEX(Produktionsmethoden!G:G, MATCH($E19, Produktionsmethoden!$A:$A, 0), 0), ""))</f>
        <v>0</v>
      </c>
      <c r="AS19" s="187" cm="1">
        <f t="array" ref="AS19">IF(ISBLANK($E19), 0, IFERROR(INDEX(Produktionsmethoden!H:H, MATCH($E19, Produktionsmethoden!$A:$A, 0), 0), ""))</f>
        <v>0</v>
      </c>
      <c r="AT19" s="187" cm="1">
        <f t="array" ref="AT19">IF(ISBLANK($E19), 0, IFERROR(INDEX(Produktionsmethoden!I:I, MATCH($E19, Produktionsmethoden!$A:$A, 0), 0), ""))</f>
        <v>0</v>
      </c>
      <c r="AU19" s="188"/>
    </row>
    <row r="20" spans="1:47" s="180" customFormat="1" ht="45" customHeight="1" thickTop="1" thickBot="1">
      <c r="A20" s="170"/>
      <c r="B20" s="179"/>
      <c r="C20" s="203">
        <v>7</v>
      </c>
      <c r="D20" s="312"/>
      <c r="E20" s="303"/>
      <c r="F20" s="313"/>
      <c r="G20" s="303"/>
      <c r="H20" s="303"/>
      <c r="I20" s="164"/>
      <c r="J20" s="303"/>
      <c r="K20" s="303"/>
      <c r="L20" s="163"/>
      <c r="M20" s="163"/>
      <c r="N20" s="307" t="str">
        <f t="shared" si="0"/>
        <v>Bitte zuerst Warenmenge in M angeben</v>
      </c>
      <c r="O20" s="163"/>
      <c r="P20" s="162"/>
      <c r="Q20" s="161"/>
      <c r="R20" s="160"/>
      <c r="S20" s="160"/>
      <c r="T20" s="159"/>
      <c r="U20" s="310"/>
      <c r="V20" s="310"/>
      <c r="W20" s="310"/>
      <c r="X20" s="310"/>
      <c r="Y20" s="310"/>
      <c r="Z20" s="310"/>
      <c r="AA20" s="310"/>
      <c r="AB20" s="206"/>
      <c r="AC20" s="206"/>
      <c r="AD20" s="207"/>
      <c r="AE20" s="200" t="str">
        <f>IFERROR(IF(NOT(AM20=0), AM20 &amp; " - " &amp; INDEX(Produktionsmethoden!$M:$M, MATCH(AM20, Produktionsmethoden!$K:$K, 0)), 0), AM20)</f>
        <v>Bitte CN Code in Spalte C angeben</v>
      </c>
      <c r="AF20" s="200">
        <f>IFERROR(IF(NOT(AN20=0), AN20 &amp; " - " &amp; INDEX(Produktionsmethoden!$M:$M, MATCH(AN20, Produktionsmethoden!$K:$K, 0)), 0), AN20)</f>
        <v>0</v>
      </c>
      <c r="AG20" s="200">
        <f>IFERROR(IF(NOT(AO20=0), AO20 &amp; " - " &amp; INDEX(Produktionsmethoden!$M:$M, MATCH(AO20, Produktionsmethoden!$K:$K, 0)), 0), AO20)</f>
        <v>0</v>
      </c>
      <c r="AH20" s="200">
        <f>IFERROR(IF(NOT(AP20=0), AP20 &amp; " - " &amp; INDEX(Produktionsmethoden!$M:$M, MATCH(AP20, Produktionsmethoden!$K:$K, 0)), 0), AP20)</f>
        <v>0</v>
      </c>
      <c r="AI20" s="200">
        <f>IFERROR(IF(NOT(AQ20=0), AQ20 &amp; " - " &amp; INDEX(Produktionsmethoden!$M:$M, MATCH(AQ20, Produktionsmethoden!$K:$K, 0)), 0), AQ20)</f>
        <v>0</v>
      </c>
      <c r="AJ20" s="200">
        <f>IFERROR(IF(NOT(AR20=0), AR20 &amp; " - " &amp; INDEX(Produktionsmethoden!$M:$M, MATCH(AR20, Produktionsmethoden!$K:$K, 0)), 0), AR20)</f>
        <v>0</v>
      </c>
      <c r="AK20" s="200">
        <f>IFERROR(IF(NOT(AS20=0), AS20 &amp; " - " &amp; INDEX(Produktionsmethoden!$M:$M, MATCH(AS20, Produktionsmethoden!$K:$K, 0)), 0), AS20)</f>
        <v>0</v>
      </c>
      <c r="AL20" s="200">
        <f>IFERROR(IF(NOT(AT20=0), AT20 &amp; " - " &amp; INDEX(Produktionsmethoden!$M:$M, MATCH(AT20, Produktionsmethoden!$K:$K, 0)), 0), AT20)</f>
        <v>0</v>
      </c>
      <c r="AM20" s="187" t="str" cm="1">
        <f t="array" ref="AM20">IF(ISBLANK($E20), "Bitte CN Code in Spalte C angeben", IFERROR(INDEX(Produktionsmethoden!B:B, MATCH($E20, Produktionsmethoden!$A:$A, 0), 0), ""))</f>
        <v>Bitte CN Code in Spalte C angeben</v>
      </c>
      <c r="AN20" s="187" cm="1">
        <f t="array" ref="AN20">IF(ISBLANK($E20), 0, IFERROR(INDEX(Produktionsmethoden!C:C, MATCH($E20, Produktionsmethoden!$A:$A, 0), 0), ""))</f>
        <v>0</v>
      </c>
      <c r="AO20" s="187" cm="1">
        <f t="array" ref="AO20">IF(ISBLANK($E20), 0, IFERROR(INDEX(Produktionsmethoden!D:D, MATCH($E20, Produktionsmethoden!$A:$A, 0), 0), ""))</f>
        <v>0</v>
      </c>
      <c r="AP20" s="187" cm="1">
        <f t="array" ref="AP20">IF(ISBLANK($E20), 0, IFERROR(INDEX(Produktionsmethoden!E:E, MATCH($E20, Produktionsmethoden!$A:$A, 0), 0), ""))</f>
        <v>0</v>
      </c>
      <c r="AQ20" s="187" cm="1">
        <f t="array" ref="AQ20">IF(ISBLANK($E20), 0, IFERROR(INDEX(Produktionsmethoden!F:F, MATCH($E20, Produktionsmethoden!$A:$A, 0), 0), ""))</f>
        <v>0</v>
      </c>
      <c r="AR20" s="187" cm="1">
        <f t="array" ref="AR20">IF(ISBLANK($E20), 0, IFERROR(INDEX(Produktionsmethoden!G:G, MATCH($E20, Produktionsmethoden!$A:$A, 0), 0), ""))</f>
        <v>0</v>
      </c>
      <c r="AS20" s="187" cm="1">
        <f t="array" ref="AS20">IF(ISBLANK($E20), 0, IFERROR(INDEX(Produktionsmethoden!H:H, MATCH($E20, Produktionsmethoden!$A:$A, 0), 0), ""))</f>
        <v>0</v>
      </c>
      <c r="AT20" s="187" cm="1">
        <f t="array" ref="AT20">IF(ISBLANK($E20), 0, IFERROR(INDEX(Produktionsmethoden!I:I, MATCH($E20, Produktionsmethoden!$A:$A, 0), 0), ""))</f>
        <v>0</v>
      </c>
      <c r="AU20" s="188"/>
    </row>
    <row r="21" spans="1:47" s="180" customFormat="1" ht="45" customHeight="1" thickTop="1" thickBot="1">
      <c r="A21" s="170"/>
      <c r="B21" s="179"/>
      <c r="C21" s="203">
        <v>8</v>
      </c>
      <c r="D21" s="312"/>
      <c r="E21" s="303"/>
      <c r="F21" s="313"/>
      <c r="G21" s="303"/>
      <c r="H21" s="303"/>
      <c r="I21" s="164"/>
      <c r="J21" s="303"/>
      <c r="K21" s="303"/>
      <c r="L21" s="163"/>
      <c r="M21" s="163"/>
      <c r="N21" s="307" t="str">
        <f t="shared" si="0"/>
        <v>Bitte zuerst Warenmenge in M angeben</v>
      </c>
      <c r="O21" s="163"/>
      <c r="P21" s="162"/>
      <c r="Q21" s="161"/>
      <c r="R21" s="160"/>
      <c r="S21" s="160"/>
      <c r="T21" s="159"/>
      <c r="U21" s="310"/>
      <c r="V21" s="310"/>
      <c r="W21" s="310"/>
      <c r="X21" s="310"/>
      <c r="Y21" s="310"/>
      <c r="Z21" s="310"/>
      <c r="AA21" s="310"/>
      <c r="AB21" s="206"/>
      <c r="AC21" s="206"/>
      <c r="AD21" s="207"/>
      <c r="AE21" s="200" t="str">
        <f>IFERROR(IF(NOT(AM21=0), AM21 &amp; " - " &amp; INDEX(Produktionsmethoden!$M:$M, MATCH(AM21, Produktionsmethoden!$K:$K, 0)), 0), AM21)</f>
        <v>Bitte CN Code in Spalte C angeben</v>
      </c>
      <c r="AF21" s="200">
        <f>IFERROR(IF(NOT(AN21=0), AN21 &amp; " - " &amp; INDEX(Produktionsmethoden!$M:$M, MATCH(AN21, Produktionsmethoden!$K:$K, 0)), 0), AN21)</f>
        <v>0</v>
      </c>
      <c r="AG21" s="200">
        <f>IFERROR(IF(NOT(AO21=0), AO21 &amp; " - " &amp; INDEX(Produktionsmethoden!$M:$M, MATCH(AO21, Produktionsmethoden!$K:$K, 0)), 0), AO21)</f>
        <v>0</v>
      </c>
      <c r="AH21" s="200">
        <f>IFERROR(IF(NOT(AP21=0), AP21 &amp; " - " &amp; INDEX(Produktionsmethoden!$M:$M, MATCH(AP21, Produktionsmethoden!$K:$K, 0)), 0), AP21)</f>
        <v>0</v>
      </c>
      <c r="AI21" s="200">
        <f>IFERROR(IF(NOT(AQ21=0), AQ21 &amp; " - " &amp; INDEX(Produktionsmethoden!$M:$M, MATCH(AQ21, Produktionsmethoden!$K:$K, 0)), 0), AQ21)</f>
        <v>0</v>
      </c>
      <c r="AJ21" s="200">
        <f>IFERROR(IF(NOT(AR21=0), AR21 &amp; " - " &amp; INDEX(Produktionsmethoden!$M:$M, MATCH(AR21, Produktionsmethoden!$K:$K, 0)), 0), AR21)</f>
        <v>0</v>
      </c>
      <c r="AK21" s="200">
        <f>IFERROR(IF(NOT(AS21=0), AS21 &amp; " - " &amp; INDEX(Produktionsmethoden!$M:$M, MATCH(AS21, Produktionsmethoden!$K:$K, 0)), 0), AS21)</f>
        <v>0</v>
      </c>
      <c r="AL21" s="200">
        <f>IFERROR(IF(NOT(AT21=0), AT21 &amp; " - " &amp; INDEX(Produktionsmethoden!$M:$M, MATCH(AT21, Produktionsmethoden!$K:$K, 0)), 0), AT21)</f>
        <v>0</v>
      </c>
      <c r="AM21" s="187" t="str" cm="1">
        <f t="array" ref="AM21">IF(ISBLANK($E21), "Bitte CN Code in Spalte C angeben", IFERROR(INDEX(Produktionsmethoden!B:B, MATCH($E21, Produktionsmethoden!$A:$A, 0), 0), ""))</f>
        <v>Bitte CN Code in Spalte C angeben</v>
      </c>
      <c r="AN21" s="187" cm="1">
        <f t="array" ref="AN21">IF(ISBLANK($E21), 0, IFERROR(INDEX(Produktionsmethoden!C:C, MATCH($E21, Produktionsmethoden!$A:$A, 0), 0), ""))</f>
        <v>0</v>
      </c>
      <c r="AO21" s="187" cm="1">
        <f t="array" ref="AO21">IF(ISBLANK($E21), 0, IFERROR(INDEX(Produktionsmethoden!D:D, MATCH($E21, Produktionsmethoden!$A:$A, 0), 0), ""))</f>
        <v>0</v>
      </c>
      <c r="AP21" s="187" cm="1">
        <f t="array" ref="AP21">IF(ISBLANK($E21), 0, IFERROR(INDEX(Produktionsmethoden!E:E, MATCH($E21, Produktionsmethoden!$A:$A, 0), 0), ""))</f>
        <v>0</v>
      </c>
      <c r="AQ21" s="187" cm="1">
        <f t="array" ref="AQ21">IF(ISBLANK($E21), 0, IFERROR(INDEX(Produktionsmethoden!F:F, MATCH($E21, Produktionsmethoden!$A:$A, 0), 0), ""))</f>
        <v>0</v>
      </c>
      <c r="AR21" s="187" cm="1">
        <f t="array" ref="AR21">IF(ISBLANK($E21), 0, IFERROR(INDEX(Produktionsmethoden!G:G, MATCH($E21, Produktionsmethoden!$A:$A, 0), 0), ""))</f>
        <v>0</v>
      </c>
      <c r="AS21" s="187" cm="1">
        <f t="array" ref="AS21">IF(ISBLANK($E21), 0, IFERROR(INDEX(Produktionsmethoden!H:H, MATCH($E21, Produktionsmethoden!$A:$A, 0), 0), ""))</f>
        <v>0</v>
      </c>
      <c r="AT21" s="187" cm="1">
        <f t="array" ref="AT21">IF(ISBLANK($E21), 0, IFERROR(INDEX(Produktionsmethoden!I:I, MATCH($E21, Produktionsmethoden!$A:$A, 0), 0), ""))</f>
        <v>0</v>
      </c>
      <c r="AU21" s="188"/>
    </row>
    <row r="22" spans="1:47" s="180" customFormat="1" ht="45" customHeight="1" thickTop="1" thickBot="1">
      <c r="A22" s="170"/>
      <c r="B22" s="179"/>
      <c r="C22" s="203">
        <v>9</v>
      </c>
      <c r="D22" s="312"/>
      <c r="E22" s="303"/>
      <c r="F22" s="313"/>
      <c r="G22" s="303"/>
      <c r="H22" s="303"/>
      <c r="I22" s="164"/>
      <c r="J22" s="303"/>
      <c r="K22" s="303"/>
      <c r="L22" s="163"/>
      <c r="M22" s="163"/>
      <c r="N22" s="307" t="str">
        <f t="shared" si="0"/>
        <v>Bitte zuerst Warenmenge in M angeben</v>
      </c>
      <c r="O22" s="163"/>
      <c r="P22" s="162"/>
      <c r="Q22" s="161"/>
      <c r="R22" s="160"/>
      <c r="S22" s="160"/>
      <c r="T22" s="159"/>
      <c r="U22" s="310"/>
      <c r="V22" s="310"/>
      <c r="W22" s="310"/>
      <c r="X22" s="310"/>
      <c r="Y22" s="310"/>
      <c r="Z22" s="310"/>
      <c r="AA22" s="310"/>
      <c r="AB22" s="206"/>
      <c r="AC22" s="206"/>
      <c r="AD22" s="207"/>
      <c r="AE22" s="200" t="str">
        <f>IFERROR(IF(NOT(AM22=0), AM22 &amp; " - " &amp; INDEX(Produktionsmethoden!$M:$M, MATCH(AM22, Produktionsmethoden!$K:$K, 0)), 0), AM22)</f>
        <v>Bitte CN Code in Spalte C angeben</v>
      </c>
      <c r="AF22" s="200">
        <f>IFERROR(IF(NOT(AN22=0), AN22 &amp; " - " &amp; INDEX(Produktionsmethoden!$M:$M, MATCH(AN22, Produktionsmethoden!$K:$K, 0)), 0), AN22)</f>
        <v>0</v>
      </c>
      <c r="AG22" s="200">
        <f>IFERROR(IF(NOT(AO22=0), AO22 &amp; " - " &amp; INDEX(Produktionsmethoden!$M:$M, MATCH(AO22, Produktionsmethoden!$K:$K, 0)), 0), AO22)</f>
        <v>0</v>
      </c>
      <c r="AH22" s="200">
        <f>IFERROR(IF(NOT(AP22=0), AP22 &amp; " - " &amp; INDEX(Produktionsmethoden!$M:$M, MATCH(AP22, Produktionsmethoden!$K:$K, 0)), 0), AP22)</f>
        <v>0</v>
      </c>
      <c r="AI22" s="200">
        <f>IFERROR(IF(NOT(AQ22=0), AQ22 &amp; " - " &amp; INDEX(Produktionsmethoden!$M:$M, MATCH(AQ22, Produktionsmethoden!$K:$K, 0)), 0), AQ22)</f>
        <v>0</v>
      </c>
      <c r="AJ22" s="200">
        <f>IFERROR(IF(NOT(AR22=0), AR22 &amp; " - " &amp; INDEX(Produktionsmethoden!$M:$M, MATCH(AR22, Produktionsmethoden!$K:$K, 0)), 0), AR22)</f>
        <v>0</v>
      </c>
      <c r="AK22" s="200">
        <f>IFERROR(IF(NOT(AS22=0), AS22 &amp; " - " &amp; INDEX(Produktionsmethoden!$M:$M, MATCH(AS22, Produktionsmethoden!$K:$K, 0)), 0), AS22)</f>
        <v>0</v>
      </c>
      <c r="AL22" s="200">
        <f>IFERROR(IF(NOT(AT22=0), AT22 &amp; " - " &amp; INDEX(Produktionsmethoden!$M:$M, MATCH(AT22, Produktionsmethoden!$K:$K, 0)), 0), AT22)</f>
        <v>0</v>
      </c>
      <c r="AM22" s="187" t="str" cm="1">
        <f t="array" ref="AM22">IF(ISBLANK($E22), "Bitte CN Code in Spalte C angeben", IFERROR(INDEX(Produktionsmethoden!B:B, MATCH($E22, Produktionsmethoden!$A:$A, 0), 0), ""))</f>
        <v>Bitte CN Code in Spalte C angeben</v>
      </c>
      <c r="AN22" s="187" cm="1">
        <f t="array" ref="AN22">IF(ISBLANK($E22), 0, IFERROR(INDEX(Produktionsmethoden!C:C, MATCH($E22, Produktionsmethoden!$A:$A, 0), 0), ""))</f>
        <v>0</v>
      </c>
      <c r="AO22" s="187" cm="1">
        <f t="array" ref="AO22">IF(ISBLANK($E22), 0, IFERROR(INDEX(Produktionsmethoden!D:D, MATCH($E22, Produktionsmethoden!$A:$A, 0), 0), ""))</f>
        <v>0</v>
      </c>
      <c r="AP22" s="187" cm="1">
        <f t="array" ref="AP22">IF(ISBLANK($E22), 0, IFERROR(INDEX(Produktionsmethoden!E:E, MATCH($E22, Produktionsmethoden!$A:$A, 0), 0), ""))</f>
        <v>0</v>
      </c>
      <c r="AQ22" s="187" cm="1">
        <f t="array" ref="AQ22">IF(ISBLANK($E22), 0, IFERROR(INDEX(Produktionsmethoden!F:F, MATCH($E22, Produktionsmethoden!$A:$A, 0), 0), ""))</f>
        <v>0</v>
      </c>
      <c r="AR22" s="187" cm="1">
        <f t="array" ref="AR22">IF(ISBLANK($E22), 0, IFERROR(INDEX(Produktionsmethoden!G:G, MATCH($E22, Produktionsmethoden!$A:$A, 0), 0), ""))</f>
        <v>0</v>
      </c>
      <c r="AS22" s="187" cm="1">
        <f t="array" ref="AS22">IF(ISBLANK($E22), 0, IFERROR(INDEX(Produktionsmethoden!H:H, MATCH($E22, Produktionsmethoden!$A:$A, 0), 0), ""))</f>
        <v>0</v>
      </c>
      <c r="AT22" s="187" cm="1">
        <f t="array" ref="AT22">IF(ISBLANK($E22), 0, IFERROR(INDEX(Produktionsmethoden!I:I, MATCH($E22, Produktionsmethoden!$A:$A, 0), 0), ""))</f>
        <v>0</v>
      </c>
      <c r="AU22" s="188"/>
    </row>
    <row r="23" spans="1:47" s="180" customFormat="1" ht="45" customHeight="1" thickTop="1" thickBot="1">
      <c r="A23" s="170"/>
      <c r="B23" s="179"/>
      <c r="C23" s="203">
        <v>10</v>
      </c>
      <c r="D23" s="312"/>
      <c r="E23" s="303"/>
      <c r="F23" s="313"/>
      <c r="G23" s="303"/>
      <c r="H23" s="303"/>
      <c r="I23" s="164"/>
      <c r="J23" s="303"/>
      <c r="K23" s="303"/>
      <c r="L23" s="163"/>
      <c r="M23" s="163"/>
      <c r="N23" s="307" t="str">
        <f t="shared" si="0"/>
        <v>Bitte zuerst Warenmenge in M angeben</v>
      </c>
      <c r="O23" s="163"/>
      <c r="P23" s="162"/>
      <c r="Q23" s="161"/>
      <c r="R23" s="160"/>
      <c r="S23" s="160"/>
      <c r="T23" s="159"/>
      <c r="U23" s="310"/>
      <c r="V23" s="310"/>
      <c r="W23" s="310"/>
      <c r="X23" s="310"/>
      <c r="Y23" s="310"/>
      <c r="Z23" s="310"/>
      <c r="AA23" s="310"/>
      <c r="AB23" s="206"/>
      <c r="AC23" s="206"/>
      <c r="AD23" s="207"/>
      <c r="AE23" s="200" t="str">
        <f>IFERROR(IF(NOT(AM23=0), AM23 &amp; " - " &amp; INDEX(Produktionsmethoden!$M:$M, MATCH(AM23, Produktionsmethoden!$K:$K, 0)), 0), AM23)</f>
        <v>Bitte CN Code in Spalte C angeben</v>
      </c>
      <c r="AF23" s="200">
        <f>IFERROR(IF(NOT(AN23=0), AN23 &amp; " - " &amp; INDEX(Produktionsmethoden!$M:$M, MATCH(AN23, Produktionsmethoden!$K:$K, 0)), 0), AN23)</f>
        <v>0</v>
      </c>
      <c r="AG23" s="200">
        <f>IFERROR(IF(NOT(AO23=0), AO23 &amp; " - " &amp; INDEX(Produktionsmethoden!$M:$M, MATCH(AO23, Produktionsmethoden!$K:$K, 0)), 0), AO23)</f>
        <v>0</v>
      </c>
      <c r="AH23" s="200">
        <f>IFERROR(IF(NOT(AP23=0), AP23 &amp; " - " &amp; INDEX(Produktionsmethoden!$M:$M, MATCH(AP23, Produktionsmethoden!$K:$K, 0)), 0), AP23)</f>
        <v>0</v>
      </c>
      <c r="AI23" s="200">
        <f>IFERROR(IF(NOT(AQ23=0), AQ23 &amp; " - " &amp; INDEX(Produktionsmethoden!$M:$M, MATCH(AQ23, Produktionsmethoden!$K:$K, 0)), 0), AQ23)</f>
        <v>0</v>
      </c>
      <c r="AJ23" s="200">
        <f>IFERROR(IF(NOT(AR23=0), AR23 &amp; " - " &amp; INDEX(Produktionsmethoden!$M:$M, MATCH(AR23, Produktionsmethoden!$K:$K, 0)), 0), AR23)</f>
        <v>0</v>
      </c>
      <c r="AK23" s="200">
        <f>IFERROR(IF(NOT(AS23=0), AS23 &amp; " - " &amp; INDEX(Produktionsmethoden!$M:$M, MATCH(AS23, Produktionsmethoden!$K:$K, 0)), 0), AS23)</f>
        <v>0</v>
      </c>
      <c r="AL23" s="200">
        <f>IFERROR(IF(NOT(AT23=0), AT23 &amp; " - " &amp; INDEX(Produktionsmethoden!$M:$M, MATCH(AT23, Produktionsmethoden!$K:$K, 0)), 0), AT23)</f>
        <v>0</v>
      </c>
      <c r="AM23" s="187" t="str" cm="1">
        <f t="array" ref="AM23">IF(ISBLANK($E23), "Bitte CN Code in Spalte C angeben", IFERROR(INDEX(Produktionsmethoden!B:B, MATCH($E23, Produktionsmethoden!$A:$A, 0), 0), ""))</f>
        <v>Bitte CN Code in Spalte C angeben</v>
      </c>
      <c r="AN23" s="187" cm="1">
        <f t="array" ref="AN23">IF(ISBLANK($E23), 0, IFERROR(INDEX(Produktionsmethoden!C:C, MATCH($E23, Produktionsmethoden!$A:$A, 0), 0), ""))</f>
        <v>0</v>
      </c>
      <c r="AO23" s="187" cm="1">
        <f t="array" ref="AO23">IF(ISBLANK($E23), 0, IFERROR(INDEX(Produktionsmethoden!D:D, MATCH($E23, Produktionsmethoden!$A:$A, 0), 0), ""))</f>
        <v>0</v>
      </c>
      <c r="AP23" s="187" cm="1">
        <f t="array" ref="AP23">IF(ISBLANK($E23), 0, IFERROR(INDEX(Produktionsmethoden!E:E, MATCH($E23, Produktionsmethoden!$A:$A, 0), 0), ""))</f>
        <v>0</v>
      </c>
      <c r="AQ23" s="187" cm="1">
        <f t="array" ref="AQ23">IF(ISBLANK($E23), 0, IFERROR(INDEX(Produktionsmethoden!F:F, MATCH($E23, Produktionsmethoden!$A:$A, 0), 0), ""))</f>
        <v>0</v>
      </c>
      <c r="AR23" s="187" cm="1">
        <f t="array" ref="AR23">IF(ISBLANK($E23), 0, IFERROR(INDEX(Produktionsmethoden!G:G, MATCH($E23, Produktionsmethoden!$A:$A, 0), 0), ""))</f>
        <v>0</v>
      </c>
      <c r="AS23" s="187" cm="1">
        <f t="array" ref="AS23">IF(ISBLANK($E23), 0, IFERROR(INDEX(Produktionsmethoden!H:H, MATCH($E23, Produktionsmethoden!$A:$A, 0), 0), ""))</f>
        <v>0</v>
      </c>
      <c r="AT23" s="187" cm="1">
        <f t="array" ref="AT23">IF(ISBLANK($E23), 0, IFERROR(INDEX(Produktionsmethoden!I:I, MATCH($E23, Produktionsmethoden!$A:$A, 0), 0), ""))</f>
        <v>0</v>
      </c>
      <c r="AU23" s="188"/>
    </row>
    <row r="24" spans="1:47" s="180" customFormat="1" ht="45" customHeight="1" thickTop="1" thickBot="1">
      <c r="A24" s="170"/>
      <c r="B24" s="179"/>
      <c r="C24" s="203">
        <v>11</v>
      </c>
      <c r="D24" s="312"/>
      <c r="E24" s="303"/>
      <c r="F24" s="313"/>
      <c r="G24" s="303"/>
      <c r="H24" s="303"/>
      <c r="I24" s="164"/>
      <c r="J24" s="303"/>
      <c r="K24" s="303"/>
      <c r="L24" s="163"/>
      <c r="M24" s="163"/>
      <c r="N24" s="307" t="str">
        <f t="shared" si="0"/>
        <v>Bitte zuerst Warenmenge in M angeben</v>
      </c>
      <c r="O24" s="163"/>
      <c r="P24" s="162"/>
      <c r="Q24" s="161"/>
      <c r="R24" s="160"/>
      <c r="S24" s="160"/>
      <c r="T24" s="159"/>
      <c r="U24" s="310"/>
      <c r="V24" s="310"/>
      <c r="W24" s="310"/>
      <c r="X24" s="310"/>
      <c r="Y24" s="310"/>
      <c r="Z24" s="310"/>
      <c r="AA24" s="310"/>
      <c r="AB24" s="206"/>
      <c r="AC24" s="206"/>
      <c r="AD24" s="207"/>
      <c r="AE24" s="200" t="str">
        <f>IFERROR(IF(NOT(AM24=0), AM24 &amp; " - " &amp; INDEX(Produktionsmethoden!$M:$M, MATCH(AM24, Produktionsmethoden!$K:$K, 0)), 0), AM24)</f>
        <v>Bitte CN Code in Spalte C angeben</v>
      </c>
      <c r="AF24" s="200">
        <f>IFERROR(IF(NOT(AN24=0), AN24 &amp; " - " &amp; INDEX(Produktionsmethoden!$M:$M, MATCH(AN24, Produktionsmethoden!$K:$K, 0)), 0), AN24)</f>
        <v>0</v>
      </c>
      <c r="AG24" s="200">
        <f>IFERROR(IF(NOT(AO24=0), AO24 &amp; " - " &amp; INDEX(Produktionsmethoden!$M:$M, MATCH(AO24, Produktionsmethoden!$K:$K, 0)), 0), AO24)</f>
        <v>0</v>
      </c>
      <c r="AH24" s="200">
        <f>IFERROR(IF(NOT(AP24=0), AP24 &amp; " - " &amp; INDEX(Produktionsmethoden!$M:$M, MATCH(AP24, Produktionsmethoden!$K:$K, 0)), 0), AP24)</f>
        <v>0</v>
      </c>
      <c r="AI24" s="200">
        <f>IFERROR(IF(NOT(AQ24=0), AQ24 &amp; " - " &amp; INDEX(Produktionsmethoden!$M:$M, MATCH(AQ24, Produktionsmethoden!$K:$K, 0)), 0), AQ24)</f>
        <v>0</v>
      </c>
      <c r="AJ24" s="200">
        <f>IFERROR(IF(NOT(AR24=0), AR24 &amp; " - " &amp; INDEX(Produktionsmethoden!$M:$M, MATCH(AR24, Produktionsmethoden!$K:$K, 0)), 0), AR24)</f>
        <v>0</v>
      </c>
      <c r="AK24" s="200">
        <f>IFERROR(IF(NOT(AS24=0), AS24 &amp; " - " &amp; INDEX(Produktionsmethoden!$M:$M, MATCH(AS24, Produktionsmethoden!$K:$K, 0)), 0), AS24)</f>
        <v>0</v>
      </c>
      <c r="AL24" s="200">
        <f>IFERROR(IF(NOT(AT24=0), AT24 &amp; " - " &amp; INDEX(Produktionsmethoden!$M:$M, MATCH(AT24, Produktionsmethoden!$K:$K, 0)), 0), AT24)</f>
        <v>0</v>
      </c>
      <c r="AM24" s="187" t="str" cm="1">
        <f t="array" ref="AM24">IF(ISBLANK($E24), "Bitte CN Code in Spalte C angeben", IFERROR(INDEX(Produktionsmethoden!B:B, MATCH($E24, Produktionsmethoden!$A:$A, 0), 0), ""))</f>
        <v>Bitte CN Code in Spalte C angeben</v>
      </c>
      <c r="AN24" s="187" cm="1">
        <f t="array" ref="AN24">IF(ISBLANK($E24), 0, IFERROR(INDEX(Produktionsmethoden!C:C, MATCH($E24, Produktionsmethoden!$A:$A, 0), 0), ""))</f>
        <v>0</v>
      </c>
      <c r="AO24" s="187" cm="1">
        <f t="array" ref="AO24">IF(ISBLANK($E24), 0, IFERROR(INDEX(Produktionsmethoden!D:D, MATCH($E24, Produktionsmethoden!$A:$A, 0), 0), ""))</f>
        <v>0</v>
      </c>
      <c r="AP24" s="187" cm="1">
        <f t="array" ref="AP24">IF(ISBLANK($E24), 0, IFERROR(INDEX(Produktionsmethoden!E:E, MATCH($E24, Produktionsmethoden!$A:$A, 0), 0), ""))</f>
        <v>0</v>
      </c>
      <c r="AQ24" s="187" cm="1">
        <f t="array" ref="AQ24">IF(ISBLANK($E24), 0, IFERROR(INDEX(Produktionsmethoden!F:F, MATCH($E24, Produktionsmethoden!$A:$A, 0), 0), ""))</f>
        <v>0</v>
      </c>
      <c r="AR24" s="187" cm="1">
        <f t="array" ref="AR24">IF(ISBLANK($E24), 0, IFERROR(INDEX(Produktionsmethoden!G:G, MATCH($E24, Produktionsmethoden!$A:$A, 0), 0), ""))</f>
        <v>0</v>
      </c>
      <c r="AS24" s="187" cm="1">
        <f t="array" ref="AS24">IF(ISBLANK($E24), 0, IFERROR(INDEX(Produktionsmethoden!H:H, MATCH($E24, Produktionsmethoden!$A:$A, 0), 0), ""))</f>
        <v>0</v>
      </c>
      <c r="AT24" s="187" cm="1">
        <f t="array" ref="AT24">IF(ISBLANK($E24), 0, IFERROR(INDEX(Produktionsmethoden!I:I, MATCH($E24, Produktionsmethoden!$A:$A, 0), 0), ""))</f>
        <v>0</v>
      </c>
      <c r="AU24" s="188"/>
    </row>
    <row r="25" spans="1:47" s="180" customFormat="1" ht="45" customHeight="1" thickTop="1" thickBot="1">
      <c r="A25" s="170"/>
      <c r="B25" s="179"/>
      <c r="C25" s="203">
        <v>12</v>
      </c>
      <c r="D25" s="312"/>
      <c r="E25" s="303"/>
      <c r="F25" s="313"/>
      <c r="G25" s="303"/>
      <c r="H25" s="303"/>
      <c r="I25" s="164"/>
      <c r="J25" s="303"/>
      <c r="K25" s="303"/>
      <c r="L25" s="163"/>
      <c r="M25" s="163"/>
      <c r="N25" s="307" t="str">
        <f t="shared" si="0"/>
        <v>Bitte zuerst Warenmenge in M angeben</v>
      </c>
      <c r="O25" s="163"/>
      <c r="P25" s="162"/>
      <c r="Q25" s="161"/>
      <c r="R25" s="160"/>
      <c r="S25" s="160"/>
      <c r="T25" s="159"/>
      <c r="U25" s="310"/>
      <c r="V25" s="310"/>
      <c r="W25" s="310"/>
      <c r="X25" s="310"/>
      <c r="Y25" s="310"/>
      <c r="Z25" s="310"/>
      <c r="AA25" s="310"/>
      <c r="AB25" s="206"/>
      <c r="AC25" s="206"/>
      <c r="AD25" s="207"/>
      <c r="AE25" s="200" t="str">
        <f>IFERROR(IF(NOT(AM25=0), AM25 &amp; " - " &amp; INDEX(Produktionsmethoden!$M:$M, MATCH(AM25, Produktionsmethoden!$K:$K, 0)), 0), AM25)</f>
        <v>Bitte CN Code in Spalte C angeben</v>
      </c>
      <c r="AF25" s="200">
        <f>IFERROR(IF(NOT(AN25=0), AN25 &amp; " - " &amp; INDEX(Produktionsmethoden!$M:$M, MATCH(AN25, Produktionsmethoden!$K:$K, 0)), 0), AN25)</f>
        <v>0</v>
      </c>
      <c r="AG25" s="200">
        <f>IFERROR(IF(NOT(AO25=0), AO25 &amp; " - " &amp; INDEX(Produktionsmethoden!$M:$M, MATCH(AO25, Produktionsmethoden!$K:$K, 0)), 0), AO25)</f>
        <v>0</v>
      </c>
      <c r="AH25" s="200">
        <f>IFERROR(IF(NOT(AP25=0), AP25 &amp; " - " &amp; INDEX(Produktionsmethoden!$M:$M, MATCH(AP25, Produktionsmethoden!$K:$K, 0)), 0), AP25)</f>
        <v>0</v>
      </c>
      <c r="AI25" s="200">
        <f>IFERROR(IF(NOT(AQ25=0), AQ25 &amp; " - " &amp; INDEX(Produktionsmethoden!$M:$M, MATCH(AQ25, Produktionsmethoden!$K:$K, 0)), 0), AQ25)</f>
        <v>0</v>
      </c>
      <c r="AJ25" s="200">
        <f>IFERROR(IF(NOT(AR25=0), AR25 &amp; " - " &amp; INDEX(Produktionsmethoden!$M:$M, MATCH(AR25, Produktionsmethoden!$K:$K, 0)), 0), AR25)</f>
        <v>0</v>
      </c>
      <c r="AK25" s="200">
        <f>IFERROR(IF(NOT(AS25=0), AS25 &amp; " - " &amp; INDEX(Produktionsmethoden!$M:$M, MATCH(AS25, Produktionsmethoden!$K:$K, 0)), 0), AS25)</f>
        <v>0</v>
      </c>
      <c r="AL25" s="200">
        <f>IFERROR(IF(NOT(AT25=0), AT25 &amp; " - " &amp; INDEX(Produktionsmethoden!$M:$M, MATCH(AT25, Produktionsmethoden!$K:$K, 0)), 0), AT25)</f>
        <v>0</v>
      </c>
      <c r="AM25" s="187" t="str" cm="1">
        <f t="array" ref="AM25">IF(ISBLANK($E25), "Bitte CN Code in Spalte C angeben", IFERROR(INDEX(Produktionsmethoden!B:B, MATCH($E25, Produktionsmethoden!$A:$A, 0), 0), ""))</f>
        <v>Bitte CN Code in Spalte C angeben</v>
      </c>
      <c r="AN25" s="187" cm="1">
        <f t="array" ref="AN25">IF(ISBLANK($E25), 0, IFERROR(INDEX(Produktionsmethoden!C:C, MATCH($E25, Produktionsmethoden!$A:$A, 0), 0), ""))</f>
        <v>0</v>
      </c>
      <c r="AO25" s="187" cm="1">
        <f t="array" ref="AO25">IF(ISBLANK($E25), 0, IFERROR(INDEX(Produktionsmethoden!D:D, MATCH($E25, Produktionsmethoden!$A:$A, 0), 0), ""))</f>
        <v>0</v>
      </c>
      <c r="AP25" s="187" cm="1">
        <f t="array" ref="AP25">IF(ISBLANK($E25), 0, IFERROR(INDEX(Produktionsmethoden!E:E, MATCH($E25, Produktionsmethoden!$A:$A, 0), 0), ""))</f>
        <v>0</v>
      </c>
      <c r="AQ25" s="187" cm="1">
        <f t="array" ref="AQ25">IF(ISBLANK($E25), 0, IFERROR(INDEX(Produktionsmethoden!F:F, MATCH($E25, Produktionsmethoden!$A:$A, 0), 0), ""))</f>
        <v>0</v>
      </c>
      <c r="AR25" s="187" cm="1">
        <f t="array" ref="AR25">IF(ISBLANK($E25), 0, IFERROR(INDEX(Produktionsmethoden!G:G, MATCH($E25, Produktionsmethoden!$A:$A, 0), 0), ""))</f>
        <v>0</v>
      </c>
      <c r="AS25" s="187" cm="1">
        <f t="array" ref="AS25">IF(ISBLANK($E25), 0, IFERROR(INDEX(Produktionsmethoden!H:H, MATCH($E25, Produktionsmethoden!$A:$A, 0), 0), ""))</f>
        <v>0</v>
      </c>
      <c r="AT25" s="187" cm="1">
        <f t="array" ref="AT25">IF(ISBLANK($E25), 0, IFERROR(INDEX(Produktionsmethoden!I:I, MATCH($E25, Produktionsmethoden!$A:$A, 0), 0), ""))</f>
        <v>0</v>
      </c>
      <c r="AU25" s="188"/>
    </row>
    <row r="26" spans="1:47" s="180" customFormat="1" ht="45" customHeight="1" thickTop="1" thickBot="1">
      <c r="A26" s="170"/>
      <c r="B26" s="179"/>
      <c r="C26" s="203">
        <v>13</v>
      </c>
      <c r="D26" s="312"/>
      <c r="E26" s="303"/>
      <c r="F26" s="313"/>
      <c r="G26" s="303"/>
      <c r="H26" s="303"/>
      <c r="I26" s="164"/>
      <c r="J26" s="303"/>
      <c r="K26" s="303"/>
      <c r="L26" s="163"/>
      <c r="M26" s="163"/>
      <c r="N26" s="307" t="str">
        <f t="shared" si="0"/>
        <v>Bitte zuerst Warenmenge in M angeben</v>
      </c>
      <c r="O26" s="163"/>
      <c r="P26" s="162"/>
      <c r="Q26" s="161"/>
      <c r="R26" s="160"/>
      <c r="S26" s="160"/>
      <c r="T26" s="159"/>
      <c r="U26" s="310"/>
      <c r="V26" s="310"/>
      <c r="W26" s="310"/>
      <c r="X26" s="310"/>
      <c r="Y26" s="310"/>
      <c r="Z26" s="310"/>
      <c r="AA26" s="310"/>
      <c r="AB26" s="206"/>
      <c r="AC26" s="206"/>
      <c r="AD26" s="207"/>
      <c r="AE26" s="200" t="str">
        <f>IFERROR(IF(NOT(AM26=0), AM26 &amp; " - " &amp; INDEX(Produktionsmethoden!$M:$M, MATCH(AM26, Produktionsmethoden!$K:$K, 0)), 0), AM26)</f>
        <v>Bitte CN Code in Spalte C angeben</v>
      </c>
      <c r="AF26" s="200">
        <f>IFERROR(IF(NOT(AN26=0), AN26 &amp; " - " &amp; INDEX(Produktionsmethoden!$M:$M, MATCH(AN26, Produktionsmethoden!$K:$K, 0)), 0), AN26)</f>
        <v>0</v>
      </c>
      <c r="AG26" s="200">
        <f>IFERROR(IF(NOT(AO26=0), AO26 &amp; " - " &amp; INDEX(Produktionsmethoden!$M:$M, MATCH(AO26, Produktionsmethoden!$K:$K, 0)), 0), AO26)</f>
        <v>0</v>
      </c>
      <c r="AH26" s="200">
        <f>IFERROR(IF(NOT(AP26=0), AP26 &amp; " - " &amp; INDEX(Produktionsmethoden!$M:$M, MATCH(AP26, Produktionsmethoden!$K:$K, 0)), 0), AP26)</f>
        <v>0</v>
      </c>
      <c r="AI26" s="200">
        <f>IFERROR(IF(NOT(AQ26=0), AQ26 &amp; " - " &amp; INDEX(Produktionsmethoden!$M:$M, MATCH(AQ26, Produktionsmethoden!$K:$K, 0)), 0), AQ26)</f>
        <v>0</v>
      </c>
      <c r="AJ26" s="200">
        <f>IFERROR(IF(NOT(AR26=0), AR26 &amp; " - " &amp; INDEX(Produktionsmethoden!$M:$M, MATCH(AR26, Produktionsmethoden!$K:$K, 0)), 0), AR26)</f>
        <v>0</v>
      </c>
      <c r="AK26" s="200">
        <f>IFERROR(IF(NOT(AS26=0), AS26 &amp; " - " &amp; INDEX(Produktionsmethoden!$M:$M, MATCH(AS26, Produktionsmethoden!$K:$K, 0)), 0), AS26)</f>
        <v>0</v>
      </c>
      <c r="AL26" s="200">
        <f>IFERROR(IF(NOT(AT26=0), AT26 &amp; " - " &amp; INDEX(Produktionsmethoden!$M:$M, MATCH(AT26, Produktionsmethoden!$K:$K, 0)), 0), AT26)</f>
        <v>0</v>
      </c>
      <c r="AM26" s="187" t="str" cm="1">
        <f t="array" ref="AM26">IF(ISBLANK($E26), "Bitte CN Code in Spalte C angeben", IFERROR(INDEX(Produktionsmethoden!B:B, MATCH($E26, Produktionsmethoden!$A:$A, 0), 0), ""))</f>
        <v>Bitte CN Code in Spalte C angeben</v>
      </c>
      <c r="AN26" s="187" cm="1">
        <f t="array" ref="AN26">IF(ISBLANK($E26), 0, IFERROR(INDEX(Produktionsmethoden!C:C, MATCH($E26, Produktionsmethoden!$A:$A, 0), 0), ""))</f>
        <v>0</v>
      </c>
      <c r="AO26" s="187" cm="1">
        <f t="array" ref="AO26">IF(ISBLANK($E26), 0, IFERROR(INDEX(Produktionsmethoden!D:D, MATCH($E26, Produktionsmethoden!$A:$A, 0), 0), ""))</f>
        <v>0</v>
      </c>
      <c r="AP26" s="187" cm="1">
        <f t="array" ref="AP26">IF(ISBLANK($E26), 0, IFERROR(INDEX(Produktionsmethoden!E:E, MATCH($E26, Produktionsmethoden!$A:$A, 0), 0), ""))</f>
        <v>0</v>
      </c>
      <c r="AQ26" s="187" cm="1">
        <f t="array" ref="AQ26">IF(ISBLANK($E26), 0, IFERROR(INDEX(Produktionsmethoden!F:F, MATCH($E26, Produktionsmethoden!$A:$A, 0), 0), ""))</f>
        <v>0</v>
      </c>
      <c r="AR26" s="187" cm="1">
        <f t="array" ref="AR26">IF(ISBLANK($E26), 0, IFERROR(INDEX(Produktionsmethoden!G:G, MATCH($E26, Produktionsmethoden!$A:$A, 0), 0), ""))</f>
        <v>0</v>
      </c>
      <c r="AS26" s="187" cm="1">
        <f t="array" ref="AS26">IF(ISBLANK($E26), 0, IFERROR(INDEX(Produktionsmethoden!H:H, MATCH($E26, Produktionsmethoden!$A:$A, 0), 0), ""))</f>
        <v>0</v>
      </c>
      <c r="AT26" s="187" cm="1">
        <f t="array" ref="AT26">IF(ISBLANK($E26), 0, IFERROR(INDEX(Produktionsmethoden!I:I, MATCH($E26, Produktionsmethoden!$A:$A, 0), 0), ""))</f>
        <v>0</v>
      </c>
      <c r="AU26" s="188"/>
    </row>
    <row r="27" spans="1:47" s="180" customFormat="1" ht="45" customHeight="1" thickTop="1" thickBot="1">
      <c r="A27" s="170"/>
      <c r="B27" s="179"/>
      <c r="C27" s="203">
        <v>14</v>
      </c>
      <c r="D27" s="312"/>
      <c r="E27" s="303"/>
      <c r="F27" s="313"/>
      <c r="G27" s="303"/>
      <c r="H27" s="303"/>
      <c r="I27" s="164"/>
      <c r="J27" s="303"/>
      <c r="K27" s="303"/>
      <c r="L27" s="163"/>
      <c r="M27" s="163"/>
      <c r="N27" s="307" t="str">
        <f t="shared" si="0"/>
        <v>Bitte zuerst Warenmenge in M angeben</v>
      </c>
      <c r="O27" s="163"/>
      <c r="P27" s="162"/>
      <c r="Q27" s="161"/>
      <c r="R27" s="160"/>
      <c r="S27" s="160"/>
      <c r="T27" s="159"/>
      <c r="U27" s="310"/>
      <c r="V27" s="310"/>
      <c r="W27" s="310"/>
      <c r="X27" s="310"/>
      <c r="Y27" s="310"/>
      <c r="Z27" s="310"/>
      <c r="AA27" s="310"/>
      <c r="AB27" s="206"/>
      <c r="AC27" s="206"/>
      <c r="AD27" s="207"/>
      <c r="AE27" s="200" t="str">
        <f>IFERROR(IF(NOT(AM27=0), AM27 &amp; " - " &amp; INDEX(Produktionsmethoden!$M:$M, MATCH(AM27, Produktionsmethoden!$K:$K, 0)), 0), AM27)</f>
        <v>Bitte CN Code in Spalte C angeben</v>
      </c>
      <c r="AF27" s="200">
        <f>IFERROR(IF(NOT(AN27=0), AN27 &amp; " - " &amp; INDEX(Produktionsmethoden!$M:$M, MATCH(AN27, Produktionsmethoden!$K:$K, 0)), 0), AN27)</f>
        <v>0</v>
      </c>
      <c r="AG27" s="200">
        <f>IFERROR(IF(NOT(AO27=0), AO27 &amp; " - " &amp; INDEX(Produktionsmethoden!$M:$M, MATCH(AO27, Produktionsmethoden!$K:$K, 0)), 0), AO27)</f>
        <v>0</v>
      </c>
      <c r="AH27" s="200">
        <f>IFERROR(IF(NOT(AP27=0), AP27 &amp; " - " &amp; INDEX(Produktionsmethoden!$M:$M, MATCH(AP27, Produktionsmethoden!$K:$K, 0)), 0), AP27)</f>
        <v>0</v>
      </c>
      <c r="AI27" s="200">
        <f>IFERROR(IF(NOT(AQ27=0), AQ27 &amp; " - " &amp; INDEX(Produktionsmethoden!$M:$M, MATCH(AQ27, Produktionsmethoden!$K:$K, 0)), 0), AQ27)</f>
        <v>0</v>
      </c>
      <c r="AJ27" s="200">
        <f>IFERROR(IF(NOT(AR27=0), AR27 &amp; " - " &amp; INDEX(Produktionsmethoden!$M:$M, MATCH(AR27, Produktionsmethoden!$K:$K, 0)), 0), AR27)</f>
        <v>0</v>
      </c>
      <c r="AK27" s="200">
        <f>IFERROR(IF(NOT(AS27=0), AS27 &amp; " - " &amp; INDEX(Produktionsmethoden!$M:$M, MATCH(AS27, Produktionsmethoden!$K:$K, 0)), 0), AS27)</f>
        <v>0</v>
      </c>
      <c r="AL27" s="200">
        <f>IFERROR(IF(NOT(AT27=0), AT27 &amp; " - " &amp; INDEX(Produktionsmethoden!$M:$M, MATCH(AT27, Produktionsmethoden!$K:$K, 0)), 0), AT27)</f>
        <v>0</v>
      </c>
      <c r="AM27" s="187" t="str" cm="1">
        <f t="array" ref="AM27">IF(ISBLANK($E27), "Bitte CN Code in Spalte C angeben", IFERROR(INDEX(Produktionsmethoden!B:B, MATCH($E27, Produktionsmethoden!$A:$A, 0), 0), ""))</f>
        <v>Bitte CN Code in Spalte C angeben</v>
      </c>
      <c r="AN27" s="187" cm="1">
        <f t="array" ref="AN27">IF(ISBLANK($E27), 0, IFERROR(INDEX(Produktionsmethoden!C:C, MATCH($E27, Produktionsmethoden!$A:$A, 0), 0), ""))</f>
        <v>0</v>
      </c>
      <c r="AO27" s="187" cm="1">
        <f t="array" ref="AO27">IF(ISBLANK($E27), 0, IFERROR(INDEX(Produktionsmethoden!D:D, MATCH($E27, Produktionsmethoden!$A:$A, 0), 0), ""))</f>
        <v>0</v>
      </c>
      <c r="AP27" s="187" cm="1">
        <f t="array" ref="AP27">IF(ISBLANK($E27), 0, IFERROR(INDEX(Produktionsmethoden!E:E, MATCH($E27, Produktionsmethoden!$A:$A, 0), 0), ""))</f>
        <v>0</v>
      </c>
      <c r="AQ27" s="187" cm="1">
        <f t="array" ref="AQ27">IF(ISBLANK($E27), 0, IFERROR(INDEX(Produktionsmethoden!F:F, MATCH($E27, Produktionsmethoden!$A:$A, 0), 0), ""))</f>
        <v>0</v>
      </c>
      <c r="AR27" s="187" cm="1">
        <f t="array" ref="AR27">IF(ISBLANK($E27), 0, IFERROR(INDEX(Produktionsmethoden!G:G, MATCH($E27, Produktionsmethoden!$A:$A, 0), 0), ""))</f>
        <v>0</v>
      </c>
      <c r="AS27" s="187" cm="1">
        <f t="array" ref="AS27">IF(ISBLANK($E27), 0, IFERROR(INDEX(Produktionsmethoden!H:H, MATCH($E27, Produktionsmethoden!$A:$A, 0), 0), ""))</f>
        <v>0</v>
      </c>
      <c r="AT27" s="187" cm="1">
        <f t="array" ref="AT27">IF(ISBLANK($E27), 0, IFERROR(INDEX(Produktionsmethoden!I:I, MATCH($E27, Produktionsmethoden!$A:$A, 0), 0), ""))</f>
        <v>0</v>
      </c>
      <c r="AU27" s="188"/>
    </row>
    <row r="28" spans="1:47" s="180" customFormat="1" ht="45" customHeight="1" thickTop="1" thickBot="1">
      <c r="A28" s="170"/>
      <c r="B28" s="179"/>
      <c r="C28" s="203">
        <v>15</v>
      </c>
      <c r="D28" s="312"/>
      <c r="E28" s="303"/>
      <c r="F28" s="313"/>
      <c r="G28" s="303"/>
      <c r="H28" s="303"/>
      <c r="I28" s="164"/>
      <c r="J28" s="303"/>
      <c r="K28" s="303"/>
      <c r="L28" s="163"/>
      <c r="M28" s="163"/>
      <c r="N28" s="307" t="str">
        <f t="shared" si="0"/>
        <v>Bitte zuerst Warenmenge in M angeben</v>
      </c>
      <c r="O28" s="163"/>
      <c r="P28" s="162"/>
      <c r="Q28" s="161"/>
      <c r="R28" s="160"/>
      <c r="S28" s="160"/>
      <c r="T28" s="159"/>
      <c r="U28" s="310"/>
      <c r="V28" s="310"/>
      <c r="W28" s="310"/>
      <c r="X28" s="310"/>
      <c r="Y28" s="310"/>
      <c r="Z28" s="310"/>
      <c r="AA28" s="310"/>
      <c r="AB28" s="206"/>
      <c r="AC28" s="206"/>
      <c r="AD28" s="207"/>
      <c r="AE28" s="200" t="str">
        <f>IFERROR(IF(NOT(AM28=0), AM28 &amp; " - " &amp; INDEX(Produktionsmethoden!$M:$M, MATCH(AM28, Produktionsmethoden!$K:$K, 0)), 0), AM28)</f>
        <v>Bitte CN Code in Spalte C angeben</v>
      </c>
      <c r="AF28" s="200">
        <f>IFERROR(IF(NOT(AN28=0), AN28 &amp; " - " &amp; INDEX(Produktionsmethoden!$M:$M, MATCH(AN28, Produktionsmethoden!$K:$K, 0)), 0), AN28)</f>
        <v>0</v>
      </c>
      <c r="AG28" s="200">
        <f>IFERROR(IF(NOT(AO28=0), AO28 &amp; " - " &amp; INDEX(Produktionsmethoden!$M:$M, MATCH(AO28, Produktionsmethoden!$K:$K, 0)), 0), AO28)</f>
        <v>0</v>
      </c>
      <c r="AH28" s="200">
        <f>IFERROR(IF(NOT(AP28=0), AP28 &amp; " - " &amp; INDEX(Produktionsmethoden!$M:$M, MATCH(AP28, Produktionsmethoden!$K:$K, 0)), 0), AP28)</f>
        <v>0</v>
      </c>
      <c r="AI28" s="200">
        <f>IFERROR(IF(NOT(AQ28=0), AQ28 &amp; " - " &amp; INDEX(Produktionsmethoden!$M:$M, MATCH(AQ28, Produktionsmethoden!$K:$K, 0)), 0), AQ28)</f>
        <v>0</v>
      </c>
      <c r="AJ28" s="200">
        <f>IFERROR(IF(NOT(AR28=0), AR28 &amp; " - " &amp; INDEX(Produktionsmethoden!$M:$M, MATCH(AR28, Produktionsmethoden!$K:$K, 0)), 0), AR28)</f>
        <v>0</v>
      </c>
      <c r="AK28" s="200">
        <f>IFERROR(IF(NOT(AS28=0), AS28 &amp; " - " &amp; INDEX(Produktionsmethoden!$M:$M, MATCH(AS28, Produktionsmethoden!$K:$K, 0)), 0), AS28)</f>
        <v>0</v>
      </c>
      <c r="AL28" s="200">
        <f>IFERROR(IF(NOT(AT28=0), AT28 &amp; " - " &amp; INDEX(Produktionsmethoden!$M:$M, MATCH(AT28, Produktionsmethoden!$K:$K, 0)), 0), AT28)</f>
        <v>0</v>
      </c>
      <c r="AM28" s="187" t="str" cm="1">
        <f t="array" ref="AM28">IF(ISBLANK($E28), "Bitte CN Code in Spalte C angeben", IFERROR(INDEX(Produktionsmethoden!B:B, MATCH($E28, Produktionsmethoden!$A:$A, 0), 0), ""))</f>
        <v>Bitte CN Code in Spalte C angeben</v>
      </c>
      <c r="AN28" s="187" cm="1">
        <f t="array" ref="AN28">IF(ISBLANK($E28), 0, IFERROR(INDEX(Produktionsmethoden!C:C, MATCH($E28, Produktionsmethoden!$A:$A, 0), 0), ""))</f>
        <v>0</v>
      </c>
      <c r="AO28" s="187" cm="1">
        <f t="array" ref="AO28">IF(ISBLANK($E28), 0, IFERROR(INDEX(Produktionsmethoden!D:D, MATCH($E28, Produktionsmethoden!$A:$A, 0), 0), ""))</f>
        <v>0</v>
      </c>
      <c r="AP28" s="187" cm="1">
        <f t="array" ref="AP28">IF(ISBLANK($E28), 0, IFERROR(INDEX(Produktionsmethoden!E:E, MATCH($E28, Produktionsmethoden!$A:$A, 0), 0), ""))</f>
        <v>0</v>
      </c>
      <c r="AQ28" s="187" cm="1">
        <f t="array" ref="AQ28">IF(ISBLANK($E28), 0, IFERROR(INDEX(Produktionsmethoden!F:F, MATCH($E28, Produktionsmethoden!$A:$A, 0), 0), ""))</f>
        <v>0</v>
      </c>
      <c r="AR28" s="187" cm="1">
        <f t="array" ref="AR28">IF(ISBLANK($E28), 0, IFERROR(INDEX(Produktionsmethoden!G:G, MATCH($E28, Produktionsmethoden!$A:$A, 0), 0), ""))</f>
        <v>0</v>
      </c>
      <c r="AS28" s="187" cm="1">
        <f t="array" ref="AS28">IF(ISBLANK($E28), 0, IFERROR(INDEX(Produktionsmethoden!H:H, MATCH($E28, Produktionsmethoden!$A:$A, 0), 0), ""))</f>
        <v>0</v>
      </c>
      <c r="AT28" s="187" cm="1">
        <f t="array" ref="AT28">IF(ISBLANK($E28), 0, IFERROR(INDEX(Produktionsmethoden!I:I, MATCH($E28, Produktionsmethoden!$A:$A, 0), 0), ""))</f>
        <v>0</v>
      </c>
      <c r="AU28" s="188"/>
    </row>
    <row r="29" spans="1:47" s="180" customFormat="1" ht="45" customHeight="1" thickTop="1" thickBot="1">
      <c r="A29" s="170"/>
      <c r="B29" s="179"/>
      <c r="C29" s="203">
        <v>16</v>
      </c>
      <c r="D29" s="312"/>
      <c r="E29" s="303"/>
      <c r="F29" s="313"/>
      <c r="G29" s="303"/>
      <c r="H29" s="303"/>
      <c r="I29" s="164"/>
      <c r="J29" s="303"/>
      <c r="K29" s="303"/>
      <c r="L29" s="163"/>
      <c r="M29" s="163"/>
      <c r="N29" s="307" t="str">
        <f t="shared" si="0"/>
        <v>Bitte zuerst Warenmenge in M angeben</v>
      </c>
      <c r="O29" s="163"/>
      <c r="P29" s="162"/>
      <c r="Q29" s="161"/>
      <c r="R29" s="160"/>
      <c r="S29" s="160"/>
      <c r="T29" s="159"/>
      <c r="U29" s="310"/>
      <c r="V29" s="310"/>
      <c r="W29" s="310"/>
      <c r="X29" s="310"/>
      <c r="Y29" s="310"/>
      <c r="Z29" s="310"/>
      <c r="AA29" s="310"/>
      <c r="AB29" s="206"/>
      <c r="AC29" s="206"/>
      <c r="AD29" s="207"/>
      <c r="AE29" s="200" t="str">
        <f>IFERROR(IF(NOT(AM29=0), AM29 &amp; " - " &amp; INDEX(Produktionsmethoden!$M:$M, MATCH(AM29, Produktionsmethoden!$K:$K, 0)), 0), AM29)</f>
        <v>Bitte CN Code in Spalte C angeben</v>
      </c>
      <c r="AF29" s="200">
        <f>IFERROR(IF(NOT(AN29=0), AN29 &amp; " - " &amp; INDEX(Produktionsmethoden!$M:$M, MATCH(AN29, Produktionsmethoden!$K:$K, 0)), 0), AN29)</f>
        <v>0</v>
      </c>
      <c r="AG29" s="200">
        <f>IFERROR(IF(NOT(AO29=0), AO29 &amp; " - " &amp; INDEX(Produktionsmethoden!$M:$M, MATCH(AO29, Produktionsmethoden!$K:$K, 0)), 0), AO29)</f>
        <v>0</v>
      </c>
      <c r="AH29" s="200">
        <f>IFERROR(IF(NOT(AP29=0), AP29 &amp; " - " &amp; INDEX(Produktionsmethoden!$M:$M, MATCH(AP29, Produktionsmethoden!$K:$K, 0)), 0), AP29)</f>
        <v>0</v>
      </c>
      <c r="AI29" s="200">
        <f>IFERROR(IF(NOT(AQ29=0), AQ29 &amp; " - " &amp; INDEX(Produktionsmethoden!$M:$M, MATCH(AQ29, Produktionsmethoden!$K:$K, 0)), 0), AQ29)</f>
        <v>0</v>
      </c>
      <c r="AJ29" s="200">
        <f>IFERROR(IF(NOT(AR29=0), AR29 &amp; " - " &amp; INDEX(Produktionsmethoden!$M:$M, MATCH(AR29, Produktionsmethoden!$K:$K, 0)), 0), AR29)</f>
        <v>0</v>
      </c>
      <c r="AK29" s="200">
        <f>IFERROR(IF(NOT(AS29=0), AS29 &amp; " - " &amp; INDEX(Produktionsmethoden!$M:$M, MATCH(AS29, Produktionsmethoden!$K:$K, 0)), 0), AS29)</f>
        <v>0</v>
      </c>
      <c r="AL29" s="200">
        <f>IFERROR(IF(NOT(AT29=0), AT29 &amp; " - " &amp; INDEX(Produktionsmethoden!$M:$M, MATCH(AT29, Produktionsmethoden!$K:$K, 0)), 0), AT29)</f>
        <v>0</v>
      </c>
      <c r="AM29" s="187" t="str" cm="1">
        <f t="array" ref="AM29">IF(ISBLANK($E29), "Bitte CN Code in Spalte C angeben", IFERROR(INDEX(Produktionsmethoden!B:B, MATCH($E29, Produktionsmethoden!$A:$A, 0), 0), ""))</f>
        <v>Bitte CN Code in Spalte C angeben</v>
      </c>
      <c r="AN29" s="187" cm="1">
        <f t="array" ref="AN29">IF(ISBLANK($E29), 0, IFERROR(INDEX(Produktionsmethoden!C:C, MATCH($E29, Produktionsmethoden!$A:$A, 0), 0), ""))</f>
        <v>0</v>
      </c>
      <c r="AO29" s="187" cm="1">
        <f t="array" ref="AO29">IF(ISBLANK($E29), 0, IFERROR(INDEX(Produktionsmethoden!D:D, MATCH($E29, Produktionsmethoden!$A:$A, 0), 0), ""))</f>
        <v>0</v>
      </c>
      <c r="AP29" s="187" cm="1">
        <f t="array" ref="AP29">IF(ISBLANK($E29), 0, IFERROR(INDEX(Produktionsmethoden!E:E, MATCH($E29, Produktionsmethoden!$A:$A, 0), 0), ""))</f>
        <v>0</v>
      </c>
      <c r="AQ29" s="187" cm="1">
        <f t="array" ref="AQ29">IF(ISBLANK($E29), 0, IFERROR(INDEX(Produktionsmethoden!F:F, MATCH($E29, Produktionsmethoden!$A:$A, 0), 0), ""))</f>
        <v>0</v>
      </c>
      <c r="AR29" s="187" cm="1">
        <f t="array" ref="AR29">IF(ISBLANK($E29), 0, IFERROR(INDEX(Produktionsmethoden!G:G, MATCH($E29, Produktionsmethoden!$A:$A, 0), 0), ""))</f>
        <v>0</v>
      </c>
      <c r="AS29" s="187" cm="1">
        <f t="array" ref="AS29">IF(ISBLANK($E29), 0, IFERROR(INDEX(Produktionsmethoden!H:H, MATCH($E29, Produktionsmethoden!$A:$A, 0), 0), ""))</f>
        <v>0</v>
      </c>
      <c r="AT29" s="187" cm="1">
        <f t="array" ref="AT29">IF(ISBLANK($E29), 0, IFERROR(INDEX(Produktionsmethoden!I:I, MATCH($E29, Produktionsmethoden!$A:$A, 0), 0), ""))</f>
        <v>0</v>
      </c>
      <c r="AU29" s="188"/>
    </row>
    <row r="30" spans="1:47" s="180" customFormat="1" ht="45" customHeight="1" thickTop="1" thickBot="1">
      <c r="A30" s="170"/>
      <c r="B30" s="179"/>
      <c r="C30" s="203">
        <v>17</v>
      </c>
      <c r="D30" s="312"/>
      <c r="E30" s="303"/>
      <c r="F30" s="313"/>
      <c r="G30" s="303"/>
      <c r="H30" s="303"/>
      <c r="I30" s="164"/>
      <c r="J30" s="303"/>
      <c r="K30" s="303"/>
      <c r="L30" s="163"/>
      <c r="M30" s="163"/>
      <c r="N30" s="307" t="str">
        <f t="shared" si="0"/>
        <v>Bitte zuerst Warenmenge in M angeben</v>
      </c>
      <c r="O30" s="163"/>
      <c r="P30" s="162"/>
      <c r="Q30" s="161"/>
      <c r="R30" s="160"/>
      <c r="S30" s="160"/>
      <c r="T30" s="159"/>
      <c r="U30" s="310"/>
      <c r="V30" s="310"/>
      <c r="W30" s="310"/>
      <c r="X30" s="310"/>
      <c r="Y30" s="310"/>
      <c r="Z30" s="310"/>
      <c r="AA30" s="310"/>
      <c r="AB30" s="206"/>
      <c r="AC30" s="206"/>
      <c r="AD30" s="207"/>
      <c r="AE30" s="200" t="str">
        <f>IFERROR(IF(NOT(AM30=0), AM30 &amp; " - " &amp; INDEX(Produktionsmethoden!$M:$M, MATCH(AM30, Produktionsmethoden!$K:$K, 0)), 0), AM30)</f>
        <v>Bitte CN Code in Spalte C angeben</v>
      </c>
      <c r="AF30" s="200">
        <f>IFERROR(IF(NOT(AN30=0), AN30 &amp; " - " &amp; INDEX(Produktionsmethoden!$M:$M, MATCH(AN30, Produktionsmethoden!$K:$K, 0)), 0), AN30)</f>
        <v>0</v>
      </c>
      <c r="AG30" s="200">
        <f>IFERROR(IF(NOT(AO30=0), AO30 &amp; " - " &amp; INDEX(Produktionsmethoden!$M:$M, MATCH(AO30, Produktionsmethoden!$K:$K, 0)), 0), AO30)</f>
        <v>0</v>
      </c>
      <c r="AH30" s="200">
        <f>IFERROR(IF(NOT(AP30=0), AP30 &amp; " - " &amp; INDEX(Produktionsmethoden!$M:$M, MATCH(AP30, Produktionsmethoden!$K:$K, 0)), 0), AP30)</f>
        <v>0</v>
      </c>
      <c r="AI30" s="200">
        <f>IFERROR(IF(NOT(AQ30=0), AQ30 &amp; " - " &amp; INDEX(Produktionsmethoden!$M:$M, MATCH(AQ30, Produktionsmethoden!$K:$K, 0)), 0), AQ30)</f>
        <v>0</v>
      </c>
      <c r="AJ30" s="200">
        <f>IFERROR(IF(NOT(AR30=0), AR30 &amp; " - " &amp; INDEX(Produktionsmethoden!$M:$M, MATCH(AR30, Produktionsmethoden!$K:$K, 0)), 0), AR30)</f>
        <v>0</v>
      </c>
      <c r="AK30" s="200">
        <f>IFERROR(IF(NOT(AS30=0), AS30 &amp; " - " &amp; INDEX(Produktionsmethoden!$M:$M, MATCH(AS30, Produktionsmethoden!$K:$K, 0)), 0), AS30)</f>
        <v>0</v>
      </c>
      <c r="AL30" s="200">
        <f>IFERROR(IF(NOT(AT30=0), AT30 &amp; " - " &amp; INDEX(Produktionsmethoden!$M:$M, MATCH(AT30, Produktionsmethoden!$K:$K, 0)), 0), AT30)</f>
        <v>0</v>
      </c>
      <c r="AM30" s="187" t="str" cm="1">
        <f t="array" ref="AM30">IF(ISBLANK($E30), "Bitte CN Code in Spalte C angeben", IFERROR(INDEX(Produktionsmethoden!B:B, MATCH($E30, Produktionsmethoden!$A:$A, 0), 0), ""))</f>
        <v>Bitte CN Code in Spalte C angeben</v>
      </c>
      <c r="AN30" s="187" cm="1">
        <f t="array" ref="AN30">IF(ISBLANK($E30), 0, IFERROR(INDEX(Produktionsmethoden!C:C, MATCH($E30, Produktionsmethoden!$A:$A, 0), 0), ""))</f>
        <v>0</v>
      </c>
      <c r="AO30" s="187" cm="1">
        <f t="array" ref="AO30">IF(ISBLANK($E30), 0, IFERROR(INDEX(Produktionsmethoden!D:D, MATCH($E30, Produktionsmethoden!$A:$A, 0), 0), ""))</f>
        <v>0</v>
      </c>
      <c r="AP30" s="187" cm="1">
        <f t="array" ref="AP30">IF(ISBLANK($E30), 0, IFERROR(INDEX(Produktionsmethoden!E:E, MATCH($E30, Produktionsmethoden!$A:$A, 0), 0), ""))</f>
        <v>0</v>
      </c>
      <c r="AQ30" s="187" cm="1">
        <f t="array" ref="AQ30">IF(ISBLANK($E30), 0, IFERROR(INDEX(Produktionsmethoden!F:F, MATCH($E30, Produktionsmethoden!$A:$A, 0), 0), ""))</f>
        <v>0</v>
      </c>
      <c r="AR30" s="187" cm="1">
        <f t="array" ref="AR30">IF(ISBLANK($E30), 0, IFERROR(INDEX(Produktionsmethoden!G:G, MATCH($E30, Produktionsmethoden!$A:$A, 0), 0), ""))</f>
        <v>0</v>
      </c>
      <c r="AS30" s="187" cm="1">
        <f t="array" ref="AS30">IF(ISBLANK($E30), 0, IFERROR(INDEX(Produktionsmethoden!H:H, MATCH($E30, Produktionsmethoden!$A:$A, 0), 0), ""))</f>
        <v>0</v>
      </c>
      <c r="AT30" s="187" cm="1">
        <f t="array" ref="AT30">IF(ISBLANK($E30), 0, IFERROR(INDEX(Produktionsmethoden!I:I, MATCH($E30, Produktionsmethoden!$A:$A, 0), 0), ""))</f>
        <v>0</v>
      </c>
      <c r="AU30" s="188"/>
    </row>
    <row r="31" spans="1:47" s="180" customFormat="1" ht="45" customHeight="1" thickTop="1" thickBot="1">
      <c r="A31" s="170"/>
      <c r="B31" s="179"/>
      <c r="C31" s="203">
        <v>18</v>
      </c>
      <c r="D31" s="312"/>
      <c r="E31" s="303"/>
      <c r="F31" s="313"/>
      <c r="G31" s="303"/>
      <c r="H31" s="303"/>
      <c r="I31" s="164"/>
      <c r="J31" s="303"/>
      <c r="K31" s="303"/>
      <c r="L31" s="163"/>
      <c r="M31" s="163"/>
      <c r="N31" s="307" t="str">
        <f t="shared" si="0"/>
        <v>Bitte zuerst Warenmenge in M angeben</v>
      </c>
      <c r="O31" s="163"/>
      <c r="P31" s="162"/>
      <c r="Q31" s="161"/>
      <c r="R31" s="160"/>
      <c r="S31" s="160"/>
      <c r="T31" s="159"/>
      <c r="U31" s="310"/>
      <c r="V31" s="310"/>
      <c r="W31" s="310"/>
      <c r="X31" s="310"/>
      <c r="Y31" s="310"/>
      <c r="Z31" s="310"/>
      <c r="AA31" s="310"/>
      <c r="AB31" s="206"/>
      <c r="AC31" s="206"/>
      <c r="AD31" s="207"/>
      <c r="AE31" s="200" t="str">
        <f>IFERROR(IF(NOT(AM31=0), AM31 &amp; " - " &amp; INDEX(Produktionsmethoden!$M:$M, MATCH(AM31, Produktionsmethoden!$K:$K, 0)), 0), AM31)</f>
        <v>Bitte CN Code in Spalte C angeben</v>
      </c>
      <c r="AF31" s="200">
        <f>IFERROR(IF(NOT(AN31=0), AN31 &amp; " - " &amp; INDEX(Produktionsmethoden!$M:$M, MATCH(AN31, Produktionsmethoden!$K:$K, 0)), 0), AN31)</f>
        <v>0</v>
      </c>
      <c r="AG31" s="200">
        <f>IFERROR(IF(NOT(AO31=0), AO31 &amp; " - " &amp; INDEX(Produktionsmethoden!$M:$M, MATCH(AO31, Produktionsmethoden!$K:$K, 0)), 0), AO31)</f>
        <v>0</v>
      </c>
      <c r="AH31" s="200">
        <f>IFERROR(IF(NOT(AP31=0), AP31 &amp; " - " &amp; INDEX(Produktionsmethoden!$M:$M, MATCH(AP31, Produktionsmethoden!$K:$K, 0)), 0), AP31)</f>
        <v>0</v>
      </c>
      <c r="AI31" s="200">
        <f>IFERROR(IF(NOT(AQ31=0), AQ31 &amp; " - " &amp; INDEX(Produktionsmethoden!$M:$M, MATCH(AQ31, Produktionsmethoden!$K:$K, 0)), 0), AQ31)</f>
        <v>0</v>
      </c>
      <c r="AJ31" s="200">
        <f>IFERROR(IF(NOT(AR31=0), AR31 &amp; " - " &amp; INDEX(Produktionsmethoden!$M:$M, MATCH(AR31, Produktionsmethoden!$K:$K, 0)), 0), AR31)</f>
        <v>0</v>
      </c>
      <c r="AK31" s="200">
        <f>IFERROR(IF(NOT(AS31=0), AS31 &amp; " - " &amp; INDEX(Produktionsmethoden!$M:$M, MATCH(AS31, Produktionsmethoden!$K:$K, 0)), 0), AS31)</f>
        <v>0</v>
      </c>
      <c r="AL31" s="200">
        <f>IFERROR(IF(NOT(AT31=0), AT31 &amp; " - " &amp; INDEX(Produktionsmethoden!$M:$M, MATCH(AT31, Produktionsmethoden!$K:$K, 0)), 0), AT31)</f>
        <v>0</v>
      </c>
      <c r="AM31" s="187" t="str" cm="1">
        <f t="array" ref="AM31">IF(ISBLANK($E31), "Bitte CN Code in Spalte C angeben", IFERROR(INDEX(Produktionsmethoden!B:B, MATCH($E31, Produktionsmethoden!$A:$A, 0), 0), ""))</f>
        <v>Bitte CN Code in Spalte C angeben</v>
      </c>
      <c r="AN31" s="187" cm="1">
        <f t="array" ref="AN31">IF(ISBLANK($E31), 0, IFERROR(INDEX(Produktionsmethoden!C:C, MATCH($E31, Produktionsmethoden!$A:$A, 0), 0), ""))</f>
        <v>0</v>
      </c>
      <c r="AO31" s="187" cm="1">
        <f t="array" ref="AO31">IF(ISBLANK($E31), 0, IFERROR(INDEX(Produktionsmethoden!D:D, MATCH($E31, Produktionsmethoden!$A:$A, 0), 0), ""))</f>
        <v>0</v>
      </c>
      <c r="AP31" s="187" cm="1">
        <f t="array" ref="AP31">IF(ISBLANK($E31), 0, IFERROR(INDEX(Produktionsmethoden!E:E, MATCH($E31, Produktionsmethoden!$A:$A, 0), 0), ""))</f>
        <v>0</v>
      </c>
      <c r="AQ31" s="187" cm="1">
        <f t="array" ref="AQ31">IF(ISBLANK($E31), 0, IFERROR(INDEX(Produktionsmethoden!F:F, MATCH($E31, Produktionsmethoden!$A:$A, 0), 0), ""))</f>
        <v>0</v>
      </c>
      <c r="AR31" s="187" cm="1">
        <f t="array" ref="AR31">IF(ISBLANK($E31), 0, IFERROR(INDEX(Produktionsmethoden!G:G, MATCH($E31, Produktionsmethoden!$A:$A, 0), 0), ""))</f>
        <v>0</v>
      </c>
      <c r="AS31" s="187" cm="1">
        <f t="array" ref="AS31">IF(ISBLANK($E31), 0, IFERROR(INDEX(Produktionsmethoden!H:H, MATCH($E31, Produktionsmethoden!$A:$A, 0), 0), ""))</f>
        <v>0</v>
      </c>
      <c r="AT31" s="187" cm="1">
        <f t="array" ref="AT31">IF(ISBLANK($E31), 0, IFERROR(INDEX(Produktionsmethoden!I:I, MATCH($E31, Produktionsmethoden!$A:$A, 0), 0), ""))</f>
        <v>0</v>
      </c>
      <c r="AU31" s="188"/>
    </row>
    <row r="32" spans="1:47" s="180" customFormat="1" ht="45" customHeight="1" thickTop="1" thickBot="1">
      <c r="A32" s="170"/>
      <c r="B32" s="179"/>
      <c r="C32" s="203">
        <v>19</v>
      </c>
      <c r="D32" s="312"/>
      <c r="E32" s="303"/>
      <c r="F32" s="313"/>
      <c r="G32" s="303"/>
      <c r="H32" s="303"/>
      <c r="I32" s="164"/>
      <c r="J32" s="303"/>
      <c r="K32" s="303"/>
      <c r="L32" s="163"/>
      <c r="M32" s="163"/>
      <c r="N32" s="307" t="str">
        <f t="shared" si="0"/>
        <v>Bitte zuerst Warenmenge in M angeben</v>
      </c>
      <c r="O32" s="163"/>
      <c r="P32" s="162"/>
      <c r="Q32" s="161"/>
      <c r="R32" s="160"/>
      <c r="S32" s="160"/>
      <c r="T32" s="159"/>
      <c r="U32" s="310"/>
      <c r="V32" s="310"/>
      <c r="W32" s="310"/>
      <c r="X32" s="310"/>
      <c r="Y32" s="310"/>
      <c r="Z32" s="310"/>
      <c r="AA32" s="310"/>
      <c r="AB32" s="206"/>
      <c r="AC32" s="206"/>
      <c r="AD32" s="207"/>
      <c r="AE32" s="200" t="str">
        <f>IFERROR(IF(NOT(AM32=0), AM32 &amp; " - " &amp; INDEX(Produktionsmethoden!$M:$M, MATCH(AM32, Produktionsmethoden!$K:$K, 0)), 0), AM32)</f>
        <v>Bitte CN Code in Spalte C angeben</v>
      </c>
      <c r="AF32" s="200">
        <f>IFERROR(IF(NOT(AN32=0), AN32 &amp; " - " &amp; INDEX(Produktionsmethoden!$M:$M, MATCH(AN32, Produktionsmethoden!$K:$K, 0)), 0), AN32)</f>
        <v>0</v>
      </c>
      <c r="AG32" s="200">
        <f>IFERROR(IF(NOT(AO32=0), AO32 &amp; " - " &amp; INDEX(Produktionsmethoden!$M:$M, MATCH(AO32, Produktionsmethoden!$K:$K, 0)), 0), AO32)</f>
        <v>0</v>
      </c>
      <c r="AH32" s="200">
        <f>IFERROR(IF(NOT(AP32=0), AP32 &amp; " - " &amp; INDEX(Produktionsmethoden!$M:$M, MATCH(AP32, Produktionsmethoden!$K:$K, 0)), 0), AP32)</f>
        <v>0</v>
      </c>
      <c r="AI32" s="200">
        <f>IFERROR(IF(NOT(AQ32=0), AQ32 &amp; " - " &amp; INDEX(Produktionsmethoden!$M:$M, MATCH(AQ32, Produktionsmethoden!$K:$K, 0)), 0), AQ32)</f>
        <v>0</v>
      </c>
      <c r="AJ32" s="200">
        <f>IFERROR(IF(NOT(AR32=0), AR32 &amp; " - " &amp; INDEX(Produktionsmethoden!$M:$M, MATCH(AR32, Produktionsmethoden!$K:$K, 0)), 0), AR32)</f>
        <v>0</v>
      </c>
      <c r="AK32" s="200">
        <f>IFERROR(IF(NOT(AS32=0), AS32 &amp; " - " &amp; INDEX(Produktionsmethoden!$M:$M, MATCH(AS32, Produktionsmethoden!$K:$K, 0)), 0), AS32)</f>
        <v>0</v>
      </c>
      <c r="AL32" s="200">
        <f>IFERROR(IF(NOT(AT32=0), AT32 &amp; " - " &amp; INDEX(Produktionsmethoden!$M:$M, MATCH(AT32, Produktionsmethoden!$K:$K, 0)), 0), AT32)</f>
        <v>0</v>
      </c>
      <c r="AM32" s="187" t="str" cm="1">
        <f t="array" ref="AM32">IF(ISBLANK($E32), "Bitte CN Code in Spalte C angeben", IFERROR(INDEX(Produktionsmethoden!B:B, MATCH($E32, Produktionsmethoden!$A:$A, 0), 0), ""))</f>
        <v>Bitte CN Code in Spalte C angeben</v>
      </c>
      <c r="AN32" s="187" cm="1">
        <f t="array" ref="AN32">IF(ISBLANK($E32), 0, IFERROR(INDEX(Produktionsmethoden!C:C, MATCH($E32, Produktionsmethoden!$A:$A, 0), 0), ""))</f>
        <v>0</v>
      </c>
      <c r="AO32" s="187" cm="1">
        <f t="array" ref="AO32">IF(ISBLANK($E32), 0, IFERROR(INDEX(Produktionsmethoden!D:D, MATCH($E32, Produktionsmethoden!$A:$A, 0), 0), ""))</f>
        <v>0</v>
      </c>
      <c r="AP32" s="187" cm="1">
        <f t="array" ref="AP32">IF(ISBLANK($E32), 0, IFERROR(INDEX(Produktionsmethoden!E:E, MATCH($E32, Produktionsmethoden!$A:$A, 0), 0), ""))</f>
        <v>0</v>
      </c>
      <c r="AQ32" s="187" cm="1">
        <f t="array" ref="AQ32">IF(ISBLANK($E32), 0, IFERROR(INDEX(Produktionsmethoden!F:F, MATCH($E32, Produktionsmethoden!$A:$A, 0), 0), ""))</f>
        <v>0</v>
      </c>
      <c r="AR32" s="187" cm="1">
        <f t="array" ref="AR32">IF(ISBLANK($E32), 0, IFERROR(INDEX(Produktionsmethoden!G:G, MATCH($E32, Produktionsmethoden!$A:$A, 0), 0), ""))</f>
        <v>0</v>
      </c>
      <c r="AS32" s="187" cm="1">
        <f t="array" ref="AS32">IF(ISBLANK($E32), 0, IFERROR(INDEX(Produktionsmethoden!H:H, MATCH($E32, Produktionsmethoden!$A:$A, 0), 0), ""))</f>
        <v>0</v>
      </c>
      <c r="AT32" s="187" cm="1">
        <f t="array" ref="AT32">IF(ISBLANK($E32), 0, IFERROR(INDEX(Produktionsmethoden!I:I, MATCH($E32, Produktionsmethoden!$A:$A, 0), 0), ""))</f>
        <v>0</v>
      </c>
      <c r="AU32" s="188"/>
    </row>
    <row r="33" spans="1:47" s="180" customFormat="1" ht="45" customHeight="1" thickTop="1" thickBot="1">
      <c r="A33" s="170"/>
      <c r="B33" s="179"/>
      <c r="C33" s="203">
        <v>20</v>
      </c>
      <c r="D33" s="312"/>
      <c r="E33" s="303"/>
      <c r="F33" s="313"/>
      <c r="G33" s="303"/>
      <c r="H33" s="303"/>
      <c r="I33" s="164"/>
      <c r="J33" s="303"/>
      <c r="K33" s="303"/>
      <c r="L33" s="163"/>
      <c r="M33" s="163"/>
      <c r="N33" s="307" t="str">
        <f t="shared" si="0"/>
        <v>Bitte zuerst Warenmenge in M angeben</v>
      </c>
      <c r="O33" s="163"/>
      <c r="P33" s="162"/>
      <c r="Q33" s="161"/>
      <c r="R33" s="160"/>
      <c r="S33" s="160"/>
      <c r="T33" s="159"/>
      <c r="U33" s="310"/>
      <c r="V33" s="310"/>
      <c r="W33" s="310"/>
      <c r="X33" s="310"/>
      <c r="Y33" s="310"/>
      <c r="Z33" s="310"/>
      <c r="AA33" s="310"/>
      <c r="AB33" s="206"/>
      <c r="AC33" s="206"/>
      <c r="AD33" s="207"/>
      <c r="AE33" s="200" t="str">
        <f>IFERROR(IF(NOT(AM33=0), AM33 &amp; " - " &amp; INDEX(Produktionsmethoden!$M:$M, MATCH(AM33, Produktionsmethoden!$K:$K, 0)), 0), AM33)</f>
        <v>Bitte CN Code in Spalte C angeben</v>
      </c>
      <c r="AF33" s="200">
        <f>IFERROR(IF(NOT(AN33=0), AN33 &amp; " - " &amp; INDEX(Produktionsmethoden!$M:$M, MATCH(AN33, Produktionsmethoden!$K:$K, 0)), 0), AN33)</f>
        <v>0</v>
      </c>
      <c r="AG33" s="200">
        <f>IFERROR(IF(NOT(AO33=0), AO33 &amp; " - " &amp; INDEX(Produktionsmethoden!$M:$M, MATCH(AO33, Produktionsmethoden!$K:$K, 0)), 0), AO33)</f>
        <v>0</v>
      </c>
      <c r="AH33" s="200">
        <f>IFERROR(IF(NOT(AP33=0), AP33 &amp; " - " &amp; INDEX(Produktionsmethoden!$M:$M, MATCH(AP33, Produktionsmethoden!$K:$K, 0)), 0), AP33)</f>
        <v>0</v>
      </c>
      <c r="AI33" s="200">
        <f>IFERROR(IF(NOT(AQ33=0), AQ33 &amp; " - " &amp; INDEX(Produktionsmethoden!$M:$M, MATCH(AQ33, Produktionsmethoden!$K:$K, 0)), 0), AQ33)</f>
        <v>0</v>
      </c>
      <c r="AJ33" s="200">
        <f>IFERROR(IF(NOT(AR33=0), AR33 &amp; " - " &amp; INDEX(Produktionsmethoden!$M:$M, MATCH(AR33, Produktionsmethoden!$K:$K, 0)), 0), AR33)</f>
        <v>0</v>
      </c>
      <c r="AK33" s="200">
        <f>IFERROR(IF(NOT(AS33=0), AS33 &amp; " - " &amp; INDEX(Produktionsmethoden!$M:$M, MATCH(AS33, Produktionsmethoden!$K:$K, 0)), 0), AS33)</f>
        <v>0</v>
      </c>
      <c r="AL33" s="200">
        <f>IFERROR(IF(NOT(AT33=0), AT33 &amp; " - " &amp; INDEX(Produktionsmethoden!$M:$M, MATCH(AT33, Produktionsmethoden!$K:$K, 0)), 0), AT33)</f>
        <v>0</v>
      </c>
      <c r="AM33" s="187" t="str" cm="1">
        <f t="array" ref="AM33">IF(ISBLANK($E33), "Bitte CN Code in Spalte C angeben", IFERROR(INDEX(Produktionsmethoden!B:B, MATCH($E33, Produktionsmethoden!$A:$A, 0), 0), ""))</f>
        <v>Bitte CN Code in Spalte C angeben</v>
      </c>
      <c r="AN33" s="187" cm="1">
        <f t="array" ref="AN33">IF(ISBLANK($E33), 0, IFERROR(INDEX(Produktionsmethoden!C:C, MATCH($E33, Produktionsmethoden!$A:$A, 0), 0), ""))</f>
        <v>0</v>
      </c>
      <c r="AO33" s="187" cm="1">
        <f t="array" ref="AO33">IF(ISBLANK($E33), 0, IFERROR(INDEX(Produktionsmethoden!D:D, MATCH($E33, Produktionsmethoden!$A:$A, 0), 0), ""))</f>
        <v>0</v>
      </c>
      <c r="AP33" s="187" cm="1">
        <f t="array" ref="AP33">IF(ISBLANK($E33), 0, IFERROR(INDEX(Produktionsmethoden!E:E, MATCH($E33, Produktionsmethoden!$A:$A, 0), 0), ""))</f>
        <v>0</v>
      </c>
      <c r="AQ33" s="187" cm="1">
        <f t="array" ref="AQ33">IF(ISBLANK($E33), 0, IFERROR(INDEX(Produktionsmethoden!F:F, MATCH($E33, Produktionsmethoden!$A:$A, 0), 0), ""))</f>
        <v>0</v>
      </c>
      <c r="AR33" s="187" cm="1">
        <f t="array" ref="AR33">IF(ISBLANK($E33), 0, IFERROR(INDEX(Produktionsmethoden!G:G, MATCH($E33, Produktionsmethoden!$A:$A, 0), 0), ""))</f>
        <v>0</v>
      </c>
      <c r="AS33" s="187" cm="1">
        <f t="array" ref="AS33">IF(ISBLANK($E33), 0, IFERROR(INDEX(Produktionsmethoden!H:H, MATCH($E33, Produktionsmethoden!$A:$A, 0), 0), ""))</f>
        <v>0</v>
      </c>
      <c r="AT33" s="187" cm="1">
        <f t="array" ref="AT33">IF(ISBLANK($E33), 0, IFERROR(INDEX(Produktionsmethoden!I:I, MATCH($E33, Produktionsmethoden!$A:$A, 0), 0), ""))</f>
        <v>0</v>
      </c>
      <c r="AU33" s="188"/>
    </row>
    <row r="34" spans="1:47" s="180" customFormat="1" ht="45" customHeight="1" thickTop="1" thickBot="1">
      <c r="A34" s="170"/>
      <c r="B34" s="179"/>
      <c r="C34" s="203">
        <v>21</v>
      </c>
      <c r="D34" s="312"/>
      <c r="E34" s="303"/>
      <c r="F34" s="313"/>
      <c r="G34" s="303"/>
      <c r="H34" s="303"/>
      <c r="I34" s="164"/>
      <c r="J34" s="303"/>
      <c r="K34" s="303"/>
      <c r="L34" s="163"/>
      <c r="M34" s="163"/>
      <c r="N34" s="307" t="str">
        <f t="shared" si="0"/>
        <v>Bitte zuerst Warenmenge in M angeben</v>
      </c>
      <c r="O34" s="163"/>
      <c r="P34" s="162"/>
      <c r="Q34" s="161"/>
      <c r="R34" s="160"/>
      <c r="S34" s="160"/>
      <c r="T34" s="159"/>
      <c r="U34" s="310"/>
      <c r="V34" s="310"/>
      <c r="W34" s="310"/>
      <c r="X34" s="310"/>
      <c r="Y34" s="310"/>
      <c r="Z34" s="310"/>
      <c r="AA34" s="310"/>
      <c r="AB34" s="206"/>
      <c r="AC34" s="206"/>
      <c r="AD34" s="207"/>
      <c r="AE34" s="200" t="str">
        <f>IFERROR(IF(NOT(AM34=0), AM34 &amp; " - " &amp; INDEX(Produktionsmethoden!$M:$M, MATCH(AM34, Produktionsmethoden!$K:$K, 0)), 0), AM34)</f>
        <v>Bitte CN Code in Spalte C angeben</v>
      </c>
      <c r="AF34" s="200">
        <f>IFERROR(IF(NOT(AN34=0), AN34 &amp; " - " &amp; INDEX(Produktionsmethoden!$M:$M, MATCH(AN34, Produktionsmethoden!$K:$K, 0)), 0), AN34)</f>
        <v>0</v>
      </c>
      <c r="AG34" s="200">
        <f>IFERROR(IF(NOT(AO34=0), AO34 &amp; " - " &amp; INDEX(Produktionsmethoden!$M:$M, MATCH(AO34, Produktionsmethoden!$K:$K, 0)), 0), AO34)</f>
        <v>0</v>
      </c>
      <c r="AH34" s="200">
        <f>IFERROR(IF(NOT(AP34=0), AP34 &amp; " - " &amp; INDEX(Produktionsmethoden!$M:$M, MATCH(AP34, Produktionsmethoden!$K:$K, 0)), 0), AP34)</f>
        <v>0</v>
      </c>
      <c r="AI34" s="200">
        <f>IFERROR(IF(NOT(AQ34=0), AQ34 &amp; " - " &amp; INDEX(Produktionsmethoden!$M:$M, MATCH(AQ34, Produktionsmethoden!$K:$K, 0)), 0), AQ34)</f>
        <v>0</v>
      </c>
      <c r="AJ34" s="200">
        <f>IFERROR(IF(NOT(AR34=0), AR34 &amp; " - " &amp; INDEX(Produktionsmethoden!$M:$M, MATCH(AR34, Produktionsmethoden!$K:$K, 0)), 0), AR34)</f>
        <v>0</v>
      </c>
      <c r="AK34" s="200">
        <f>IFERROR(IF(NOT(AS34=0), AS34 &amp; " - " &amp; INDEX(Produktionsmethoden!$M:$M, MATCH(AS34, Produktionsmethoden!$K:$K, 0)), 0), AS34)</f>
        <v>0</v>
      </c>
      <c r="AL34" s="200">
        <f>IFERROR(IF(NOT(AT34=0), AT34 &amp; " - " &amp; INDEX(Produktionsmethoden!$M:$M, MATCH(AT34, Produktionsmethoden!$K:$K, 0)), 0), AT34)</f>
        <v>0</v>
      </c>
      <c r="AM34" s="187" t="str" cm="1">
        <f t="array" ref="AM34">IF(ISBLANK($E34), "Bitte CN Code in Spalte C angeben", IFERROR(INDEX(Produktionsmethoden!B:B, MATCH($E34, Produktionsmethoden!$A:$A, 0), 0), ""))</f>
        <v>Bitte CN Code in Spalte C angeben</v>
      </c>
      <c r="AN34" s="187" cm="1">
        <f t="array" ref="AN34">IF(ISBLANK($E34), 0, IFERROR(INDEX(Produktionsmethoden!C:C, MATCH($E34, Produktionsmethoden!$A:$A, 0), 0), ""))</f>
        <v>0</v>
      </c>
      <c r="AO34" s="187" cm="1">
        <f t="array" ref="AO34">IF(ISBLANK($E34), 0, IFERROR(INDEX(Produktionsmethoden!D:D, MATCH($E34, Produktionsmethoden!$A:$A, 0), 0), ""))</f>
        <v>0</v>
      </c>
      <c r="AP34" s="187" cm="1">
        <f t="array" ref="AP34">IF(ISBLANK($E34), 0, IFERROR(INDEX(Produktionsmethoden!E:E, MATCH($E34, Produktionsmethoden!$A:$A, 0), 0), ""))</f>
        <v>0</v>
      </c>
      <c r="AQ34" s="187" cm="1">
        <f t="array" ref="AQ34">IF(ISBLANK($E34), 0, IFERROR(INDEX(Produktionsmethoden!F:F, MATCH($E34, Produktionsmethoden!$A:$A, 0), 0), ""))</f>
        <v>0</v>
      </c>
      <c r="AR34" s="187" cm="1">
        <f t="array" ref="AR34">IF(ISBLANK($E34), 0, IFERROR(INDEX(Produktionsmethoden!G:G, MATCH($E34, Produktionsmethoden!$A:$A, 0), 0), ""))</f>
        <v>0</v>
      </c>
      <c r="AS34" s="187" cm="1">
        <f t="array" ref="AS34">IF(ISBLANK($E34), 0, IFERROR(INDEX(Produktionsmethoden!H:H, MATCH($E34, Produktionsmethoden!$A:$A, 0), 0), ""))</f>
        <v>0</v>
      </c>
      <c r="AT34" s="187" cm="1">
        <f t="array" ref="AT34">IF(ISBLANK($E34), 0, IFERROR(INDEX(Produktionsmethoden!I:I, MATCH($E34, Produktionsmethoden!$A:$A, 0), 0), ""))</f>
        <v>0</v>
      </c>
      <c r="AU34" s="188"/>
    </row>
    <row r="35" spans="1:47" s="180" customFormat="1" ht="45" customHeight="1" thickTop="1" thickBot="1">
      <c r="A35" s="170"/>
      <c r="B35" s="179"/>
      <c r="C35" s="203">
        <v>22</v>
      </c>
      <c r="D35" s="312"/>
      <c r="E35" s="303"/>
      <c r="F35" s="313"/>
      <c r="G35" s="303"/>
      <c r="H35" s="303"/>
      <c r="I35" s="164"/>
      <c r="J35" s="303"/>
      <c r="K35" s="303"/>
      <c r="L35" s="163"/>
      <c r="M35" s="163"/>
      <c r="N35" s="307" t="str">
        <f t="shared" si="0"/>
        <v>Bitte zuerst Warenmenge in M angeben</v>
      </c>
      <c r="O35" s="163"/>
      <c r="P35" s="162"/>
      <c r="Q35" s="161"/>
      <c r="R35" s="160"/>
      <c r="S35" s="160"/>
      <c r="T35" s="159"/>
      <c r="U35" s="310"/>
      <c r="V35" s="310"/>
      <c r="W35" s="310"/>
      <c r="X35" s="310"/>
      <c r="Y35" s="310"/>
      <c r="Z35" s="310"/>
      <c r="AA35" s="310"/>
      <c r="AB35" s="206"/>
      <c r="AC35" s="206"/>
      <c r="AD35" s="207"/>
      <c r="AE35" s="200" t="str">
        <f>IFERROR(IF(NOT(AM35=0), AM35 &amp; " - " &amp; INDEX(Produktionsmethoden!$M:$M, MATCH(AM35, Produktionsmethoden!$K:$K, 0)), 0), AM35)</f>
        <v>Bitte CN Code in Spalte C angeben</v>
      </c>
      <c r="AF35" s="200">
        <f>IFERROR(IF(NOT(AN35=0), AN35 &amp; " - " &amp; INDEX(Produktionsmethoden!$M:$M, MATCH(AN35, Produktionsmethoden!$K:$K, 0)), 0), AN35)</f>
        <v>0</v>
      </c>
      <c r="AG35" s="200">
        <f>IFERROR(IF(NOT(AO35=0), AO35 &amp; " - " &amp; INDEX(Produktionsmethoden!$M:$M, MATCH(AO35, Produktionsmethoden!$K:$K, 0)), 0), AO35)</f>
        <v>0</v>
      </c>
      <c r="AH35" s="200">
        <f>IFERROR(IF(NOT(AP35=0), AP35 &amp; " - " &amp; INDEX(Produktionsmethoden!$M:$M, MATCH(AP35, Produktionsmethoden!$K:$K, 0)), 0), AP35)</f>
        <v>0</v>
      </c>
      <c r="AI35" s="200">
        <f>IFERROR(IF(NOT(AQ35=0), AQ35 &amp; " - " &amp; INDEX(Produktionsmethoden!$M:$M, MATCH(AQ35, Produktionsmethoden!$K:$K, 0)), 0), AQ35)</f>
        <v>0</v>
      </c>
      <c r="AJ35" s="200">
        <f>IFERROR(IF(NOT(AR35=0), AR35 &amp; " - " &amp; INDEX(Produktionsmethoden!$M:$M, MATCH(AR35, Produktionsmethoden!$K:$K, 0)), 0), AR35)</f>
        <v>0</v>
      </c>
      <c r="AK35" s="200">
        <f>IFERROR(IF(NOT(AS35=0), AS35 &amp; " - " &amp; INDEX(Produktionsmethoden!$M:$M, MATCH(AS35, Produktionsmethoden!$K:$K, 0)), 0), AS35)</f>
        <v>0</v>
      </c>
      <c r="AL35" s="200">
        <f>IFERROR(IF(NOT(AT35=0), AT35 &amp; " - " &amp; INDEX(Produktionsmethoden!$M:$M, MATCH(AT35, Produktionsmethoden!$K:$K, 0)), 0), AT35)</f>
        <v>0</v>
      </c>
      <c r="AM35" s="187" t="str" cm="1">
        <f t="array" ref="AM35">IF(ISBLANK($E35), "Bitte CN Code in Spalte C angeben", IFERROR(INDEX(Produktionsmethoden!B:B, MATCH($E35, Produktionsmethoden!$A:$A, 0), 0), ""))</f>
        <v>Bitte CN Code in Spalte C angeben</v>
      </c>
      <c r="AN35" s="187" cm="1">
        <f t="array" ref="AN35">IF(ISBLANK($E35), 0, IFERROR(INDEX(Produktionsmethoden!C:C, MATCH($E35, Produktionsmethoden!$A:$A, 0), 0), ""))</f>
        <v>0</v>
      </c>
      <c r="AO35" s="187" cm="1">
        <f t="array" ref="AO35">IF(ISBLANK($E35), 0, IFERROR(INDEX(Produktionsmethoden!D:D, MATCH($E35, Produktionsmethoden!$A:$A, 0), 0), ""))</f>
        <v>0</v>
      </c>
      <c r="AP35" s="187" cm="1">
        <f t="array" ref="AP35">IF(ISBLANK($E35), 0, IFERROR(INDEX(Produktionsmethoden!E:E, MATCH($E35, Produktionsmethoden!$A:$A, 0), 0), ""))</f>
        <v>0</v>
      </c>
      <c r="AQ35" s="187" cm="1">
        <f t="array" ref="AQ35">IF(ISBLANK($E35), 0, IFERROR(INDEX(Produktionsmethoden!F:F, MATCH($E35, Produktionsmethoden!$A:$A, 0), 0), ""))</f>
        <v>0</v>
      </c>
      <c r="AR35" s="187" cm="1">
        <f t="array" ref="AR35">IF(ISBLANK($E35), 0, IFERROR(INDEX(Produktionsmethoden!G:G, MATCH($E35, Produktionsmethoden!$A:$A, 0), 0), ""))</f>
        <v>0</v>
      </c>
      <c r="AS35" s="187" cm="1">
        <f t="array" ref="AS35">IF(ISBLANK($E35), 0, IFERROR(INDEX(Produktionsmethoden!H:H, MATCH($E35, Produktionsmethoden!$A:$A, 0), 0), ""))</f>
        <v>0</v>
      </c>
      <c r="AT35" s="187" cm="1">
        <f t="array" ref="AT35">IF(ISBLANK($E35), 0, IFERROR(INDEX(Produktionsmethoden!I:I, MATCH($E35, Produktionsmethoden!$A:$A, 0), 0), ""))</f>
        <v>0</v>
      </c>
      <c r="AU35" s="188"/>
    </row>
    <row r="36" spans="1:47" s="180" customFormat="1" ht="45" customHeight="1" thickTop="1" thickBot="1">
      <c r="A36" s="170"/>
      <c r="B36" s="179"/>
      <c r="C36" s="203">
        <v>23</v>
      </c>
      <c r="D36" s="312"/>
      <c r="E36" s="303"/>
      <c r="F36" s="313"/>
      <c r="G36" s="303"/>
      <c r="H36" s="303"/>
      <c r="I36" s="164"/>
      <c r="J36" s="303"/>
      <c r="K36" s="303"/>
      <c r="L36" s="163"/>
      <c r="M36" s="163"/>
      <c r="N36" s="307" t="str">
        <f t="shared" si="0"/>
        <v>Bitte zuerst Warenmenge in M angeben</v>
      </c>
      <c r="O36" s="163"/>
      <c r="P36" s="162"/>
      <c r="Q36" s="161"/>
      <c r="R36" s="160"/>
      <c r="S36" s="160"/>
      <c r="T36" s="159"/>
      <c r="U36" s="310"/>
      <c r="V36" s="310"/>
      <c r="W36" s="310"/>
      <c r="X36" s="310"/>
      <c r="Y36" s="310"/>
      <c r="Z36" s="310"/>
      <c r="AA36" s="310"/>
      <c r="AB36" s="206"/>
      <c r="AC36" s="206"/>
      <c r="AD36" s="207"/>
      <c r="AE36" s="200" t="str">
        <f>IFERROR(IF(NOT(AM36=0), AM36 &amp; " - " &amp; INDEX(Produktionsmethoden!$M:$M, MATCH(AM36, Produktionsmethoden!$K:$K, 0)), 0), AM36)</f>
        <v>Bitte CN Code in Spalte C angeben</v>
      </c>
      <c r="AF36" s="200">
        <f>IFERROR(IF(NOT(AN36=0), AN36 &amp; " - " &amp; INDEX(Produktionsmethoden!$M:$M, MATCH(AN36, Produktionsmethoden!$K:$K, 0)), 0), AN36)</f>
        <v>0</v>
      </c>
      <c r="AG36" s="200">
        <f>IFERROR(IF(NOT(AO36=0), AO36 &amp; " - " &amp; INDEX(Produktionsmethoden!$M:$M, MATCH(AO36, Produktionsmethoden!$K:$K, 0)), 0), AO36)</f>
        <v>0</v>
      </c>
      <c r="AH36" s="200">
        <f>IFERROR(IF(NOT(AP36=0), AP36 &amp; " - " &amp; INDEX(Produktionsmethoden!$M:$M, MATCH(AP36, Produktionsmethoden!$K:$K, 0)), 0), AP36)</f>
        <v>0</v>
      </c>
      <c r="AI36" s="200">
        <f>IFERROR(IF(NOT(AQ36=0), AQ36 &amp; " - " &amp; INDEX(Produktionsmethoden!$M:$M, MATCH(AQ36, Produktionsmethoden!$K:$K, 0)), 0), AQ36)</f>
        <v>0</v>
      </c>
      <c r="AJ36" s="200">
        <f>IFERROR(IF(NOT(AR36=0), AR36 &amp; " - " &amp; INDEX(Produktionsmethoden!$M:$M, MATCH(AR36, Produktionsmethoden!$K:$K, 0)), 0), AR36)</f>
        <v>0</v>
      </c>
      <c r="AK36" s="200">
        <f>IFERROR(IF(NOT(AS36=0), AS36 &amp; " - " &amp; INDEX(Produktionsmethoden!$M:$M, MATCH(AS36, Produktionsmethoden!$K:$K, 0)), 0), AS36)</f>
        <v>0</v>
      </c>
      <c r="AL36" s="200">
        <f>IFERROR(IF(NOT(AT36=0), AT36 &amp; " - " &amp; INDEX(Produktionsmethoden!$M:$M, MATCH(AT36, Produktionsmethoden!$K:$K, 0)), 0), AT36)</f>
        <v>0</v>
      </c>
      <c r="AM36" s="187" t="str" cm="1">
        <f t="array" ref="AM36">IF(ISBLANK($E36), "Bitte CN Code in Spalte C angeben", IFERROR(INDEX(Produktionsmethoden!B:B, MATCH($E36, Produktionsmethoden!$A:$A, 0), 0), ""))</f>
        <v>Bitte CN Code in Spalte C angeben</v>
      </c>
      <c r="AN36" s="187" cm="1">
        <f t="array" ref="AN36">IF(ISBLANK($E36), 0, IFERROR(INDEX(Produktionsmethoden!C:C, MATCH($E36, Produktionsmethoden!$A:$A, 0), 0), ""))</f>
        <v>0</v>
      </c>
      <c r="AO36" s="187" cm="1">
        <f t="array" ref="AO36">IF(ISBLANK($E36), 0, IFERROR(INDEX(Produktionsmethoden!D:D, MATCH($E36, Produktionsmethoden!$A:$A, 0), 0), ""))</f>
        <v>0</v>
      </c>
      <c r="AP36" s="187" cm="1">
        <f t="array" ref="AP36">IF(ISBLANK($E36), 0, IFERROR(INDEX(Produktionsmethoden!E:E, MATCH($E36, Produktionsmethoden!$A:$A, 0), 0), ""))</f>
        <v>0</v>
      </c>
      <c r="AQ36" s="187" cm="1">
        <f t="array" ref="AQ36">IF(ISBLANK($E36), 0, IFERROR(INDEX(Produktionsmethoden!F:F, MATCH($E36, Produktionsmethoden!$A:$A, 0), 0), ""))</f>
        <v>0</v>
      </c>
      <c r="AR36" s="187" cm="1">
        <f t="array" ref="AR36">IF(ISBLANK($E36), 0, IFERROR(INDEX(Produktionsmethoden!G:G, MATCH($E36, Produktionsmethoden!$A:$A, 0), 0), ""))</f>
        <v>0</v>
      </c>
      <c r="AS36" s="187" cm="1">
        <f t="array" ref="AS36">IF(ISBLANK($E36), 0, IFERROR(INDEX(Produktionsmethoden!H:H, MATCH($E36, Produktionsmethoden!$A:$A, 0), 0), ""))</f>
        <v>0</v>
      </c>
      <c r="AT36" s="187" cm="1">
        <f t="array" ref="AT36">IF(ISBLANK($E36), 0, IFERROR(INDEX(Produktionsmethoden!I:I, MATCH($E36, Produktionsmethoden!$A:$A, 0), 0), ""))</f>
        <v>0</v>
      </c>
      <c r="AU36" s="188"/>
    </row>
    <row r="37" spans="1:47" s="180" customFormat="1" ht="45" customHeight="1" thickTop="1" thickBot="1">
      <c r="A37" s="170"/>
      <c r="B37" s="179"/>
      <c r="C37" s="203">
        <v>24</v>
      </c>
      <c r="D37" s="312"/>
      <c r="E37" s="303"/>
      <c r="F37" s="313"/>
      <c r="G37" s="303"/>
      <c r="H37" s="303"/>
      <c r="I37" s="164"/>
      <c r="J37" s="303"/>
      <c r="K37" s="303"/>
      <c r="L37" s="163"/>
      <c r="M37" s="163"/>
      <c r="N37" s="307" t="str">
        <f t="shared" si="0"/>
        <v>Bitte zuerst Warenmenge in M angeben</v>
      </c>
      <c r="O37" s="163"/>
      <c r="P37" s="162"/>
      <c r="Q37" s="161"/>
      <c r="R37" s="160"/>
      <c r="S37" s="160"/>
      <c r="T37" s="159"/>
      <c r="U37" s="310"/>
      <c r="V37" s="310"/>
      <c r="W37" s="310"/>
      <c r="X37" s="310"/>
      <c r="Y37" s="310"/>
      <c r="Z37" s="310"/>
      <c r="AA37" s="310"/>
      <c r="AB37" s="206"/>
      <c r="AC37" s="206"/>
      <c r="AD37" s="207"/>
      <c r="AE37" s="200" t="str">
        <f>IFERROR(IF(NOT(AM37=0), AM37 &amp; " - " &amp; INDEX(Produktionsmethoden!$M:$M, MATCH(AM37, Produktionsmethoden!$K:$K, 0)), 0), AM37)</f>
        <v>Bitte CN Code in Spalte C angeben</v>
      </c>
      <c r="AF37" s="200">
        <f>IFERROR(IF(NOT(AN37=0), AN37 &amp; " - " &amp; INDEX(Produktionsmethoden!$M:$M, MATCH(AN37, Produktionsmethoden!$K:$K, 0)), 0), AN37)</f>
        <v>0</v>
      </c>
      <c r="AG37" s="200">
        <f>IFERROR(IF(NOT(AO37=0), AO37 &amp; " - " &amp; INDEX(Produktionsmethoden!$M:$M, MATCH(AO37, Produktionsmethoden!$K:$K, 0)), 0), AO37)</f>
        <v>0</v>
      </c>
      <c r="AH37" s="200">
        <f>IFERROR(IF(NOT(AP37=0), AP37 &amp; " - " &amp; INDEX(Produktionsmethoden!$M:$M, MATCH(AP37, Produktionsmethoden!$K:$K, 0)), 0), AP37)</f>
        <v>0</v>
      </c>
      <c r="AI37" s="200">
        <f>IFERROR(IF(NOT(AQ37=0), AQ37 &amp; " - " &amp; INDEX(Produktionsmethoden!$M:$M, MATCH(AQ37, Produktionsmethoden!$K:$K, 0)), 0), AQ37)</f>
        <v>0</v>
      </c>
      <c r="AJ37" s="200">
        <f>IFERROR(IF(NOT(AR37=0), AR37 &amp; " - " &amp; INDEX(Produktionsmethoden!$M:$M, MATCH(AR37, Produktionsmethoden!$K:$K, 0)), 0), AR37)</f>
        <v>0</v>
      </c>
      <c r="AK37" s="200">
        <f>IFERROR(IF(NOT(AS37=0), AS37 &amp; " - " &amp; INDEX(Produktionsmethoden!$M:$M, MATCH(AS37, Produktionsmethoden!$K:$K, 0)), 0), AS37)</f>
        <v>0</v>
      </c>
      <c r="AL37" s="200">
        <f>IFERROR(IF(NOT(AT37=0), AT37 &amp; " - " &amp; INDEX(Produktionsmethoden!$M:$M, MATCH(AT37, Produktionsmethoden!$K:$K, 0)), 0), AT37)</f>
        <v>0</v>
      </c>
      <c r="AM37" s="187" t="str" cm="1">
        <f t="array" ref="AM37">IF(ISBLANK($E37), "Bitte CN Code in Spalte C angeben", IFERROR(INDEX(Produktionsmethoden!B:B, MATCH($E37, Produktionsmethoden!$A:$A, 0), 0), ""))</f>
        <v>Bitte CN Code in Spalte C angeben</v>
      </c>
      <c r="AN37" s="187" cm="1">
        <f t="array" ref="AN37">IF(ISBLANK($E37), 0, IFERROR(INDEX(Produktionsmethoden!C:C, MATCH($E37, Produktionsmethoden!$A:$A, 0), 0), ""))</f>
        <v>0</v>
      </c>
      <c r="AO37" s="187" cm="1">
        <f t="array" ref="AO37">IF(ISBLANK($E37), 0, IFERROR(INDEX(Produktionsmethoden!D:D, MATCH($E37, Produktionsmethoden!$A:$A, 0), 0), ""))</f>
        <v>0</v>
      </c>
      <c r="AP37" s="187" cm="1">
        <f t="array" ref="AP37">IF(ISBLANK($E37), 0, IFERROR(INDEX(Produktionsmethoden!E:E, MATCH($E37, Produktionsmethoden!$A:$A, 0), 0), ""))</f>
        <v>0</v>
      </c>
      <c r="AQ37" s="187" cm="1">
        <f t="array" ref="AQ37">IF(ISBLANK($E37), 0, IFERROR(INDEX(Produktionsmethoden!F:F, MATCH($E37, Produktionsmethoden!$A:$A, 0), 0), ""))</f>
        <v>0</v>
      </c>
      <c r="AR37" s="187" cm="1">
        <f t="array" ref="AR37">IF(ISBLANK($E37), 0, IFERROR(INDEX(Produktionsmethoden!G:G, MATCH($E37, Produktionsmethoden!$A:$A, 0), 0), ""))</f>
        <v>0</v>
      </c>
      <c r="AS37" s="187" cm="1">
        <f t="array" ref="AS37">IF(ISBLANK($E37), 0, IFERROR(INDEX(Produktionsmethoden!H:H, MATCH($E37, Produktionsmethoden!$A:$A, 0), 0), ""))</f>
        <v>0</v>
      </c>
      <c r="AT37" s="187" cm="1">
        <f t="array" ref="AT37">IF(ISBLANK($E37), 0, IFERROR(INDEX(Produktionsmethoden!I:I, MATCH($E37, Produktionsmethoden!$A:$A, 0), 0), ""))</f>
        <v>0</v>
      </c>
      <c r="AU37" s="188"/>
    </row>
    <row r="38" spans="1:47" s="180" customFormat="1" ht="45" customHeight="1" thickTop="1" thickBot="1">
      <c r="A38" s="170"/>
      <c r="B38" s="179"/>
      <c r="C38" s="203">
        <v>25</v>
      </c>
      <c r="D38" s="312"/>
      <c r="E38" s="303"/>
      <c r="F38" s="313"/>
      <c r="G38" s="303"/>
      <c r="H38" s="303"/>
      <c r="I38" s="164"/>
      <c r="J38" s="303"/>
      <c r="K38" s="303"/>
      <c r="L38" s="163"/>
      <c r="M38" s="163"/>
      <c r="N38" s="307" t="str">
        <f t="shared" si="0"/>
        <v>Bitte zuerst Warenmenge in M angeben</v>
      </c>
      <c r="O38" s="163"/>
      <c r="P38" s="162"/>
      <c r="Q38" s="161"/>
      <c r="R38" s="160"/>
      <c r="S38" s="160"/>
      <c r="T38" s="159"/>
      <c r="U38" s="310"/>
      <c r="V38" s="310"/>
      <c r="W38" s="310"/>
      <c r="X38" s="310"/>
      <c r="Y38" s="310"/>
      <c r="Z38" s="310"/>
      <c r="AA38" s="310"/>
      <c r="AB38" s="206"/>
      <c r="AC38" s="206"/>
      <c r="AD38" s="207"/>
      <c r="AE38" s="200" t="str">
        <f>IFERROR(IF(NOT(AM38=0), AM38 &amp; " - " &amp; INDEX(Produktionsmethoden!$M:$M, MATCH(AM38, Produktionsmethoden!$K:$K, 0)), 0), AM38)</f>
        <v>Bitte CN Code in Spalte C angeben</v>
      </c>
      <c r="AF38" s="200">
        <f>IFERROR(IF(NOT(AN38=0), AN38 &amp; " - " &amp; INDEX(Produktionsmethoden!$M:$M, MATCH(AN38, Produktionsmethoden!$K:$K, 0)), 0), AN38)</f>
        <v>0</v>
      </c>
      <c r="AG38" s="200">
        <f>IFERROR(IF(NOT(AO38=0), AO38 &amp; " - " &amp; INDEX(Produktionsmethoden!$M:$M, MATCH(AO38, Produktionsmethoden!$K:$K, 0)), 0), AO38)</f>
        <v>0</v>
      </c>
      <c r="AH38" s="200">
        <f>IFERROR(IF(NOT(AP38=0), AP38 &amp; " - " &amp; INDEX(Produktionsmethoden!$M:$M, MATCH(AP38, Produktionsmethoden!$K:$K, 0)), 0), AP38)</f>
        <v>0</v>
      </c>
      <c r="AI38" s="200">
        <f>IFERROR(IF(NOT(AQ38=0), AQ38 &amp; " - " &amp; INDEX(Produktionsmethoden!$M:$M, MATCH(AQ38, Produktionsmethoden!$K:$K, 0)), 0), AQ38)</f>
        <v>0</v>
      </c>
      <c r="AJ38" s="200">
        <f>IFERROR(IF(NOT(AR38=0), AR38 &amp; " - " &amp; INDEX(Produktionsmethoden!$M:$M, MATCH(AR38, Produktionsmethoden!$K:$K, 0)), 0), AR38)</f>
        <v>0</v>
      </c>
      <c r="AK38" s="200">
        <f>IFERROR(IF(NOT(AS38=0), AS38 &amp; " - " &amp; INDEX(Produktionsmethoden!$M:$M, MATCH(AS38, Produktionsmethoden!$K:$K, 0)), 0), AS38)</f>
        <v>0</v>
      </c>
      <c r="AL38" s="200">
        <f>IFERROR(IF(NOT(AT38=0), AT38 &amp; " - " &amp; INDEX(Produktionsmethoden!$M:$M, MATCH(AT38, Produktionsmethoden!$K:$K, 0)), 0), AT38)</f>
        <v>0</v>
      </c>
      <c r="AM38" s="187" t="str" cm="1">
        <f t="array" ref="AM38">IF(ISBLANK($E38), "Bitte CN Code in Spalte C angeben", IFERROR(INDEX(Produktionsmethoden!B:B, MATCH($E38, Produktionsmethoden!$A:$A, 0), 0), ""))</f>
        <v>Bitte CN Code in Spalte C angeben</v>
      </c>
      <c r="AN38" s="187" cm="1">
        <f t="array" ref="AN38">IF(ISBLANK($E38), 0, IFERROR(INDEX(Produktionsmethoden!C:C, MATCH($E38, Produktionsmethoden!$A:$A, 0), 0), ""))</f>
        <v>0</v>
      </c>
      <c r="AO38" s="187" cm="1">
        <f t="array" ref="AO38">IF(ISBLANK($E38), 0, IFERROR(INDEX(Produktionsmethoden!D:D, MATCH($E38, Produktionsmethoden!$A:$A, 0), 0), ""))</f>
        <v>0</v>
      </c>
      <c r="AP38" s="187" cm="1">
        <f t="array" ref="AP38">IF(ISBLANK($E38), 0, IFERROR(INDEX(Produktionsmethoden!E:E, MATCH($E38, Produktionsmethoden!$A:$A, 0), 0), ""))</f>
        <v>0</v>
      </c>
      <c r="AQ38" s="187" cm="1">
        <f t="array" ref="AQ38">IF(ISBLANK($E38), 0, IFERROR(INDEX(Produktionsmethoden!F:F, MATCH($E38, Produktionsmethoden!$A:$A, 0), 0), ""))</f>
        <v>0</v>
      </c>
      <c r="AR38" s="187" cm="1">
        <f t="array" ref="AR38">IF(ISBLANK($E38), 0, IFERROR(INDEX(Produktionsmethoden!G:G, MATCH($E38, Produktionsmethoden!$A:$A, 0), 0), ""))</f>
        <v>0</v>
      </c>
      <c r="AS38" s="187" cm="1">
        <f t="array" ref="AS38">IF(ISBLANK($E38), 0, IFERROR(INDEX(Produktionsmethoden!H:H, MATCH($E38, Produktionsmethoden!$A:$A, 0), 0), ""))</f>
        <v>0</v>
      </c>
      <c r="AT38" s="187" cm="1">
        <f t="array" ref="AT38">IF(ISBLANK($E38), 0, IFERROR(INDEX(Produktionsmethoden!I:I, MATCH($E38, Produktionsmethoden!$A:$A, 0), 0), ""))</f>
        <v>0</v>
      </c>
      <c r="AU38" s="188"/>
    </row>
    <row r="39" spans="1:47" s="180" customFormat="1" ht="45" customHeight="1" thickTop="1" thickBot="1">
      <c r="A39" s="170"/>
      <c r="B39" s="179"/>
      <c r="C39" s="203">
        <v>26</v>
      </c>
      <c r="D39" s="312"/>
      <c r="E39" s="303"/>
      <c r="F39" s="313"/>
      <c r="G39" s="303"/>
      <c r="H39" s="303"/>
      <c r="I39" s="164"/>
      <c r="J39" s="303"/>
      <c r="K39" s="303"/>
      <c r="L39" s="163"/>
      <c r="M39" s="163"/>
      <c r="N39" s="307" t="str">
        <f t="shared" si="0"/>
        <v>Bitte zuerst Warenmenge in M angeben</v>
      </c>
      <c r="O39" s="163"/>
      <c r="P39" s="162"/>
      <c r="Q39" s="161"/>
      <c r="R39" s="160"/>
      <c r="S39" s="160"/>
      <c r="T39" s="159"/>
      <c r="U39" s="310"/>
      <c r="V39" s="310"/>
      <c r="W39" s="310"/>
      <c r="X39" s="310"/>
      <c r="Y39" s="310"/>
      <c r="Z39" s="310"/>
      <c r="AA39" s="310"/>
      <c r="AB39" s="206"/>
      <c r="AC39" s="206"/>
      <c r="AD39" s="207"/>
      <c r="AE39" s="200" t="str">
        <f>IFERROR(IF(NOT(AM39=0), AM39 &amp; " - " &amp; INDEX(Produktionsmethoden!$M:$M, MATCH(AM39, Produktionsmethoden!$K:$K, 0)), 0), AM39)</f>
        <v>Bitte CN Code in Spalte C angeben</v>
      </c>
      <c r="AF39" s="200">
        <f>IFERROR(IF(NOT(AN39=0), AN39 &amp; " - " &amp; INDEX(Produktionsmethoden!$M:$M, MATCH(AN39, Produktionsmethoden!$K:$K, 0)), 0), AN39)</f>
        <v>0</v>
      </c>
      <c r="AG39" s="200">
        <f>IFERROR(IF(NOT(AO39=0), AO39 &amp; " - " &amp; INDEX(Produktionsmethoden!$M:$M, MATCH(AO39, Produktionsmethoden!$K:$K, 0)), 0), AO39)</f>
        <v>0</v>
      </c>
      <c r="AH39" s="200">
        <f>IFERROR(IF(NOT(AP39=0), AP39 &amp; " - " &amp; INDEX(Produktionsmethoden!$M:$M, MATCH(AP39, Produktionsmethoden!$K:$K, 0)), 0), AP39)</f>
        <v>0</v>
      </c>
      <c r="AI39" s="200">
        <f>IFERROR(IF(NOT(AQ39=0), AQ39 &amp; " - " &amp; INDEX(Produktionsmethoden!$M:$M, MATCH(AQ39, Produktionsmethoden!$K:$K, 0)), 0), AQ39)</f>
        <v>0</v>
      </c>
      <c r="AJ39" s="200">
        <f>IFERROR(IF(NOT(AR39=0), AR39 &amp; " - " &amp; INDEX(Produktionsmethoden!$M:$M, MATCH(AR39, Produktionsmethoden!$K:$K, 0)), 0), AR39)</f>
        <v>0</v>
      </c>
      <c r="AK39" s="200">
        <f>IFERROR(IF(NOT(AS39=0), AS39 &amp; " - " &amp; INDEX(Produktionsmethoden!$M:$M, MATCH(AS39, Produktionsmethoden!$K:$K, 0)), 0), AS39)</f>
        <v>0</v>
      </c>
      <c r="AL39" s="200">
        <f>IFERROR(IF(NOT(AT39=0), AT39 &amp; " - " &amp; INDEX(Produktionsmethoden!$M:$M, MATCH(AT39, Produktionsmethoden!$K:$K, 0)), 0), AT39)</f>
        <v>0</v>
      </c>
      <c r="AM39" s="187" t="str" cm="1">
        <f t="array" ref="AM39">IF(ISBLANK($E39), "Bitte CN Code in Spalte C angeben", IFERROR(INDEX(Produktionsmethoden!B:B, MATCH($E39, Produktionsmethoden!$A:$A, 0), 0), ""))</f>
        <v>Bitte CN Code in Spalte C angeben</v>
      </c>
      <c r="AN39" s="187" cm="1">
        <f t="array" ref="AN39">IF(ISBLANK($E39), 0, IFERROR(INDEX(Produktionsmethoden!C:C, MATCH($E39, Produktionsmethoden!$A:$A, 0), 0), ""))</f>
        <v>0</v>
      </c>
      <c r="AO39" s="187" cm="1">
        <f t="array" ref="AO39">IF(ISBLANK($E39), 0, IFERROR(INDEX(Produktionsmethoden!D:D, MATCH($E39, Produktionsmethoden!$A:$A, 0), 0), ""))</f>
        <v>0</v>
      </c>
      <c r="AP39" s="187" cm="1">
        <f t="array" ref="AP39">IF(ISBLANK($E39), 0, IFERROR(INDEX(Produktionsmethoden!E:E, MATCH($E39, Produktionsmethoden!$A:$A, 0), 0), ""))</f>
        <v>0</v>
      </c>
      <c r="AQ39" s="187" cm="1">
        <f t="array" ref="AQ39">IF(ISBLANK($E39), 0, IFERROR(INDEX(Produktionsmethoden!F:F, MATCH($E39, Produktionsmethoden!$A:$A, 0), 0), ""))</f>
        <v>0</v>
      </c>
      <c r="AR39" s="187" cm="1">
        <f t="array" ref="AR39">IF(ISBLANK($E39), 0, IFERROR(INDEX(Produktionsmethoden!G:G, MATCH($E39, Produktionsmethoden!$A:$A, 0), 0), ""))</f>
        <v>0</v>
      </c>
      <c r="AS39" s="187" cm="1">
        <f t="array" ref="AS39">IF(ISBLANK($E39), 0, IFERROR(INDEX(Produktionsmethoden!H:H, MATCH($E39, Produktionsmethoden!$A:$A, 0), 0), ""))</f>
        <v>0</v>
      </c>
      <c r="AT39" s="187" cm="1">
        <f t="array" ref="AT39">IF(ISBLANK($E39), 0, IFERROR(INDEX(Produktionsmethoden!I:I, MATCH($E39, Produktionsmethoden!$A:$A, 0), 0), ""))</f>
        <v>0</v>
      </c>
      <c r="AU39" s="188"/>
    </row>
    <row r="40" spans="1:47" s="180" customFormat="1" ht="45" customHeight="1" thickTop="1" thickBot="1">
      <c r="A40" s="170"/>
      <c r="B40" s="179"/>
      <c r="C40" s="203">
        <v>27</v>
      </c>
      <c r="D40" s="312"/>
      <c r="E40" s="303"/>
      <c r="F40" s="313"/>
      <c r="G40" s="303"/>
      <c r="H40" s="303"/>
      <c r="I40" s="164"/>
      <c r="J40" s="303"/>
      <c r="K40" s="303"/>
      <c r="L40" s="163"/>
      <c r="M40" s="163"/>
      <c r="N40" s="307" t="str">
        <f t="shared" si="0"/>
        <v>Bitte zuerst Warenmenge in M angeben</v>
      </c>
      <c r="O40" s="163"/>
      <c r="P40" s="162"/>
      <c r="Q40" s="161"/>
      <c r="R40" s="160"/>
      <c r="S40" s="160"/>
      <c r="T40" s="159"/>
      <c r="U40" s="310"/>
      <c r="V40" s="310"/>
      <c r="W40" s="310"/>
      <c r="X40" s="310"/>
      <c r="Y40" s="310"/>
      <c r="Z40" s="310"/>
      <c r="AA40" s="310"/>
      <c r="AB40" s="206"/>
      <c r="AC40" s="206"/>
      <c r="AD40" s="207"/>
      <c r="AE40" s="200" t="str">
        <f>IFERROR(IF(NOT(AM40=0), AM40 &amp; " - " &amp; INDEX(Produktionsmethoden!$M:$M, MATCH(AM40, Produktionsmethoden!$K:$K, 0)), 0), AM40)</f>
        <v>Bitte CN Code in Spalte C angeben</v>
      </c>
      <c r="AF40" s="200">
        <f>IFERROR(IF(NOT(AN40=0), AN40 &amp; " - " &amp; INDEX(Produktionsmethoden!$M:$M, MATCH(AN40, Produktionsmethoden!$K:$K, 0)), 0), AN40)</f>
        <v>0</v>
      </c>
      <c r="AG40" s="200">
        <f>IFERROR(IF(NOT(AO40=0), AO40 &amp; " - " &amp; INDEX(Produktionsmethoden!$M:$M, MATCH(AO40, Produktionsmethoden!$K:$K, 0)), 0), AO40)</f>
        <v>0</v>
      </c>
      <c r="AH40" s="200">
        <f>IFERROR(IF(NOT(AP40=0), AP40 &amp; " - " &amp; INDEX(Produktionsmethoden!$M:$M, MATCH(AP40, Produktionsmethoden!$K:$K, 0)), 0), AP40)</f>
        <v>0</v>
      </c>
      <c r="AI40" s="200">
        <f>IFERROR(IF(NOT(AQ40=0), AQ40 &amp; " - " &amp; INDEX(Produktionsmethoden!$M:$M, MATCH(AQ40, Produktionsmethoden!$K:$K, 0)), 0), AQ40)</f>
        <v>0</v>
      </c>
      <c r="AJ40" s="200">
        <f>IFERROR(IF(NOT(AR40=0), AR40 &amp; " - " &amp; INDEX(Produktionsmethoden!$M:$M, MATCH(AR40, Produktionsmethoden!$K:$K, 0)), 0), AR40)</f>
        <v>0</v>
      </c>
      <c r="AK40" s="200">
        <f>IFERROR(IF(NOT(AS40=0), AS40 &amp; " - " &amp; INDEX(Produktionsmethoden!$M:$M, MATCH(AS40, Produktionsmethoden!$K:$K, 0)), 0), AS40)</f>
        <v>0</v>
      </c>
      <c r="AL40" s="200">
        <f>IFERROR(IF(NOT(AT40=0), AT40 &amp; " - " &amp; INDEX(Produktionsmethoden!$M:$M, MATCH(AT40, Produktionsmethoden!$K:$K, 0)), 0), AT40)</f>
        <v>0</v>
      </c>
      <c r="AM40" s="187" t="str" cm="1">
        <f t="array" ref="AM40">IF(ISBLANK($E40), "Bitte CN Code in Spalte C angeben", IFERROR(INDEX(Produktionsmethoden!B:B, MATCH($E40, Produktionsmethoden!$A:$A, 0), 0), ""))</f>
        <v>Bitte CN Code in Spalte C angeben</v>
      </c>
      <c r="AN40" s="187" cm="1">
        <f t="array" ref="AN40">IF(ISBLANK($E40), 0, IFERROR(INDEX(Produktionsmethoden!C:C, MATCH($E40, Produktionsmethoden!$A:$A, 0), 0), ""))</f>
        <v>0</v>
      </c>
      <c r="AO40" s="187" cm="1">
        <f t="array" ref="AO40">IF(ISBLANK($E40), 0, IFERROR(INDEX(Produktionsmethoden!D:D, MATCH($E40, Produktionsmethoden!$A:$A, 0), 0), ""))</f>
        <v>0</v>
      </c>
      <c r="AP40" s="187" cm="1">
        <f t="array" ref="AP40">IF(ISBLANK($E40), 0, IFERROR(INDEX(Produktionsmethoden!E:E, MATCH($E40, Produktionsmethoden!$A:$A, 0), 0), ""))</f>
        <v>0</v>
      </c>
      <c r="AQ40" s="187" cm="1">
        <f t="array" ref="AQ40">IF(ISBLANK($E40), 0, IFERROR(INDEX(Produktionsmethoden!F:F, MATCH($E40, Produktionsmethoden!$A:$A, 0), 0), ""))</f>
        <v>0</v>
      </c>
      <c r="AR40" s="187" cm="1">
        <f t="array" ref="AR40">IF(ISBLANK($E40), 0, IFERROR(INDEX(Produktionsmethoden!G:G, MATCH($E40, Produktionsmethoden!$A:$A, 0), 0), ""))</f>
        <v>0</v>
      </c>
      <c r="AS40" s="187" cm="1">
        <f t="array" ref="AS40">IF(ISBLANK($E40), 0, IFERROR(INDEX(Produktionsmethoden!H:H, MATCH($E40, Produktionsmethoden!$A:$A, 0), 0), ""))</f>
        <v>0</v>
      </c>
      <c r="AT40" s="187" cm="1">
        <f t="array" ref="AT40">IF(ISBLANK($E40), 0, IFERROR(INDEX(Produktionsmethoden!I:I, MATCH($E40, Produktionsmethoden!$A:$A, 0), 0), ""))</f>
        <v>0</v>
      </c>
      <c r="AU40" s="188"/>
    </row>
    <row r="41" spans="1:47" s="180" customFormat="1" ht="45" customHeight="1" thickTop="1" thickBot="1">
      <c r="A41" s="170"/>
      <c r="B41" s="179"/>
      <c r="C41" s="203">
        <v>28</v>
      </c>
      <c r="D41" s="312"/>
      <c r="E41" s="303"/>
      <c r="F41" s="313"/>
      <c r="G41" s="303"/>
      <c r="H41" s="303"/>
      <c r="I41" s="164"/>
      <c r="J41" s="303"/>
      <c r="K41" s="303"/>
      <c r="L41" s="163"/>
      <c r="M41" s="163"/>
      <c r="N41" s="307" t="str">
        <f t="shared" si="0"/>
        <v>Bitte zuerst Warenmenge in M angeben</v>
      </c>
      <c r="O41" s="163"/>
      <c r="P41" s="162"/>
      <c r="Q41" s="161"/>
      <c r="R41" s="160"/>
      <c r="S41" s="160"/>
      <c r="T41" s="159"/>
      <c r="U41" s="310"/>
      <c r="V41" s="310"/>
      <c r="W41" s="310"/>
      <c r="X41" s="310"/>
      <c r="Y41" s="310"/>
      <c r="Z41" s="310"/>
      <c r="AA41" s="310"/>
      <c r="AB41" s="206"/>
      <c r="AC41" s="206"/>
      <c r="AD41" s="207"/>
      <c r="AE41" s="200" t="str">
        <f>IFERROR(IF(NOT(AM41=0), AM41 &amp; " - " &amp; INDEX(Produktionsmethoden!$M:$M, MATCH(AM41, Produktionsmethoden!$K:$K, 0)), 0), AM41)</f>
        <v>Bitte CN Code in Spalte C angeben</v>
      </c>
      <c r="AF41" s="200">
        <f>IFERROR(IF(NOT(AN41=0), AN41 &amp; " - " &amp; INDEX(Produktionsmethoden!$M:$M, MATCH(AN41, Produktionsmethoden!$K:$K, 0)), 0), AN41)</f>
        <v>0</v>
      </c>
      <c r="AG41" s="200">
        <f>IFERROR(IF(NOT(AO41=0), AO41 &amp; " - " &amp; INDEX(Produktionsmethoden!$M:$M, MATCH(AO41, Produktionsmethoden!$K:$K, 0)), 0), AO41)</f>
        <v>0</v>
      </c>
      <c r="AH41" s="200">
        <f>IFERROR(IF(NOT(AP41=0), AP41 &amp; " - " &amp; INDEX(Produktionsmethoden!$M:$M, MATCH(AP41, Produktionsmethoden!$K:$K, 0)), 0), AP41)</f>
        <v>0</v>
      </c>
      <c r="AI41" s="200">
        <f>IFERROR(IF(NOT(AQ41=0), AQ41 &amp; " - " &amp; INDEX(Produktionsmethoden!$M:$M, MATCH(AQ41, Produktionsmethoden!$K:$K, 0)), 0), AQ41)</f>
        <v>0</v>
      </c>
      <c r="AJ41" s="200">
        <f>IFERROR(IF(NOT(AR41=0), AR41 &amp; " - " &amp; INDEX(Produktionsmethoden!$M:$M, MATCH(AR41, Produktionsmethoden!$K:$K, 0)), 0), AR41)</f>
        <v>0</v>
      </c>
      <c r="AK41" s="200">
        <f>IFERROR(IF(NOT(AS41=0), AS41 &amp; " - " &amp; INDEX(Produktionsmethoden!$M:$M, MATCH(AS41, Produktionsmethoden!$K:$K, 0)), 0), AS41)</f>
        <v>0</v>
      </c>
      <c r="AL41" s="200">
        <f>IFERROR(IF(NOT(AT41=0), AT41 &amp; " - " &amp; INDEX(Produktionsmethoden!$M:$M, MATCH(AT41, Produktionsmethoden!$K:$K, 0)), 0), AT41)</f>
        <v>0</v>
      </c>
      <c r="AM41" s="187" t="str" cm="1">
        <f t="array" ref="AM41">IF(ISBLANK($E41), "Bitte CN Code in Spalte C angeben", IFERROR(INDEX(Produktionsmethoden!B:B, MATCH($E41, Produktionsmethoden!$A:$A, 0), 0), ""))</f>
        <v>Bitte CN Code in Spalte C angeben</v>
      </c>
      <c r="AN41" s="187" cm="1">
        <f t="array" ref="AN41">IF(ISBLANK($E41), 0, IFERROR(INDEX(Produktionsmethoden!C:C, MATCH($E41, Produktionsmethoden!$A:$A, 0), 0), ""))</f>
        <v>0</v>
      </c>
      <c r="AO41" s="187" cm="1">
        <f t="array" ref="AO41">IF(ISBLANK($E41), 0, IFERROR(INDEX(Produktionsmethoden!D:D, MATCH($E41, Produktionsmethoden!$A:$A, 0), 0), ""))</f>
        <v>0</v>
      </c>
      <c r="AP41" s="187" cm="1">
        <f t="array" ref="AP41">IF(ISBLANK($E41), 0, IFERROR(INDEX(Produktionsmethoden!E:E, MATCH($E41, Produktionsmethoden!$A:$A, 0), 0), ""))</f>
        <v>0</v>
      </c>
      <c r="AQ41" s="187" cm="1">
        <f t="array" ref="AQ41">IF(ISBLANK($E41), 0, IFERROR(INDEX(Produktionsmethoden!F:F, MATCH($E41, Produktionsmethoden!$A:$A, 0), 0), ""))</f>
        <v>0</v>
      </c>
      <c r="AR41" s="187" cm="1">
        <f t="array" ref="AR41">IF(ISBLANK($E41), 0, IFERROR(INDEX(Produktionsmethoden!G:G, MATCH($E41, Produktionsmethoden!$A:$A, 0), 0), ""))</f>
        <v>0</v>
      </c>
      <c r="AS41" s="187" cm="1">
        <f t="array" ref="AS41">IF(ISBLANK($E41), 0, IFERROR(INDEX(Produktionsmethoden!H:H, MATCH($E41, Produktionsmethoden!$A:$A, 0), 0), ""))</f>
        <v>0</v>
      </c>
      <c r="AT41" s="187" cm="1">
        <f t="array" ref="AT41">IF(ISBLANK($E41), 0, IFERROR(INDEX(Produktionsmethoden!I:I, MATCH($E41, Produktionsmethoden!$A:$A, 0), 0), ""))</f>
        <v>0</v>
      </c>
      <c r="AU41" s="188"/>
    </row>
    <row r="42" spans="1:47" s="180" customFormat="1" ht="45" customHeight="1" thickTop="1" thickBot="1">
      <c r="A42" s="170"/>
      <c r="B42" s="179"/>
      <c r="C42" s="203">
        <v>29</v>
      </c>
      <c r="D42" s="312"/>
      <c r="E42" s="303"/>
      <c r="F42" s="313"/>
      <c r="G42" s="303"/>
      <c r="H42" s="303"/>
      <c r="I42" s="164"/>
      <c r="J42" s="303"/>
      <c r="K42" s="303"/>
      <c r="L42" s="163"/>
      <c r="M42" s="163"/>
      <c r="N42" s="307" t="str">
        <f t="shared" si="0"/>
        <v>Bitte zuerst Warenmenge in M angeben</v>
      </c>
      <c r="O42" s="163"/>
      <c r="P42" s="162"/>
      <c r="Q42" s="161"/>
      <c r="R42" s="160"/>
      <c r="S42" s="160"/>
      <c r="T42" s="159"/>
      <c r="U42" s="310"/>
      <c r="V42" s="310"/>
      <c r="W42" s="310"/>
      <c r="X42" s="310"/>
      <c r="Y42" s="310"/>
      <c r="Z42" s="310"/>
      <c r="AA42" s="310"/>
      <c r="AB42" s="206"/>
      <c r="AC42" s="206"/>
      <c r="AD42" s="207"/>
      <c r="AE42" s="200" t="str">
        <f>IFERROR(IF(NOT(AM42=0), AM42 &amp; " - " &amp; INDEX(Produktionsmethoden!$M:$M, MATCH(AM42, Produktionsmethoden!$K:$K, 0)), 0), AM42)</f>
        <v>Bitte CN Code in Spalte C angeben</v>
      </c>
      <c r="AF42" s="200">
        <f>IFERROR(IF(NOT(AN42=0), AN42 &amp; " - " &amp; INDEX(Produktionsmethoden!$M:$M, MATCH(AN42, Produktionsmethoden!$K:$K, 0)), 0), AN42)</f>
        <v>0</v>
      </c>
      <c r="AG42" s="200">
        <f>IFERROR(IF(NOT(AO42=0), AO42 &amp; " - " &amp; INDEX(Produktionsmethoden!$M:$M, MATCH(AO42, Produktionsmethoden!$K:$K, 0)), 0), AO42)</f>
        <v>0</v>
      </c>
      <c r="AH42" s="200">
        <f>IFERROR(IF(NOT(AP42=0), AP42 &amp; " - " &amp; INDEX(Produktionsmethoden!$M:$M, MATCH(AP42, Produktionsmethoden!$K:$K, 0)), 0), AP42)</f>
        <v>0</v>
      </c>
      <c r="AI42" s="200">
        <f>IFERROR(IF(NOT(AQ42=0), AQ42 &amp; " - " &amp; INDEX(Produktionsmethoden!$M:$M, MATCH(AQ42, Produktionsmethoden!$K:$K, 0)), 0), AQ42)</f>
        <v>0</v>
      </c>
      <c r="AJ42" s="200">
        <f>IFERROR(IF(NOT(AR42=0), AR42 &amp; " - " &amp; INDEX(Produktionsmethoden!$M:$M, MATCH(AR42, Produktionsmethoden!$K:$K, 0)), 0), AR42)</f>
        <v>0</v>
      </c>
      <c r="AK42" s="200">
        <f>IFERROR(IF(NOT(AS42=0), AS42 &amp; " - " &amp; INDEX(Produktionsmethoden!$M:$M, MATCH(AS42, Produktionsmethoden!$K:$K, 0)), 0), AS42)</f>
        <v>0</v>
      </c>
      <c r="AL42" s="200">
        <f>IFERROR(IF(NOT(AT42=0), AT42 &amp; " - " &amp; INDEX(Produktionsmethoden!$M:$M, MATCH(AT42, Produktionsmethoden!$K:$K, 0)), 0), AT42)</f>
        <v>0</v>
      </c>
      <c r="AM42" s="187" t="str" cm="1">
        <f t="array" ref="AM42">IF(ISBLANK($E42), "Bitte CN Code in Spalte C angeben", IFERROR(INDEX(Produktionsmethoden!B:B, MATCH($E42, Produktionsmethoden!$A:$A, 0), 0), ""))</f>
        <v>Bitte CN Code in Spalte C angeben</v>
      </c>
      <c r="AN42" s="187" cm="1">
        <f t="array" ref="AN42">IF(ISBLANK($E42), 0, IFERROR(INDEX(Produktionsmethoden!C:C, MATCH($E42, Produktionsmethoden!$A:$A, 0), 0), ""))</f>
        <v>0</v>
      </c>
      <c r="AO42" s="187" cm="1">
        <f t="array" ref="AO42">IF(ISBLANK($E42), 0, IFERROR(INDEX(Produktionsmethoden!D:D, MATCH($E42, Produktionsmethoden!$A:$A, 0), 0), ""))</f>
        <v>0</v>
      </c>
      <c r="AP42" s="187" cm="1">
        <f t="array" ref="AP42">IF(ISBLANK($E42), 0, IFERROR(INDEX(Produktionsmethoden!E:E, MATCH($E42, Produktionsmethoden!$A:$A, 0), 0), ""))</f>
        <v>0</v>
      </c>
      <c r="AQ42" s="187" cm="1">
        <f t="array" ref="AQ42">IF(ISBLANK($E42), 0, IFERROR(INDEX(Produktionsmethoden!F:F, MATCH($E42, Produktionsmethoden!$A:$A, 0), 0), ""))</f>
        <v>0</v>
      </c>
      <c r="AR42" s="187" cm="1">
        <f t="array" ref="AR42">IF(ISBLANK($E42), 0, IFERROR(INDEX(Produktionsmethoden!G:G, MATCH($E42, Produktionsmethoden!$A:$A, 0), 0), ""))</f>
        <v>0</v>
      </c>
      <c r="AS42" s="187" cm="1">
        <f t="array" ref="AS42">IF(ISBLANK($E42), 0, IFERROR(INDEX(Produktionsmethoden!H:H, MATCH($E42, Produktionsmethoden!$A:$A, 0), 0), ""))</f>
        <v>0</v>
      </c>
      <c r="AT42" s="187" cm="1">
        <f t="array" ref="AT42">IF(ISBLANK($E42), 0, IFERROR(INDEX(Produktionsmethoden!I:I, MATCH($E42, Produktionsmethoden!$A:$A, 0), 0), ""))</f>
        <v>0</v>
      </c>
      <c r="AU42" s="188"/>
    </row>
    <row r="43" spans="1:47" s="180" customFormat="1" ht="45" customHeight="1" thickTop="1" thickBot="1">
      <c r="A43" s="170"/>
      <c r="B43" s="179"/>
      <c r="C43" s="203">
        <v>30</v>
      </c>
      <c r="D43" s="312"/>
      <c r="E43" s="303"/>
      <c r="F43" s="313"/>
      <c r="G43" s="303"/>
      <c r="H43" s="303"/>
      <c r="I43" s="164"/>
      <c r="J43" s="303"/>
      <c r="K43" s="303"/>
      <c r="L43" s="163"/>
      <c r="M43" s="163"/>
      <c r="N43" s="307" t="str">
        <f t="shared" si="0"/>
        <v>Bitte zuerst Warenmenge in M angeben</v>
      </c>
      <c r="O43" s="163"/>
      <c r="P43" s="162"/>
      <c r="Q43" s="161"/>
      <c r="R43" s="160"/>
      <c r="S43" s="160"/>
      <c r="T43" s="159"/>
      <c r="U43" s="310"/>
      <c r="V43" s="310"/>
      <c r="W43" s="310"/>
      <c r="X43" s="310"/>
      <c r="Y43" s="310"/>
      <c r="Z43" s="310"/>
      <c r="AA43" s="310"/>
      <c r="AB43" s="206"/>
      <c r="AC43" s="206"/>
      <c r="AD43" s="207"/>
      <c r="AE43" s="200" t="str">
        <f>IFERROR(IF(NOT(AM43=0), AM43 &amp; " - " &amp; INDEX(Produktionsmethoden!$M:$M, MATCH(AM43, Produktionsmethoden!$K:$K, 0)), 0), AM43)</f>
        <v>Bitte CN Code in Spalte C angeben</v>
      </c>
      <c r="AF43" s="200">
        <f>IFERROR(IF(NOT(AN43=0), AN43 &amp; " - " &amp; INDEX(Produktionsmethoden!$M:$M, MATCH(AN43, Produktionsmethoden!$K:$K, 0)), 0), AN43)</f>
        <v>0</v>
      </c>
      <c r="AG43" s="200">
        <f>IFERROR(IF(NOT(AO43=0), AO43 &amp; " - " &amp; INDEX(Produktionsmethoden!$M:$M, MATCH(AO43, Produktionsmethoden!$K:$K, 0)), 0), AO43)</f>
        <v>0</v>
      </c>
      <c r="AH43" s="200">
        <f>IFERROR(IF(NOT(AP43=0), AP43 &amp; " - " &amp; INDEX(Produktionsmethoden!$M:$M, MATCH(AP43, Produktionsmethoden!$K:$K, 0)), 0), AP43)</f>
        <v>0</v>
      </c>
      <c r="AI43" s="200">
        <f>IFERROR(IF(NOT(AQ43=0), AQ43 &amp; " - " &amp; INDEX(Produktionsmethoden!$M:$M, MATCH(AQ43, Produktionsmethoden!$K:$K, 0)), 0), AQ43)</f>
        <v>0</v>
      </c>
      <c r="AJ43" s="200">
        <f>IFERROR(IF(NOT(AR43=0), AR43 &amp; " - " &amp; INDEX(Produktionsmethoden!$M:$M, MATCH(AR43, Produktionsmethoden!$K:$K, 0)), 0), AR43)</f>
        <v>0</v>
      </c>
      <c r="AK43" s="200">
        <f>IFERROR(IF(NOT(AS43=0), AS43 &amp; " - " &amp; INDEX(Produktionsmethoden!$M:$M, MATCH(AS43, Produktionsmethoden!$K:$K, 0)), 0), AS43)</f>
        <v>0</v>
      </c>
      <c r="AL43" s="200">
        <f>IFERROR(IF(NOT(AT43=0), AT43 &amp; " - " &amp; INDEX(Produktionsmethoden!$M:$M, MATCH(AT43, Produktionsmethoden!$K:$K, 0)), 0), AT43)</f>
        <v>0</v>
      </c>
      <c r="AM43" s="187" t="str" cm="1">
        <f t="array" ref="AM43">IF(ISBLANK($E43), "Bitte CN Code in Spalte C angeben", IFERROR(INDEX(Produktionsmethoden!B:B, MATCH($E43, Produktionsmethoden!$A:$A, 0), 0), ""))</f>
        <v>Bitte CN Code in Spalte C angeben</v>
      </c>
      <c r="AN43" s="187" cm="1">
        <f t="array" ref="AN43">IF(ISBLANK($E43), 0, IFERROR(INDEX(Produktionsmethoden!C:C, MATCH($E43, Produktionsmethoden!$A:$A, 0), 0), ""))</f>
        <v>0</v>
      </c>
      <c r="AO43" s="187" cm="1">
        <f t="array" ref="AO43">IF(ISBLANK($E43), 0, IFERROR(INDEX(Produktionsmethoden!D:D, MATCH($E43, Produktionsmethoden!$A:$A, 0), 0), ""))</f>
        <v>0</v>
      </c>
      <c r="AP43" s="187" cm="1">
        <f t="array" ref="AP43">IF(ISBLANK($E43), 0, IFERROR(INDEX(Produktionsmethoden!E:E, MATCH($E43, Produktionsmethoden!$A:$A, 0), 0), ""))</f>
        <v>0</v>
      </c>
      <c r="AQ43" s="187" cm="1">
        <f t="array" ref="AQ43">IF(ISBLANK($E43), 0, IFERROR(INDEX(Produktionsmethoden!F:F, MATCH($E43, Produktionsmethoden!$A:$A, 0), 0), ""))</f>
        <v>0</v>
      </c>
      <c r="AR43" s="187" cm="1">
        <f t="array" ref="AR43">IF(ISBLANK($E43), 0, IFERROR(INDEX(Produktionsmethoden!G:G, MATCH($E43, Produktionsmethoden!$A:$A, 0), 0), ""))</f>
        <v>0</v>
      </c>
      <c r="AS43" s="187" cm="1">
        <f t="array" ref="AS43">IF(ISBLANK($E43), 0, IFERROR(INDEX(Produktionsmethoden!H:H, MATCH($E43, Produktionsmethoden!$A:$A, 0), 0), ""))</f>
        <v>0</v>
      </c>
      <c r="AT43" s="187" cm="1">
        <f t="array" ref="AT43">IF(ISBLANK($E43), 0, IFERROR(INDEX(Produktionsmethoden!I:I, MATCH($E43, Produktionsmethoden!$A:$A, 0), 0), ""))</f>
        <v>0</v>
      </c>
      <c r="AU43" s="188"/>
    </row>
    <row r="44" spans="1:47" s="180" customFormat="1" ht="45" customHeight="1" thickTop="1" thickBot="1">
      <c r="A44" s="170"/>
      <c r="B44" s="179"/>
      <c r="C44" s="203">
        <v>31</v>
      </c>
      <c r="D44" s="312"/>
      <c r="E44" s="303"/>
      <c r="F44" s="313"/>
      <c r="G44" s="303"/>
      <c r="H44" s="303"/>
      <c r="I44" s="164"/>
      <c r="J44" s="303"/>
      <c r="K44" s="303"/>
      <c r="L44" s="163"/>
      <c r="M44" s="163"/>
      <c r="N44" s="307" t="str">
        <f t="shared" si="0"/>
        <v>Bitte zuerst Warenmenge in M angeben</v>
      </c>
      <c r="O44" s="163"/>
      <c r="P44" s="162"/>
      <c r="Q44" s="161"/>
      <c r="R44" s="160"/>
      <c r="S44" s="160"/>
      <c r="T44" s="159"/>
      <c r="U44" s="310"/>
      <c r="V44" s="310"/>
      <c r="W44" s="310"/>
      <c r="X44" s="310"/>
      <c r="Y44" s="310"/>
      <c r="Z44" s="310"/>
      <c r="AA44" s="310"/>
      <c r="AB44" s="206"/>
      <c r="AC44" s="206"/>
      <c r="AD44" s="207"/>
      <c r="AE44" s="200" t="str">
        <f>IFERROR(IF(NOT(AM44=0), AM44 &amp; " - " &amp; INDEX(Produktionsmethoden!$M:$M, MATCH(AM44, Produktionsmethoden!$K:$K, 0)), 0), AM44)</f>
        <v>Bitte CN Code in Spalte C angeben</v>
      </c>
      <c r="AF44" s="200">
        <f>IFERROR(IF(NOT(AN44=0), AN44 &amp; " - " &amp; INDEX(Produktionsmethoden!$M:$M, MATCH(AN44, Produktionsmethoden!$K:$K, 0)), 0), AN44)</f>
        <v>0</v>
      </c>
      <c r="AG44" s="200">
        <f>IFERROR(IF(NOT(AO44=0), AO44 &amp; " - " &amp; INDEX(Produktionsmethoden!$M:$M, MATCH(AO44, Produktionsmethoden!$K:$K, 0)), 0), AO44)</f>
        <v>0</v>
      </c>
      <c r="AH44" s="200">
        <f>IFERROR(IF(NOT(AP44=0), AP44 &amp; " - " &amp; INDEX(Produktionsmethoden!$M:$M, MATCH(AP44, Produktionsmethoden!$K:$K, 0)), 0), AP44)</f>
        <v>0</v>
      </c>
      <c r="AI44" s="200">
        <f>IFERROR(IF(NOT(AQ44=0), AQ44 &amp; " - " &amp; INDEX(Produktionsmethoden!$M:$M, MATCH(AQ44, Produktionsmethoden!$K:$K, 0)), 0), AQ44)</f>
        <v>0</v>
      </c>
      <c r="AJ44" s="200">
        <f>IFERROR(IF(NOT(AR44=0), AR44 &amp; " - " &amp; INDEX(Produktionsmethoden!$M:$M, MATCH(AR44, Produktionsmethoden!$K:$K, 0)), 0), AR44)</f>
        <v>0</v>
      </c>
      <c r="AK44" s="200">
        <f>IFERROR(IF(NOT(AS44=0), AS44 &amp; " - " &amp; INDEX(Produktionsmethoden!$M:$M, MATCH(AS44, Produktionsmethoden!$K:$K, 0)), 0), AS44)</f>
        <v>0</v>
      </c>
      <c r="AL44" s="200">
        <f>IFERROR(IF(NOT(AT44=0), AT44 &amp; " - " &amp; INDEX(Produktionsmethoden!$M:$M, MATCH(AT44, Produktionsmethoden!$K:$K, 0)), 0), AT44)</f>
        <v>0</v>
      </c>
      <c r="AM44" s="187" t="str" cm="1">
        <f t="array" ref="AM44">IF(ISBLANK($E44), "Bitte CN Code in Spalte C angeben", IFERROR(INDEX(Produktionsmethoden!B:B, MATCH($E44, Produktionsmethoden!$A:$A, 0), 0), ""))</f>
        <v>Bitte CN Code in Spalte C angeben</v>
      </c>
      <c r="AN44" s="187" cm="1">
        <f t="array" ref="AN44">IF(ISBLANK($E44), 0, IFERROR(INDEX(Produktionsmethoden!C:C, MATCH($E44, Produktionsmethoden!$A:$A, 0), 0), ""))</f>
        <v>0</v>
      </c>
      <c r="AO44" s="187" cm="1">
        <f t="array" ref="AO44">IF(ISBLANK($E44), 0, IFERROR(INDEX(Produktionsmethoden!D:D, MATCH($E44, Produktionsmethoden!$A:$A, 0), 0), ""))</f>
        <v>0</v>
      </c>
      <c r="AP44" s="187" cm="1">
        <f t="array" ref="AP44">IF(ISBLANK($E44), 0, IFERROR(INDEX(Produktionsmethoden!E:E, MATCH($E44, Produktionsmethoden!$A:$A, 0), 0), ""))</f>
        <v>0</v>
      </c>
      <c r="AQ44" s="187" cm="1">
        <f t="array" ref="AQ44">IF(ISBLANK($E44), 0, IFERROR(INDEX(Produktionsmethoden!F:F, MATCH($E44, Produktionsmethoden!$A:$A, 0), 0), ""))</f>
        <v>0</v>
      </c>
      <c r="AR44" s="187" cm="1">
        <f t="array" ref="AR44">IF(ISBLANK($E44), 0, IFERROR(INDEX(Produktionsmethoden!G:G, MATCH($E44, Produktionsmethoden!$A:$A, 0), 0), ""))</f>
        <v>0</v>
      </c>
      <c r="AS44" s="187" cm="1">
        <f t="array" ref="AS44">IF(ISBLANK($E44), 0, IFERROR(INDEX(Produktionsmethoden!H:H, MATCH($E44, Produktionsmethoden!$A:$A, 0), 0), ""))</f>
        <v>0</v>
      </c>
      <c r="AT44" s="187" cm="1">
        <f t="array" ref="AT44">IF(ISBLANK($E44), 0, IFERROR(INDEX(Produktionsmethoden!I:I, MATCH($E44, Produktionsmethoden!$A:$A, 0), 0), ""))</f>
        <v>0</v>
      </c>
      <c r="AU44" s="188"/>
    </row>
    <row r="45" spans="1:47" s="180" customFormat="1" ht="45" customHeight="1" thickTop="1" thickBot="1">
      <c r="A45" s="170"/>
      <c r="B45" s="179"/>
      <c r="C45" s="203">
        <v>32</v>
      </c>
      <c r="D45" s="312"/>
      <c r="E45" s="303"/>
      <c r="F45" s="313"/>
      <c r="G45" s="303"/>
      <c r="H45" s="303"/>
      <c r="I45" s="164"/>
      <c r="J45" s="303"/>
      <c r="K45" s="303"/>
      <c r="L45" s="163"/>
      <c r="M45" s="163"/>
      <c r="N45" s="307" t="str">
        <f t="shared" si="0"/>
        <v>Bitte zuerst Warenmenge in M angeben</v>
      </c>
      <c r="O45" s="163"/>
      <c r="P45" s="162"/>
      <c r="Q45" s="161"/>
      <c r="R45" s="160"/>
      <c r="S45" s="160"/>
      <c r="T45" s="159"/>
      <c r="U45" s="310"/>
      <c r="V45" s="310"/>
      <c r="W45" s="310"/>
      <c r="X45" s="310"/>
      <c r="Y45" s="310"/>
      <c r="Z45" s="310"/>
      <c r="AA45" s="310"/>
      <c r="AB45" s="206"/>
      <c r="AC45" s="206"/>
      <c r="AD45" s="207"/>
      <c r="AE45" s="200" t="str">
        <f>IFERROR(IF(NOT(AM45=0), AM45 &amp; " - " &amp; INDEX(Produktionsmethoden!$M:$M, MATCH(AM45, Produktionsmethoden!$K:$K, 0)), 0), AM45)</f>
        <v>Bitte CN Code in Spalte C angeben</v>
      </c>
      <c r="AF45" s="200">
        <f>IFERROR(IF(NOT(AN45=0), AN45 &amp; " - " &amp; INDEX(Produktionsmethoden!$M:$M, MATCH(AN45, Produktionsmethoden!$K:$K, 0)), 0), AN45)</f>
        <v>0</v>
      </c>
      <c r="AG45" s="200">
        <f>IFERROR(IF(NOT(AO45=0), AO45 &amp; " - " &amp; INDEX(Produktionsmethoden!$M:$M, MATCH(AO45, Produktionsmethoden!$K:$K, 0)), 0), AO45)</f>
        <v>0</v>
      </c>
      <c r="AH45" s="200">
        <f>IFERROR(IF(NOT(AP45=0), AP45 &amp; " - " &amp; INDEX(Produktionsmethoden!$M:$M, MATCH(AP45, Produktionsmethoden!$K:$K, 0)), 0), AP45)</f>
        <v>0</v>
      </c>
      <c r="AI45" s="200">
        <f>IFERROR(IF(NOT(AQ45=0), AQ45 &amp; " - " &amp; INDEX(Produktionsmethoden!$M:$M, MATCH(AQ45, Produktionsmethoden!$K:$K, 0)), 0), AQ45)</f>
        <v>0</v>
      </c>
      <c r="AJ45" s="200">
        <f>IFERROR(IF(NOT(AR45=0), AR45 &amp; " - " &amp; INDEX(Produktionsmethoden!$M:$M, MATCH(AR45, Produktionsmethoden!$K:$K, 0)), 0), AR45)</f>
        <v>0</v>
      </c>
      <c r="AK45" s="200">
        <f>IFERROR(IF(NOT(AS45=0), AS45 &amp; " - " &amp; INDEX(Produktionsmethoden!$M:$M, MATCH(AS45, Produktionsmethoden!$K:$K, 0)), 0), AS45)</f>
        <v>0</v>
      </c>
      <c r="AL45" s="200">
        <f>IFERROR(IF(NOT(AT45=0), AT45 &amp; " - " &amp; INDEX(Produktionsmethoden!$M:$M, MATCH(AT45, Produktionsmethoden!$K:$K, 0)), 0), AT45)</f>
        <v>0</v>
      </c>
      <c r="AM45" s="187" t="str" cm="1">
        <f t="array" ref="AM45">IF(ISBLANK($E45), "Bitte CN Code in Spalte C angeben", IFERROR(INDEX(Produktionsmethoden!B:B, MATCH($E45, Produktionsmethoden!$A:$A, 0), 0), ""))</f>
        <v>Bitte CN Code in Spalte C angeben</v>
      </c>
      <c r="AN45" s="187" cm="1">
        <f t="array" ref="AN45">IF(ISBLANK($E45), 0, IFERROR(INDEX(Produktionsmethoden!C:C, MATCH($E45, Produktionsmethoden!$A:$A, 0), 0), ""))</f>
        <v>0</v>
      </c>
      <c r="AO45" s="187" cm="1">
        <f t="array" ref="AO45">IF(ISBLANK($E45), 0, IFERROR(INDEX(Produktionsmethoden!D:D, MATCH($E45, Produktionsmethoden!$A:$A, 0), 0), ""))</f>
        <v>0</v>
      </c>
      <c r="AP45" s="187" cm="1">
        <f t="array" ref="AP45">IF(ISBLANK($E45), 0, IFERROR(INDEX(Produktionsmethoden!E:E, MATCH($E45, Produktionsmethoden!$A:$A, 0), 0), ""))</f>
        <v>0</v>
      </c>
      <c r="AQ45" s="187" cm="1">
        <f t="array" ref="AQ45">IF(ISBLANK($E45), 0, IFERROR(INDEX(Produktionsmethoden!F:F, MATCH($E45, Produktionsmethoden!$A:$A, 0), 0), ""))</f>
        <v>0</v>
      </c>
      <c r="AR45" s="187" cm="1">
        <f t="array" ref="AR45">IF(ISBLANK($E45), 0, IFERROR(INDEX(Produktionsmethoden!G:G, MATCH($E45, Produktionsmethoden!$A:$A, 0), 0), ""))</f>
        <v>0</v>
      </c>
      <c r="AS45" s="187" cm="1">
        <f t="array" ref="AS45">IF(ISBLANK($E45), 0, IFERROR(INDEX(Produktionsmethoden!H:H, MATCH($E45, Produktionsmethoden!$A:$A, 0), 0), ""))</f>
        <v>0</v>
      </c>
      <c r="AT45" s="187" cm="1">
        <f t="array" ref="AT45">IF(ISBLANK($E45), 0, IFERROR(INDEX(Produktionsmethoden!I:I, MATCH($E45, Produktionsmethoden!$A:$A, 0), 0), ""))</f>
        <v>0</v>
      </c>
      <c r="AU45" s="188"/>
    </row>
    <row r="46" spans="1:47" s="180" customFormat="1" ht="45" customHeight="1" thickTop="1" thickBot="1">
      <c r="A46" s="170"/>
      <c r="B46" s="179"/>
      <c r="C46" s="203">
        <v>33</v>
      </c>
      <c r="D46" s="312"/>
      <c r="E46" s="303"/>
      <c r="F46" s="313"/>
      <c r="G46" s="303"/>
      <c r="H46" s="303"/>
      <c r="I46" s="164"/>
      <c r="J46" s="303"/>
      <c r="K46" s="303"/>
      <c r="L46" s="163"/>
      <c r="M46" s="163"/>
      <c r="N46" s="307" t="str">
        <f t="shared" si="0"/>
        <v>Bitte zuerst Warenmenge in M angeben</v>
      </c>
      <c r="O46" s="163"/>
      <c r="P46" s="162"/>
      <c r="Q46" s="161"/>
      <c r="R46" s="160"/>
      <c r="S46" s="160"/>
      <c r="T46" s="159"/>
      <c r="U46" s="310"/>
      <c r="V46" s="310"/>
      <c r="W46" s="310"/>
      <c r="X46" s="310"/>
      <c r="Y46" s="310"/>
      <c r="Z46" s="310"/>
      <c r="AA46" s="310"/>
      <c r="AB46" s="206"/>
      <c r="AC46" s="206"/>
      <c r="AD46" s="207"/>
      <c r="AE46" s="200" t="str">
        <f>IFERROR(IF(NOT(AM46=0), AM46 &amp; " - " &amp; INDEX(Produktionsmethoden!$M:$M, MATCH(AM46, Produktionsmethoden!$K:$K, 0)), 0), AM46)</f>
        <v>Bitte CN Code in Spalte C angeben</v>
      </c>
      <c r="AF46" s="200">
        <f>IFERROR(IF(NOT(AN46=0), AN46 &amp; " - " &amp; INDEX(Produktionsmethoden!$M:$M, MATCH(AN46, Produktionsmethoden!$K:$K, 0)), 0), AN46)</f>
        <v>0</v>
      </c>
      <c r="AG46" s="200">
        <f>IFERROR(IF(NOT(AO46=0), AO46 &amp; " - " &amp; INDEX(Produktionsmethoden!$M:$M, MATCH(AO46, Produktionsmethoden!$K:$K, 0)), 0), AO46)</f>
        <v>0</v>
      </c>
      <c r="AH46" s="200">
        <f>IFERROR(IF(NOT(AP46=0), AP46 &amp; " - " &amp; INDEX(Produktionsmethoden!$M:$M, MATCH(AP46, Produktionsmethoden!$K:$K, 0)), 0), AP46)</f>
        <v>0</v>
      </c>
      <c r="AI46" s="200">
        <f>IFERROR(IF(NOT(AQ46=0), AQ46 &amp; " - " &amp; INDEX(Produktionsmethoden!$M:$M, MATCH(AQ46, Produktionsmethoden!$K:$K, 0)), 0), AQ46)</f>
        <v>0</v>
      </c>
      <c r="AJ46" s="200">
        <f>IFERROR(IF(NOT(AR46=0), AR46 &amp; " - " &amp; INDEX(Produktionsmethoden!$M:$M, MATCH(AR46, Produktionsmethoden!$K:$K, 0)), 0), AR46)</f>
        <v>0</v>
      </c>
      <c r="AK46" s="200">
        <f>IFERROR(IF(NOT(AS46=0), AS46 &amp; " - " &amp; INDEX(Produktionsmethoden!$M:$M, MATCH(AS46, Produktionsmethoden!$K:$K, 0)), 0), AS46)</f>
        <v>0</v>
      </c>
      <c r="AL46" s="200">
        <f>IFERROR(IF(NOT(AT46=0), AT46 &amp; " - " &amp; INDEX(Produktionsmethoden!$M:$M, MATCH(AT46, Produktionsmethoden!$K:$K, 0)), 0), AT46)</f>
        <v>0</v>
      </c>
      <c r="AM46" s="187" t="str" cm="1">
        <f t="array" ref="AM46">IF(ISBLANK($E46), "Bitte CN Code in Spalte C angeben", IFERROR(INDEX(Produktionsmethoden!B:B, MATCH($E46, Produktionsmethoden!$A:$A, 0), 0), ""))</f>
        <v>Bitte CN Code in Spalte C angeben</v>
      </c>
      <c r="AN46" s="187" cm="1">
        <f t="array" ref="AN46">IF(ISBLANK($E46), 0, IFERROR(INDEX(Produktionsmethoden!C:C, MATCH($E46, Produktionsmethoden!$A:$A, 0), 0), ""))</f>
        <v>0</v>
      </c>
      <c r="AO46" s="187" cm="1">
        <f t="array" ref="AO46">IF(ISBLANK($E46), 0, IFERROR(INDEX(Produktionsmethoden!D:D, MATCH($E46, Produktionsmethoden!$A:$A, 0), 0), ""))</f>
        <v>0</v>
      </c>
      <c r="AP46" s="187" cm="1">
        <f t="array" ref="AP46">IF(ISBLANK($E46), 0, IFERROR(INDEX(Produktionsmethoden!E:E, MATCH($E46, Produktionsmethoden!$A:$A, 0), 0), ""))</f>
        <v>0</v>
      </c>
      <c r="AQ46" s="187" cm="1">
        <f t="array" ref="AQ46">IF(ISBLANK($E46), 0, IFERROR(INDEX(Produktionsmethoden!F:F, MATCH($E46, Produktionsmethoden!$A:$A, 0), 0), ""))</f>
        <v>0</v>
      </c>
      <c r="AR46" s="187" cm="1">
        <f t="array" ref="AR46">IF(ISBLANK($E46), 0, IFERROR(INDEX(Produktionsmethoden!G:G, MATCH($E46, Produktionsmethoden!$A:$A, 0), 0), ""))</f>
        <v>0</v>
      </c>
      <c r="AS46" s="187" cm="1">
        <f t="array" ref="AS46">IF(ISBLANK($E46), 0, IFERROR(INDEX(Produktionsmethoden!H:H, MATCH($E46, Produktionsmethoden!$A:$A, 0), 0), ""))</f>
        <v>0</v>
      </c>
      <c r="AT46" s="187" cm="1">
        <f t="array" ref="AT46">IF(ISBLANK($E46), 0, IFERROR(INDEX(Produktionsmethoden!I:I, MATCH($E46, Produktionsmethoden!$A:$A, 0), 0), ""))</f>
        <v>0</v>
      </c>
      <c r="AU46" s="188"/>
    </row>
    <row r="47" spans="1:47" s="180" customFormat="1" ht="45" customHeight="1" thickTop="1" thickBot="1">
      <c r="A47" s="170"/>
      <c r="B47" s="179"/>
      <c r="C47" s="203">
        <v>34</v>
      </c>
      <c r="D47" s="312"/>
      <c r="E47" s="303"/>
      <c r="F47" s="313"/>
      <c r="G47" s="303"/>
      <c r="H47" s="303"/>
      <c r="I47" s="164"/>
      <c r="J47" s="303"/>
      <c r="K47" s="303"/>
      <c r="L47" s="163"/>
      <c r="M47" s="163"/>
      <c r="N47" s="307" t="str">
        <f t="shared" si="0"/>
        <v>Bitte zuerst Warenmenge in M angeben</v>
      </c>
      <c r="O47" s="163"/>
      <c r="P47" s="162"/>
      <c r="Q47" s="161"/>
      <c r="R47" s="160"/>
      <c r="S47" s="160"/>
      <c r="T47" s="159"/>
      <c r="U47" s="310"/>
      <c r="V47" s="310"/>
      <c r="W47" s="310"/>
      <c r="X47" s="310"/>
      <c r="Y47" s="310"/>
      <c r="Z47" s="310"/>
      <c r="AA47" s="310"/>
      <c r="AB47" s="206"/>
      <c r="AC47" s="206"/>
      <c r="AD47" s="207"/>
      <c r="AE47" s="200" t="str">
        <f>IFERROR(IF(NOT(AM47=0), AM47 &amp; " - " &amp; INDEX(Produktionsmethoden!$M:$M, MATCH(AM47, Produktionsmethoden!$K:$K, 0)), 0), AM47)</f>
        <v>Bitte CN Code in Spalte C angeben</v>
      </c>
      <c r="AF47" s="200">
        <f>IFERROR(IF(NOT(AN47=0), AN47 &amp; " - " &amp; INDEX(Produktionsmethoden!$M:$M, MATCH(AN47, Produktionsmethoden!$K:$K, 0)), 0), AN47)</f>
        <v>0</v>
      </c>
      <c r="AG47" s="200">
        <f>IFERROR(IF(NOT(AO47=0), AO47 &amp; " - " &amp; INDEX(Produktionsmethoden!$M:$M, MATCH(AO47, Produktionsmethoden!$K:$K, 0)), 0), AO47)</f>
        <v>0</v>
      </c>
      <c r="AH47" s="200">
        <f>IFERROR(IF(NOT(AP47=0), AP47 &amp; " - " &amp; INDEX(Produktionsmethoden!$M:$M, MATCH(AP47, Produktionsmethoden!$K:$K, 0)), 0), AP47)</f>
        <v>0</v>
      </c>
      <c r="AI47" s="200">
        <f>IFERROR(IF(NOT(AQ47=0), AQ47 &amp; " - " &amp; INDEX(Produktionsmethoden!$M:$M, MATCH(AQ47, Produktionsmethoden!$K:$K, 0)), 0), AQ47)</f>
        <v>0</v>
      </c>
      <c r="AJ47" s="200">
        <f>IFERROR(IF(NOT(AR47=0), AR47 &amp; " - " &amp; INDEX(Produktionsmethoden!$M:$M, MATCH(AR47, Produktionsmethoden!$K:$K, 0)), 0), AR47)</f>
        <v>0</v>
      </c>
      <c r="AK47" s="200">
        <f>IFERROR(IF(NOT(AS47=0), AS47 &amp; " - " &amp; INDEX(Produktionsmethoden!$M:$M, MATCH(AS47, Produktionsmethoden!$K:$K, 0)), 0), AS47)</f>
        <v>0</v>
      </c>
      <c r="AL47" s="200">
        <f>IFERROR(IF(NOT(AT47=0), AT47 &amp; " - " &amp; INDEX(Produktionsmethoden!$M:$M, MATCH(AT47, Produktionsmethoden!$K:$K, 0)), 0), AT47)</f>
        <v>0</v>
      </c>
      <c r="AM47" s="187" t="str" cm="1">
        <f t="array" ref="AM47">IF(ISBLANK($E47), "Bitte CN Code in Spalte C angeben", IFERROR(INDEX(Produktionsmethoden!B:B, MATCH($E47, Produktionsmethoden!$A:$A, 0), 0), ""))</f>
        <v>Bitte CN Code in Spalte C angeben</v>
      </c>
      <c r="AN47" s="187" cm="1">
        <f t="array" ref="AN47">IF(ISBLANK($E47), 0, IFERROR(INDEX(Produktionsmethoden!C:C, MATCH($E47, Produktionsmethoden!$A:$A, 0), 0), ""))</f>
        <v>0</v>
      </c>
      <c r="AO47" s="187" cm="1">
        <f t="array" ref="AO47">IF(ISBLANK($E47), 0, IFERROR(INDEX(Produktionsmethoden!D:D, MATCH($E47, Produktionsmethoden!$A:$A, 0), 0), ""))</f>
        <v>0</v>
      </c>
      <c r="AP47" s="187" cm="1">
        <f t="array" ref="AP47">IF(ISBLANK($E47), 0, IFERROR(INDEX(Produktionsmethoden!E:E, MATCH($E47, Produktionsmethoden!$A:$A, 0), 0), ""))</f>
        <v>0</v>
      </c>
      <c r="AQ47" s="187" cm="1">
        <f t="array" ref="AQ47">IF(ISBLANK($E47), 0, IFERROR(INDEX(Produktionsmethoden!F:F, MATCH($E47, Produktionsmethoden!$A:$A, 0), 0), ""))</f>
        <v>0</v>
      </c>
      <c r="AR47" s="187" cm="1">
        <f t="array" ref="AR47">IF(ISBLANK($E47), 0, IFERROR(INDEX(Produktionsmethoden!G:G, MATCH($E47, Produktionsmethoden!$A:$A, 0), 0), ""))</f>
        <v>0</v>
      </c>
      <c r="AS47" s="187" cm="1">
        <f t="array" ref="AS47">IF(ISBLANK($E47), 0, IFERROR(INDEX(Produktionsmethoden!H:H, MATCH($E47, Produktionsmethoden!$A:$A, 0), 0), ""))</f>
        <v>0</v>
      </c>
      <c r="AT47" s="187" cm="1">
        <f t="array" ref="AT47">IF(ISBLANK($E47), 0, IFERROR(INDEX(Produktionsmethoden!I:I, MATCH($E47, Produktionsmethoden!$A:$A, 0), 0), ""))</f>
        <v>0</v>
      </c>
      <c r="AU47" s="188"/>
    </row>
    <row r="48" spans="1:47" s="180" customFormat="1" ht="45" customHeight="1" thickTop="1" thickBot="1">
      <c r="A48" s="170"/>
      <c r="B48" s="179"/>
      <c r="C48" s="203">
        <v>35</v>
      </c>
      <c r="D48" s="312"/>
      <c r="E48" s="303"/>
      <c r="F48" s="313"/>
      <c r="G48" s="303"/>
      <c r="H48" s="303"/>
      <c r="I48" s="164"/>
      <c r="J48" s="303"/>
      <c r="K48" s="303"/>
      <c r="L48" s="163"/>
      <c r="M48" s="163"/>
      <c r="N48" s="307" t="str">
        <f t="shared" si="0"/>
        <v>Bitte zuerst Warenmenge in M angeben</v>
      </c>
      <c r="O48" s="163"/>
      <c r="P48" s="162"/>
      <c r="Q48" s="161"/>
      <c r="R48" s="160"/>
      <c r="S48" s="160"/>
      <c r="T48" s="159"/>
      <c r="U48" s="310"/>
      <c r="V48" s="310"/>
      <c r="W48" s="310"/>
      <c r="X48" s="310"/>
      <c r="Y48" s="310"/>
      <c r="Z48" s="310"/>
      <c r="AA48" s="310"/>
      <c r="AB48" s="206"/>
      <c r="AC48" s="206"/>
      <c r="AD48" s="207"/>
      <c r="AE48" s="200" t="str">
        <f>IFERROR(IF(NOT(AM48=0), AM48 &amp; " - " &amp; INDEX(Produktionsmethoden!$M:$M, MATCH(AM48, Produktionsmethoden!$K:$K, 0)), 0), AM48)</f>
        <v>Bitte CN Code in Spalte C angeben</v>
      </c>
      <c r="AF48" s="200">
        <f>IFERROR(IF(NOT(AN48=0), AN48 &amp; " - " &amp; INDEX(Produktionsmethoden!$M:$M, MATCH(AN48, Produktionsmethoden!$K:$K, 0)), 0), AN48)</f>
        <v>0</v>
      </c>
      <c r="AG48" s="200">
        <f>IFERROR(IF(NOT(AO48=0), AO48 &amp; " - " &amp; INDEX(Produktionsmethoden!$M:$M, MATCH(AO48, Produktionsmethoden!$K:$K, 0)), 0), AO48)</f>
        <v>0</v>
      </c>
      <c r="AH48" s="200">
        <f>IFERROR(IF(NOT(AP48=0), AP48 &amp; " - " &amp; INDEX(Produktionsmethoden!$M:$M, MATCH(AP48, Produktionsmethoden!$K:$K, 0)), 0), AP48)</f>
        <v>0</v>
      </c>
      <c r="AI48" s="200">
        <f>IFERROR(IF(NOT(AQ48=0), AQ48 &amp; " - " &amp; INDEX(Produktionsmethoden!$M:$M, MATCH(AQ48, Produktionsmethoden!$K:$K, 0)), 0), AQ48)</f>
        <v>0</v>
      </c>
      <c r="AJ48" s="200">
        <f>IFERROR(IF(NOT(AR48=0), AR48 &amp; " - " &amp; INDEX(Produktionsmethoden!$M:$M, MATCH(AR48, Produktionsmethoden!$K:$K, 0)), 0), AR48)</f>
        <v>0</v>
      </c>
      <c r="AK48" s="200">
        <f>IFERROR(IF(NOT(AS48=0), AS48 &amp; " - " &amp; INDEX(Produktionsmethoden!$M:$M, MATCH(AS48, Produktionsmethoden!$K:$K, 0)), 0), AS48)</f>
        <v>0</v>
      </c>
      <c r="AL48" s="200">
        <f>IFERROR(IF(NOT(AT48=0), AT48 &amp; " - " &amp; INDEX(Produktionsmethoden!$M:$M, MATCH(AT48, Produktionsmethoden!$K:$K, 0)), 0), AT48)</f>
        <v>0</v>
      </c>
      <c r="AM48" s="187" t="str" cm="1">
        <f t="array" ref="AM48">IF(ISBLANK($E48), "Bitte CN Code in Spalte C angeben", IFERROR(INDEX(Produktionsmethoden!B:B, MATCH($E48, Produktionsmethoden!$A:$A, 0), 0), ""))</f>
        <v>Bitte CN Code in Spalte C angeben</v>
      </c>
      <c r="AN48" s="187" cm="1">
        <f t="array" ref="AN48">IF(ISBLANK($E48), 0, IFERROR(INDEX(Produktionsmethoden!C:C, MATCH($E48, Produktionsmethoden!$A:$A, 0), 0), ""))</f>
        <v>0</v>
      </c>
      <c r="AO48" s="187" cm="1">
        <f t="array" ref="AO48">IF(ISBLANK($E48), 0, IFERROR(INDEX(Produktionsmethoden!D:D, MATCH($E48, Produktionsmethoden!$A:$A, 0), 0), ""))</f>
        <v>0</v>
      </c>
      <c r="AP48" s="187" cm="1">
        <f t="array" ref="AP48">IF(ISBLANK($E48), 0, IFERROR(INDEX(Produktionsmethoden!E:E, MATCH($E48, Produktionsmethoden!$A:$A, 0), 0), ""))</f>
        <v>0</v>
      </c>
      <c r="AQ48" s="187" cm="1">
        <f t="array" ref="AQ48">IF(ISBLANK($E48), 0, IFERROR(INDEX(Produktionsmethoden!F:F, MATCH($E48, Produktionsmethoden!$A:$A, 0), 0), ""))</f>
        <v>0</v>
      </c>
      <c r="AR48" s="187" cm="1">
        <f t="array" ref="AR48">IF(ISBLANK($E48), 0, IFERROR(INDEX(Produktionsmethoden!G:G, MATCH($E48, Produktionsmethoden!$A:$A, 0), 0), ""))</f>
        <v>0</v>
      </c>
      <c r="AS48" s="187" cm="1">
        <f t="array" ref="AS48">IF(ISBLANK($E48), 0, IFERROR(INDEX(Produktionsmethoden!H:H, MATCH($E48, Produktionsmethoden!$A:$A, 0), 0), ""))</f>
        <v>0</v>
      </c>
      <c r="AT48" s="187" cm="1">
        <f t="array" ref="AT48">IF(ISBLANK($E48), 0, IFERROR(INDEX(Produktionsmethoden!I:I, MATCH($E48, Produktionsmethoden!$A:$A, 0), 0), ""))</f>
        <v>0</v>
      </c>
      <c r="AU48" s="188"/>
    </row>
    <row r="49" spans="1:47" s="180" customFormat="1" ht="45" customHeight="1" thickTop="1" thickBot="1">
      <c r="A49" s="170"/>
      <c r="B49" s="179"/>
      <c r="C49" s="203">
        <v>36</v>
      </c>
      <c r="D49" s="312"/>
      <c r="E49" s="303"/>
      <c r="F49" s="313"/>
      <c r="G49" s="303"/>
      <c r="H49" s="303"/>
      <c r="I49" s="164"/>
      <c r="J49" s="303"/>
      <c r="K49" s="303"/>
      <c r="L49" s="163"/>
      <c r="M49" s="163"/>
      <c r="N49" s="307" t="str">
        <f t="shared" si="0"/>
        <v>Bitte zuerst Warenmenge in M angeben</v>
      </c>
      <c r="O49" s="163"/>
      <c r="P49" s="162"/>
      <c r="Q49" s="161"/>
      <c r="R49" s="160"/>
      <c r="S49" s="160"/>
      <c r="T49" s="159"/>
      <c r="U49" s="310"/>
      <c r="V49" s="310"/>
      <c r="W49" s="310"/>
      <c r="X49" s="310"/>
      <c r="Y49" s="310"/>
      <c r="Z49" s="310"/>
      <c r="AA49" s="310"/>
      <c r="AB49" s="206"/>
      <c r="AC49" s="206"/>
      <c r="AD49" s="207"/>
      <c r="AE49" s="200" t="str">
        <f>IFERROR(IF(NOT(AM49=0), AM49 &amp; " - " &amp; INDEX(Produktionsmethoden!$M:$M, MATCH(AM49, Produktionsmethoden!$K:$K, 0)), 0), AM49)</f>
        <v>Bitte CN Code in Spalte C angeben</v>
      </c>
      <c r="AF49" s="200">
        <f>IFERROR(IF(NOT(AN49=0), AN49 &amp; " - " &amp; INDEX(Produktionsmethoden!$M:$M, MATCH(AN49, Produktionsmethoden!$K:$K, 0)), 0), AN49)</f>
        <v>0</v>
      </c>
      <c r="AG49" s="200">
        <f>IFERROR(IF(NOT(AO49=0), AO49 &amp; " - " &amp; INDEX(Produktionsmethoden!$M:$M, MATCH(AO49, Produktionsmethoden!$K:$K, 0)), 0), AO49)</f>
        <v>0</v>
      </c>
      <c r="AH49" s="200">
        <f>IFERROR(IF(NOT(AP49=0), AP49 &amp; " - " &amp; INDEX(Produktionsmethoden!$M:$M, MATCH(AP49, Produktionsmethoden!$K:$K, 0)), 0), AP49)</f>
        <v>0</v>
      </c>
      <c r="AI49" s="200">
        <f>IFERROR(IF(NOT(AQ49=0), AQ49 &amp; " - " &amp; INDEX(Produktionsmethoden!$M:$M, MATCH(AQ49, Produktionsmethoden!$K:$K, 0)), 0), AQ49)</f>
        <v>0</v>
      </c>
      <c r="AJ49" s="200">
        <f>IFERROR(IF(NOT(AR49=0), AR49 &amp; " - " &amp; INDEX(Produktionsmethoden!$M:$M, MATCH(AR49, Produktionsmethoden!$K:$K, 0)), 0), AR49)</f>
        <v>0</v>
      </c>
      <c r="AK49" s="200">
        <f>IFERROR(IF(NOT(AS49=0), AS49 &amp; " - " &amp; INDEX(Produktionsmethoden!$M:$M, MATCH(AS49, Produktionsmethoden!$K:$K, 0)), 0), AS49)</f>
        <v>0</v>
      </c>
      <c r="AL49" s="200">
        <f>IFERROR(IF(NOT(AT49=0), AT49 &amp; " - " &amp; INDEX(Produktionsmethoden!$M:$M, MATCH(AT49, Produktionsmethoden!$K:$K, 0)), 0), AT49)</f>
        <v>0</v>
      </c>
      <c r="AM49" s="187" t="str" cm="1">
        <f t="array" ref="AM49">IF(ISBLANK($E49), "Bitte CN Code in Spalte C angeben", IFERROR(INDEX(Produktionsmethoden!B:B, MATCH($E49, Produktionsmethoden!$A:$A, 0), 0), ""))</f>
        <v>Bitte CN Code in Spalte C angeben</v>
      </c>
      <c r="AN49" s="187" cm="1">
        <f t="array" ref="AN49">IF(ISBLANK($E49), 0, IFERROR(INDEX(Produktionsmethoden!C:C, MATCH($E49, Produktionsmethoden!$A:$A, 0), 0), ""))</f>
        <v>0</v>
      </c>
      <c r="AO49" s="187" cm="1">
        <f t="array" ref="AO49">IF(ISBLANK($E49), 0, IFERROR(INDEX(Produktionsmethoden!D:D, MATCH($E49, Produktionsmethoden!$A:$A, 0), 0), ""))</f>
        <v>0</v>
      </c>
      <c r="AP49" s="187" cm="1">
        <f t="array" ref="AP49">IF(ISBLANK($E49), 0, IFERROR(INDEX(Produktionsmethoden!E:E, MATCH($E49, Produktionsmethoden!$A:$A, 0), 0), ""))</f>
        <v>0</v>
      </c>
      <c r="AQ49" s="187" cm="1">
        <f t="array" ref="AQ49">IF(ISBLANK($E49), 0, IFERROR(INDEX(Produktionsmethoden!F:F, MATCH($E49, Produktionsmethoden!$A:$A, 0), 0), ""))</f>
        <v>0</v>
      </c>
      <c r="AR49" s="187" cm="1">
        <f t="array" ref="AR49">IF(ISBLANK($E49), 0, IFERROR(INDEX(Produktionsmethoden!G:G, MATCH($E49, Produktionsmethoden!$A:$A, 0), 0), ""))</f>
        <v>0</v>
      </c>
      <c r="AS49" s="187" cm="1">
        <f t="array" ref="AS49">IF(ISBLANK($E49), 0, IFERROR(INDEX(Produktionsmethoden!H:H, MATCH($E49, Produktionsmethoden!$A:$A, 0), 0), ""))</f>
        <v>0</v>
      </c>
      <c r="AT49" s="187" cm="1">
        <f t="array" ref="AT49">IF(ISBLANK($E49), 0, IFERROR(INDEX(Produktionsmethoden!I:I, MATCH($E49, Produktionsmethoden!$A:$A, 0), 0), ""))</f>
        <v>0</v>
      </c>
      <c r="AU49" s="188"/>
    </row>
    <row r="50" spans="1:47" s="180" customFormat="1" ht="45" customHeight="1" thickTop="1" thickBot="1">
      <c r="A50" s="170"/>
      <c r="B50" s="179"/>
      <c r="C50" s="203">
        <v>37</v>
      </c>
      <c r="D50" s="312"/>
      <c r="E50" s="303"/>
      <c r="F50" s="313"/>
      <c r="G50" s="303"/>
      <c r="H50" s="303"/>
      <c r="I50" s="164"/>
      <c r="J50" s="303"/>
      <c r="K50" s="303"/>
      <c r="L50" s="163"/>
      <c r="M50" s="163"/>
      <c r="N50" s="307" t="str">
        <f t="shared" si="0"/>
        <v>Bitte zuerst Warenmenge in M angeben</v>
      </c>
      <c r="O50" s="163"/>
      <c r="P50" s="162"/>
      <c r="Q50" s="161"/>
      <c r="R50" s="160"/>
      <c r="S50" s="160"/>
      <c r="T50" s="159"/>
      <c r="U50" s="310"/>
      <c r="V50" s="310"/>
      <c r="W50" s="310"/>
      <c r="X50" s="310"/>
      <c r="Y50" s="310"/>
      <c r="Z50" s="310"/>
      <c r="AA50" s="310"/>
      <c r="AB50" s="206"/>
      <c r="AC50" s="206"/>
      <c r="AD50" s="207"/>
      <c r="AE50" s="200" t="str">
        <f>IFERROR(IF(NOT(AM50=0), AM50 &amp; " - " &amp; INDEX(Produktionsmethoden!$M:$M, MATCH(AM50, Produktionsmethoden!$K:$K, 0)), 0), AM50)</f>
        <v>Bitte CN Code in Spalte C angeben</v>
      </c>
      <c r="AF50" s="200">
        <f>IFERROR(IF(NOT(AN50=0), AN50 &amp; " - " &amp; INDEX(Produktionsmethoden!$M:$M, MATCH(AN50, Produktionsmethoden!$K:$K, 0)), 0), AN50)</f>
        <v>0</v>
      </c>
      <c r="AG50" s="200">
        <f>IFERROR(IF(NOT(AO50=0), AO50 &amp; " - " &amp; INDEX(Produktionsmethoden!$M:$M, MATCH(AO50, Produktionsmethoden!$K:$K, 0)), 0), AO50)</f>
        <v>0</v>
      </c>
      <c r="AH50" s="200">
        <f>IFERROR(IF(NOT(AP50=0), AP50 &amp; " - " &amp; INDEX(Produktionsmethoden!$M:$M, MATCH(AP50, Produktionsmethoden!$K:$K, 0)), 0), AP50)</f>
        <v>0</v>
      </c>
      <c r="AI50" s="200">
        <f>IFERROR(IF(NOT(AQ50=0), AQ50 &amp; " - " &amp; INDEX(Produktionsmethoden!$M:$M, MATCH(AQ50, Produktionsmethoden!$K:$K, 0)), 0), AQ50)</f>
        <v>0</v>
      </c>
      <c r="AJ50" s="200">
        <f>IFERROR(IF(NOT(AR50=0), AR50 &amp; " - " &amp; INDEX(Produktionsmethoden!$M:$M, MATCH(AR50, Produktionsmethoden!$K:$K, 0)), 0), AR50)</f>
        <v>0</v>
      </c>
      <c r="AK50" s="200">
        <f>IFERROR(IF(NOT(AS50=0), AS50 &amp; " - " &amp; INDEX(Produktionsmethoden!$M:$M, MATCH(AS50, Produktionsmethoden!$K:$K, 0)), 0), AS50)</f>
        <v>0</v>
      </c>
      <c r="AL50" s="200">
        <f>IFERROR(IF(NOT(AT50=0), AT50 &amp; " - " &amp; INDEX(Produktionsmethoden!$M:$M, MATCH(AT50, Produktionsmethoden!$K:$K, 0)), 0), AT50)</f>
        <v>0</v>
      </c>
      <c r="AM50" s="187" t="str" cm="1">
        <f t="array" ref="AM50">IF(ISBLANK($E50), "Bitte CN Code in Spalte C angeben", IFERROR(INDEX(Produktionsmethoden!B:B, MATCH($E50, Produktionsmethoden!$A:$A, 0), 0), ""))</f>
        <v>Bitte CN Code in Spalte C angeben</v>
      </c>
      <c r="AN50" s="187" cm="1">
        <f t="array" ref="AN50">IF(ISBLANK($E50), 0, IFERROR(INDEX(Produktionsmethoden!C:C, MATCH($E50, Produktionsmethoden!$A:$A, 0), 0), ""))</f>
        <v>0</v>
      </c>
      <c r="AO50" s="187" cm="1">
        <f t="array" ref="AO50">IF(ISBLANK($E50), 0, IFERROR(INDEX(Produktionsmethoden!D:D, MATCH($E50, Produktionsmethoden!$A:$A, 0), 0), ""))</f>
        <v>0</v>
      </c>
      <c r="AP50" s="187" cm="1">
        <f t="array" ref="AP50">IF(ISBLANK($E50), 0, IFERROR(INDEX(Produktionsmethoden!E:E, MATCH($E50, Produktionsmethoden!$A:$A, 0), 0), ""))</f>
        <v>0</v>
      </c>
      <c r="AQ50" s="187" cm="1">
        <f t="array" ref="AQ50">IF(ISBLANK($E50), 0, IFERROR(INDEX(Produktionsmethoden!F:F, MATCH($E50, Produktionsmethoden!$A:$A, 0), 0), ""))</f>
        <v>0</v>
      </c>
      <c r="AR50" s="187" cm="1">
        <f t="array" ref="AR50">IF(ISBLANK($E50), 0, IFERROR(INDEX(Produktionsmethoden!G:G, MATCH($E50, Produktionsmethoden!$A:$A, 0), 0), ""))</f>
        <v>0</v>
      </c>
      <c r="AS50" s="187" cm="1">
        <f t="array" ref="AS50">IF(ISBLANK($E50), 0, IFERROR(INDEX(Produktionsmethoden!H:H, MATCH($E50, Produktionsmethoden!$A:$A, 0), 0), ""))</f>
        <v>0</v>
      </c>
      <c r="AT50" s="187" cm="1">
        <f t="array" ref="AT50">IF(ISBLANK($E50), 0, IFERROR(INDEX(Produktionsmethoden!I:I, MATCH($E50, Produktionsmethoden!$A:$A, 0), 0), ""))</f>
        <v>0</v>
      </c>
      <c r="AU50" s="188"/>
    </row>
    <row r="51" spans="1:47" s="180" customFormat="1" ht="45" customHeight="1" thickTop="1" thickBot="1">
      <c r="A51" s="170"/>
      <c r="B51" s="179"/>
      <c r="C51" s="203">
        <v>38</v>
      </c>
      <c r="D51" s="312"/>
      <c r="E51" s="303"/>
      <c r="F51" s="313"/>
      <c r="G51" s="303"/>
      <c r="H51" s="303"/>
      <c r="I51" s="164"/>
      <c r="J51" s="303"/>
      <c r="K51" s="303"/>
      <c r="L51" s="163"/>
      <c r="M51" s="163"/>
      <c r="N51" s="307" t="str">
        <f t="shared" si="0"/>
        <v>Bitte zuerst Warenmenge in M angeben</v>
      </c>
      <c r="O51" s="163"/>
      <c r="P51" s="162"/>
      <c r="Q51" s="161"/>
      <c r="R51" s="160"/>
      <c r="S51" s="160"/>
      <c r="T51" s="159"/>
      <c r="U51" s="310"/>
      <c r="V51" s="310"/>
      <c r="W51" s="310"/>
      <c r="X51" s="310"/>
      <c r="Y51" s="310"/>
      <c r="Z51" s="310"/>
      <c r="AA51" s="310"/>
      <c r="AB51" s="206"/>
      <c r="AC51" s="206"/>
      <c r="AD51" s="207"/>
      <c r="AE51" s="200" t="str">
        <f>IFERROR(IF(NOT(AM51=0), AM51 &amp; " - " &amp; INDEX(Produktionsmethoden!$M:$M, MATCH(AM51, Produktionsmethoden!$K:$K, 0)), 0), AM51)</f>
        <v>Bitte CN Code in Spalte C angeben</v>
      </c>
      <c r="AF51" s="200">
        <f>IFERROR(IF(NOT(AN51=0), AN51 &amp; " - " &amp; INDEX(Produktionsmethoden!$M:$M, MATCH(AN51, Produktionsmethoden!$K:$K, 0)), 0), AN51)</f>
        <v>0</v>
      </c>
      <c r="AG51" s="200">
        <f>IFERROR(IF(NOT(AO51=0), AO51 &amp; " - " &amp; INDEX(Produktionsmethoden!$M:$M, MATCH(AO51, Produktionsmethoden!$K:$K, 0)), 0), AO51)</f>
        <v>0</v>
      </c>
      <c r="AH51" s="200">
        <f>IFERROR(IF(NOT(AP51=0), AP51 &amp; " - " &amp; INDEX(Produktionsmethoden!$M:$M, MATCH(AP51, Produktionsmethoden!$K:$K, 0)), 0), AP51)</f>
        <v>0</v>
      </c>
      <c r="AI51" s="200">
        <f>IFERROR(IF(NOT(AQ51=0), AQ51 &amp; " - " &amp; INDEX(Produktionsmethoden!$M:$M, MATCH(AQ51, Produktionsmethoden!$K:$K, 0)), 0), AQ51)</f>
        <v>0</v>
      </c>
      <c r="AJ51" s="200">
        <f>IFERROR(IF(NOT(AR51=0), AR51 &amp; " - " &amp; INDEX(Produktionsmethoden!$M:$M, MATCH(AR51, Produktionsmethoden!$K:$K, 0)), 0), AR51)</f>
        <v>0</v>
      </c>
      <c r="AK51" s="200">
        <f>IFERROR(IF(NOT(AS51=0), AS51 &amp; " - " &amp; INDEX(Produktionsmethoden!$M:$M, MATCH(AS51, Produktionsmethoden!$K:$K, 0)), 0), AS51)</f>
        <v>0</v>
      </c>
      <c r="AL51" s="200">
        <f>IFERROR(IF(NOT(AT51=0), AT51 &amp; " - " &amp; INDEX(Produktionsmethoden!$M:$M, MATCH(AT51, Produktionsmethoden!$K:$K, 0)), 0), AT51)</f>
        <v>0</v>
      </c>
      <c r="AM51" s="187" t="str" cm="1">
        <f t="array" ref="AM51">IF(ISBLANK($E51), "Bitte CN Code in Spalte C angeben", IFERROR(INDEX(Produktionsmethoden!B:B, MATCH($E51, Produktionsmethoden!$A:$A, 0), 0), ""))</f>
        <v>Bitte CN Code in Spalte C angeben</v>
      </c>
      <c r="AN51" s="187" cm="1">
        <f t="array" ref="AN51">IF(ISBLANK($E51), 0, IFERROR(INDEX(Produktionsmethoden!C:C, MATCH($E51, Produktionsmethoden!$A:$A, 0), 0), ""))</f>
        <v>0</v>
      </c>
      <c r="AO51" s="187" cm="1">
        <f t="array" ref="AO51">IF(ISBLANK($E51), 0, IFERROR(INDEX(Produktionsmethoden!D:D, MATCH($E51, Produktionsmethoden!$A:$A, 0), 0), ""))</f>
        <v>0</v>
      </c>
      <c r="AP51" s="187" cm="1">
        <f t="array" ref="AP51">IF(ISBLANK($E51), 0, IFERROR(INDEX(Produktionsmethoden!E:E, MATCH($E51, Produktionsmethoden!$A:$A, 0), 0), ""))</f>
        <v>0</v>
      </c>
      <c r="AQ51" s="187" cm="1">
        <f t="array" ref="AQ51">IF(ISBLANK($E51), 0, IFERROR(INDEX(Produktionsmethoden!F:F, MATCH($E51, Produktionsmethoden!$A:$A, 0), 0), ""))</f>
        <v>0</v>
      </c>
      <c r="AR51" s="187" cm="1">
        <f t="array" ref="AR51">IF(ISBLANK($E51), 0, IFERROR(INDEX(Produktionsmethoden!G:G, MATCH($E51, Produktionsmethoden!$A:$A, 0), 0), ""))</f>
        <v>0</v>
      </c>
      <c r="AS51" s="187" cm="1">
        <f t="array" ref="AS51">IF(ISBLANK($E51), 0, IFERROR(INDEX(Produktionsmethoden!H:H, MATCH($E51, Produktionsmethoden!$A:$A, 0), 0), ""))</f>
        <v>0</v>
      </c>
      <c r="AT51" s="187" cm="1">
        <f t="array" ref="AT51">IF(ISBLANK($E51), 0, IFERROR(INDEX(Produktionsmethoden!I:I, MATCH($E51, Produktionsmethoden!$A:$A, 0), 0), ""))</f>
        <v>0</v>
      </c>
      <c r="AU51" s="188"/>
    </row>
    <row r="52" spans="1:47" s="180" customFormat="1" ht="45" customHeight="1" thickTop="1" thickBot="1">
      <c r="A52" s="170"/>
      <c r="B52" s="179"/>
      <c r="C52" s="203">
        <v>39</v>
      </c>
      <c r="D52" s="312"/>
      <c r="E52" s="303"/>
      <c r="F52" s="313"/>
      <c r="G52" s="303"/>
      <c r="H52" s="303"/>
      <c r="I52" s="164"/>
      <c r="J52" s="303"/>
      <c r="K52" s="303"/>
      <c r="L52" s="163"/>
      <c r="M52" s="163"/>
      <c r="N52" s="307" t="str">
        <f t="shared" si="0"/>
        <v>Bitte zuerst Warenmenge in M angeben</v>
      </c>
      <c r="O52" s="163"/>
      <c r="P52" s="162"/>
      <c r="Q52" s="161"/>
      <c r="R52" s="160"/>
      <c r="S52" s="160"/>
      <c r="T52" s="159"/>
      <c r="U52" s="310"/>
      <c r="V52" s="310"/>
      <c r="W52" s="310"/>
      <c r="X52" s="310"/>
      <c r="Y52" s="310"/>
      <c r="Z52" s="310"/>
      <c r="AA52" s="310"/>
      <c r="AB52" s="206"/>
      <c r="AC52" s="206"/>
      <c r="AD52" s="207"/>
      <c r="AE52" s="200" t="str">
        <f>IFERROR(IF(NOT(AM52=0), AM52 &amp; " - " &amp; INDEX(Produktionsmethoden!$M:$M, MATCH(AM52, Produktionsmethoden!$K:$K, 0)), 0), AM52)</f>
        <v>Bitte CN Code in Spalte C angeben</v>
      </c>
      <c r="AF52" s="200">
        <f>IFERROR(IF(NOT(AN52=0), AN52 &amp; " - " &amp; INDEX(Produktionsmethoden!$M:$M, MATCH(AN52, Produktionsmethoden!$K:$K, 0)), 0), AN52)</f>
        <v>0</v>
      </c>
      <c r="AG52" s="200">
        <f>IFERROR(IF(NOT(AO52=0), AO52 &amp; " - " &amp; INDEX(Produktionsmethoden!$M:$M, MATCH(AO52, Produktionsmethoden!$K:$K, 0)), 0), AO52)</f>
        <v>0</v>
      </c>
      <c r="AH52" s="200">
        <f>IFERROR(IF(NOT(AP52=0), AP52 &amp; " - " &amp; INDEX(Produktionsmethoden!$M:$M, MATCH(AP52, Produktionsmethoden!$K:$K, 0)), 0), AP52)</f>
        <v>0</v>
      </c>
      <c r="AI52" s="200">
        <f>IFERROR(IF(NOT(AQ52=0), AQ52 &amp; " - " &amp; INDEX(Produktionsmethoden!$M:$M, MATCH(AQ52, Produktionsmethoden!$K:$K, 0)), 0), AQ52)</f>
        <v>0</v>
      </c>
      <c r="AJ52" s="200">
        <f>IFERROR(IF(NOT(AR52=0), AR52 &amp; " - " &amp; INDEX(Produktionsmethoden!$M:$M, MATCH(AR52, Produktionsmethoden!$K:$K, 0)), 0), AR52)</f>
        <v>0</v>
      </c>
      <c r="AK52" s="200">
        <f>IFERROR(IF(NOT(AS52=0), AS52 &amp; " - " &amp; INDEX(Produktionsmethoden!$M:$M, MATCH(AS52, Produktionsmethoden!$K:$K, 0)), 0), AS52)</f>
        <v>0</v>
      </c>
      <c r="AL52" s="200">
        <f>IFERROR(IF(NOT(AT52=0), AT52 &amp; " - " &amp; INDEX(Produktionsmethoden!$M:$M, MATCH(AT52, Produktionsmethoden!$K:$K, 0)), 0), AT52)</f>
        <v>0</v>
      </c>
      <c r="AM52" s="187" t="str" cm="1">
        <f t="array" ref="AM52">IF(ISBLANK($E52), "Bitte CN Code in Spalte C angeben", IFERROR(INDEX(Produktionsmethoden!B:B, MATCH($E52, Produktionsmethoden!$A:$A, 0), 0), ""))</f>
        <v>Bitte CN Code in Spalte C angeben</v>
      </c>
      <c r="AN52" s="187" cm="1">
        <f t="array" ref="AN52">IF(ISBLANK($E52), 0, IFERROR(INDEX(Produktionsmethoden!C:C, MATCH($E52, Produktionsmethoden!$A:$A, 0), 0), ""))</f>
        <v>0</v>
      </c>
      <c r="AO52" s="187" cm="1">
        <f t="array" ref="AO52">IF(ISBLANK($E52), 0, IFERROR(INDEX(Produktionsmethoden!D:D, MATCH($E52, Produktionsmethoden!$A:$A, 0), 0), ""))</f>
        <v>0</v>
      </c>
      <c r="AP52" s="187" cm="1">
        <f t="array" ref="AP52">IF(ISBLANK($E52), 0, IFERROR(INDEX(Produktionsmethoden!E:E, MATCH($E52, Produktionsmethoden!$A:$A, 0), 0), ""))</f>
        <v>0</v>
      </c>
      <c r="AQ52" s="187" cm="1">
        <f t="array" ref="AQ52">IF(ISBLANK($E52), 0, IFERROR(INDEX(Produktionsmethoden!F:F, MATCH($E52, Produktionsmethoden!$A:$A, 0), 0), ""))</f>
        <v>0</v>
      </c>
      <c r="AR52" s="187" cm="1">
        <f t="array" ref="AR52">IF(ISBLANK($E52), 0, IFERROR(INDEX(Produktionsmethoden!G:G, MATCH($E52, Produktionsmethoden!$A:$A, 0), 0), ""))</f>
        <v>0</v>
      </c>
      <c r="AS52" s="187" cm="1">
        <f t="array" ref="AS52">IF(ISBLANK($E52), 0, IFERROR(INDEX(Produktionsmethoden!H:H, MATCH($E52, Produktionsmethoden!$A:$A, 0), 0), ""))</f>
        <v>0</v>
      </c>
      <c r="AT52" s="187" cm="1">
        <f t="array" ref="AT52">IF(ISBLANK($E52), 0, IFERROR(INDEX(Produktionsmethoden!I:I, MATCH($E52, Produktionsmethoden!$A:$A, 0), 0), ""))</f>
        <v>0</v>
      </c>
      <c r="AU52" s="188"/>
    </row>
    <row r="53" spans="1:47" s="180" customFormat="1" ht="45" customHeight="1" thickTop="1" thickBot="1">
      <c r="A53" s="170"/>
      <c r="B53" s="179"/>
      <c r="C53" s="203">
        <v>40</v>
      </c>
      <c r="D53" s="312"/>
      <c r="E53" s="303"/>
      <c r="F53" s="313"/>
      <c r="G53" s="303"/>
      <c r="H53" s="303"/>
      <c r="I53" s="164"/>
      <c r="J53" s="303"/>
      <c r="K53" s="303"/>
      <c r="L53" s="163"/>
      <c r="M53" s="163"/>
      <c r="N53" s="307" t="str">
        <f t="shared" si="0"/>
        <v>Bitte zuerst Warenmenge in M angeben</v>
      </c>
      <c r="O53" s="163"/>
      <c r="P53" s="162"/>
      <c r="Q53" s="161"/>
      <c r="R53" s="160"/>
      <c r="S53" s="160"/>
      <c r="T53" s="159"/>
      <c r="U53" s="310"/>
      <c r="V53" s="310"/>
      <c r="W53" s="310"/>
      <c r="X53" s="310"/>
      <c r="Y53" s="310"/>
      <c r="Z53" s="310"/>
      <c r="AA53" s="310"/>
      <c r="AB53" s="206"/>
      <c r="AC53" s="206"/>
      <c r="AD53" s="207"/>
      <c r="AE53" s="200" t="str">
        <f>IFERROR(IF(NOT(AM53=0), AM53 &amp; " - " &amp; INDEX(Produktionsmethoden!$M:$M, MATCH(AM53, Produktionsmethoden!$K:$K, 0)), 0), AM53)</f>
        <v>Bitte CN Code in Spalte C angeben</v>
      </c>
      <c r="AF53" s="200">
        <f>IFERROR(IF(NOT(AN53=0), AN53 &amp; " - " &amp; INDEX(Produktionsmethoden!$M:$M, MATCH(AN53, Produktionsmethoden!$K:$K, 0)), 0), AN53)</f>
        <v>0</v>
      </c>
      <c r="AG53" s="200">
        <f>IFERROR(IF(NOT(AO53=0), AO53 &amp; " - " &amp; INDEX(Produktionsmethoden!$M:$M, MATCH(AO53, Produktionsmethoden!$K:$K, 0)), 0), AO53)</f>
        <v>0</v>
      </c>
      <c r="AH53" s="200">
        <f>IFERROR(IF(NOT(AP53=0), AP53 &amp; " - " &amp; INDEX(Produktionsmethoden!$M:$M, MATCH(AP53, Produktionsmethoden!$K:$K, 0)), 0), AP53)</f>
        <v>0</v>
      </c>
      <c r="AI53" s="200">
        <f>IFERROR(IF(NOT(AQ53=0), AQ53 &amp; " - " &amp; INDEX(Produktionsmethoden!$M:$M, MATCH(AQ53, Produktionsmethoden!$K:$K, 0)), 0), AQ53)</f>
        <v>0</v>
      </c>
      <c r="AJ53" s="200">
        <f>IFERROR(IF(NOT(AR53=0), AR53 &amp; " - " &amp; INDEX(Produktionsmethoden!$M:$M, MATCH(AR53, Produktionsmethoden!$K:$K, 0)), 0), AR53)</f>
        <v>0</v>
      </c>
      <c r="AK53" s="200">
        <f>IFERROR(IF(NOT(AS53=0), AS53 &amp; " - " &amp; INDEX(Produktionsmethoden!$M:$M, MATCH(AS53, Produktionsmethoden!$K:$K, 0)), 0), AS53)</f>
        <v>0</v>
      </c>
      <c r="AL53" s="200">
        <f>IFERROR(IF(NOT(AT53=0), AT53 &amp; " - " &amp; INDEX(Produktionsmethoden!$M:$M, MATCH(AT53, Produktionsmethoden!$K:$K, 0)), 0), AT53)</f>
        <v>0</v>
      </c>
      <c r="AM53" s="187" t="str" cm="1">
        <f t="array" ref="AM53">IF(ISBLANK($E53), "Bitte CN Code in Spalte C angeben", IFERROR(INDEX(Produktionsmethoden!B:B, MATCH($E53, Produktionsmethoden!$A:$A, 0), 0), ""))</f>
        <v>Bitte CN Code in Spalte C angeben</v>
      </c>
      <c r="AN53" s="187" cm="1">
        <f t="array" ref="AN53">IF(ISBLANK($E53), 0, IFERROR(INDEX(Produktionsmethoden!C:C, MATCH($E53, Produktionsmethoden!$A:$A, 0), 0), ""))</f>
        <v>0</v>
      </c>
      <c r="AO53" s="187" cm="1">
        <f t="array" ref="AO53">IF(ISBLANK($E53), 0, IFERROR(INDEX(Produktionsmethoden!D:D, MATCH($E53, Produktionsmethoden!$A:$A, 0), 0), ""))</f>
        <v>0</v>
      </c>
      <c r="AP53" s="187" cm="1">
        <f t="array" ref="AP53">IF(ISBLANK($E53), 0, IFERROR(INDEX(Produktionsmethoden!E:E, MATCH($E53, Produktionsmethoden!$A:$A, 0), 0), ""))</f>
        <v>0</v>
      </c>
      <c r="AQ53" s="187" cm="1">
        <f t="array" ref="AQ53">IF(ISBLANK($E53), 0, IFERROR(INDEX(Produktionsmethoden!F:F, MATCH($E53, Produktionsmethoden!$A:$A, 0), 0), ""))</f>
        <v>0</v>
      </c>
      <c r="AR53" s="187" cm="1">
        <f t="array" ref="AR53">IF(ISBLANK($E53), 0, IFERROR(INDEX(Produktionsmethoden!G:G, MATCH($E53, Produktionsmethoden!$A:$A, 0), 0), ""))</f>
        <v>0</v>
      </c>
      <c r="AS53" s="187" cm="1">
        <f t="array" ref="AS53">IF(ISBLANK($E53), 0, IFERROR(INDEX(Produktionsmethoden!H:H, MATCH($E53, Produktionsmethoden!$A:$A, 0), 0), ""))</f>
        <v>0</v>
      </c>
      <c r="AT53" s="187" cm="1">
        <f t="array" ref="AT53">IF(ISBLANK($E53), 0, IFERROR(INDEX(Produktionsmethoden!I:I, MATCH($E53, Produktionsmethoden!$A:$A, 0), 0), ""))</f>
        <v>0</v>
      </c>
      <c r="AU53" s="188"/>
    </row>
    <row r="54" spans="1:47" s="180" customFormat="1" ht="45" customHeight="1" thickTop="1" thickBot="1">
      <c r="A54" s="170"/>
      <c r="B54" s="179"/>
      <c r="C54" s="203">
        <v>41</v>
      </c>
      <c r="D54" s="312"/>
      <c r="E54" s="303"/>
      <c r="F54" s="313"/>
      <c r="G54" s="303"/>
      <c r="H54" s="303"/>
      <c r="I54" s="164"/>
      <c r="J54" s="303"/>
      <c r="K54" s="303"/>
      <c r="L54" s="163"/>
      <c r="M54" s="163"/>
      <c r="N54" s="307" t="str">
        <f t="shared" si="0"/>
        <v>Bitte zuerst Warenmenge in M angeben</v>
      </c>
      <c r="O54" s="163"/>
      <c r="P54" s="162"/>
      <c r="Q54" s="161"/>
      <c r="R54" s="160"/>
      <c r="S54" s="160"/>
      <c r="T54" s="159"/>
      <c r="U54" s="310"/>
      <c r="V54" s="310"/>
      <c r="W54" s="310"/>
      <c r="X54" s="310"/>
      <c r="Y54" s="310"/>
      <c r="Z54" s="310"/>
      <c r="AA54" s="310"/>
      <c r="AB54" s="206"/>
      <c r="AC54" s="206"/>
      <c r="AD54" s="207"/>
      <c r="AE54" s="200" t="str">
        <f>IFERROR(IF(NOT(AM54=0), AM54 &amp; " - " &amp; INDEX(Produktionsmethoden!$M:$M, MATCH(AM54, Produktionsmethoden!$K:$K, 0)), 0), AM54)</f>
        <v>Bitte CN Code in Spalte C angeben</v>
      </c>
      <c r="AF54" s="200">
        <f>IFERROR(IF(NOT(AN54=0), AN54 &amp; " - " &amp; INDEX(Produktionsmethoden!$M:$M, MATCH(AN54, Produktionsmethoden!$K:$K, 0)), 0), AN54)</f>
        <v>0</v>
      </c>
      <c r="AG54" s="200">
        <f>IFERROR(IF(NOT(AO54=0), AO54 &amp; " - " &amp; INDEX(Produktionsmethoden!$M:$M, MATCH(AO54, Produktionsmethoden!$K:$K, 0)), 0), AO54)</f>
        <v>0</v>
      </c>
      <c r="AH54" s="200">
        <f>IFERROR(IF(NOT(AP54=0), AP54 &amp; " - " &amp; INDEX(Produktionsmethoden!$M:$M, MATCH(AP54, Produktionsmethoden!$K:$K, 0)), 0), AP54)</f>
        <v>0</v>
      </c>
      <c r="AI54" s="200">
        <f>IFERROR(IF(NOT(AQ54=0), AQ54 &amp; " - " &amp; INDEX(Produktionsmethoden!$M:$M, MATCH(AQ54, Produktionsmethoden!$K:$K, 0)), 0), AQ54)</f>
        <v>0</v>
      </c>
      <c r="AJ54" s="200">
        <f>IFERROR(IF(NOT(AR54=0), AR54 &amp; " - " &amp; INDEX(Produktionsmethoden!$M:$M, MATCH(AR54, Produktionsmethoden!$K:$K, 0)), 0), AR54)</f>
        <v>0</v>
      </c>
      <c r="AK54" s="200">
        <f>IFERROR(IF(NOT(AS54=0), AS54 &amp; " - " &amp; INDEX(Produktionsmethoden!$M:$M, MATCH(AS54, Produktionsmethoden!$K:$K, 0)), 0), AS54)</f>
        <v>0</v>
      </c>
      <c r="AL54" s="200">
        <f>IFERROR(IF(NOT(AT54=0), AT54 &amp; " - " &amp; INDEX(Produktionsmethoden!$M:$M, MATCH(AT54, Produktionsmethoden!$K:$K, 0)), 0), AT54)</f>
        <v>0</v>
      </c>
      <c r="AM54" s="187" t="str" cm="1">
        <f t="array" ref="AM54">IF(ISBLANK($E54), "Bitte CN Code in Spalte C angeben", IFERROR(INDEX(Produktionsmethoden!B:B, MATCH($E54, Produktionsmethoden!$A:$A, 0), 0), ""))</f>
        <v>Bitte CN Code in Spalte C angeben</v>
      </c>
      <c r="AN54" s="187" cm="1">
        <f t="array" ref="AN54">IF(ISBLANK($E54), 0, IFERROR(INDEX(Produktionsmethoden!C:C, MATCH($E54, Produktionsmethoden!$A:$A, 0), 0), ""))</f>
        <v>0</v>
      </c>
      <c r="AO54" s="187" cm="1">
        <f t="array" ref="AO54">IF(ISBLANK($E54), 0, IFERROR(INDEX(Produktionsmethoden!D:D, MATCH($E54, Produktionsmethoden!$A:$A, 0), 0), ""))</f>
        <v>0</v>
      </c>
      <c r="AP54" s="187" cm="1">
        <f t="array" ref="AP54">IF(ISBLANK($E54), 0, IFERROR(INDEX(Produktionsmethoden!E:E, MATCH($E54, Produktionsmethoden!$A:$A, 0), 0), ""))</f>
        <v>0</v>
      </c>
      <c r="AQ54" s="187" cm="1">
        <f t="array" ref="AQ54">IF(ISBLANK($E54), 0, IFERROR(INDEX(Produktionsmethoden!F:F, MATCH($E54, Produktionsmethoden!$A:$A, 0), 0), ""))</f>
        <v>0</v>
      </c>
      <c r="AR54" s="187" cm="1">
        <f t="array" ref="AR54">IF(ISBLANK($E54), 0, IFERROR(INDEX(Produktionsmethoden!G:G, MATCH($E54, Produktionsmethoden!$A:$A, 0), 0), ""))</f>
        <v>0</v>
      </c>
      <c r="AS54" s="187" cm="1">
        <f t="array" ref="AS54">IF(ISBLANK($E54), 0, IFERROR(INDEX(Produktionsmethoden!H:H, MATCH($E54, Produktionsmethoden!$A:$A, 0), 0), ""))</f>
        <v>0</v>
      </c>
      <c r="AT54" s="187" cm="1">
        <f t="array" ref="AT54">IF(ISBLANK($E54), 0, IFERROR(INDEX(Produktionsmethoden!I:I, MATCH($E54, Produktionsmethoden!$A:$A, 0), 0), ""))</f>
        <v>0</v>
      </c>
      <c r="AU54" s="188"/>
    </row>
    <row r="55" spans="1:47" s="180" customFormat="1" ht="45" customHeight="1" thickTop="1" thickBot="1">
      <c r="A55" s="170"/>
      <c r="B55" s="179"/>
      <c r="C55" s="203">
        <v>42</v>
      </c>
      <c r="D55" s="312"/>
      <c r="E55" s="303"/>
      <c r="F55" s="313"/>
      <c r="G55" s="303"/>
      <c r="H55" s="303"/>
      <c r="I55" s="164"/>
      <c r="J55" s="303"/>
      <c r="K55" s="303"/>
      <c r="L55" s="163"/>
      <c r="M55" s="163"/>
      <c r="N55" s="307" t="str">
        <f t="shared" si="0"/>
        <v>Bitte zuerst Warenmenge in M angeben</v>
      </c>
      <c r="O55" s="163"/>
      <c r="P55" s="162"/>
      <c r="Q55" s="161"/>
      <c r="R55" s="160"/>
      <c r="S55" s="160"/>
      <c r="T55" s="159"/>
      <c r="U55" s="310"/>
      <c r="V55" s="310"/>
      <c r="W55" s="310"/>
      <c r="X55" s="310"/>
      <c r="Y55" s="310"/>
      <c r="Z55" s="310"/>
      <c r="AA55" s="310"/>
      <c r="AB55" s="206"/>
      <c r="AC55" s="206"/>
      <c r="AD55" s="207"/>
      <c r="AE55" s="200" t="str">
        <f>IFERROR(IF(NOT(AM55=0), AM55 &amp; " - " &amp; INDEX(Produktionsmethoden!$M:$M, MATCH(AM55, Produktionsmethoden!$K:$K, 0)), 0), AM55)</f>
        <v>Bitte CN Code in Spalte C angeben</v>
      </c>
      <c r="AF55" s="200">
        <f>IFERROR(IF(NOT(AN55=0), AN55 &amp; " - " &amp; INDEX(Produktionsmethoden!$M:$M, MATCH(AN55, Produktionsmethoden!$K:$K, 0)), 0), AN55)</f>
        <v>0</v>
      </c>
      <c r="AG55" s="200">
        <f>IFERROR(IF(NOT(AO55=0), AO55 &amp; " - " &amp; INDEX(Produktionsmethoden!$M:$M, MATCH(AO55, Produktionsmethoden!$K:$K, 0)), 0), AO55)</f>
        <v>0</v>
      </c>
      <c r="AH55" s="200">
        <f>IFERROR(IF(NOT(AP55=0), AP55 &amp; " - " &amp; INDEX(Produktionsmethoden!$M:$M, MATCH(AP55, Produktionsmethoden!$K:$K, 0)), 0), AP55)</f>
        <v>0</v>
      </c>
      <c r="AI55" s="200">
        <f>IFERROR(IF(NOT(AQ55=0), AQ55 &amp; " - " &amp; INDEX(Produktionsmethoden!$M:$M, MATCH(AQ55, Produktionsmethoden!$K:$K, 0)), 0), AQ55)</f>
        <v>0</v>
      </c>
      <c r="AJ55" s="200">
        <f>IFERROR(IF(NOT(AR55=0), AR55 &amp; " - " &amp; INDEX(Produktionsmethoden!$M:$M, MATCH(AR55, Produktionsmethoden!$K:$K, 0)), 0), AR55)</f>
        <v>0</v>
      </c>
      <c r="AK55" s="200">
        <f>IFERROR(IF(NOT(AS55=0), AS55 &amp; " - " &amp; INDEX(Produktionsmethoden!$M:$M, MATCH(AS55, Produktionsmethoden!$K:$K, 0)), 0), AS55)</f>
        <v>0</v>
      </c>
      <c r="AL55" s="200">
        <f>IFERROR(IF(NOT(AT55=0), AT55 &amp; " - " &amp; INDEX(Produktionsmethoden!$M:$M, MATCH(AT55, Produktionsmethoden!$K:$K, 0)), 0), AT55)</f>
        <v>0</v>
      </c>
      <c r="AM55" s="187" t="str" cm="1">
        <f t="array" ref="AM55">IF(ISBLANK($E55), "Bitte CN Code in Spalte C angeben", IFERROR(INDEX(Produktionsmethoden!B:B, MATCH($E55, Produktionsmethoden!$A:$A, 0), 0), ""))</f>
        <v>Bitte CN Code in Spalte C angeben</v>
      </c>
      <c r="AN55" s="187" cm="1">
        <f t="array" ref="AN55">IF(ISBLANK($E55), 0, IFERROR(INDEX(Produktionsmethoden!C:C, MATCH($E55, Produktionsmethoden!$A:$A, 0), 0), ""))</f>
        <v>0</v>
      </c>
      <c r="AO55" s="187" cm="1">
        <f t="array" ref="AO55">IF(ISBLANK($E55), 0, IFERROR(INDEX(Produktionsmethoden!D:D, MATCH($E55, Produktionsmethoden!$A:$A, 0), 0), ""))</f>
        <v>0</v>
      </c>
      <c r="AP55" s="187" cm="1">
        <f t="array" ref="AP55">IF(ISBLANK($E55), 0, IFERROR(INDEX(Produktionsmethoden!E:E, MATCH($E55, Produktionsmethoden!$A:$A, 0), 0), ""))</f>
        <v>0</v>
      </c>
      <c r="AQ55" s="187" cm="1">
        <f t="array" ref="AQ55">IF(ISBLANK($E55), 0, IFERROR(INDEX(Produktionsmethoden!F:F, MATCH($E55, Produktionsmethoden!$A:$A, 0), 0), ""))</f>
        <v>0</v>
      </c>
      <c r="AR55" s="187" cm="1">
        <f t="array" ref="AR55">IF(ISBLANK($E55), 0, IFERROR(INDEX(Produktionsmethoden!G:G, MATCH($E55, Produktionsmethoden!$A:$A, 0), 0), ""))</f>
        <v>0</v>
      </c>
      <c r="AS55" s="187" cm="1">
        <f t="array" ref="AS55">IF(ISBLANK($E55), 0, IFERROR(INDEX(Produktionsmethoden!H:H, MATCH($E55, Produktionsmethoden!$A:$A, 0), 0), ""))</f>
        <v>0</v>
      </c>
      <c r="AT55" s="187" cm="1">
        <f t="array" ref="AT55">IF(ISBLANK($E55), 0, IFERROR(INDEX(Produktionsmethoden!I:I, MATCH($E55, Produktionsmethoden!$A:$A, 0), 0), ""))</f>
        <v>0</v>
      </c>
      <c r="AU55" s="188"/>
    </row>
    <row r="56" spans="1:47" s="180" customFormat="1" ht="45" customHeight="1" thickTop="1" thickBot="1">
      <c r="A56" s="170"/>
      <c r="B56" s="179"/>
      <c r="C56" s="203">
        <v>43</v>
      </c>
      <c r="D56" s="312"/>
      <c r="E56" s="303"/>
      <c r="F56" s="313"/>
      <c r="G56" s="303"/>
      <c r="H56" s="303"/>
      <c r="I56" s="164"/>
      <c r="J56" s="303"/>
      <c r="K56" s="303"/>
      <c r="L56" s="163"/>
      <c r="M56" s="163"/>
      <c r="N56" s="307" t="str">
        <f t="shared" si="0"/>
        <v>Bitte zuerst Warenmenge in M angeben</v>
      </c>
      <c r="O56" s="163"/>
      <c r="P56" s="162"/>
      <c r="Q56" s="161"/>
      <c r="R56" s="160"/>
      <c r="S56" s="160"/>
      <c r="T56" s="159"/>
      <c r="U56" s="310"/>
      <c r="V56" s="310"/>
      <c r="W56" s="310"/>
      <c r="X56" s="310"/>
      <c r="Y56" s="310"/>
      <c r="Z56" s="310"/>
      <c r="AA56" s="310"/>
      <c r="AB56" s="206"/>
      <c r="AC56" s="206"/>
      <c r="AD56" s="207"/>
      <c r="AE56" s="200" t="str">
        <f>IFERROR(IF(NOT(AM56=0), AM56 &amp; " - " &amp; INDEX(Produktionsmethoden!$M:$M, MATCH(AM56, Produktionsmethoden!$K:$K, 0)), 0), AM56)</f>
        <v>Bitte CN Code in Spalte C angeben</v>
      </c>
      <c r="AF56" s="200">
        <f>IFERROR(IF(NOT(AN56=0), AN56 &amp; " - " &amp; INDEX(Produktionsmethoden!$M:$M, MATCH(AN56, Produktionsmethoden!$K:$K, 0)), 0), AN56)</f>
        <v>0</v>
      </c>
      <c r="AG56" s="200">
        <f>IFERROR(IF(NOT(AO56=0), AO56 &amp; " - " &amp; INDEX(Produktionsmethoden!$M:$M, MATCH(AO56, Produktionsmethoden!$K:$K, 0)), 0), AO56)</f>
        <v>0</v>
      </c>
      <c r="AH56" s="200">
        <f>IFERROR(IF(NOT(AP56=0), AP56 &amp; " - " &amp; INDEX(Produktionsmethoden!$M:$M, MATCH(AP56, Produktionsmethoden!$K:$K, 0)), 0), AP56)</f>
        <v>0</v>
      </c>
      <c r="AI56" s="200">
        <f>IFERROR(IF(NOT(AQ56=0), AQ56 &amp; " - " &amp; INDEX(Produktionsmethoden!$M:$M, MATCH(AQ56, Produktionsmethoden!$K:$K, 0)), 0), AQ56)</f>
        <v>0</v>
      </c>
      <c r="AJ56" s="200">
        <f>IFERROR(IF(NOT(AR56=0), AR56 &amp; " - " &amp; INDEX(Produktionsmethoden!$M:$M, MATCH(AR56, Produktionsmethoden!$K:$K, 0)), 0), AR56)</f>
        <v>0</v>
      </c>
      <c r="AK56" s="200">
        <f>IFERROR(IF(NOT(AS56=0), AS56 &amp; " - " &amp; INDEX(Produktionsmethoden!$M:$M, MATCH(AS56, Produktionsmethoden!$K:$K, 0)), 0), AS56)</f>
        <v>0</v>
      </c>
      <c r="AL56" s="200">
        <f>IFERROR(IF(NOT(AT56=0), AT56 &amp; " - " &amp; INDEX(Produktionsmethoden!$M:$M, MATCH(AT56, Produktionsmethoden!$K:$K, 0)), 0), AT56)</f>
        <v>0</v>
      </c>
      <c r="AM56" s="187" t="str" cm="1">
        <f t="array" ref="AM56">IF(ISBLANK($E56), "Bitte CN Code in Spalte C angeben", IFERROR(INDEX(Produktionsmethoden!B:B, MATCH($E56, Produktionsmethoden!$A:$A, 0), 0), ""))</f>
        <v>Bitte CN Code in Spalte C angeben</v>
      </c>
      <c r="AN56" s="187" cm="1">
        <f t="array" ref="AN56">IF(ISBLANK($E56), 0, IFERROR(INDEX(Produktionsmethoden!C:C, MATCH($E56, Produktionsmethoden!$A:$A, 0), 0), ""))</f>
        <v>0</v>
      </c>
      <c r="AO56" s="187" cm="1">
        <f t="array" ref="AO56">IF(ISBLANK($E56), 0, IFERROR(INDEX(Produktionsmethoden!D:D, MATCH($E56, Produktionsmethoden!$A:$A, 0), 0), ""))</f>
        <v>0</v>
      </c>
      <c r="AP56" s="187" cm="1">
        <f t="array" ref="AP56">IF(ISBLANK($E56), 0, IFERROR(INDEX(Produktionsmethoden!E:E, MATCH($E56, Produktionsmethoden!$A:$A, 0), 0), ""))</f>
        <v>0</v>
      </c>
      <c r="AQ56" s="187" cm="1">
        <f t="array" ref="AQ56">IF(ISBLANK($E56), 0, IFERROR(INDEX(Produktionsmethoden!F:F, MATCH($E56, Produktionsmethoden!$A:$A, 0), 0), ""))</f>
        <v>0</v>
      </c>
      <c r="AR56" s="187" cm="1">
        <f t="array" ref="AR56">IF(ISBLANK($E56), 0, IFERROR(INDEX(Produktionsmethoden!G:G, MATCH($E56, Produktionsmethoden!$A:$A, 0), 0), ""))</f>
        <v>0</v>
      </c>
      <c r="AS56" s="187" cm="1">
        <f t="array" ref="AS56">IF(ISBLANK($E56), 0, IFERROR(INDEX(Produktionsmethoden!H:H, MATCH($E56, Produktionsmethoden!$A:$A, 0), 0), ""))</f>
        <v>0</v>
      </c>
      <c r="AT56" s="187" cm="1">
        <f t="array" ref="AT56">IF(ISBLANK($E56), 0, IFERROR(INDEX(Produktionsmethoden!I:I, MATCH($E56, Produktionsmethoden!$A:$A, 0), 0), ""))</f>
        <v>0</v>
      </c>
      <c r="AU56" s="188"/>
    </row>
    <row r="57" spans="1:47" s="180" customFormat="1" ht="45" customHeight="1" thickTop="1" thickBot="1">
      <c r="A57" s="170"/>
      <c r="B57" s="179"/>
      <c r="C57" s="203">
        <v>44</v>
      </c>
      <c r="D57" s="312"/>
      <c r="E57" s="303"/>
      <c r="F57" s="313"/>
      <c r="G57" s="303"/>
      <c r="H57" s="303"/>
      <c r="I57" s="164"/>
      <c r="J57" s="303"/>
      <c r="K57" s="303"/>
      <c r="L57" s="163"/>
      <c r="M57" s="163"/>
      <c r="N57" s="307" t="str">
        <f t="shared" si="0"/>
        <v>Bitte zuerst Warenmenge in M angeben</v>
      </c>
      <c r="O57" s="163"/>
      <c r="P57" s="162"/>
      <c r="Q57" s="161"/>
      <c r="R57" s="160"/>
      <c r="S57" s="160"/>
      <c r="T57" s="159"/>
      <c r="U57" s="310"/>
      <c r="V57" s="310"/>
      <c r="W57" s="310"/>
      <c r="X57" s="310"/>
      <c r="Y57" s="310"/>
      <c r="Z57" s="310"/>
      <c r="AA57" s="310"/>
      <c r="AB57" s="206"/>
      <c r="AC57" s="206"/>
      <c r="AD57" s="207"/>
      <c r="AE57" s="200" t="str">
        <f>IFERROR(IF(NOT(AM57=0), AM57 &amp; " - " &amp; INDEX(Produktionsmethoden!$M:$M, MATCH(AM57, Produktionsmethoden!$K:$K, 0)), 0), AM57)</f>
        <v>Bitte CN Code in Spalte C angeben</v>
      </c>
      <c r="AF57" s="200">
        <f>IFERROR(IF(NOT(AN57=0), AN57 &amp; " - " &amp; INDEX(Produktionsmethoden!$M:$M, MATCH(AN57, Produktionsmethoden!$K:$K, 0)), 0), AN57)</f>
        <v>0</v>
      </c>
      <c r="AG57" s="200">
        <f>IFERROR(IF(NOT(AO57=0), AO57 &amp; " - " &amp; INDEX(Produktionsmethoden!$M:$M, MATCH(AO57, Produktionsmethoden!$K:$K, 0)), 0), AO57)</f>
        <v>0</v>
      </c>
      <c r="AH57" s="200">
        <f>IFERROR(IF(NOT(AP57=0), AP57 &amp; " - " &amp; INDEX(Produktionsmethoden!$M:$M, MATCH(AP57, Produktionsmethoden!$K:$K, 0)), 0), AP57)</f>
        <v>0</v>
      </c>
      <c r="AI57" s="200">
        <f>IFERROR(IF(NOT(AQ57=0), AQ57 &amp; " - " &amp; INDEX(Produktionsmethoden!$M:$M, MATCH(AQ57, Produktionsmethoden!$K:$K, 0)), 0), AQ57)</f>
        <v>0</v>
      </c>
      <c r="AJ57" s="200">
        <f>IFERROR(IF(NOT(AR57=0), AR57 &amp; " - " &amp; INDEX(Produktionsmethoden!$M:$M, MATCH(AR57, Produktionsmethoden!$K:$K, 0)), 0), AR57)</f>
        <v>0</v>
      </c>
      <c r="AK57" s="200">
        <f>IFERROR(IF(NOT(AS57=0), AS57 &amp; " - " &amp; INDEX(Produktionsmethoden!$M:$M, MATCH(AS57, Produktionsmethoden!$K:$K, 0)), 0), AS57)</f>
        <v>0</v>
      </c>
      <c r="AL57" s="200">
        <f>IFERROR(IF(NOT(AT57=0), AT57 &amp; " - " &amp; INDEX(Produktionsmethoden!$M:$M, MATCH(AT57, Produktionsmethoden!$K:$K, 0)), 0), AT57)</f>
        <v>0</v>
      </c>
      <c r="AM57" s="187" t="str" cm="1">
        <f t="array" ref="AM57">IF(ISBLANK($E57), "Bitte CN Code in Spalte C angeben", IFERROR(INDEX(Produktionsmethoden!B:B, MATCH($E57, Produktionsmethoden!$A:$A, 0), 0), ""))</f>
        <v>Bitte CN Code in Spalte C angeben</v>
      </c>
      <c r="AN57" s="187" cm="1">
        <f t="array" ref="AN57">IF(ISBLANK($E57), 0, IFERROR(INDEX(Produktionsmethoden!C:C, MATCH($E57, Produktionsmethoden!$A:$A, 0), 0), ""))</f>
        <v>0</v>
      </c>
      <c r="AO57" s="187" cm="1">
        <f t="array" ref="AO57">IF(ISBLANK($E57), 0, IFERROR(INDEX(Produktionsmethoden!D:D, MATCH($E57, Produktionsmethoden!$A:$A, 0), 0), ""))</f>
        <v>0</v>
      </c>
      <c r="AP57" s="187" cm="1">
        <f t="array" ref="AP57">IF(ISBLANK($E57), 0, IFERROR(INDEX(Produktionsmethoden!E:E, MATCH($E57, Produktionsmethoden!$A:$A, 0), 0), ""))</f>
        <v>0</v>
      </c>
      <c r="AQ57" s="187" cm="1">
        <f t="array" ref="AQ57">IF(ISBLANK($E57), 0, IFERROR(INDEX(Produktionsmethoden!F:F, MATCH($E57, Produktionsmethoden!$A:$A, 0), 0), ""))</f>
        <v>0</v>
      </c>
      <c r="AR57" s="187" cm="1">
        <f t="array" ref="AR57">IF(ISBLANK($E57), 0, IFERROR(INDEX(Produktionsmethoden!G:G, MATCH($E57, Produktionsmethoden!$A:$A, 0), 0), ""))</f>
        <v>0</v>
      </c>
      <c r="AS57" s="187" cm="1">
        <f t="array" ref="AS57">IF(ISBLANK($E57), 0, IFERROR(INDEX(Produktionsmethoden!H:H, MATCH($E57, Produktionsmethoden!$A:$A, 0), 0), ""))</f>
        <v>0</v>
      </c>
      <c r="AT57" s="187" cm="1">
        <f t="array" ref="AT57">IF(ISBLANK($E57), 0, IFERROR(INDEX(Produktionsmethoden!I:I, MATCH($E57, Produktionsmethoden!$A:$A, 0), 0), ""))</f>
        <v>0</v>
      </c>
      <c r="AU57" s="188"/>
    </row>
    <row r="58" spans="1:47" s="180" customFormat="1" ht="45" customHeight="1" thickTop="1" thickBot="1">
      <c r="A58" s="170"/>
      <c r="B58" s="179"/>
      <c r="C58" s="203">
        <v>45</v>
      </c>
      <c r="D58" s="312"/>
      <c r="E58" s="303"/>
      <c r="F58" s="313"/>
      <c r="G58" s="303"/>
      <c r="H58" s="303"/>
      <c r="I58" s="164"/>
      <c r="J58" s="303"/>
      <c r="K58" s="303"/>
      <c r="L58" s="163"/>
      <c r="M58" s="163"/>
      <c r="N58" s="307" t="str">
        <f t="shared" si="0"/>
        <v>Bitte zuerst Warenmenge in M angeben</v>
      </c>
      <c r="O58" s="163"/>
      <c r="P58" s="162"/>
      <c r="Q58" s="161"/>
      <c r="R58" s="160"/>
      <c r="S58" s="160"/>
      <c r="T58" s="159"/>
      <c r="U58" s="310"/>
      <c r="V58" s="310"/>
      <c r="W58" s="310"/>
      <c r="X58" s="310"/>
      <c r="Y58" s="310"/>
      <c r="Z58" s="310"/>
      <c r="AA58" s="310"/>
      <c r="AB58" s="206"/>
      <c r="AC58" s="206"/>
      <c r="AD58" s="207"/>
      <c r="AE58" s="200" t="str">
        <f>IFERROR(IF(NOT(AM58=0), AM58 &amp; " - " &amp; INDEX(Produktionsmethoden!$M:$M, MATCH(AM58, Produktionsmethoden!$K:$K, 0)), 0), AM58)</f>
        <v>Bitte CN Code in Spalte C angeben</v>
      </c>
      <c r="AF58" s="200">
        <f>IFERROR(IF(NOT(AN58=0), AN58 &amp; " - " &amp; INDEX(Produktionsmethoden!$M:$M, MATCH(AN58, Produktionsmethoden!$K:$K, 0)), 0), AN58)</f>
        <v>0</v>
      </c>
      <c r="AG58" s="200">
        <f>IFERROR(IF(NOT(AO58=0), AO58 &amp; " - " &amp; INDEX(Produktionsmethoden!$M:$M, MATCH(AO58, Produktionsmethoden!$K:$K, 0)), 0), AO58)</f>
        <v>0</v>
      </c>
      <c r="AH58" s="200">
        <f>IFERROR(IF(NOT(AP58=0), AP58 &amp; " - " &amp; INDEX(Produktionsmethoden!$M:$M, MATCH(AP58, Produktionsmethoden!$K:$K, 0)), 0), AP58)</f>
        <v>0</v>
      </c>
      <c r="AI58" s="200">
        <f>IFERROR(IF(NOT(AQ58=0), AQ58 &amp; " - " &amp; INDEX(Produktionsmethoden!$M:$M, MATCH(AQ58, Produktionsmethoden!$K:$K, 0)), 0), AQ58)</f>
        <v>0</v>
      </c>
      <c r="AJ58" s="200">
        <f>IFERROR(IF(NOT(AR58=0), AR58 &amp; " - " &amp; INDEX(Produktionsmethoden!$M:$M, MATCH(AR58, Produktionsmethoden!$K:$K, 0)), 0), AR58)</f>
        <v>0</v>
      </c>
      <c r="AK58" s="200">
        <f>IFERROR(IF(NOT(AS58=0), AS58 &amp; " - " &amp; INDEX(Produktionsmethoden!$M:$M, MATCH(AS58, Produktionsmethoden!$K:$K, 0)), 0), AS58)</f>
        <v>0</v>
      </c>
      <c r="AL58" s="200">
        <f>IFERROR(IF(NOT(AT58=0), AT58 &amp; " - " &amp; INDEX(Produktionsmethoden!$M:$M, MATCH(AT58, Produktionsmethoden!$K:$K, 0)), 0), AT58)</f>
        <v>0</v>
      </c>
      <c r="AM58" s="187" t="str" cm="1">
        <f t="array" ref="AM58">IF(ISBLANK($E58), "Bitte CN Code in Spalte C angeben", IFERROR(INDEX(Produktionsmethoden!B:B, MATCH($E58, Produktionsmethoden!$A:$A, 0), 0), ""))</f>
        <v>Bitte CN Code in Spalte C angeben</v>
      </c>
      <c r="AN58" s="187" cm="1">
        <f t="array" ref="AN58">IF(ISBLANK($E58), 0, IFERROR(INDEX(Produktionsmethoden!C:C, MATCH($E58, Produktionsmethoden!$A:$A, 0), 0), ""))</f>
        <v>0</v>
      </c>
      <c r="AO58" s="187" cm="1">
        <f t="array" ref="AO58">IF(ISBLANK($E58), 0, IFERROR(INDEX(Produktionsmethoden!D:D, MATCH($E58, Produktionsmethoden!$A:$A, 0), 0), ""))</f>
        <v>0</v>
      </c>
      <c r="AP58" s="187" cm="1">
        <f t="array" ref="AP58">IF(ISBLANK($E58), 0, IFERROR(INDEX(Produktionsmethoden!E:E, MATCH($E58, Produktionsmethoden!$A:$A, 0), 0), ""))</f>
        <v>0</v>
      </c>
      <c r="AQ58" s="187" cm="1">
        <f t="array" ref="AQ58">IF(ISBLANK($E58), 0, IFERROR(INDEX(Produktionsmethoden!F:F, MATCH($E58, Produktionsmethoden!$A:$A, 0), 0), ""))</f>
        <v>0</v>
      </c>
      <c r="AR58" s="187" cm="1">
        <f t="array" ref="AR58">IF(ISBLANK($E58), 0, IFERROR(INDEX(Produktionsmethoden!G:G, MATCH($E58, Produktionsmethoden!$A:$A, 0), 0), ""))</f>
        <v>0</v>
      </c>
      <c r="AS58" s="187" cm="1">
        <f t="array" ref="AS58">IF(ISBLANK($E58), 0, IFERROR(INDEX(Produktionsmethoden!H:H, MATCH($E58, Produktionsmethoden!$A:$A, 0), 0), ""))</f>
        <v>0</v>
      </c>
      <c r="AT58" s="187" cm="1">
        <f t="array" ref="AT58">IF(ISBLANK($E58), 0, IFERROR(INDEX(Produktionsmethoden!I:I, MATCH($E58, Produktionsmethoden!$A:$A, 0), 0), ""))</f>
        <v>0</v>
      </c>
      <c r="AU58" s="188"/>
    </row>
    <row r="59" spans="1:47" s="180" customFormat="1" ht="45" customHeight="1" thickTop="1" thickBot="1">
      <c r="A59" s="170"/>
      <c r="B59" s="179"/>
      <c r="C59" s="203">
        <v>46</v>
      </c>
      <c r="D59" s="312"/>
      <c r="E59" s="303"/>
      <c r="F59" s="313"/>
      <c r="G59" s="303"/>
      <c r="H59" s="303"/>
      <c r="I59" s="164"/>
      <c r="J59" s="303"/>
      <c r="K59" s="303"/>
      <c r="L59" s="163"/>
      <c r="M59" s="163"/>
      <c r="N59" s="307" t="str">
        <f t="shared" si="0"/>
        <v>Bitte zuerst Warenmenge in M angeben</v>
      </c>
      <c r="O59" s="163"/>
      <c r="P59" s="162"/>
      <c r="Q59" s="161"/>
      <c r="R59" s="160"/>
      <c r="S59" s="160"/>
      <c r="T59" s="159"/>
      <c r="U59" s="310"/>
      <c r="V59" s="310"/>
      <c r="W59" s="310"/>
      <c r="X59" s="310"/>
      <c r="Y59" s="310"/>
      <c r="Z59" s="310"/>
      <c r="AA59" s="310"/>
      <c r="AB59" s="206"/>
      <c r="AC59" s="206"/>
      <c r="AD59" s="207"/>
      <c r="AE59" s="200" t="str">
        <f>IFERROR(IF(NOT(AM59=0), AM59 &amp; " - " &amp; INDEX(Produktionsmethoden!$M:$M, MATCH(AM59, Produktionsmethoden!$K:$K, 0)), 0), AM59)</f>
        <v>Bitte CN Code in Spalte C angeben</v>
      </c>
      <c r="AF59" s="200">
        <f>IFERROR(IF(NOT(AN59=0), AN59 &amp; " - " &amp; INDEX(Produktionsmethoden!$M:$M, MATCH(AN59, Produktionsmethoden!$K:$K, 0)), 0), AN59)</f>
        <v>0</v>
      </c>
      <c r="AG59" s="200">
        <f>IFERROR(IF(NOT(AO59=0), AO59 &amp; " - " &amp; INDEX(Produktionsmethoden!$M:$M, MATCH(AO59, Produktionsmethoden!$K:$K, 0)), 0), AO59)</f>
        <v>0</v>
      </c>
      <c r="AH59" s="200">
        <f>IFERROR(IF(NOT(AP59=0), AP59 &amp; " - " &amp; INDEX(Produktionsmethoden!$M:$M, MATCH(AP59, Produktionsmethoden!$K:$K, 0)), 0), AP59)</f>
        <v>0</v>
      </c>
      <c r="AI59" s="200">
        <f>IFERROR(IF(NOT(AQ59=0), AQ59 &amp; " - " &amp; INDEX(Produktionsmethoden!$M:$M, MATCH(AQ59, Produktionsmethoden!$K:$K, 0)), 0), AQ59)</f>
        <v>0</v>
      </c>
      <c r="AJ59" s="200">
        <f>IFERROR(IF(NOT(AR59=0), AR59 &amp; " - " &amp; INDEX(Produktionsmethoden!$M:$M, MATCH(AR59, Produktionsmethoden!$K:$K, 0)), 0), AR59)</f>
        <v>0</v>
      </c>
      <c r="AK59" s="200">
        <f>IFERROR(IF(NOT(AS59=0), AS59 &amp; " - " &amp; INDEX(Produktionsmethoden!$M:$M, MATCH(AS59, Produktionsmethoden!$K:$K, 0)), 0), AS59)</f>
        <v>0</v>
      </c>
      <c r="AL59" s="200">
        <f>IFERROR(IF(NOT(AT59=0), AT59 &amp; " - " &amp; INDEX(Produktionsmethoden!$M:$M, MATCH(AT59, Produktionsmethoden!$K:$K, 0)), 0), AT59)</f>
        <v>0</v>
      </c>
      <c r="AM59" s="187" t="str" cm="1">
        <f t="array" ref="AM59">IF(ISBLANK($E59), "Bitte CN Code in Spalte C angeben", IFERROR(INDEX(Produktionsmethoden!B:B, MATCH($E59, Produktionsmethoden!$A:$A, 0), 0), ""))</f>
        <v>Bitte CN Code in Spalte C angeben</v>
      </c>
      <c r="AN59" s="187" cm="1">
        <f t="array" ref="AN59">IF(ISBLANK($E59), 0, IFERROR(INDEX(Produktionsmethoden!C:C, MATCH($E59, Produktionsmethoden!$A:$A, 0), 0), ""))</f>
        <v>0</v>
      </c>
      <c r="AO59" s="187" cm="1">
        <f t="array" ref="AO59">IF(ISBLANK($E59), 0, IFERROR(INDEX(Produktionsmethoden!D:D, MATCH($E59, Produktionsmethoden!$A:$A, 0), 0), ""))</f>
        <v>0</v>
      </c>
      <c r="AP59" s="187" cm="1">
        <f t="array" ref="AP59">IF(ISBLANK($E59), 0, IFERROR(INDEX(Produktionsmethoden!E:E, MATCH($E59, Produktionsmethoden!$A:$A, 0), 0), ""))</f>
        <v>0</v>
      </c>
      <c r="AQ59" s="187" cm="1">
        <f t="array" ref="AQ59">IF(ISBLANK($E59), 0, IFERROR(INDEX(Produktionsmethoden!F:F, MATCH($E59, Produktionsmethoden!$A:$A, 0), 0), ""))</f>
        <v>0</v>
      </c>
      <c r="AR59" s="187" cm="1">
        <f t="array" ref="AR59">IF(ISBLANK($E59), 0, IFERROR(INDEX(Produktionsmethoden!G:G, MATCH($E59, Produktionsmethoden!$A:$A, 0), 0), ""))</f>
        <v>0</v>
      </c>
      <c r="AS59" s="187" cm="1">
        <f t="array" ref="AS59">IF(ISBLANK($E59), 0, IFERROR(INDEX(Produktionsmethoden!H:H, MATCH($E59, Produktionsmethoden!$A:$A, 0), 0), ""))</f>
        <v>0</v>
      </c>
      <c r="AT59" s="187" cm="1">
        <f t="array" ref="AT59">IF(ISBLANK($E59), 0, IFERROR(INDEX(Produktionsmethoden!I:I, MATCH($E59, Produktionsmethoden!$A:$A, 0), 0), ""))</f>
        <v>0</v>
      </c>
      <c r="AU59" s="188"/>
    </row>
    <row r="60" spans="1:47" s="180" customFormat="1" ht="45" customHeight="1" thickTop="1" thickBot="1">
      <c r="A60" s="170"/>
      <c r="B60" s="179"/>
      <c r="C60" s="203">
        <v>47</v>
      </c>
      <c r="D60" s="312"/>
      <c r="E60" s="303"/>
      <c r="F60" s="313"/>
      <c r="G60" s="303"/>
      <c r="H60" s="303"/>
      <c r="I60" s="164"/>
      <c r="J60" s="303"/>
      <c r="K60" s="303"/>
      <c r="L60" s="163"/>
      <c r="M60" s="163"/>
      <c r="N60" s="307" t="str">
        <f t="shared" si="0"/>
        <v>Bitte zuerst Warenmenge in M angeben</v>
      </c>
      <c r="O60" s="163"/>
      <c r="P60" s="162"/>
      <c r="Q60" s="161"/>
      <c r="R60" s="160"/>
      <c r="S60" s="160"/>
      <c r="T60" s="159"/>
      <c r="U60" s="310"/>
      <c r="V60" s="310"/>
      <c r="W60" s="310"/>
      <c r="X60" s="310"/>
      <c r="Y60" s="310"/>
      <c r="Z60" s="310"/>
      <c r="AA60" s="310"/>
      <c r="AB60" s="206"/>
      <c r="AC60" s="206"/>
      <c r="AD60" s="207"/>
      <c r="AE60" s="200" t="str">
        <f>IFERROR(IF(NOT(AM60=0), AM60 &amp; " - " &amp; INDEX(Produktionsmethoden!$M:$M, MATCH(AM60, Produktionsmethoden!$K:$K, 0)), 0), AM60)</f>
        <v>Bitte CN Code in Spalte C angeben</v>
      </c>
      <c r="AF60" s="200">
        <f>IFERROR(IF(NOT(AN60=0), AN60 &amp; " - " &amp; INDEX(Produktionsmethoden!$M:$M, MATCH(AN60, Produktionsmethoden!$K:$K, 0)), 0), AN60)</f>
        <v>0</v>
      </c>
      <c r="AG60" s="200">
        <f>IFERROR(IF(NOT(AO60=0), AO60 &amp; " - " &amp; INDEX(Produktionsmethoden!$M:$M, MATCH(AO60, Produktionsmethoden!$K:$K, 0)), 0), AO60)</f>
        <v>0</v>
      </c>
      <c r="AH60" s="200">
        <f>IFERROR(IF(NOT(AP60=0), AP60 &amp; " - " &amp; INDEX(Produktionsmethoden!$M:$M, MATCH(AP60, Produktionsmethoden!$K:$K, 0)), 0), AP60)</f>
        <v>0</v>
      </c>
      <c r="AI60" s="200">
        <f>IFERROR(IF(NOT(AQ60=0), AQ60 &amp; " - " &amp; INDEX(Produktionsmethoden!$M:$M, MATCH(AQ60, Produktionsmethoden!$K:$K, 0)), 0), AQ60)</f>
        <v>0</v>
      </c>
      <c r="AJ60" s="200">
        <f>IFERROR(IF(NOT(AR60=0), AR60 &amp; " - " &amp; INDEX(Produktionsmethoden!$M:$M, MATCH(AR60, Produktionsmethoden!$K:$K, 0)), 0), AR60)</f>
        <v>0</v>
      </c>
      <c r="AK60" s="200">
        <f>IFERROR(IF(NOT(AS60=0), AS60 &amp; " - " &amp; INDEX(Produktionsmethoden!$M:$M, MATCH(AS60, Produktionsmethoden!$K:$K, 0)), 0), AS60)</f>
        <v>0</v>
      </c>
      <c r="AL60" s="200">
        <f>IFERROR(IF(NOT(AT60=0), AT60 &amp; " - " &amp; INDEX(Produktionsmethoden!$M:$M, MATCH(AT60, Produktionsmethoden!$K:$K, 0)), 0), AT60)</f>
        <v>0</v>
      </c>
      <c r="AM60" s="187" t="str" cm="1">
        <f t="array" ref="AM60">IF(ISBLANK($E60), "Bitte CN Code in Spalte C angeben", IFERROR(INDEX(Produktionsmethoden!B:B, MATCH($E60, Produktionsmethoden!$A:$A, 0), 0), ""))</f>
        <v>Bitte CN Code in Spalte C angeben</v>
      </c>
      <c r="AN60" s="187" cm="1">
        <f t="array" ref="AN60">IF(ISBLANK($E60), 0, IFERROR(INDEX(Produktionsmethoden!C:C, MATCH($E60, Produktionsmethoden!$A:$A, 0), 0), ""))</f>
        <v>0</v>
      </c>
      <c r="AO60" s="187" cm="1">
        <f t="array" ref="AO60">IF(ISBLANK($E60), 0, IFERROR(INDEX(Produktionsmethoden!D:D, MATCH($E60, Produktionsmethoden!$A:$A, 0), 0), ""))</f>
        <v>0</v>
      </c>
      <c r="AP60" s="187" cm="1">
        <f t="array" ref="AP60">IF(ISBLANK($E60), 0, IFERROR(INDEX(Produktionsmethoden!E:E, MATCH($E60, Produktionsmethoden!$A:$A, 0), 0), ""))</f>
        <v>0</v>
      </c>
      <c r="AQ60" s="187" cm="1">
        <f t="array" ref="AQ60">IF(ISBLANK($E60), 0, IFERROR(INDEX(Produktionsmethoden!F:F, MATCH($E60, Produktionsmethoden!$A:$A, 0), 0), ""))</f>
        <v>0</v>
      </c>
      <c r="AR60" s="187" cm="1">
        <f t="array" ref="AR60">IF(ISBLANK($E60), 0, IFERROR(INDEX(Produktionsmethoden!G:G, MATCH($E60, Produktionsmethoden!$A:$A, 0), 0), ""))</f>
        <v>0</v>
      </c>
      <c r="AS60" s="187" cm="1">
        <f t="array" ref="AS60">IF(ISBLANK($E60), 0, IFERROR(INDEX(Produktionsmethoden!H:H, MATCH($E60, Produktionsmethoden!$A:$A, 0), 0), ""))</f>
        <v>0</v>
      </c>
      <c r="AT60" s="187" cm="1">
        <f t="array" ref="AT60">IF(ISBLANK($E60), 0, IFERROR(INDEX(Produktionsmethoden!I:I, MATCH($E60, Produktionsmethoden!$A:$A, 0), 0), ""))</f>
        <v>0</v>
      </c>
      <c r="AU60" s="188"/>
    </row>
    <row r="61" spans="1:47" s="180" customFormat="1" ht="45" customHeight="1" thickTop="1" thickBot="1">
      <c r="A61" s="170"/>
      <c r="B61" s="179"/>
      <c r="C61" s="203">
        <v>48</v>
      </c>
      <c r="D61" s="312"/>
      <c r="E61" s="303"/>
      <c r="F61" s="313"/>
      <c r="G61" s="303"/>
      <c r="H61" s="303"/>
      <c r="I61" s="164"/>
      <c r="J61" s="303"/>
      <c r="K61" s="303"/>
      <c r="L61" s="163"/>
      <c r="M61" s="163"/>
      <c r="N61" s="307" t="str">
        <f t="shared" si="0"/>
        <v>Bitte zuerst Warenmenge in M angeben</v>
      </c>
      <c r="O61" s="163"/>
      <c r="P61" s="162"/>
      <c r="Q61" s="161"/>
      <c r="R61" s="160"/>
      <c r="S61" s="160"/>
      <c r="T61" s="159"/>
      <c r="U61" s="310"/>
      <c r="V61" s="310"/>
      <c r="W61" s="310"/>
      <c r="X61" s="310"/>
      <c r="Y61" s="310"/>
      <c r="Z61" s="310"/>
      <c r="AA61" s="310"/>
      <c r="AB61" s="206"/>
      <c r="AC61" s="206"/>
      <c r="AD61" s="207"/>
      <c r="AE61" s="200" t="str">
        <f>IFERROR(IF(NOT(AM61=0), AM61 &amp; " - " &amp; INDEX(Produktionsmethoden!$M:$M, MATCH(AM61, Produktionsmethoden!$K:$K, 0)), 0), AM61)</f>
        <v>Bitte CN Code in Spalte C angeben</v>
      </c>
      <c r="AF61" s="200">
        <f>IFERROR(IF(NOT(AN61=0), AN61 &amp; " - " &amp; INDEX(Produktionsmethoden!$M:$M, MATCH(AN61, Produktionsmethoden!$K:$K, 0)), 0), AN61)</f>
        <v>0</v>
      </c>
      <c r="AG61" s="200">
        <f>IFERROR(IF(NOT(AO61=0), AO61 &amp; " - " &amp; INDEX(Produktionsmethoden!$M:$M, MATCH(AO61, Produktionsmethoden!$K:$K, 0)), 0), AO61)</f>
        <v>0</v>
      </c>
      <c r="AH61" s="200">
        <f>IFERROR(IF(NOT(AP61=0), AP61 &amp; " - " &amp; INDEX(Produktionsmethoden!$M:$M, MATCH(AP61, Produktionsmethoden!$K:$K, 0)), 0), AP61)</f>
        <v>0</v>
      </c>
      <c r="AI61" s="200">
        <f>IFERROR(IF(NOT(AQ61=0), AQ61 &amp; " - " &amp; INDEX(Produktionsmethoden!$M:$M, MATCH(AQ61, Produktionsmethoden!$K:$K, 0)), 0), AQ61)</f>
        <v>0</v>
      </c>
      <c r="AJ61" s="200">
        <f>IFERROR(IF(NOT(AR61=0), AR61 &amp; " - " &amp; INDEX(Produktionsmethoden!$M:$M, MATCH(AR61, Produktionsmethoden!$K:$K, 0)), 0), AR61)</f>
        <v>0</v>
      </c>
      <c r="AK61" s="200">
        <f>IFERROR(IF(NOT(AS61=0), AS61 &amp; " - " &amp; INDEX(Produktionsmethoden!$M:$M, MATCH(AS61, Produktionsmethoden!$K:$K, 0)), 0), AS61)</f>
        <v>0</v>
      </c>
      <c r="AL61" s="200">
        <f>IFERROR(IF(NOT(AT61=0), AT61 &amp; " - " &amp; INDEX(Produktionsmethoden!$M:$M, MATCH(AT61, Produktionsmethoden!$K:$K, 0)), 0), AT61)</f>
        <v>0</v>
      </c>
      <c r="AM61" s="187" t="str" cm="1">
        <f t="array" ref="AM61">IF(ISBLANK($E61), "Bitte CN Code in Spalte C angeben", IFERROR(INDEX(Produktionsmethoden!B:B, MATCH($E61, Produktionsmethoden!$A:$A, 0), 0), ""))</f>
        <v>Bitte CN Code in Spalte C angeben</v>
      </c>
      <c r="AN61" s="187" cm="1">
        <f t="array" ref="AN61">IF(ISBLANK($E61), 0, IFERROR(INDEX(Produktionsmethoden!C:C, MATCH($E61, Produktionsmethoden!$A:$A, 0), 0), ""))</f>
        <v>0</v>
      </c>
      <c r="AO61" s="187" cm="1">
        <f t="array" ref="AO61">IF(ISBLANK($E61), 0, IFERROR(INDEX(Produktionsmethoden!D:D, MATCH($E61, Produktionsmethoden!$A:$A, 0), 0), ""))</f>
        <v>0</v>
      </c>
      <c r="AP61" s="187" cm="1">
        <f t="array" ref="AP61">IF(ISBLANK($E61), 0, IFERROR(INDEX(Produktionsmethoden!E:E, MATCH($E61, Produktionsmethoden!$A:$A, 0), 0), ""))</f>
        <v>0</v>
      </c>
      <c r="AQ61" s="187" cm="1">
        <f t="array" ref="AQ61">IF(ISBLANK($E61), 0, IFERROR(INDEX(Produktionsmethoden!F:F, MATCH($E61, Produktionsmethoden!$A:$A, 0), 0), ""))</f>
        <v>0</v>
      </c>
      <c r="AR61" s="187" cm="1">
        <f t="array" ref="AR61">IF(ISBLANK($E61), 0, IFERROR(INDEX(Produktionsmethoden!G:G, MATCH($E61, Produktionsmethoden!$A:$A, 0), 0), ""))</f>
        <v>0</v>
      </c>
      <c r="AS61" s="187" cm="1">
        <f t="array" ref="AS61">IF(ISBLANK($E61), 0, IFERROR(INDEX(Produktionsmethoden!H:H, MATCH($E61, Produktionsmethoden!$A:$A, 0), 0), ""))</f>
        <v>0</v>
      </c>
      <c r="AT61" s="187" cm="1">
        <f t="array" ref="AT61">IF(ISBLANK($E61), 0, IFERROR(INDEX(Produktionsmethoden!I:I, MATCH($E61, Produktionsmethoden!$A:$A, 0), 0), ""))</f>
        <v>0</v>
      </c>
      <c r="AU61" s="188"/>
    </row>
    <row r="62" spans="1:47" s="180" customFormat="1" ht="45" customHeight="1" thickTop="1" thickBot="1">
      <c r="A62" s="170"/>
      <c r="B62" s="179"/>
      <c r="C62" s="203">
        <v>49</v>
      </c>
      <c r="D62" s="312"/>
      <c r="E62" s="303"/>
      <c r="F62" s="313"/>
      <c r="G62" s="303"/>
      <c r="H62" s="303"/>
      <c r="I62" s="164"/>
      <c r="J62" s="303"/>
      <c r="K62" s="303"/>
      <c r="L62" s="163"/>
      <c r="M62" s="163"/>
      <c r="N62" s="307" t="str">
        <f t="shared" si="0"/>
        <v>Bitte zuerst Warenmenge in M angeben</v>
      </c>
      <c r="O62" s="163"/>
      <c r="P62" s="162"/>
      <c r="Q62" s="161"/>
      <c r="R62" s="160"/>
      <c r="S62" s="160"/>
      <c r="T62" s="159"/>
      <c r="U62" s="310"/>
      <c r="V62" s="310"/>
      <c r="W62" s="310"/>
      <c r="X62" s="310"/>
      <c r="Y62" s="310"/>
      <c r="Z62" s="310"/>
      <c r="AA62" s="310"/>
      <c r="AB62" s="206"/>
      <c r="AC62" s="206"/>
      <c r="AD62" s="207"/>
      <c r="AE62" s="200" t="str">
        <f>IFERROR(IF(NOT(AM62=0), AM62 &amp; " - " &amp; INDEX(Produktionsmethoden!$M:$M, MATCH(AM62, Produktionsmethoden!$K:$K, 0)), 0), AM62)</f>
        <v>Bitte CN Code in Spalte C angeben</v>
      </c>
      <c r="AF62" s="200">
        <f>IFERROR(IF(NOT(AN62=0), AN62 &amp; " - " &amp; INDEX(Produktionsmethoden!$M:$M, MATCH(AN62, Produktionsmethoden!$K:$K, 0)), 0), AN62)</f>
        <v>0</v>
      </c>
      <c r="AG62" s="200">
        <f>IFERROR(IF(NOT(AO62=0), AO62 &amp; " - " &amp; INDEX(Produktionsmethoden!$M:$M, MATCH(AO62, Produktionsmethoden!$K:$K, 0)), 0), AO62)</f>
        <v>0</v>
      </c>
      <c r="AH62" s="200">
        <f>IFERROR(IF(NOT(AP62=0), AP62 &amp; " - " &amp; INDEX(Produktionsmethoden!$M:$M, MATCH(AP62, Produktionsmethoden!$K:$K, 0)), 0), AP62)</f>
        <v>0</v>
      </c>
      <c r="AI62" s="200">
        <f>IFERROR(IF(NOT(AQ62=0), AQ62 &amp; " - " &amp; INDEX(Produktionsmethoden!$M:$M, MATCH(AQ62, Produktionsmethoden!$K:$K, 0)), 0), AQ62)</f>
        <v>0</v>
      </c>
      <c r="AJ62" s="200">
        <f>IFERROR(IF(NOT(AR62=0), AR62 &amp; " - " &amp; INDEX(Produktionsmethoden!$M:$M, MATCH(AR62, Produktionsmethoden!$K:$K, 0)), 0), AR62)</f>
        <v>0</v>
      </c>
      <c r="AK62" s="200">
        <f>IFERROR(IF(NOT(AS62=0), AS62 &amp; " - " &amp; INDEX(Produktionsmethoden!$M:$M, MATCH(AS62, Produktionsmethoden!$K:$K, 0)), 0), AS62)</f>
        <v>0</v>
      </c>
      <c r="AL62" s="200">
        <f>IFERROR(IF(NOT(AT62=0), AT62 &amp; " - " &amp; INDEX(Produktionsmethoden!$M:$M, MATCH(AT62, Produktionsmethoden!$K:$K, 0)), 0), AT62)</f>
        <v>0</v>
      </c>
      <c r="AM62" s="187" t="str" cm="1">
        <f t="array" ref="AM62">IF(ISBLANK($E62), "Bitte CN Code in Spalte C angeben", IFERROR(INDEX(Produktionsmethoden!B:B, MATCH($E62, Produktionsmethoden!$A:$A, 0), 0), ""))</f>
        <v>Bitte CN Code in Spalte C angeben</v>
      </c>
      <c r="AN62" s="187" cm="1">
        <f t="array" ref="AN62">IF(ISBLANK($E62), 0, IFERROR(INDEX(Produktionsmethoden!C:C, MATCH($E62, Produktionsmethoden!$A:$A, 0), 0), ""))</f>
        <v>0</v>
      </c>
      <c r="AO62" s="187" cm="1">
        <f t="array" ref="AO62">IF(ISBLANK($E62), 0, IFERROR(INDEX(Produktionsmethoden!D:D, MATCH($E62, Produktionsmethoden!$A:$A, 0), 0), ""))</f>
        <v>0</v>
      </c>
      <c r="AP62" s="187" cm="1">
        <f t="array" ref="AP62">IF(ISBLANK($E62), 0, IFERROR(INDEX(Produktionsmethoden!E:E, MATCH($E62, Produktionsmethoden!$A:$A, 0), 0), ""))</f>
        <v>0</v>
      </c>
      <c r="AQ62" s="187" cm="1">
        <f t="array" ref="AQ62">IF(ISBLANK($E62), 0, IFERROR(INDEX(Produktionsmethoden!F:F, MATCH($E62, Produktionsmethoden!$A:$A, 0), 0), ""))</f>
        <v>0</v>
      </c>
      <c r="AR62" s="187" cm="1">
        <f t="array" ref="AR62">IF(ISBLANK($E62), 0, IFERROR(INDEX(Produktionsmethoden!G:G, MATCH($E62, Produktionsmethoden!$A:$A, 0), 0), ""))</f>
        <v>0</v>
      </c>
      <c r="AS62" s="187" cm="1">
        <f t="array" ref="AS62">IF(ISBLANK($E62), 0, IFERROR(INDEX(Produktionsmethoden!H:H, MATCH($E62, Produktionsmethoden!$A:$A, 0), 0), ""))</f>
        <v>0</v>
      </c>
      <c r="AT62" s="187" cm="1">
        <f t="array" ref="AT62">IF(ISBLANK($E62), 0, IFERROR(INDEX(Produktionsmethoden!I:I, MATCH($E62, Produktionsmethoden!$A:$A, 0), 0), ""))</f>
        <v>0</v>
      </c>
      <c r="AU62" s="188"/>
    </row>
    <row r="63" spans="1:47" s="180" customFormat="1" ht="45" customHeight="1" thickTop="1" thickBot="1">
      <c r="A63" s="170"/>
      <c r="B63" s="179"/>
      <c r="C63" s="203">
        <v>50</v>
      </c>
      <c r="D63" s="312"/>
      <c r="E63" s="303"/>
      <c r="F63" s="313"/>
      <c r="G63" s="303"/>
      <c r="H63" s="303"/>
      <c r="I63" s="164"/>
      <c r="J63" s="303"/>
      <c r="K63" s="303"/>
      <c r="L63" s="163"/>
      <c r="M63" s="163"/>
      <c r="N63" s="307" t="str">
        <f t="shared" si="0"/>
        <v>Bitte zuerst Warenmenge in M angeben</v>
      </c>
      <c r="O63" s="163"/>
      <c r="P63" s="162"/>
      <c r="Q63" s="161"/>
      <c r="R63" s="160"/>
      <c r="S63" s="160"/>
      <c r="T63" s="159"/>
      <c r="U63" s="310"/>
      <c r="V63" s="310"/>
      <c r="W63" s="310"/>
      <c r="X63" s="310"/>
      <c r="Y63" s="310"/>
      <c r="Z63" s="310"/>
      <c r="AA63" s="310"/>
      <c r="AB63" s="206"/>
      <c r="AC63" s="206"/>
      <c r="AD63" s="207"/>
      <c r="AE63" s="200" t="str">
        <f>IFERROR(IF(NOT(AM63=0), AM63 &amp; " - " &amp; INDEX(Produktionsmethoden!$M:$M, MATCH(AM63, Produktionsmethoden!$K:$K, 0)), 0), AM63)</f>
        <v>Bitte CN Code in Spalte C angeben</v>
      </c>
      <c r="AF63" s="200">
        <f>IFERROR(IF(NOT(AN63=0), AN63 &amp; " - " &amp; INDEX(Produktionsmethoden!$M:$M, MATCH(AN63, Produktionsmethoden!$K:$K, 0)), 0), AN63)</f>
        <v>0</v>
      </c>
      <c r="AG63" s="200">
        <f>IFERROR(IF(NOT(AO63=0), AO63 &amp; " - " &amp; INDEX(Produktionsmethoden!$M:$M, MATCH(AO63, Produktionsmethoden!$K:$K, 0)), 0), AO63)</f>
        <v>0</v>
      </c>
      <c r="AH63" s="200">
        <f>IFERROR(IF(NOT(AP63=0), AP63 &amp; " - " &amp; INDEX(Produktionsmethoden!$M:$M, MATCH(AP63, Produktionsmethoden!$K:$K, 0)), 0), AP63)</f>
        <v>0</v>
      </c>
      <c r="AI63" s="200">
        <f>IFERROR(IF(NOT(AQ63=0), AQ63 &amp; " - " &amp; INDEX(Produktionsmethoden!$M:$M, MATCH(AQ63, Produktionsmethoden!$K:$K, 0)), 0), AQ63)</f>
        <v>0</v>
      </c>
      <c r="AJ63" s="200">
        <f>IFERROR(IF(NOT(AR63=0), AR63 &amp; " - " &amp; INDEX(Produktionsmethoden!$M:$M, MATCH(AR63, Produktionsmethoden!$K:$K, 0)), 0), AR63)</f>
        <v>0</v>
      </c>
      <c r="AK63" s="200">
        <f>IFERROR(IF(NOT(AS63=0), AS63 &amp; " - " &amp; INDEX(Produktionsmethoden!$M:$M, MATCH(AS63, Produktionsmethoden!$K:$K, 0)), 0), AS63)</f>
        <v>0</v>
      </c>
      <c r="AL63" s="200">
        <f>IFERROR(IF(NOT(AT63=0), AT63 &amp; " - " &amp; INDEX(Produktionsmethoden!$M:$M, MATCH(AT63, Produktionsmethoden!$K:$K, 0)), 0), AT63)</f>
        <v>0</v>
      </c>
      <c r="AM63" s="187" t="str" cm="1">
        <f t="array" ref="AM63">IF(ISBLANK($E63), "Bitte CN Code in Spalte C angeben", IFERROR(INDEX(Produktionsmethoden!B:B, MATCH($E63, Produktionsmethoden!$A:$A, 0), 0), ""))</f>
        <v>Bitte CN Code in Spalte C angeben</v>
      </c>
      <c r="AN63" s="187" cm="1">
        <f t="array" ref="AN63">IF(ISBLANK($E63), 0, IFERROR(INDEX(Produktionsmethoden!C:C, MATCH($E63, Produktionsmethoden!$A:$A, 0), 0), ""))</f>
        <v>0</v>
      </c>
      <c r="AO63" s="187" cm="1">
        <f t="array" ref="AO63">IF(ISBLANK($E63), 0, IFERROR(INDEX(Produktionsmethoden!D:D, MATCH($E63, Produktionsmethoden!$A:$A, 0), 0), ""))</f>
        <v>0</v>
      </c>
      <c r="AP63" s="187" cm="1">
        <f t="array" ref="AP63">IF(ISBLANK($E63), 0, IFERROR(INDEX(Produktionsmethoden!E:E, MATCH($E63, Produktionsmethoden!$A:$A, 0), 0), ""))</f>
        <v>0</v>
      </c>
      <c r="AQ63" s="187" cm="1">
        <f t="array" ref="AQ63">IF(ISBLANK($E63), 0, IFERROR(INDEX(Produktionsmethoden!F:F, MATCH($E63, Produktionsmethoden!$A:$A, 0), 0), ""))</f>
        <v>0</v>
      </c>
      <c r="AR63" s="187" cm="1">
        <f t="array" ref="AR63">IF(ISBLANK($E63), 0, IFERROR(INDEX(Produktionsmethoden!G:G, MATCH($E63, Produktionsmethoden!$A:$A, 0), 0), ""))</f>
        <v>0</v>
      </c>
      <c r="AS63" s="187" cm="1">
        <f t="array" ref="AS63">IF(ISBLANK($E63), 0, IFERROR(INDEX(Produktionsmethoden!H:H, MATCH($E63, Produktionsmethoden!$A:$A, 0), 0), ""))</f>
        <v>0</v>
      </c>
      <c r="AT63" s="187" cm="1">
        <f t="array" ref="AT63">IF(ISBLANK($E63), 0, IFERROR(INDEX(Produktionsmethoden!I:I, MATCH($E63, Produktionsmethoden!$A:$A, 0), 0), ""))</f>
        <v>0</v>
      </c>
      <c r="AU63" s="188"/>
    </row>
    <row r="64" spans="1:47" s="180" customFormat="1" ht="45" customHeight="1" thickTop="1" thickBot="1">
      <c r="A64" s="170"/>
      <c r="B64" s="179"/>
      <c r="C64" s="203">
        <v>51</v>
      </c>
      <c r="D64" s="312"/>
      <c r="E64" s="303"/>
      <c r="F64" s="313"/>
      <c r="G64" s="303"/>
      <c r="H64" s="303"/>
      <c r="I64" s="164"/>
      <c r="J64" s="303"/>
      <c r="K64" s="303"/>
      <c r="L64" s="163"/>
      <c r="M64" s="163"/>
      <c r="N64" s="307" t="str">
        <f t="shared" si="0"/>
        <v>Bitte zuerst Warenmenge in M angeben</v>
      </c>
      <c r="O64" s="163"/>
      <c r="P64" s="162"/>
      <c r="Q64" s="161"/>
      <c r="R64" s="160"/>
      <c r="S64" s="160"/>
      <c r="T64" s="159"/>
      <c r="U64" s="310"/>
      <c r="V64" s="310"/>
      <c r="W64" s="310"/>
      <c r="X64" s="310"/>
      <c r="Y64" s="310"/>
      <c r="Z64" s="310"/>
      <c r="AA64" s="310"/>
      <c r="AB64" s="206"/>
      <c r="AC64" s="206"/>
      <c r="AD64" s="207"/>
      <c r="AE64" s="200" t="str">
        <f>IFERROR(IF(NOT(AM64=0), AM64 &amp; " - " &amp; INDEX(Produktionsmethoden!$M:$M, MATCH(AM64, Produktionsmethoden!$K:$K, 0)), 0), AM64)</f>
        <v>Bitte CN Code in Spalte C angeben</v>
      </c>
      <c r="AF64" s="200">
        <f>IFERROR(IF(NOT(AN64=0), AN64 &amp; " - " &amp; INDEX(Produktionsmethoden!$M:$M, MATCH(AN64, Produktionsmethoden!$K:$K, 0)), 0), AN64)</f>
        <v>0</v>
      </c>
      <c r="AG64" s="200">
        <f>IFERROR(IF(NOT(AO64=0), AO64 &amp; " - " &amp; INDEX(Produktionsmethoden!$M:$M, MATCH(AO64, Produktionsmethoden!$K:$K, 0)), 0), AO64)</f>
        <v>0</v>
      </c>
      <c r="AH64" s="200">
        <f>IFERROR(IF(NOT(AP64=0), AP64 &amp; " - " &amp; INDEX(Produktionsmethoden!$M:$M, MATCH(AP64, Produktionsmethoden!$K:$K, 0)), 0), AP64)</f>
        <v>0</v>
      </c>
      <c r="AI64" s="200">
        <f>IFERROR(IF(NOT(AQ64=0), AQ64 &amp; " - " &amp; INDEX(Produktionsmethoden!$M:$M, MATCH(AQ64, Produktionsmethoden!$K:$K, 0)), 0), AQ64)</f>
        <v>0</v>
      </c>
      <c r="AJ64" s="200">
        <f>IFERROR(IF(NOT(AR64=0), AR64 &amp; " - " &amp; INDEX(Produktionsmethoden!$M:$M, MATCH(AR64, Produktionsmethoden!$K:$K, 0)), 0), AR64)</f>
        <v>0</v>
      </c>
      <c r="AK64" s="200">
        <f>IFERROR(IF(NOT(AS64=0), AS64 &amp; " - " &amp; INDEX(Produktionsmethoden!$M:$M, MATCH(AS64, Produktionsmethoden!$K:$K, 0)), 0), AS64)</f>
        <v>0</v>
      </c>
      <c r="AL64" s="200">
        <f>IFERROR(IF(NOT(AT64=0), AT64 &amp; " - " &amp; INDEX(Produktionsmethoden!$M:$M, MATCH(AT64, Produktionsmethoden!$K:$K, 0)), 0), AT64)</f>
        <v>0</v>
      </c>
      <c r="AM64" s="187" t="str" cm="1">
        <f t="array" ref="AM64">IF(ISBLANK($E64), "Bitte CN Code in Spalte C angeben", IFERROR(INDEX(Produktionsmethoden!B:B, MATCH($E64, Produktionsmethoden!$A:$A, 0), 0), ""))</f>
        <v>Bitte CN Code in Spalte C angeben</v>
      </c>
      <c r="AN64" s="187" cm="1">
        <f t="array" ref="AN64">IF(ISBLANK($E64), 0, IFERROR(INDEX(Produktionsmethoden!C:C, MATCH($E64, Produktionsmethoden!$A:$A, 0), 0), ""))</f>
        <v>0</v>
      </c>
      <c r="AO64" s="187" cm="1">
        <f t="array" ref="AO64">IF(ISBLANK($E64), 0, IFERROR(INDEX(Produktionsmethoden!D:D, MATCH($E64, Produktionsmethoden!$A:$A, 0), 0), ""))</f>
        <v>0</v>
      </c>
      <c r="AP64" s="187" cm="1">
        <f t="array" ref="AP64">IF(ISBLANK($E64), 0, IFERROR(INDEX(Produktionsmethoden!E:E, MATCH($E64, Produktionsmethoden!$A:$A, 0), 0), ""))</f>
        <v>0</v>
      </c>
      <c r="AQ64" s="187" cm="1">
        <f t="array" ref="AQ64">IF(ISBLANK($E64), 0, IFERROR(INDEX(Produktionsmethoden!F:F, MATCH($E64, Produktionsmethoden!$A:$A, 0), 0), ""))</f>
        <v>0</v>
      </c>
      <c r="AR64" s="187" cm="1">
        <f t="array" ref="AR64">IF(ISBLANK($E64), 0, IFERROR(INDEX(Produktionsmethoden!G:G, MATCH($E64, Produktionsmethoden!$A:$A, 0), 0), ""))</f>
        <v>0</v>
      </c>
      <c r="AS64" s="187" cm="1">
        <f t="array" ref="AS64">IF(ISBLANK($E64), 0, IFERROR(INDEX(Produktionsmethoden!H:H, MATCH($E64, Produktionsmethoden!$A:$A, 0), 0), ""))</f>
        <v>0</v>
      </c>
      <c r="AT64" s="187" cm="1">
        <f t="array" ref="AT64">IF(ISBLANK($E64), 0, IFERROR(INDEX(Produktionsmethoden!I:I, MATCH($E64, Produktionsmethoden!$A:$A, 0), 0), ""))</f>
        <v>0</v>
      </c>
      <c r="AU64" s="188"/>
    </row>
    <row r="65" spans="1:47" s="180" customFormat="1" ht="45" customHeight="1" thickTop="1" thickBot="1">
      <c r="A65" s="170"/>
      <c r="B65" s="179"/>
      <c r="C65" s="203">
        <v>52</v>
      </c>
      <c r="D65" s="312"/>
      <c r="E65" s="303"/>
      <c r="F65" s="313"/>
      <c r="G65" s="303"/>
      <c r="H65" s="303"/>
      <c r="I65" s="164"/>
      <c r="J65" s="303"/>
      <c r="K65" s="303"/>
      <c r="L65" s="163"/>
      <c r="M65" s="163"/>
      <c r="N65" s="307" t="str">
        <f t="shared" si="0"/>
        <v>Bitte zuerst Warenmenge in M angeben</v>
      </c>
      <c r="O65" s="163"/>
      <c r="P65" s="162"/>
      <c r="Q65" s="161"/>
      <c r="R65" s="160"/>
      <c r="S65" s="160"/>
      <c r="T65" s="159"/>
      <c r="U65" s="310"/>
      <c r="V65" s="310"/>
      <c r="W65" s="310"/>
      <c r="X65" s="310"/>
      <c r="Y65" s="310"/>
      <c r="Z65" s="310"/>
      <c r="AA65" s="310"/>
      <c r="AB65" s="206"/>
      <c r="AC65" s="206"/>
      <c r="AD65" s="207"/>
      <c r="AE65" s="200" t="str">
        <f>IFERROR(IF(NOT(AM65=0), AM65 &amp; " - " &amp; INDEX(Produktionsmethoden!$M:$M, MATCH(AM65, Produktionsmethoden!$K:$K, 0)), 0), AM65)</f>
        <v>Bitte CN Code in Spalte C angeben</v>
      </c>
      <c r="AF65" s="200">
        <f>IFERROR(IF(NOT(AN65=0), AN65 &amp; " - " &amp; INDEX(Produktionsmethoden!$M:$M, MATCH(AN65, Produktionsmethoden!$K:$K, 0)), 0), AN65)</f>
        <v>0</v>
      </c>
      <c r="AG65" s="200">
        <f>IFERROR(IF(NOT(AO65=0), AO65 &amp; " - " &amp; INDEX(Produktionsmethoden!$M:$M, MATCH(AO65, Produktionsmethoden!$K:$K, 0)), 0), AO65)</f>
        <v>0</v>
      </c>
      <c r="AH65" s="200">
        <f>IFERROR(IF(NOT(AP65=0), AP65 &amp; " - " &amp; INDEX(Produktionsmethoden!$M:$M, MATCH(AP65, Produktionsmethoden!$K:$K, 0)), 0), AP65)</f>
        <v>0</v>
      </c>
      <c r="AI65" s="200">
        <f>IFERROR(IF(NOT(AQ65=0), AQ65 &amp; " - " &amp; INDEX(Produktionsmethoden!$M:$M, MATCH(AQ65, Produktionsmethoden!$K:$K, 0)), 0), AQ65)</f>
        <v>0</v>
      </c>
      <c r="AJ65" s="200">
        <f>IFERROR(IF(NOT(AR65=0), AR65 &amp; " - " &amp; INDEX(Produktionsmethoden!$M:$M, MATCH(AR65, Produktionsmethoden!$K:$K, 0)), 0), AR65)</f>
        <v>0</v>
      </c>
      <c r="AK65" s="200">
        <f>IFERROR(IF(NOT(AS65=0), AS65 &amp; " - " &amp; INDEX(Produktionsmethoden!$M:$M, MATCH(AS65, Produktionsmethoden!$K:$K, 0)), 0), AS65)</f>
        <v>0</v>
      </c>
      <c r="AL65" s="200">
        <f>IFERROR(IF(NOT(AT65=0), AT65 &amp; " - " &amp; INDEX(Produktionsmethoden!$M:$M, MATCH(AT65, Produktionsmethoden!$K:$K, 0)), 0), AT65)</f>
        <v>0</v>
      </c>
      <c r="AM65" s="187" t="str" cm="1">
        <f t="array" ref="AM65">IF(ISBLANK($E65), "Bitte CN Code in Spalte C angeben", IFERROR(INDEX(Produktionsmethoden!B:B, MATCH($E65, Produktionsmethoden!$A:$A, 0), 0), ""))</f>
        <v>Bitte CN Code in Spalte C angeben</v>
      </c>
      <c r="AN65" s="187" cm="1">
        <f t="array" ref="AN65">IF(ISBLANK($E65), 0, IFERROR(INDEX(Produktionsmethoden!C:C, MATCH($E65, Produktionsmethoden!$A:$A, 0), 0), ""))</f>
        <v>0</v>
      </c>
      <c r="AO65" s="187" cm="1">
        <f t="array" ref="AO65">IF(ISBLANK($E65), 0, IFERROR(INDEX(Produktionsmethoden!D:D, MATCH($E65, Produktionsmethoden!$A:$A, 0), 0), ""))</f>
        <v>0</v>
      </c>
      <c r="AP65" s="187" cm="1">
        <f t="array" ref="AP65">IF(ISBLANK($E65), 0, IFERROR(INDEX(Produktionsmethoden!E:E, MATCH($E65, Produktionsmethoden!$A:$A, 0), 0), ""))</f>
        <v>0</v>
      </c>
      <c r="AQ65" s="187" cm="1">
        <f t="array" ref="AQ65">IF(ISBLANK($E65), 0, IFERROR(INDEX(Produktionsmethoden!F:F, MATCH($E65, Produktionsmethoden!$A:$A, 0), 0), ""))</f>
        <v>0</v>
      </c>
      <c r="AR65" s="187" cm="1">
        <f t="array" ref="AR65">IF(ISBLANK($E65), 0, IFERROR(INDEX(Produktionsmethoden!G:G, MATCH($E65, Produktionsmethoden!$A:$A, 0), 0), ""))</f>
        <v>0</v>
      </c>
      <c r="AS65" s="187" cm="1">
        <f t="array" ref="AS65">IF(ISBLANK($E65), 0, IFERROR(INDEX(Produktionsmethoden!H:H, MATCH($E65, Produktionsmethoden!$A:$A, 0), 0), ""))</f>
        <v>0</v>
      </c>
      <c r="AT65" s="187" cm="1">
        <f t="array" ref="AT65">IF(ISBLANK($E65), 0, IFERROR(INDEX(Produktionsmethoden!I:I, MATCH($E65, Produktionsmethoden!$A:$A, 0), 0), ""))</f>
        <v>0</v>
      </c>
      <c r="AU65" s="188"/>
    </row>
    <row r="66" spans="1:47" s="180" customFormat="1" ht="45" customHeight="1" thickTop="1" thickBot="1">
      <c r="A66" s="170"/>
      <c r="B66" s="179"/>
      <c r="C66" s="203">
        <v>53</v>
      </c>
      <c r="D66" s="312"/>
      <c r="E66" s="303"/>
      <c r="F66" s="313"/>
      <c r="G66" s="303"/>
      <c r="H66" s="303"/>
      <c r="I66" s="164"/>
      <c r="J66" s="303"/>
      <c r="K66" s="303"/>
      <c r="L66" s="163"/>
      <c r="M66" s="163"/>
      <c r="N66" s="307" t="str">
        <f t="shared" si="0"/>
        <v>Bitte zuerst Warenmenge in M angeben</v>
      </c>
      <c r="O66" s="163"/>
      <c r="P66" s="162"/>
      <c r="Q66" s="161"/>
      <c r="R66" s="160"/>
      <c r="S66" s="160"/>
      <c r="T66" s="159"/>
      <c r="U66" s="310"/>
      <c r="V66" s="310"/>
      <c r="W66" s="310"/>
      <c r="X66" s="310"/>
      <c r="Y66" s="310"/>
      <c r="Z66" s="310"/>
      <c r="AA66" s="310"/>
      <c r="AB66" s="206"/>
      <c r="AC66" s="206"/>
      <c r="AD66" s="207"/>
      <c r="AE66" s="200" t="str">
        <f>IFERROR(IF(NOT(AM66=0), AM66 &amp; " - " &amp; INDEX(Produktionsmethoden!$M:$M, MATCH(AM66, Produktionsmethoden!$K:$K, 0)), 0), AM66)</f>
        <v>Bitte CN Code in Spalte C angeben</v>
      </c>
      <c r="AF66" s="200">
        <f>IFERROR(IF(NOT(AN66=0), AN66 &amp; " - " &amp; INDEX(Produktionsmethoden!$M:$M, MATCH(AN66, Produktionsmethoden!$K:$K, 0)), 0), AN66)</f>
        <v>0</v>
      </c>
      <c r="AG66" s="200">
        <f>IFERROR(IF(NOT(AO66=0), AO66 &amp; " - " &amp; INDEX(Produktionsmethoden!$M:$M, MATCH(AO66, Produktionsmethoden!$K:$K, 0)), 0), AO66)</f>
        <v>0</v>
      </c>
      <c r="AH66" s="200">
        <f>IFERROR(IF(NOT(AP66=0), AP66 &amp; " - " &amp; INDEX(Produktionsmethoden!$M:$M, MATCH(AP66, Produktionsmethoden!$K:$K, 0)), 0), AP66)</f>
        <v>0</v>
      </c>
      <c r="AI66" s="200">
        <f>IFERROR(IF(NOT(AQ66=0), AQ66 &amp; " - " &amp; INDEX(Produktionsmethoden!$M:$M, MATCH(AQ66, Produktionsmethoden!$K:$K, 0)), 0), AQ66)</f>
        <v>0</v>
      </c>
      <c r="AJ66" s="200">
        <f>IFERROR(IF(NOT(AR66=0), AR66 &amp; " - " &amp; INDEX(Produktionsmethoden!$M:$M, MATCH(AR66, Produktionsmethoden!$K:$K, 0)), 0), AR66)</f>
        <v>0</v>
      </c>
      <c r="AK66" s="200">
        <f>IFERROR(IF(NOT(AS66=0), AS66 &amp; " - " &amp; INDEX(Produktionsmethoden!$M:$M, MATCH(AS66, Produktionsmethoden!$K:$K, 0)), 0), AS66)</f>
        <v>0</v>
      </c>
      <c r="AL66" s="200">
        <f>IFERROR(IF(NOT(AT66=0), AT66 &amp; " - " &amp; INDEX(Produktionsmethoden!$M:$M, MATCH(AT66, Produktionsmethoden!$K:$K, 0)), 0), AT66)</f>
        <v>0</v>
      </c>
      <c r="AM66" s="187" t="str" cm="1">
        <f t="array" ref="AM66">IF(ISBLANK($E66), "Bitte CN Code in Spalte C angeben", IFERROR(INDEX(Produktionsmethoden!B:B, MATCH($E66, Produktionsmethoden!$A:$A, 0), 0), ""))</f>
        <v>Bitte CN Code in Spalte C angeben</v>
      </c>
      <c r="AN66" s="187" cm="1">
        <f t="array" ref="AN66">IF(ISBLANK($E66), 0, IFERROR(INDEX(Produktionsmethoden!C:C, MATCH($E66, Produktionsmethoden!$A:$A, 0), 0), ""))</f>
        <v>0</v>
      </c>
      <c r="AO66" s="187" cm="1">
        <f t="array" ref="AO66">IF(ISBLANK($E66), 0, IFERROR(INDEX(Produktionsmethoden!D:D, MATCH($E66, Produktionsmethoden!$A:$A, 0), 0), ""))</f>
        <v>0</v>
      </c>
      <c r="AP66" s="187" cm="1">
        <f t="array" ref="AP66">IF(ISBLANK($E66), 0, IFERROR(INDEX(Produktionsmethoden!E:E, MATCH($E66, Produktionsmethoden!$A:$A, 0), 0), ""))</f>
        <v>0</v>
      </c>
      <c r="AQ66" s="187" cm="1">
        <f t="array" ref="AQ66">IF(ISBLANK($E66), 0, IFERROR(INDEX(Produktionsmethoden!F:F, MATCH($E66, Produktionsmethoden!$A:$A, 0), 0), ""))</f>
        <v>0</v>
      </c>
      <c r="AR66" s="187" cm="1">
        <f t="array" ref="AR66">IF(ISBLANK($E66), 0, IFERROR(INDEX(Produktionsmethoden!G:G, MATCH($E66, Produktionsmethoden!$A:$A, 0), 0), ""))</f>
        <v>0</v>
      </c>
      <c r="AS66" s="187" cm="1">
        <f t="array" ref="AS66">IF(ISBLANK($E66), 0, IFERROR(INDEX(Produktionsmethoden!H:H, MATCH($E66, Produktionsmethoden!$A:$A, 0), 0), ""))</f>
        <v>0</v>
      </c>
      <c r="AT66" s="187" cm="1">
        <f t="array" ref="AT66">IF(ISBLANK($E66), 0, IFERROR(INDEX(Produktionsmethoden!I:I, MATCH($E66, Produktionsmethoden!$A:$A, 0), 0), ""))</f>
        <v>0</v>
      </c>
      <c r="AU66" s="188"/>
    </row>
    <row r="67" spans="1:47" s="180" customFormat="1" ht="45" customHeight="1" thickTop="1" thickBot="1">
      <c r="A67" s="170"/>
      <c r="B67" s="179"/>
      <c r="C67" s="203">
        <v>54</v>
      </c>
      <c r="D67" s="312"/>
      <c r="E67" s="303"/>
      <c r="F67" s="313"/>
      <c r="G67" s="303"/>
      <c r="H67" s="303"/>
      <c r="I67" s="164"/>
      <c r="J67" s="303"/>
      <c r="K67" s="303"/>
      <c r="L67" s="163"/>
      <c r="M67" s="163"/>
      <c r="N67" s="307" t="str">
        <f t="shared" si="0"/>
        <v>Bitte zuerst Warenmenge in M angeben</v>
      </c>
      <c r="O67" s="163"/>
      <c r="P67" s="162"/>
      <c r="Q67" s="161"/>
      <c r="R67" s="160"/>
      <c r="S67" s="160"/>
      <c r="T67" s="159"/>
      <c r="U67" s="310"/>
      <c r="V67" s="310"/>
      <c r="W67" s="310"/>
      <c r="X67" s="310"/>
      <c r="Y67" s="310"/>
      <c r="Z67" s="310"/>
      <c r="AA67" s="310"/>
      <c r="AB67" s="206"/>
      <c r="AC67" s="206"/>
      <c r="AD67" s="207"/>
      <c r="AE67" s="200" t="str">
        <f>IFERROR(IF(NOT(AM67=0), AM67 &amp; " - " &amp; INDEX(Produktionsmethoden!$M:$M, MATCH(AM67, Produktionsmethoden!$K:$K, 0)), 0), AM67)</f>
        <v>Bitte CN Code in Spalte C angeben</v>
      </c>
      <c r="AF67" s="200">
        <f>IFERROR(IF(NOT(AN67=0), AN67 &amp; " - " &amp; INDEX(Produktionsmethoden!$M:$M, MATCH(AN67, Produktionsmethoden!$K:$K, 0)), 0), AN67)</f>
        <v>0</v>
      </c>
      <c r="AG67" s="200">
        <f>IFERROR(IF(NOT(AO67=0), AO67 &amp; " - " &amp; INDEX(Produktionsmethoden!$M:$M, MATCH(AO67, Produktionsmethoden!$K:$K, 0)), 0), AO67)</f>
        <v>0</v>
      </c>
      <c r="AH67" s="200">
        <f>IFERROR(IF(NOT(AP67=0), AP67 &amp; " - " &amp; INDEX(Produktionsmethoden!$M:$M, MATCH(AP67, Produktionsmethoden!$K:$K, 0)), 0), AP67)</f>
        <v>0</v>
      </c>
      <c r="AI67" s="200">
        <f>IFERROR(IF(NOT(AQ67=0), AQ67 &amp; " - " &amp; INDEX(Produktionsmethoden!$M:$M, MATCH(AQ67, Produktionsmethoden!$K:$K, 0)), 0), AQ67)</f>
        <v>0</v>
      </c>
      <c r="AJ67" s="200">
        <f>IFERROR(IF(NOT(AR67=0), AR67 &amp; " - " &amp; INDEX(Produktionsmethoden!$M:$M, MATCH(AR67, Produktionsmethoden!$K:$K, 0)), 0), AR67)</f>
        <v>0</v>
      </c>
      <c r="AK67" s="200">
        <f>IFERROR(IF(NOT(AS67=0), AS67 &amp; " - " &amp; INDEX(Produktionsmethoden!$M:$M, MATCH(AS67, Produktionsmethoden!$K:$K, 0)), 0), AS67)</f>
        <v>0</v>
      </c>
      <c r="AL67" s="200">
        <f>IFERROR(IF(NOT(AT67=0), AT67 &amp; " - " &amp; INDEX(Produktionsmethoden!$M:$M, MATCH(AT67, Produktionsmethoden!$K:$K, 0)), 0), AT67)</f>
        <v>0</v>
      </c>
      <c r="AM67" s="187" t="str" cm="1">
        <f t="array" ref="AM67">IF(ISBLANK($E67), "Bitte CN Code in Spalte C angeben", IFERROR(INDEX(Produktionsmethoden!B:B, MATCH($E67, Produktionsmethoden!$A:$A, 0), 0), ""))</f>
        <v>Bitte CN Code in Spalte C angeben</v>
      </c>
      <c r="AN67" s="187" cm="1">
        <f t="array" ref="AN67">IF(ISBLANK($E67), 0, IFERROR(INDEX(Produktionsmethoden!C:C, MATCH($E67, Produktionsmethoden!$A:$A, 0), 0), ""))</f>
        <v>0</v>
      </c>
      <c r="AO67" s="187" cm="1">
        <f t="array" ref="AO67">IF(ISBLANK($E67), 0, IFERROR(INDEX(Produktionsmethoden!D:D, MATCH($E67, Produktionsmethoden!$A:$A, 0), 0), ""))</f>
        <v>0</v>
      </c>
      <c r="AP67" s="187" cm="1">
        <f t="array" ref="AP67">IF(ISBLANK($E67), 0, IFERROR(INDEX(Produktionsmethoden!E:E, MATCH($E67, Produktionsmethoden!$A:$A, 0), 0), ""))</f>
        <v>0</v>
      </c>
      <c r="AQ67" s="187" cm="1">
        <f t="array" ref="AQ67">IF(ISBLANK($E67), 0, IFERROR(INDEX(Produktionsmethoden!F:F, MATCH($E67, Produktionsmethoden!$A:$A, 0), 0), ""))</f>
        <v>0</v>
      </c>
      <c r="AR67" s="187" cm="1">
        <f t="array" ref="AR67">IF(ISBLANK($E67), 0, IFERROR(INDEX(Produktionsmethoden!G:G, MATCH($E67, Produktionsmethoden!$A:$A, 0), 0), ""))</f>
        <v>0</v>
      </c>
      <c r="AS67" s="187" cm="1">
        <f t="array" ref="AS67">IF(ISBLANK($E67), 0, IFERROR(INDEX(Produktionsmethoden!H:H, MATCH($E67, Produktionsmethoden!$A:$A, 0), 0), ""))</f>
        <v>0</v>
      </c>
      <c r="AT67" s="187" cm="1">
        <f t="array" ref="AT67">IF(ISBLANK($E67), 0, IFERROR(INDEX(Produktionsmethoden!I:I, MATCH($E67, Produktionsmethoden!$A:$A, 0), 0), ""))</f>
        <v>0</v>
      </c>
      <c r="AU67" s="188"/>
    </row>
    <row r="68" spans="1:47" s="180" customFormat="1" ht="45" customHeight="1" thickTop="1" thickBot="1">
      <c r="A68" s="170"/>
      <c r="B68" s="179"/>
      <c r="C68" s="203">
        <v>55</v>
      </c>
      <c r="D68" s="312"/>
      <c r="E68" s="303"/>
      <c r="F68" s="313"/>
      <c r="G68" s="303"/>
      <c r="H68" s="303"/>
      <c r="I68" s="164"/>
      <c r="J68" s="303"/>
      <c r="K68" s="303"/>
      <c r="L68" s="163"/>
      <c r="M68" s="163"/>
      <c r="N68" s="307" t="str">
        <f t="shared" si="0"/>
        <v>Bitte zuerst Warenmenge in M angeben</v>
      </c>
      <c r="O68" s="163"/>
      <c r="P68" s="162"/>
      <c r="Q68" s="161"/>
      <c r="R68" s="160"/>
      <c r="S68" s="160"/>
      <c r="T68" s="159"/>
      <c r="U68" s="310"/>
      <c r="V68" s="310"/>
      <c r="W68" s="310"/>
      <c r="X68" s="310"/>
      <c r="Y68" s="310"/>
      <c r="Z68" s="310"/>
      <c r="AA68" s="310"/>
      <c r="AB68" s="206"/>
      <c r="AC68" s="206"/>
      <c r="AD68" s="207"/>
      <c r="AE68" s="200" t="str">
        <f>IFERROR(IF(NOT(AM68=0), AM68 &amp; " - " &amp; INDEX(Produktionsmethoden!$M:$M, MATCH(AM68, Produktionsmethoden!$K:$K, 0)), 0), AM68)</f>
        <v>Bitte CN Code in Spalte C angeben</v>
      </c>
      <c r="AF68" s="200">
        <f>IFERROR(IF(NOT(AN68=0), AN68 &amp; " - " &amp; INDEX(Produktionsmethoden!$M:$M, MATCH(AN68, Produktionsmethoden!$K:$K, 0)), 0), AN68)</f>
        <v>0</v>
      </c>
      <c r="AG68" s="200">
        <f>IFERROR(IF(NOT(AO68=0), AO68 &amp; " - " &amp; INDEX(Produktionsmethoden!$M:$M, MATCH(AO68, Produktionsmethoden!$K:$K, 0)), 0), AO68)</f>
        <v>0</v>
      </c>
      <c r="AH68" s="200">
        <f>IFERROR(IF(NOT(AP68=0), AP68 &amp; " - " &amp; INDEX(Produktionsmethoden!$M:$M, MATCH(AP68, Produktionsmethoden!$K:$K, 0)), 0), AP68)</f>
        <v>0</v>
      </c>
      <c r="AI68" s="200">
        <f>IFERROR(IF(NOT(AQ68=0), AQ68 &amp; " - " &amp; INDEX(Produktionsmethoden!$M:$M, MATCH(AQ68, Produktionsmethoden!$K:$K, 0)), 0), AQ68)</f>
        <v>0</v>
      </c>
      <c r="AJ68" s="200">
        <f>IFERROR(IF(NOT(AR68=0), AR68 &amp; " - " &amp; INDEX(Produktionsmethoden!$M:$M, MATCH(AR68, Produktionsmethoden!$K:$K, 0)), 0), AR68)</f>
        <v>0</v>
      </c>
      <c r="AK68" s="200">
        <f>IFERROR(IF(NOT(AS68=0), AS68 &amp; " - " &amp; INDEX(Produktionsmethoden!$M:$M, MATCH(AS68, Produktionsmethoden!$K:$K, 0)), 0), AS68)</f>
        <v>0</v>
      </c>
      <c r="AL68" s="200">
        <f>IFERROR(IF(NOT(AT68=0), AT68 &amp; " - " &amp; INDEX(Produktionsmethoden!$M:$M, MATCH(AT68, Produktionsmethoden!$K:$K, 0)), 0), AT68)</f>
        <v>0</v>
      </c>
      <c r="AM68" s="187" t="str" cm="1">
        <f t="array" ref="AM68">IF(ISBLANK($E68), "Bitte CN Code in Spalte C angeben", IFERROR(INDEX(Produktionsmethoden!B:B, MATCH($E68, Produktionsmethoden!$A:$A, 0), 0), ""))</f>
        <v>Bitte CN Code in Spalte C angeben</v>
      </c>
      <c r="AN68" s="187" cm="1">
        <f t="array" ref="AN68">IF(ISBLANK($E68), 0, IFERROR(INDEX(Produktionsmethoden!C:C, MATCH($E68, Produktionsmethoden!$A:$A, 0), 0), ""))</f>
        <v>0</v>
      </c>
      <c r="AO68" s="187" cm="1">
        <f t="array" ref="AO68">IF(ISBLANK($E68), 0, IFERROR(INDEX(Produktionsmethoden!D:D, MATCH($E68, Produktionsmethoden!$A:$A, 0), 0), ""))</f>
        <v>0</v>
      </c>
      <c r="AP68" s="187" cm="1">
        <f t="array" ref="AP68">IF(ISBLANK($E68), 0, IFERROR(INDEX(Produktionsmethoden!E:E, MATCH($E68, Produktionsmethoden!$A:$A, 0), 0), ""))</f>
        <v>0</v>
      </c>
      <c r="AQ68" s="187" cm="1">
        <f t="array" ref="AQ68">IF(ISBLANK($E68), 0, IFERROR(INDEX(Produktionsmethoden!F:F, MATCH($E68, Produktionsmethoden!$A:$A, 0), 0), ""))</f>
        <v>0</v>
      </c>
      <c r="AR68" s="187" cm="1">
        <f t="array" ref="AR68">IF(ISBLANK($E68), 0, IFERROR(INDEX(Produktionsmethoden!G:G, MATCH($E68, Produktionsmethoden!$A:$A, 0), 0), ""))</f>
        <v>0</v>
      </c>
      <c r="AS68" s="187" cm="1">
        <f t="array" ref="AS68">IF(ISBLANK($E68), 0, IFERROR(INDEX(Produktionsmethoden!H:H, MATCH($E68, Produktionsmethoden!$A:$A, 0), 0), ""))</f>
        <v>0</v>
      </c>
      <c r="AT68" s="187" cm="1">
        <f t="array" ref="AT68">IF(ISBLANK($E68), 0, IFERROR(INDEX(Produktionsmethoden!I:I, MATCH($E68, Produktionsmethoden!$A:$A, 0), 0), ""))</f>
        <v>0</v>
      </c>
      <c r="AU68" s="188"/>
    </row>
    <row r="69" spans="1:47" s="180" customFormat="1" ht="45" customHeight="1" thickTop="1" thickBot="1">
      <c r="A69" s="170"/>
      <c r="B69" s="179"/>
      <c r="C69" s="203">
        <v>56</v>
      </c>
      <c r="D69" s="312"/>
      <c r="E69" s="303"/>
      <c r="F69" s="313"/>
      <c r="G69" s="303"/>
      <c r="H69" s="303"/>
      <c r="I69" s="164"/>
      <c r="J69" s="303"/>
      <c r="K69" s="303"/>
      <c r="L69" s="163"/>
      <c r="M69" s="163"/>
      <c r="N69" s="307" t="str">
        <f t="shared" si="0"/>
        <v>Bitte zuerst Warenmenge in M angeben</v>
      </c>
      <c r="O69" s="163"/>
      <c r="P69" s="162"/>
      <c r="Q69" s="161"/>
      <c r="R69" s="160"/>
      <c r="S69" s="160"/>
      <c r="T69" s="159"/>
      <c r="U69" s="310"/>
      <c r="V69" s="310"/>
      <c r="W69" s="310"/>
      <c r="X69" s="310"/>
      <c r="Y69" s="310"/>
      <c r="Z69" s="310"/>
      <c r="AA69" s="310"/>
      <c r="AB69" s="206"/>
      <c r="AC69" s="206"/>
      <c r="AD69" s="207"/>
      <c r="AE69" s="200" t="str">
        <f>IFERROR(IF(NOT(AM69=0), AM69 &amp; " - " &amp; INDEX(Produktionsmethoden!$M:$M, MATCH(AM69, Produktionsmethoden!$K:$K, 0)), 0), AM69)</f>
        <v>Bitte CN Code in Spalte C angeben</v>
      </c>
      <c r="AF69" s="200">
        <f>IFERROR(IF(NOT(AN69=0), AN69 &amp; " - " &amp; INDEX(Produktionsmethoden!$M:$M, MATCH(AN69, Produktionsmethoden!$K:$K, 0)), 0), AN69)</f>
        <v>0</v>
      </c>
      <c r="AG69" s="200">
        <f>IFERROR(IF(NOT(AO69=0), AO69 &amp; " - " &amp; INDEX(Produktionsmethoden!$M:$M, MATCH(AO69, Produktionsmethoden!$K:$K, 0)), 0), AO69)</f>
        <v>0</v>
      </c>
      <c r="AH69" s="200">
        <f>IFERROR(IF(NOT(AP69=0), AP69 &amp; " - " &amp; INDEX(Produktionsmethoden!$M:$M, MATCH(AP69, Produktionsmethoden!$K:$K, 0)), 0), AP69)</f>
        <v>0</v>
      </c>
      <c r="AI69" s="200">
        <f>IFERROR(IF(NOT(AQ69=0), AQ69 &amp; " - " &amp; INDEX(Produktionsmethoden!$M:$M, MATCH(AQ69, Produktionsmethoden!$K:$K, 0)), 0), AQ69)</f>
        <v>0</v>
      </c>
      <c r="AJ69" s="200">
        <f>IFERROR(IF(NOT(AR69=0), AR69 &amp; " - " &amp; INDEX(Produktionsmethoden!$M:$M, MATCH(AR69, Produktionsmethoden!$K:$K, 0)), 0), AR69)</f>
        <v>0</v>
      </c>
      <c r="AK69" s="200">
        <f>IFERROR(IF(NOT(AS69=0), AS69 &amp; " - " &amp; INDEX(Produktionsmethoden!$M:$M, MATCH(AS69, Produktionsmethoden!$K:$K, 0)), 0), AS69)</f>
        <v>0</v>
      </c>
      <c r="AL69" s="200">
        <f>IFERROR(IF(NOT(AT69=0), AT69 &amp; " - " &amp; INDEX(Produktionsmethoden!$M:$M, MATCH(AT69, Produktionsmethoden!$K:$K, 0)), 0), AT69)</f>
        <v>0</v>
      </c>
      <c r="AM69" s="187" t="str" cm="1">
        <f t="array" ref="AM69">IF(ISBLANK($E69), "Bitte CN Code in Spalte C angeben", IFERROR(INDEX(Produktionsmethoden!B:B, MATCH($E69, Produktionsmethoden!$A:$A, 0), 0), ""))</f>
        <v>Bitte CN Code in Spalte C angeben</v>
      </c>
      <c r="AN69" s="187" cm="1">
        <f t="array" ref="AN69">IF(ISBLANK($E69), 0, IFERROR(INDEX(Produktionsmethoden!C:C, MATCH($E69, Produktionsmethoden!$A:$A, 0), 0), ""))</f>
        <v>0</v>
      </c>
      <c r="AO69" s="187" cm="1">
        <f t="array" ref="AO69">IF(ISBLANK($E69), 0, IFERROR(INDEX(Produktionsmethoden!D:D, MATCH($E69, Produktionsmethoden!$A:$A, 0), 0), ""))</f>
        <v>0</v>
      </c>
      <c r="AP69" s="187" cm="1">
        <f t="array" ref="AP69">IF(ISBLANK($E69), 0, IFERROR(INDEX(Produktionsmethoden!E:E, MATCH($E69, Produktionsmethoden!$A:$A, 0), 0), ""))</f>
        <v>0</v>
      </c>
      <c r="AQ69" s="187" cm="1">
        <f t="array" ref="AQ69">IF(ISBLANK($E69), 0, IFERROR(INDEX(Produktionsmethoden!F:F, MATCH($E69, Produktionsmethoden!$A:$A, 0), 0), ""))</f>
        <v>0</v>
      </c>
      <c r="AR69" s="187" cm="1">
        <f t="array" ref="AR69">IF(ISBLANK($E69), 0, IFERROR(INDEX(Produktionsmethoden!G:G, MATCH($E69, Produktionsmethoden!$A:$A, 0), 0), ""))</f>
        <v>0</v>
      </c>
      <c r="AS69" s="187" cm="1">
        <f t="array" ref="AS69">IF(ISBLANK($E69), 0, IFERROR(INDEX(Produktionsmethoden!H:H, MATCH($E69, Produktionsmethoden!$A:$A, 0), 0), ""))</f>
        <v>0</v>
      </c>
      <c r="AT69" s="187" cm="1">
        <f t="array" ref="AT69">IF(ISBLANK($E69), 0, IFERROR(INDEX(Produktionsmethoden!I:I, MATCH($E69, Produktionsmethoden!$A:$A, 0), 0), ""))</f>
        <v>0</v>
      </c>
      <c r="AU69" s="188"/>
    </row>
    <row r="70" spans="1:47" s="180" customFormat="1" ht="45" customHeight="1" thickTop="1" thickBot="1">
      <c r="A70" s="170"/>
      <c r="B70" s="179"/>
      <c r="C70" s="203">
        <v>57</v>
      </c>
      <c r="D70" s="312"/>
      <c r="E70" s="303"/>
      <c r="F70" s="313"/>
      <c r="G70" s="303"/>
      <c r="H70" s="303"/>
      <c r="I70" s="164"/>
      <c r="J70" s="303"/>
      <c r="K70" s="303"/>
      <c r="L70" s="163"/>
      <c r="M70" s="163"/>
      <c r="N70" s="307" t="str">
        <f t="shared" si="0"/>
        <v>Bitte zuerst Warenmenge in M angeben</v>
      </c>
      <c r="O70" s="163"/>
      <c r="P70" s="162"/>
      <c r="Q70" s="161"/>
      <c r="R70" s="160"/>
      <c r="S70" s="160"/>
      <c r="T70" s="159"/>
      <c r="U70" s="310"/>
      <c r="V70" s="310"/>
      <c r="W70" s="310"/>
      <c r="X70" s="310"/>
      <c r="Y70" s="310"/>
      <c r="Z70" s="310"/>
      <c r="AA70" s="310"/>
      <c r="AB70" s="206"/>
      <c r="AC70" s="206"/>
      <c r="AD70" s="207"/>
      <c r="AE70" s="200" t="str">
        <f>IFERROR(IF(NOT(AM70=0), AM70 &amp; " - " &amp; INDEX(Produktionsmethoden!$M:$M, MATCH(AM70, Produktionsmethoden!$K:$K, 0)), 0), AM70)</f>
        <v>Bitte CN Code in Spalte C angeben</v>
      </c>
      <c r="AF70" s="200">
        <f>IFERROR(IF(NOT(AN70=0), AN70 &amp; " - " &amp; INDEX(Produktionsmethoden!$M:$M, MATCH(AN70, Produktionsmethoden!$K:$K, 0)), 0), AN70)</f>
        <v>0</v>
      </c>
      <c r="AG70" s="200">
        <f>IFERROR(IF(NOT(AO70=0), AO70 &amp; " - " &amp; INDEX(Produktionsmethoden!$M:$M, MATCH(AO70, Produktionsmethoden!$K:$K, 0)), 0), AO70)</f>
        <v>0</v>
      </c>
      <c r="AH70" s="200">
        <f>IFERROR(IF(NOT(AP70=0), AP70 &amp; " - " &amp; INDEX(Produktionsmethoden!$M:$M, MATCH(AP70, Produktionsmethoden!$K:$K, 0)), 0), AP70)</f>
        <v>0</v>
      </c>
      <c r="AI70" s="200">
        <f>IFERROR(IF(NOT(AQ70=0), AQ70 &amp; " - " &amp; INDEX(Produktionsmethoden!$M:$M, MATCH(AQ70, Produktionsmethoden!$K:$K, 0)), 0), AQ70)</f>
        <v>0</v>
      </c>
      <c r="AJ70" s="200">
        <f>IFERROR(IF(NOT(AR70=0), AR70 &amp; " - " &amp; INDEX(Produktionsmethoden!$M:$M, MATCH(AR70, Produktionsmethoden!$K:$K, 0)), 0), AR70)</f>
        <v>0</v>
      </c>
      <c r="AK70" s="200">
        <f>IFERROR(IF(NOT(AS70=0), AS70 &amp; " - " &amp; INDEX(Produktionsmethoden!$M:$M, MATCH(AS70, Produktionsmethoden!$K:$K, 0)), 0), AS70)</f>
        <v>0</v>
      </c>
      <c r="AL70" s="200">
        <f>IFERROR(IF(NOT(AT70=0), AT70 &amp; " - " &amp; INDEX(Produktionsmethoden!$M:$M, MATCH(AT70, Produktionsmethoden!$K:$K, 0)), 0), AT70)</f>
        <v>0</v>
      </c>
      <c r="AM70" s="187" t="str" cm="1">
        <f t="array" ref="AM70">IF(ISBLANK($E70), "Bitte CN Code in Spalte C angeben", IFERROR(INDEX(Produktionsmethoden!B:B, MATCH($E70, Produktionsmethoden!$A:$A, 0), 0), ""))</f>
        <v>Bitte CN Code in Spalte C angeben</v>
      </c>
      <c r="AN70" s="187" cm="1">
        <f t="array" ref="AN70">IF(ISBLANK($E70), 0, IFERROR(INDEX(Produktionsmethoden!C:C, MATCH($E70, Produktionsmethoden!$A:$A, 0), 0), ""))</f>
        <v>0</v>
      </c>
      <c r="AO70" s="187" cm="1">
        <f t="array" ref="AO70">IF(ISBLANK($E70), 0, IFERROR(INDEX(Produktionsmethoden!D:D, MATCH($E70, Produktionsmethoden!$A:$A, 0), 0), ""))</f>
        <v>0</v>
      </c>
      <c r="AP70" s="187" cm="1">
        <f t="array" ref="AP70">IF(ISBLANK($E70), 0, IFERROR(INDEX(Produktionsmethoden!E:E, MATCH($E70, Produktionsmethoden!$A:$A, 0), 0), ""))</f>
        <v>0</v>
      </c>
      <c r="AQ70" s="187" cm="1">
        <f t="array" ref="AQ70">IF(ISBLANK($E70), 0, IFERROR(INDEX(Produktionsmethoden!F:F, MATCH($E70, Produktionsmethoden!$A:$A, 0), 0), ""))</f>
        <v>0</v>
      </c>
      <c r="AR70" s="187" cm="1">
        <f t="array" ref="AR70">IF(ISBLANK($E70), 0, IFERROR(INDEX(Produktionsmethoden!G:G, MATCH($E70, Produktionsmethoden!$A:$A, 0), 0), ""))</f>
        <v>0</v>
      </c>
      <c r="AS70" s="187" cm="1">
        <f t="array" ref="AS70">IF(ISBLANK($E70), 0, IFERROR(INDEX(Produktionsmethoden!H:H, MATCH($E70, Produktionsmethoden!$A:$A, 0), 0), ""))</f>
        <v>0</v>
      </c>
      <c r="AT70" s="187" cm="1">
        <f t="array" ref="AT70">IF(ISBLANK($E70), 0, IFERROR(INDEX(Produktionsmethoden!I:I, MATCH($E70, Produktionsmethoden!$A:$A, 0), 0), ""))</f>
        <v>0</v>
      </c>
      <c r="AU70" s="188"/>
    </row>
    <row r="71" spans="1:47" s="180" customFormat="1" ht="45" customHeight="1" thickTop="1" thickBot="1">
      <c r="A71" s="170"/>
      <c r="B71" s="179"/>
      <c r="C71" s="203">
        <v>58</v>
      </c>
      <c r="D71" s="312"/>
      <c r="E71" s="303"/>
      <c r="F71" s="313"/>
      <c r="G71" s="303"/>
      <c r="H71" s="303"/>
      <c r="I71" s="164"/>
      <c r="J71" s="303"/>
      <c r="K71" s="303"/>
      <c r="L71" s="163"/>
      <c r="M71" s="163"/>
      <c r="N71" s="307" t="str">
        <f t="shared" si="0"/>
        <v>Bitte zuerst Warenmenge in M angeben</v>
      </c>
      <c r="O71" s="163"/>
      <c r="P71" s="162"/>
      <c r="Q71" s="161"/>
      <c r="R71" s="160"/>
      <c r="S71" s="160"/>
      <c r="T71" s="159"/>
      <c r="U71" s="310"/>
      <c r="V71" s="310"/>
      <c r="W71" s="310"/>
      <c r="X71" s="310"/>
      <c r="Y71" s="310"/>
      <c r="Z71" s="310"/>
      <c r="AA71" s="310"/>
      <c r="AB71" s="206"/>
      <c r="AC71" s="206"/>
      <c r="AD71" s="207"/>
      <c r="AE71" s="200" t="str">
        <f>IFERROR(IF(NOT(AM71=0), AM71 &amp; " - " &amp; INDEX(Produktionsmethoden!$M:$M, MATCH(AM71, Produktionsmethoden!$K:$K, 0)), 0), AM71)</f>
        <v>Bitte CN Code in Spalte C angeben</v>
      </c>
      <c r="AF71" s="200">
        <f>IFERROR(IF(NOT(AN71=0), AN71 &amp; " - " &amp; INDEX(Produktionsmethoden!$M:$M, MATCH(AN71, Produktionsmethoden!$K:$K, 0)), 0), AN71)</f>
        <v>0</v>
      </c>
      <c r="AG71" s="200">
        <f>IFERROR(IF(NOT(AO71=0), AO71 &amp; " - " &amp; INDEX(Produktionsmethoden!$M:$M, MATCH(AO71, Produktionsmethoden!$K:$K, 0)), 0), AO71)</f>
        <v>0</v>
      </c>
      <c r="AH71" s="200">
        <f>IFERROR(IF(NOT(AP71=0), AP71 &amp; " - " &amp; INDEX(Produktionsmethoden!$M:$M, MATCH(AP71, Produktionsmethoden!$K:$K, 0)), 0), AP71)</f>
        <v>0</v>
      </c>
      <c r="AI71" s="200">
        <f>IFERROR(IF(NOT(AQ71=0), AQ71 &amp; " - " &amp; INDEX(Produktionsmethoden!$M:$M, MATCH(AQ71, Produktionsmethoden!$K:$K, 0)), 0), AQ71)</f>
        <v>0</v>
      </c>
      <c r="AJ71" s="200">
        <f>IFERROR(IF(NOT(AR71=0), AR71 &amp; " - " &amp; INDEX(Produktionsmethoden!$M:$M, MATCH(AR71, Produktionsmethoden!$K:$K, 0)), 0), AR71)</f>
        <v>0</v>
      </c>
      <c r="AK71" s="200">
        <f>IFERROR(IF(NOT(AS71=0), AS71 &amp; " - " &amp; INDEX(Produktionsmethoden!$M:$M, MATCH(AS71, Produktionsmethoden!$K:$K, 0)), 0), AS71)</f>
        <v>0</v>
      </c>
      <c r="AL71" s="200">
        <f>IFERROR(IF(NOT(AT71=0), AT71 &amp; " - " &amp; INDEX(Produktionsmethoden!$M:$M, MATCH(AT71, Produktionsmethoden!$K:$K, 0)), 0), AT71)</f>
        <v>0</v>
      </c>
      <c r="AM71" s="187" t="str" cm="1">
        <f t="array" ref="AM71">IF(ISBLANK($E71), "Bitte CN Code in Spalte C angeben", IFERROR(INDEX(Produktionsmethoden!B:B, MATCH($E71, Produktionsmethoden!$A:$A, 0), 0), ""))</f>
        <v>Bitte CN Code in Spalte C angeben</v>
      </c>
      <c r="AN71" s="187" cm="1">
        <f t="array" ref="AN71">IF(ISBLANK($E71), 0, IFERROR(INDEX(Produktionsmethoden!C:C, MATCH($E71, Produktionsmethoden!$A:$A, 0), 0), ""))</f>
        <v>0</v>
      </c>
      <c r="AO71" s="187" cm="1">
        <f t="array" ref="AO71">IF(ISBLANK($E71), 0, IFERROR(INDEX(Produktionsmethoden!D:D, MATCH($E71, Produktionsmethoden!$A:$A, 0), 0), ""))</f>
        <v>0</v>
      </c>
      <c r="AP71" s="187" cm="1">
        <f t="array" ref="AP71">IF(ISBLANK($E71), 0, IFERROR(INDEX(Produktionsmethoden!E:E, MATCH($E71, Produktionsmethoden!$A:$A, 0), 0), ""))</f>
        <v>0</v>
      </c>
      <c r="AQ71" s="187" cm="1">
        <f t="array" ref="AQ71">IF(ISBLANK($E71), 0, IFERROR(INDEX(Produktionsmethoden!F:F, MATCH($E71, Produktionsmethoden!$A:$A, 0), 0), ""))</f>
        <v>0</v>
      </c>
      <c r="AR71" s="187" cm="1">
        <f t="array" ref="AR71">IF(ISBLANK($E71), 0, IFERROR(INDEX(Produktionsmethoden!G:G, MATCH($E71, Produktionsmethoden!$A:$A, 0), 0), ""))</f>
        <v>0</v>
      </c>
      <c r="AS71" s="187" cm="1">
        <f t="array" ref="AS71">IF(ISBLANK($E71), 0, IFERROR(INDEX(Produktionsmethoden!H:H, MATCH($E71, Produktionsmethoden!$A:$A, 0), 0), ""))</f>
        <v>0</v>
      </c>
      <c r="AT71" s="187" cm="1">
        <f t="array" ref="AT71">IF(ISBLANK($E71), 0, IFERROR(INDEX(Produktionsmethoden!I:I, MATCH($E71, Produktionsmethoden!$A:$A, 0), 0), ""))</f>
        <v>0</v>
      </c>
      <c r="AU71" s="188"/>
    </row>
    <row r="72" spans="1:47" s="180" customFormat="1" ht="45" customHeight="1" thickTop="1" thickBot="1">
      <c r="A72" s="170"/>
      <c r="B72" s="179"/>
      <c r="C72" s="203">
        <v>59</v>
      </c>
      <c r="D72" s="312"/>
      <c r="E72" s="303"/>
      <c r="F72" s="313"/>
      <c r="G72" s="303"/>
      <c r="H72" s="303"/>
      <c r="I72" s="164"/>
      <c r="J72" s="303"/>
      <c r="K72" s="303"/>
      <c r="L72" s="163"/>
      <c r="M72" s="163"/>
      <c r="N72" s="307" t="str">
        <f t="shared" si="0"/>
        <v>Bitte zuerst Warenmenge in M angeben</v>
      </c>
      <c r="O72" s="163"/>
      <c r="P72" s="162"/>
      <c r="Q72" s="161"/>
      <c r="R72" s="160"/>
      <c r="S72" s="160"/>
      <c r="T72" s="159"/>
      <c r="U72" s="310"/>
      <c r="V72" s="310"/>
      <c r="W72" s="310"/>
      <c r="X72" s="310"/>
      <c r="Y72" s="310"/>
      <c r="Z72" s="310"/>
      <c r="AA72" s="310"/>
      <c r="AB72" s="206"/>
      <c r="AC72" s="206"/>
      <c r="AD72" s="207"/>
      <c r="AE72" s="200" t="str">
        <f>IFERROR(IF(NOT(AM72=0), AM72 &amp; " - " &amp; INDEX(Produktionsmethoden!$M:$M, MATCH(AM72, Produktionsmethoden!$K:$K, 0)), 0), AM72)</f>
        <v>Bitte CN Code in Spalte C angeben</v>
      </c>
      <c r="AF72" s="200">
        <f>IFERROR(IF(NOT(AN72=0), AN72 &amp; " - " &amp; INDEX(Produktionsmethoden!$M:$M, MATCH(AN72, Produktionsmethoden!$K:$K, 0)), 0), AN72)</f>
        <v>0</v>
      </c>
      <c r="AG72" s="200">
        <f>IFERROR(IF(NOT(AO72=0), AO72 &amp; " - " &amp; INDEX(Produktionsmethoden!$M:$M, MATCH(AO72, Produktionsmethoden!$K:$K, 0)), 0), AO72)</f>
        <v>0</v>
      </c>
      <c r="AH72" s="200">
        <f>IFERROR(IF(NOT(AP72=0), AP72 &amp; " - " &amp; INDEX(Produktionsmethoden!$M:$M, MATCH(AP72, Produktionsmethoden!$K:$K, 0)), 0), AP72)</f>
        <v>0</v>
      </c>
      <c r="AI72" s="200">
        <f>IFERROR(IF(NOT(AQ72=0), AQ72 &amp; " - " &amp; INDEX(Produktionsmethoden!$M:$M, MATCH(AQ72, Produktionsmethoden!$K:$K, 0)), 0), AQ72)</f>
        <v>0</v>
      </c>
      <c r="AJ72" s="200">
        <f>IFERROR(IF(NOT(AR72=0), AR72 &amp; " - " &amp; INDEX(Produktionsmethoden!$M:$M, MATCH(AR72, Produktionsmethoden!$K:$K, 0)), 0), AR72)</f>
        <v>0</v>
      </c>
      <c r="AK72" s="200">
        <f>IFERROR(IF(NOT(AS72=0), AS72 &amp; " - " &amp; INDEX(Produktionsmethoden!$M:$M, MATCH(AS72, Produktionsmethoden!$K:$K, 0)), 0), AS72)</f>
        <v>0</v>
      </c>
      <c r="AL72" s="200">
        <f>IFERROR(IF(NOT(AT72=0), AT72 &amp; " - " &amp; INDEX(Produktionsmethoden!$M:$M, MATCH(AT72, Produktionsmethoden!$K:$K, 0)), 0), AT72)</f>
        <v>0</v>
      </c>
      <c r="AM72" s="187" t="str" cm="1">
        <f t="array" ref="AM72">IF(ISBLANK($E72), "Bitte CN Code in Spalte C angeben", IFERROR(INDEX(Produktionsmethoden!B:B, MATCH($E72, Produktionsmethoden!$A:$A, 0), 0), ""))</f>
        <v>Bitte CN Code in Spalte C angeben</v>
      </c>
      <c r="AN72" s="187" cm="1">
        <f t="array" ref="AN72">IF(ISBLANK($E72), 0, IFERROR(INDEX(Produktionsmethoden!C:C, MATCH($E72, Produktionsmethoden!$A:$A, 0), 0), ""))</f>
        <v>0</v>
      </c>
      <c r="AO72" s="187" cm="1">
        <f t="array" ref="AO72">IF(ISBLANK($E72), 0, IFERROR(INDEX(Produktionsmethoden!D:D, MATCH($E72, Produktionsmethoden!$A:$A, 0), 0), ""))</f>
        <v>0</v>
      </c>
      <c r="AP72" s="187" cm="1">
        <f t="array" ref="AP72">IF(ISBLANK($E72), 0, IFERROR(INDEX(Produktionsmethoden!E:E, MATCH($E72, Produktionsmethoden!$A:$A, 0), 0), ""))</f>
        <v>0</v>
      </c>
      <c r="AQ72" s="187" cm="1">
        <f t="array" ref="AQ72">IF(ISBLANK($E72), 0, IFERROR(INDEX(Produktionsmethoden!F:F, MATCH($E72, Produktionsmethoden!$A:$A, 0), 0), ""))</f>
        <v>0</v>
      </c>
      <c r="AR72" s="187" cm="1">
        <f t="array" ref="AR72">IF(ISBLANK($E72), 0, IFERROR(INDEX(Produktionsmethoden!G:G, MATCH($E72, Produktionsmethoden!$A:$A, 0), 0), ""))</f>
        <v>0</v>
      </c>
      <c r="AS72" s="187" cm="1">
        <f t="array" ref="AS72">IF(ISBLANK($E72), 0, IFERROR(INDEX(Produktionsmethoden!H:H, MATCH($E72, Produktionsmethoden!$A:$A, 0), 0), ""))</f>
        <v>0</v>
      </c>
      <c r="AT72" s="187" cm="1">
        <f t="array" ref="AT72">IF(ISBLANK($E72), 0, IFERROR(INDEX(Produktionsmethoden!I:I, MATCH($E72, Produktionsmethoden!$A:$A, 0), 0), ""))</f>
        <v>0</v>
      </c>
      <c r="AU72" s="188"/>
    </row>
    <row r="73" spans="1:47" s="180" customFormat="1" ht="45" customHeight="1" thickTop="1" thickBot="1">
      <c r="A73" s="170"/>
      <c r="B73" s="179"/>
      <c r="C73" s="203">
        <v>60</v>
      </c>
      <c r="D73" s="312"/>
      <c r="E73" s="303"/>
      <c r="F73" s="313"/>
      <c r="G73" s="303"/>
      <c r="H73" s="303"/>
      <c r="I73" s="164"/>
      <c r="J73" s="303"/>
      <c r="K73" s="303"/>
      <c r="L73" s="163"/>
      <c r="M73" s="163"/>
      <c r="N73" s="307" t="str">
        <f t="shared" si="0"/>
        <v>Bitte zuerst Warenmenge in M angeben</v>
      </c>
      <c r="O73" s="163"/>
      <c r="P73" s="162"/>
      <c r="Q73" s="161"/>
      <c r="R73" s="160"/>
      <c r="S73" s="160"/>
      <c r="T73" s="159"/>
      <c r="U73" s="310"/>
      <c r="V73" s="310"/>
      <c r="W73" s="310"/>
      <c r="X73" s="310"/>
      <c r="Y73" s="310"/>
      <c r="Z73" s="310"/>
      <c r="AA73" s="310"/>
      <c r="AB73" s="206"/>
      <c r="AC73" s="206"/>
      <c r="AD73" s="207"/>
      <c r="AE73" s="200" t="str">
        <f>IFERROR(IF(NOT(AM73=0), AM73 &amp; " - " &amp; INDEX(Produktionsmethoden!$M:$M, MATCH(AM73, Produktionsmethoden!$K:$K, 0)), 0), AM73)</f>
        <v>Bitte CN Code in Spalte C angeben</v>
      </c>
      <c r="AF73" s="200">
        <f>IFERROR(IF(NOT(AN73=0), AN73 &amp; " - " &amp; INDEX(Produktionsmethoden!$M:$M, MATCH(AN73, Produktionsmethoden!$K:$K, 0)), 0), AN73)</f>
        <v>0</v>
      </c>
      <c r="AG73" s="200">
        <f>IFERROR(IF(NOT(AO73=0), AO73 &amp; " - " &amp; INDEX(Produktionsmethoden!$M:$M, MATCH(AO73, Produktionsmethoden!$K:$K, 0)), 0), AO73)</f>
        <v>0</v>
      </c>
      <c r="AH73" s="200">
        <f>IFERROR(IF(NOT(AP73=0), AP73 &amp; " - " &amp; INDEX(Produktionsmethoden!$M:$M, MATCH(AP73, Produktionsmethoden!$K:$K, 0)), 0), AP73)</f>
        <v>0</v>
      </c>
      <c r="AI73" s="200">
        <f>IFERROR(IF(NOT(AQ73=0), AQ73 &amp; " - " &amp; INDEX(Produktionsmethoden!$M:$M, MATCH(AQ73, Produktionsmethoden!$K:$K, 0)), 0), AQ73)</f>
        <v>0</v>
      </c>
      <c r="AJ73" s="200">
        <f>IFERROR(IF(NOT(AR73=0), AR73 &amp; " - " &amp; INDEX(Produktionsmethoden!$M:$M, MATCH(AR73, Produktionsmethoden!$K:$K, 0)), 0), AR73)</f>
        <v>0</v>
      </c>
      <c r="AK73" s="200">
        <f>IFERROR(IF(NOT(AS73=0), AS73 &amp; " - " &amp; INDEX(Produktionsmethoden!$M:$M, MATCH(AS73, Produktionsmethoden!$K:$K, 0)), 0), AS73)</f>
        <v>0</v>
      </c>
      <c r="AL73" s="200">
        <f>IFERROR(IF(NOT(AT73=0), AT73 &amp; " - " &amp; INDEX(Produktionsmethoden!$M:$M, MATCH(AT73, Produktionsmethoden!$K:$K, 0)), 0), AT73)</f>
        <v>0</v>
      </c>
      <c r="AM73" s="187" t="str" cm="1">
        <f t="array" ref="AM73">IF(ISBLANK($E73), "Bitte CN Code in Spalte C angeben", IFERROR(INDEX(Produktionsmethoden!B:B, MATCH($E73, Produktionsmethoden!$A:$A, 0), 0), ""))</f>
        <v>Bitte CN Code in Spalte C angeben</v>
      </c>
      <c r="AN73" s="187" cm="1">
        <f t="array" ref="AN73">IF(ISBLANK($E73), 0, IFERROR(INDEX(Produktionsmethoden!C:C, MATCH($E73, Produktionsmethoden!$A:$A, 0), 0), ""))</f>
        <v>0</v>
      </c>
      <c r="AO73" s="187" cm="1">
        <f t="array" ref="AO73">IF(ISBLANK($E73), 0, IFERROR(INDEX(Produktionsmethoden!D:D, MATCH($E73, Produktionsmethoden!$A:$A, 0), 0), ""))</f>
        <v>0</v>
      </c>
      <c r="AP73" s="187" cm="1">
        <f t="array" ref="AP73">IF(ISBLANK($E73), 0, IFERROR(INDEX(Produktionsmethoden!E:E, MATCH($E73, Produktionsmethoden!$A:$A, 0), 0), ""))</f>
        <v>0</v>
      </c>
      <c r="AQ73" s="187" cm="1">
        <f t="array" ref="AQ73">IF(ISBLANK($E73), 0, IFERROR(INDEX(Produktionsmethoden!F:F, MATCH($E73, Produktionsmethoden!$A:$A, 0), 0), ""))</f>
        <v>0</v>
      </c>
      <c r="AR73" s="187" cm="1">
        <f t="array" ref="AR73">IF(ISBLANK($E73), 0, IFERROR(INDEX(Produktionsmethoden!G:G, MATCH($E73, Produktionsmethoden!$A:$A, 0), 0), ""))</f>
        <v>0</v>
      </c>
      <c r="AS73" s="187" cm="1">
        <f t="array" ref="AS73">IF(ISBLANK($E73), 0, IFERROR(INDEX(Produktionsmethoden!H:H, MATCH($E73, Produktionsmethoden!$A:$A, 0), 0), ""))</f>
        <v>0</v>
      </c>
      <c r="AT73" s="187" cm="1">
        <f t="array" ref="AT73">IF(ISBLANK($E73), 0, IFERROR(INDEX(Produktionsmethoden!I:I, MATCH($E73, Produktionsmethoden!$A:$A, 0), 0), ""))</f>
        <v>0</v>
      </c>
      <c r="AU73" s="188"/>
    </row>
    <row r="74" spans="1:47" s="180" customFormat="1" ht="45" customHeight="1" thickTop="1" thickBot="1">
      <c r="A74" s="170"/>
      <c r="B74" s="179"/>
      <c r="C74" s="203">
        <v>61</v>
      </c>
      <c r="D74" s="312"/>
      <c r="E74" s="303"/>
      <c r="F74" s="313"/>
      <c r="G74" s="303"/>
      <c r="H74" s="303"/>
      <c r="I74" s="164"/>
      <c r="J74" s="303"/>
      <c r="K74" s="303"/>
      <c r="L74" s="163"/>
      <c r="M74" s="163"/>
      <c r="N74" s="307" t="str">
        <f t="shared" si="0"/>
        <v>Bitte zuerst Warenmenge in M angeben</v>
      </c>
      <c r="O74" s="163"/>
      <c r="P74" s="162"/>
      <c r="Q74" s="161"/>
      <c r="R74" s="160"/>
      <c r="S74" s="160"/>
      <c r="T74" s="159"/>
      <c r="U74" s="310"/>
      <c r="V74" s="310"/>
      <c r="W74" s="310"/>
      <c r="X74" s="310"/>
      <c r="Y74" s="310"/>
      <c r="Z74" s="310"/>
      <c r="AA74" s="310"/>
      <c r="AB74" s="206"/>
      <c r="AC74" s="206"/>
      <c r="AD74" s="207"/>
      <c r="AE74" s="200" t="str">
        <f>IFERROR(IF(NOT(AM74=0), AM74 &amp; " - " &amp; INDEX(Produktionsmethoden!$M:$M, MATCH(AM74, Produktionsmethoden!$K:$K, 0)), 0), AM74)</f>
        <v>Bitte CN Code in Spalte C angeben</v>
      </c>
      <c r="AF74" s="200">
        <f>IFERROR(IF(NOT(AN74=0), AN74 &amp; " - " &amp; INDEX(Produktionsmethoden!$M:$M, MATCH(AN74, Produktionsmethoden!$K:$K, 0)), 0), AN74)</f>
        <v>0</v>
      </c>
      <c r="AG74" s="200">
        <f>IFERROR(IF(NOT(AO74=0), AO74 &amp; " - " &amp; INDEX(Produktionsmethoden!$M:$M, MATCH(AO74, Produktionsmethoden!$K:$K, 0)), 0), AO74)</f>
        <v>0</v>
      </c>
      <c r="AH74" s="200">
        <f>IFERROR(IF(NOT(AP74=0), AP74 &amp; " - " &amp; INDEX(Produktionsmethoden!$M:$M, MATCH(AP74, Produktionsmethoden!$K:$K, 0)), 0), AP74)</f>
        <v>0</v>
      </c>
      <c r="AI74" s="200">
        <f>IFERROR(IF(NOT(AQ74=0), AQ74 &amp; " - " &amp; INDEX(Produktionsmethoden!$M:$M, MATCH(AQ74, Produktionsmethoden!$K:$K, 0)), 0), AQ74)</f>
        <v>0</v>
      </c>
      <c r="AJ74" s="200">
        <f>IFERROR(IF(NOT(AR74=0), AR74 &amp; " - " &amp; INDEX(Produktionsmethoden!$M:$M, MATCH(AR74, Produktionsmethoden!$K:$K, 0)), 0), AR74)</f>
        <v>0</v>
      </c>
      <c r="AK74" s="200">
        <f>IFERROR(IF(NOT(AS74=0), AS74 &amp; " - " &amp; INDEX(Produktionsmethoden!$M:$M, MATCH(AS74, Produktionsmethoden!$K:$K, 0)), 0), AS74)</f>
        <v>0</v>
      </c>
      <c r="AL74" s="200">
        <f>IFERROR(IF(NOT(AT74=0), AT74 &amp; " - " &amp; INDEX(Produktionsmethoden!$M:$M, MATCH(AT74, Produktionsmethoden!$K:$K, 0)), 0), AT74)</f>
        <v>0</v>
      </c>
      <c r="AM74" s="187" t="str" cm="1">
        <f t="array" ref="AM74">IF(ISBLANK($E74), "Bitte CN Code in Spalte C angeben", IFERROR(INDEX(Produktionsmethoden!B:B, MATCH($E74, Produktionsmethoden!$A:$A, 0), 0), ""))</f>
        <v>Bitte CN Code in Spalte C angeben</v>
      </c>
      <c r="AN74" s="187" cm="1">
        <f t="array" ref="AN74">IF(ISBLANK($E74), 0, IFERROR(INDEX(Produktionsmethoden!C:C, MATCH($E74, Produktionsmethoden!$A:$A, 0), 0), ""))</f>
        <v>0</v>
      </c>
      <c r="AO74" s="187" cm="1">
        <f t="array" ref="AO74">IF(ISBLANK($E74), 0, IFERROR(INDEX(Produktionsmethoden!D:D, MATCH($E74, Produktionsmethoden!$A:$A, 0), 0), ""))</f>
        <v>0</v>
      </c>
      <c r="AP74" s="187" cm="1">
        <f t="array" ref="AP74">IF(ISBLANK($E74), 0, IFERROR(INDEX(Produktionsmethoden!E:E, MATCH($E74, Produktionsmethoden!$A:$A, 0), 0), ""))</f>
        <v>0</v>
      </c>
      <c r="AQ74" s="187" cm="1">
        <f t="array" ref="AQ74">IF(ISBLANK($E74), 0, IFERROR(INDEX(Produktionsmethoden!F:F, MATCH($E74, Produktionsmethoden!$A:$A, 0), 0), ""))</f>
        <v>0</v>
      </c>
      <c r="AR74" s="187" cm="1">
        <f t="array" ref="AR74">IF(ISBLANK($E74), 0, IFERROR(INDEX(Produktionsmethoden!G:G, MATCH($E74, Produktionsmethoden!$A:$A, 0), 0), ""))</f>
        <v>0</v>
      </c>
      <c r="AS74" s="187" cm="1">
        <f t="array" ref="AS74">IF(ISBLANK($E74), 0, IFERROR(INDEX(Produktionsmethoden!H:H, MATCH($E74, Produktionsmethoden!$A:$A, 0), 0), ""))</f>
        <v>0</v>
      </c>
      <c r="AT74" s="187" cm="1">
        <f t="array" ref="AT74">IF(ISBLANK($E74), 0, IFERROR(INDEX(Produktionsmethoden!I:I, MATCH($E74, Produktionsmethoden!$A:$A, 0), 0), ""))</f>
        <v>0</v>
      </c>
      <c r="AU74" s="188"/>
    </row>
    <row r="75" spans="1:47" s="180" customFormat="1" ht="45" customHeight="1" thickTop="1" thickBot="1">
      <c r="A75" s="170"/>
      <c r="B75" s="179"/>
      <c r="C75" s="203">
        <v>62</v>
      </c>
      <c r="D75" s="312"/>
      <c r="E75" s="303"/>
      <c r="F75" s="313"/>
      <c r="G75" s="303"/>
      <c r="H75" s="303"/>
      <c r="I75" s="164"/>
      <c r="J75" s="303"/>
      <c r="K75" s="303"/>
      <c r="L75" s="163"/>
      <c r="M75" s="163"/>
      <c r="N75" s="307" t="str">
        <f t="shared" si="0"/>
        <v>Bitte zuerst Warenmenge in M angeben</v>
      </c>
      <c r="O75" s="163"/>
      <c r="P75" s="162"/>
      <c r="Q75" s="161"/>
      <c r="R75" s="160"/>
      <c r="S75" s="160"/>
      <c r="T75" s="159"/>
      <c r="U75" s="310"/>
      <c r="V75" s="310"/>
      <c r="W75" s="310"/>
      <c r="X75" s="310"/>
      <c r="Y75" s="310"/>
      <c r="Z75" s="310"/>
      <c r="AA75" s="310"/>
      <c r="AB75" s="206"/>
      <c r="AC75" s="206"/>
      <c r="AD75" s="207"/>
      <c r="AE75" s="200" t="str">
        <f>IFERROR(IF(NOT(AM75=0), AM75 &amp; " - " &amp; INDEX(Produktionsmethoden!$M:$M, MATCH(AM75, Produktionsmethoden!$K:$K, 0)), 0), AM75)</f>
        <v>Bitte CN Code in Spalte C angeben</v>
      </c>
      <c r="AF75" s="200">
        <f>IFERROR(IF(NOT(AN75=0), AN75 &amp; " - " &amp; INDEX(Produktionsmethoden!$M:$M, MATCH(AN75, Produktionsmethoden!$K:$K, 0)), 0), AN75)</f>
        <v>0</v>
      </c>
      <c r="AG75" s="200">
        <f>IFERROR(IF(NOT(AO75=0), AO75 &amp; " - " &amp; INDEX(Produktionsmethoden!$M:$M, MATCH(AO75, Produktionsmethoden!$K:$K, 0)), 0), AO75)</f>
        <v>0</v>
      </c>
      <c r="AH75" s="200">
        <f>IFERROR(IF(NOT(AP75=0), AP75 &amp; " - " &amp; INDEX(Produktionsmethoden!$M:$M, MATCH(AP75, Produktionsmethoden!$K:$K, 0)), 0), AP75)</f>
        <v>0</v>
      </c>
      <c r="AI75" s="200">
        <f>IFERROR(IF(NOT(AQ75=0), AQ75 &amp; " - " &amp; INDEX(Produktionsmethoden!$M:$M, MATCH(AQ75, Produktionsmethoden!$K:$K, 0)), 0), AQ75)</f>
        <v>0</v>
      </c>
      <c r="AJ75" s="200">
        <f>IFERROR(IF(NOT(AR75=0), AR75 &amp; " - " &amp; INDEX(Produktionsmethoden!$M:$M, MATCH(AR75, Produktionsmethoden!$K:$K, 0)), 0), AR75)</f>
        <v>0</v>
      </c>
      <c r="AK75" s="200">
        <f>IFERROR(IF(NOT(AS75=0), AS75 &amp; " - " &amp; INDEX(Produktionsmethoden!$M:$M, MATCH(AS75, Produktionsmethoden!$K:$K, 0)), 0), AS75)</f>
        <v>0</v>
      </c>
      <c r="AL75" s="200">
        <f>IFERROR(IF(NOT(AT75=0), AT75 &amp; " - " &amp; INDEX(Produktionsmethoden!$M:$M, MATCH(AT75, Produktionsmethoden!$K:$K, 0)), 0), AT75)</f>
        <v>0</v>
      </c>
      <c r="AM75" s="187" t="str" cm="1">
        <f t="array" ref="AM75">IF(ISBLANK($E75), "Bitte CN Code in Spalte C angeben", IFERROR(INDEX(Produktionsmethoden!B:B, MATCH($E75, Produktionsmethoden!$A:$A, 0), 0), ""))</f>
        <v>Bitte CN Code in Spalte C angeben</v>
      </c>
      <c r="AN75" s="187" cm="1">
        <f t="array" ref="AN75">IF(ISBLANK($E75), 0, IFERROR(INDEX(Produktionsmethoden!C:C, MATCH($E75, Produktionsmethoden!$A:$A, 0), 0), ""))</f>
        <v>0</v>
      </c>
      <c r="AO75" s="187" cm="1">
        <f t="array" ref="AO75">IF(ISBLANK($E75), 0, IFERROR(INDEX(Produktionsmethoden!D:D, MATCH($E75, Produktionsmethoden!$A:$A, 0), 0), ""))</f>
        <v>0</v>
      </c>
      <c r="AP75" s="187" cm="1">
        <f t="array" ref="AP75">IF(ISBLANK($E75), 0, IFERROR(INDEX(Produktionsmethoden!E:E, MATCH($E75, Produktionsmethoden!$A:$A, 0), 0), ""))</f>
        <v>0</v>
      </c>
      <c r="AQ75" s="187" cm="1">
        <f t="array" ref="AQ75">IF(ISBLANK($E75), 0, IFERROR(INDEX(Produktionsmethoden!F:F, MATCH($E75, Produktionsmethoden!$A:$A, 0), 0), ""))</f>
        <v>0</v>
      </c>
      <c r="AR75" s="187" cm="1">
        <f t="array" ref="AR75">IF(ISBLANK($E75), 0, IFERROR(INDEX(Produktionsmethoden!G:G, MATCH($E75, Produktionsmethoden!$A:$A, 0), 0), ""))</f>
        <v>0</v>
      </c>
      <c r="AS75" s="187" cm="1">
        <f t="array" ref="AS75">IF(ISBLANK($E75), 0, IFERROR(INDEX(Produktionsmethoden!H:H, MATCH($E75, Produktionsmethoden!$A:$A, 0), 0), ""))</f>
        <v>0</v>
      </c>
      <c r="AT75" s="187" cm="1">
        <f t="array" ref="AT75">IF(ISBLANK($E75), 0, IFERROR(INDEX(Produktionsmethoden!I:I, MATCH($E75, Produktionsmethoden!$A:$A, 0), 0), ""))</f>
        <v>0</v>
      </c>
      <c r="AU75" s="188"/>
    </row>
    <row r="76" spans="1:47" s="180" customFormat="1" ht="45" customHeight="1" thickTop="1" thickBot="1">
      <c r="A76" s="170"/>
      <c r="B76" s="179"/>
      <c r="C76" s="203">
        <v>63</v>
      </c>
      <c r="D76" s="312"/>
      <c r="E76" s="303"/>
      <c r="F76" s="313"/>
      <c r="G76" s="303"/>
      <c r="H76" s="303"/>
      <c r="I76" s="164"/>
      <c r="J76" s="303"/>
      <c r="K76" s="303"/>
      <c r="L76" s="163"/>
      <c r="M76" s="163"/>
      <c r="N76" s="307" t="str">
        <f t="shared" si="0"/>
        <v>Bitte zuerst Warenmenge in M angeben</v>
      </c>
      <c r="O76" s="163"/>
      <c r="P76" s="162"/>
      <c r="Q76" s="161"/>
      <c r="R76" s="160"/>
      <c r="S76" s="160"/>
      <c r="T76" s="159"/>
      <c r="U76" s="310"/>
      <c r="V76" s="310"/>
      <c r="W76" s="310"/>
      <c r="X76" s="310"/>
      <c r="Y76" s="310"/>
      <c r="Z76" s="310"/>
      <c r="AA76" s="310"/>
      <c r="AB76" s="206"/>
      <c r="AC76" s="206"/>
      <c r="AD76" s="207"/>
      <c r="AE76" s="200" t="str">
        <f>IFERROR(IF(NOT(AM76=0), AM76 &amp; " - " &amp; INDEX(Produktionsmethoden!$M:$M, MATCH(AM76, Produktionsmethoden!$K:$K, 0)), 0), AM76)</f>
        <v>Bitte CN Code in Spalte C angeben</v>
      </c>
      <c r="AF76" s="200">
        <f>IFERROR(IF(NOT(AN76=0), AN76 &amp; " - " &amp; INDEX(Produktionsmethoden!$M:$M, MATCH(AN76, Produktionsmethoden!$K:$K, 0)), 0), AN76)</f>
        <v>0</v>
      </c>
      <c r="AG76" s="200">
        <f>IFERROR(IF(NOT(AO76=0), AO76 &amp; " - " &amp; INDEX(Produktionsmethoden!$M:$M, MATCH(AO76, Produktionsmethoden!$K:$K, 0)), 0), AO76)</f>
        <v>0</v>
      </c>
      <c r="AH76" s="200">
        <f>IFERROR(IF(NOT(AP76=0), AP76 &amp; " - " &amp; INDEX(Produktionsmethoden!$M:$M, MATCH(AP76, Produktionsmethoden!$K:$K, 0)), 0), AP76)</f>
        <v>0</v>
      </c>
      <c r="AI76" s="200">
        <f>IFERROR(IF(NOT(AQ76=0), AQ76 &amp; " - " &amp; INDEX(Produktionsmethoden!$M:$M, MATCH(AQ76, Produktionsmethoden!$K:$K, 0)), 0), AQ76)</f>
        <v>0</v>
      </c>
      <c r="AJ76" s="200">
        <f>IFERROR(IF(NOT(AR76=0), AR76 &amp; " - " &amp; INDEX(Produktionsmethoden!$M:$M, MATCH(AR76, Produktionsmethoden!$K:$K, 0)), 0), AR76)</f>
        <v>0</v>
      </c>
      <c r="AK76" s="200">
        <f>IFERROR(IF(NOT(AS76=0), AS76 &amp; " - " &amp; INDEX(Produktionsmethoden!$M:$M, MATCH(AS76, Produktionsmethoden!$K:$K, 0)), 0), AS76)</f>
        <v>0</v>
      </c>
      <c r="AL76" s="200">
        <f>IFERROR(IF(NOT(AT76=0), AT76 &amp; " - " &amp; INDEX(Produktionsmethoden!$M:$M, MATCH(AT76, Produktionsmethoden!$K:$K, 0)), 0), AT76)</f>
        <v>0</v>
      </c>
      <c r="AM76" s="187" t="str" cm="1">
        <f t="array" ref="AM76">IF(ISBLANK($E76), "Bitte CN Code in Spalte C angeben", IFERROR(INDEX(Produktionsmethoden!B:B, MATCH($E76, Produktionsmethoden!$A:$A, 0), 0), ""))</f>
        <v>Bitte CN Code in Spalte C angeben</v>
      </c>
      <c r="AN76" s="187" cm="1">
        <f t="array" ref="AN76">IF(ISBLANK($E76), 0, IFERROR(INDEX(Produktionsmethoden!C:C, MATCH($E76, Produktionsmethoden!$A:$A, 0), 0), ""))</f>
        <v>0</v>
      </c>
      <c r="AO76" s="187" cm="1">
        <f t="array" ref="AO76">IF(ISBLANK($E76), 0, IFERROR(INDEX(Produktionsmethoden!D:D, MATCH($E76, Produktionsmethoden!$A:$A, 0), 0), ""))</f>
        <v>0</v>
      </c>
      <c r="AP76" s="187" cm="1">
        <f t="array" ref="AP76">IF(ISBLANK($E76), 0, IFERROR(INDEX(Produktionsmethoden!E:E, MATCH($E76, Produktionsmethoden!$A:$A, 0), 0), ""))</f>
        <v>0</v>
      </c>
      <c r="AQ76" s="187" cm="1">
        <f t="array" ref="AQ76">IF(ISBLANK($E76), 0, IFERROR(INDEX(Produktionsmethoden!F:F, MATCH($E76, Produktionsmethoden!$A:$A, 0), 0), ""))</f>
        <v>0</v>
      </c>
      <c r="AR76" s="187" cm="1">
        <f t="array" ref="AR76">IF(ISBLANK($E76), 0, IFERROR(INDEX(Produktionsmethoden!G:G, MATCH($E76, Produktionsmethoden!$A:$A, 0), 0), ""))</f>
        <v>0</v>
      </c>
      <c r="AS76" s="187" cm="1">
        <f t="array" ref="AS76">IF(ISBLANK($E76), 0, IFERROR(INDEX(Produktionsmethoden!H:H, MATCH($E76, Produktionsmethoden!$A:$A, 0), 0), ""))</f>
        <v>0</v>
      </c>
      <c r="AT76" s="187" cm="1">
        <f t="array" ref="AT76">IF(ISBLANK($E76), 0, IFERROR(INDEX(Produktionsmethoden!I:I, MATCH($E76, Produktionsmethoden!$A:$A, 0), 0), ""))</f>
        <v>0</v>
      </c>
      <c r="AU76" s="188"/>
    </row>
    <row r="77" spans="1:47" s="180" customFormat="1" ht="45" customHeight="1" thickTop="1" thickBot="1">
      <c r="A77" s="170"/>
      <c r="B77" s="179"/>
      <c r="C77" s="203">
        <v>64</v>
      </c>
      <c r="D77" s="312"/>
      <c r="E77" s="303"/>
      <c r="F77" s="313"/>
      <c r="G77" s="303"/>
      <c r="H77" s="303"/>
      <c r="I77" s="164"/>
      <c r="J77" s="303"/>
      <c r="K77" s="303"/>
      <c r="L77" s="163"/>
      <c r="M77" s="163"/>
      <c r="N77" s="307" t="str">
        <f t="shared" si="0"/>
        <v>Bitte zuerst Warenmenge in M angeben</v>
      </c>
      <c r="O77" s="163"/>
      <c r="P77" s="162"/>
      <c r="Q77" s="161"/>
      <c r="R77" s="160"/>
      <c r="S77" s="160"/>
      <c r="T77" s="159"/>
      <c r="U77" s="310"/>
      <c r="V77" s="310"/>
      <c r="W77" s="310"/>
      <c r="X77" s="310"/>
      <c r="Y77" s="310"/>
      <c r="Z77" s="310"/>
      <c r="AA77" s="310"/>
      <c r="AB77" s="206"/>
      <c r="AC77" s="206"/>
      <c r="AD77" s="207"/>
      <c r="AE77" s="200" t="str">
        <f>IFERROR(IF(NOT(AM77=0), AM77 &amp; " - " &amp; INDEX(Produktionsmethoden!$M:$M, MATCH(AM77, Produktionsmethoden!$K:$K, 0)), 0), AM77)</f>
        <v>Bitte CN Code in Spalte C angeben</v>
      </c>
      <c r="AF77" s="200">
        <f>IFERROR(IF(NOT(AN77=0), AN77 &amp; " - " &amp; INDEX(Produktionsmethoden!$M:$M, MATCH(AN77, Produktionsmethoden!$K:$K, 0)), 0), AN77)</f>
        <v>0</v>
      </c>
      <c r="AG77" s="200">
        <f>IFERROR(IF(NOT(AO77=0), AO77 &amp; " - " &amp; INDEX(Produktionsmethoden!$M:$M, MATCH(AO77, Produktionsmethoden!$K:$K, 0)), 0), AO77)</f>
        <v>0</v>
      </c>
      <c r="AH77" s="200">
        <f>IFERROR(IF(NOT(AP77=0), AP77 &amp; " - " &amp; INDEX(Produktionsmethoden!$M:$M, MATCH(AP77, Produktionsmethoden!$K:$K, 0)), 0), AP77)</f>
        <v>0</v>
      </c>
      <c r="AI77" s="200">
        <f>IFERROR(IF(NOT(AQ77=0), AQ77 &amp; " - " &amp; INDEX(Produktionsmethoden!$M:$M, MATCH(AQ77, Produktionsmethoden!$K:$K, 0)), 0), AQ77)</f>
        <v>0</v>
      </c>
      <c r="AJ77" s="200">
        <f>IFERROR(IF(NOT(AR77=0), AR77 &amp; " - " &amp; INDEX(Produktionsmethoden!$M:$M, MATCH(AR77, Produktionsmethoden!$K:$K, 0)), 0), AR77)</f>
        <v>0</v>
      </c>
      <c r="AK77" s="200">
        <f>IFERROR(IF(NOT(AS77=0), AS77 &amp; " - " &amp; INDEX(Produktionsmethoden!$M:$M, MATCH(AS77, Produktionsmethoden!$K:$K, 0)), 0), AS77)</f>
        <v>0</v>
      </c>
      <c r="AL77" s="200">
        <f>IFERROR(IF(NOT(AT77=0), AT77 &amp; " - " &amp; INDEX(Produktionsmethoden!$M:$M, MATCH(AT77, Produktionsmethoden!$K:$K, 0)), 0), AT77)</f>
        <v>0</v>
      </c>
      <c r="AM77" s="187" t="str" cm="1">
        <f t="array" ref="AM77">IF(ISBLANK($E77), "Bitte CN Code in Spalte C angeben", IFERROR(INDEX(Produktionsmethoden!B:B, MATCH($E77, Produktionsmethoden!$A:$A, 0), 0), ""))</f>
        <v>Bitte CN Code in Spalte C angeben</v>
      </c>
      <c r="AN77" s="187" cm="1">
        <f t="array" ref="AN77">IF(ISBLANK($E77), 0, IFERROR(INDEX(Produktionsmethoden!C:C, MATCH($E77, Produktionsmethoden!$A:$A, 0), 0), ""))</f>
        <v>0</v>
      </c>
      <c r="AO77" s="187" cm="1">
        <f t="array" ref="AO77">IF(ISBLANK($E77), 0, IFERROR(INDEX(Produktionsmethoden!D:D, MATCH($E77, Produktionsmethoden!$A:$A, 0), 0), ""))</f>
        <v>0</v>
      </c>
      <c r="AP77" s="187" cm="1">
        <f t="array" ref="AP77">IF(ISBLANK($E77), 0, IFERROR(INDEX(Produktionsmethoden!E:E, MATCH($E77, Produktionsmethoden!$A:$A, 0), 0), ""))</f>
        <v>0</v>
      </c>
      <c r="AQ77" s="187" cm="1">
        <f t="array" ref="AQ77">IF(ISBLANK($E77), 0, IFERROR(INDEX(Produktionsmethoden!F:F, MATCH($E77, Produktionsmethoden!$A:$A, 0), 0), ""))</f>
        <v>0</v>
      </c>
      <c r="AR77" s="187" cm="1">
        <f t="array" ref="AR77">IF(ISBLANK($E77), 0, IFERROR(INDEX(Produktionsmethoden!G:G, MATCH($E77, Produktionsmethoden!$A:$A, 0), 0), ""))</f>
        <v>0</v>
      </c>
      <c r="AS77" s="187" cm="1">
        <f t="array" ref="AS77">IF(ISBLANK($E77), 0, IFERROR(INDEX(Produktionsmethoden!H:H, MATCH($E77, Produktionsmethoden!$A:$A, 0), 0), ""))</f>
        <v>0</v>
      </c>
      <c r="AT77" s="187" cm="1">
        <f t="array" ref="AT77">IF(ISBLANK($E77), 0, IFERROR(INDEX(Produktionsmethoden!I:I, MATCH($E77, Produktionsmethoden!$A:$A, 0), 0), ""))</f>
        <v>0</v>
      </c>
      <c r="AU77" s="188"/>
    </row>
    <row r="78" spans="1:47" s="180" customFormat="1" ht="45" customHeight="1" thickTop="1" thickBot="1">
      <c r="A78" s="170"/>
      <c r="B78" s="179"/>
      <c r="C78" s="203">
        <v>65</v>
      </c>
      <c r="D78" s="312"/>
      <c r="E78" s="303"/>
      <c r="F78" s="313"/>
      <c r="G78" s="303"/>
      <c r="H78" s="303"/>
      <c r="I78" s="164"/>
      <c r="J78" s="303"/>
      <c r="K78" s="303"/>
      <c r="L78" s="163"/>
      <c r="M78" s="163"/>
      <c r="N78" s="307" t="str">
        <f t="shared" ref="N78:N141" si="1">IF(G78="","Bitte zuerst Warenmenge in M angeben",(L78+M78) &amp;" "&amp; H78 &amp;" / " &amp; G78 &amp;" "&amp; H78)</f>
        <v>Bitte zuerst Warenmenge in M angeben</v>
      </c>
      <c r="O78" s="163"/>
      <c r="P78" s="162"/>
      <c r="Q78" s="161"/>
      <c r="R78" s="160"/>
      <c r="S78" s="160"/>
      <c r="T78" s="159"/>
      <c r="U78" s="310"/>
      <c r="V78" s="310"/>
      <c r="W78" s="310"/>
      <c r="X78" s="310"/>
      <c r="Y78" s="310"/>
      <c r="Z78" s="310"/>
      <c r="AA78" s="310"/>
      <c r="AB78" s="206"/>
      <c r="AC78" s="206"/>
      <c r="AD78" s="207"/>
      <c r="AE78" s="200" t="str">
        <f>IFERROR(IF(NOT(AM78=0), AM78 &amp; " - " &amp; INDEX(Produktionsmethoden!$M:$M, MATCH(AM78, Produktionsmethoden!$K:$K, 0)), 0), AM78)</f>
        <v>Bitte CN Code in Spalte C angeben</v>
      </c>
      <c r="AF78" s="200">
        <f>IFERROR(IF(NOT(AN78=0), AN78 &amp; " - " &amp; INDEX(Produktionsmethoden!$M:$M, MATCH(AN78, Produktionsmethoden!$K:$K, 0)), 0), AN78)</f>
        <v>0</v>
      </c>
      <c r="AG78" s="200">
        <f>IFERROR(IF(NOT(AO78=0), AO78 &amp; " - " &amp; INDEX(Produktionsmethoden!$M:$M, MATCH(AO78, Produktionsmethoden!$K:$K, 0)), 0), AO78)</f>
        <v>0</v>
      </c>
      <c r="AH78" s="200">
        <f>IFERROR(IF(NOT(AP78=0), AP78 &amp; " - " &amp; INDEX(Produktionsmethoden!$M:$M, MATCH(AP78, Produktionsmethoden!$K:$K, 0)), 0), AP78)</f>
        <v>0</v>
      </c>
      <c r="AI78" s="200">
        <f>IFERROR(IF(NOT(AQ78=0), AQ78 &amp; " - " &amp; INDEX(Produktionsmethoden!$M:$M, MATCH(AQ78, Produktionsmethoden!$K:$K, 0)), 0), AQ78)</f>
        <v>0</v>
      </c>
      <c r="AJ78" s="200">
        <f>IFERROR(IF(NOT(AR78=0), AR78 &amp; " - " &amp; INDEX(Produktionsmethoden!$M:$M, MATCH(AR78, Produktionsmethoden!$K:$K, 0)), 0), AR78)</f>
        <v>0</v>
      </c>
      <c r="AK78" s="200">
        <f>IFERROR(IF(NOT(AS78=0), AS78 &amp; " - " &amp; INDEX(Produktionsmethoden!$M:$M, MATCH(AS78, Produktionsmethoden!$K:$K, 0)), 0), AS78)</f>
        <v>0</v>
      </c>
      <c r="AL78" s="200">
        <f>IFERROR(IF(NOT(AT78=0), AT78 &amp; " - " &amp; INDEX(Produktionsmethoden!$M:$M, MATCH(AT78, Produktionsmethoden!$K:$K, 0)), 0), AT78)</f>
        <v>0</v>
      </c>
      <c r="AM78" s="187" t="str" cm="1">
        <f t="array" ref="AM78">IF(ISBLANK($E78), "Bitte CN Code in Spalte C angeben", IFERROR(INDEX(Produktionsmethoden!B:B, MATCH($E78, Produktionsmethoden!$A:$A, 0), 0), ""))</f>
        <v>Bitte CN Code in Spalte C angeben</v>
      </c>
      <c r="AN78" s="187" cm="1">
        <f t="array" ref="AN78">IF(ISBLANK($E78), 0, IFERROR(INDEX(Produktionsmethoden!C:C, MATCH($E78, Produktionsmethoden!$A:$A, 0), 0), ""))</f>
        <v>0</v>
      </c>
      <c r="AO78" s="187" cm="1">
        <f t="array" ref="AO78">IF(ISBLANK($E78), 0, IFERROR(INDEX(Produktionsmethoden!D:D, MATCH($E78, Produktionsmethoden!$A:$A, 0), 0), ""))</f>
        <v>0</v>
      </c>
      <c r="AP78" s="187" cm="1">
        <f t="array" ref="AP78">IF(ISBLANK($E78), 0, IFERROR(INDEX(Produktionsmethoden!E:E, MATCH($E78, Produktionsmethoden!$A:$A, 0), 0), ""))</f>
        <v>0</v>
      </c>
      <c r="AQ78" s="187" cm="1">
        <f t="array" ref="AQ78">IF(ISBLANK($E78), 0, IFERROR(INDEX(Produktionsmethoden!F:F, MATCH($E78, Produktionsmethoden!$A:$A, 0), 0), ""))</f>
        <v>0</v>
      </c>
      <c r="AR78" s="187" cm="1">
        <f t="array" ref="AR78">IF(ISBLANK($E78), 0, IFERROR(INDEX(Produktionsmethoden!G:G, MATCH($E78, Produktionsmethoden!$A:$A, 0), 0), ""))</f>
        <v>0</v>
      </c>
      <c r="AS78" s="187" cm="1">
        <f t="array" ref="AS78">IF(ISBLANK($E78), 0, IFERROR(INDEX(Produktionsmethoden!H:H, MATCH($E78, Produktionsmethoden!$A:$A, 0), 0), ""))</f>
        <v>0</v>
      </c>
      <c r="AT78" s="187" cm="1">
        <f t="array" ref="AT78">IF(ISBLANK($E78), 0, IFERROR(INDEX(Produktionsmethoden!I:I, MATCH($E78, Produktionsmethoden!$A:$A, 0), 0), ""))</f>
        <v>0</v>
      </c>
      <c r="AU78" s="188"/>
    </row>
    <row r="79" spans="1:47" s="180" customFormat="1" ht="45" customHeight="1" thickTop="1" thickBot="1">
      <c r="A79" s="170"/>
      <c r="B79" s="179"/>
      <c r="C79" s="203">
        <v>66</v>
      </c>
      <c r="D79" s="312"/>
      <c r="E79" s="303"/>
      <c r="F79" s="313"/>
      <c r="G79" s="303"/>
      <c r="H79" s="303"/>
      <c r="I79" s="164"/>
      <c r="J79" s="303"/>
      <c r="K79" s="303"/>
      <c r="L79" s="163"/>
      <c r="M79" s="163"/>
      <c r="N79" s="307" t="str">
        <f t="shared" si="1"/>
        <v>Bitte zuerst Warenmenge in M angeben</v>
      </c>
      <c r="O79" s="163"/>
      <c r="P79" s="162"/>
      <c r="Q79" s="161"/>
      <c r="R79" s="160"/>
      <c r="S79" s="160"/>
      <c r="T79" s="159"/>
      <c r="U79" s="310"/>
      <c r="V79" s="310"/>
      <c r="W79" s="310"/>
      <c r="X79" s="310"/>
      <c r="Y79" s="310"/>
      <c r="Z79" s="310"/>
      <c r="AA79" s="310"/>
      <c r="AB79" s="206"/>
      <c r="AC79" s="206"/>
      <c r="AD79" s="207"/>
      <c r="AE79" s="200" t="str">
        <f>IFERROR(IF(NOT(AM79=0), AM79 &amp; " - " &amp; INDEX(Produktionsmethoden!$M:$M, MATCH(AM79, Produktionsmethoden!$K:$K, 0)), 0), AM79)</f>
        <v>Bitte CN Code in Spalte C angeben</v>
      </c>
      <c r="AF79" s="200">
        <f>IFERROR(IF(NOT(AN79=0), AN79 &amp; " - " &amp; INDEX(Produktionsmethoden!$M:$M, MATCH(AN79, Produktionsmethoden!$K:$K, 0)), 0), AN79)</f>
        <v>0</v>
      </c>
      <c r="AG79" s="200">
        <f>IFERROR(IF(NOT(AO79=0), AO79 &amp; " - " &amp; INDEX(Produktionsmethoden!$M:$M, MATCH(AO79, Produktionsmethoden!$K:$K, 0)), 0), AO79)</f>
        <v>0</v>
      </c>
      <c r="AH79" s="200">
        <f>IFERROR(IF(NOT(AP79=0), AP79 &amp; " - " &amp; INDEX(Produktionsmethoden!$M:$M, MATCH(AP79, Produktionsmethoden!$K:$K, 0)), 0), AP79)</f>
        <v>0</v>
      </c>
      <c r="AI79" s="200">
        <f>IFERROR(IF(NOT(AQ79=0), AQ79 &amp; " - " &amp; INDEX(Produktionsmethoden!$M:$M, MATCH(AQ79, Produktionsmethoden!$K:$K, 0)), 0), AQ79)</f>
        <v>0</v>
      </c>
      <c r="AJ79" s="200">
        <f>IFERROR(IF(NOT(AR79=0), AR79 &amp; " - " &amp; INDEX(Produktionsmethoden!$M:$M, MATCH(AR79, Produktionsmethoden!$K:$K, 0)), 0), AR79)</f>
        <v>0</v>
      </c>
      <c r="AK79" s="200">
        <f>IFERROR(IF(NOT(AS79=0), AS79 &amp; " - " &amp; INDEX(Produktionsmethoden!$M:$M, MATCH(AS79, Produktionsmethoden!$K:$K, 0)), 0), AS79)</f>
        <v>0</v>
      </c>
      <c r="AL79" s="200">
        <f>IFERROR(IF(NOT(AT79=0), AT79 &amp; " - " &amp; INDEX(Produktionsmethoden!$M:$M, MATCH(AT79, Produktionsmethoden!$K:$K, 0)), 0), AT79)</f>
        <v>0</v>
      </c>
      <c r="AM79" s="187" t="str" cm="1">
        <f t="array" ref="AM79">IF(ISBLANK($E79), "Bitte CN Code in Spalte C angeben", IFERROR(INDEX(Produktionsmethoden!B:B, MATCH($E79, Produktionsmethoden!$A:$A, 0), 0), ""))</f>
        <v>Bitte CN Code in Spalte C angeben</v>
      </c>
      <c r="AN79" s="187" cm="1">
        <f t="array" ref="AN79">IF(ISBLANK($E79), 0, IFERROR(INDEX(Produktionsmethoden!C:C, MATCH($E79, Produktionsmethoden!$A:$A, 0), 0), ""))</f>
        <v>0</v>
      </c>
      <c r="AO79" s="187" cm="1">
        <f t="array" ref="AO79">IF(ISBLANK($E79), 0, IFERROR(INDEX(Produktionsmethoden!D:D, MATCH($E79, Produktionsmethoden!$A:$A, 0), 0), ""))</f>
        <v>0</v>
      </c>
      <c r="AP79" s="187" cm="1">
        <f t="array" ref="AP79">IF(ISBLANK($E79), 0, IFERROR(INDEX(Produktionsmethoden!E:E, MATCH($E79, Produktionsmethoden!$A:$A, 0), 0), ""))</f>
        <v>0</v>
      </c>
      <c r="AQ79" s="187" cm="1">
        <f t="array" ref="AQ79">IF(ISBLANK($E79), 0, IFERROR(INDEX(Produktionsmethoden!F:F, MATCH($E79, Produktionsmethoden!$A:$A, 0), 0), ""))</f>
        <v>0</v>
      </c>
      <c r="AR79" s="187" cm="1">
        <f t="array" ref="AR79">IF(ISBLANK($E79), 0, IFERROR(INDEX(Produktionsmethoden!G:G, MATCH($E79, Produktionsmethoden!$A:$A, 0), 0), ""))</f>
        <v>0</v>
      </c>
      <c r="AS79" s="187" cm="1">
        <f t="array" ref="AS79">IF(ISBLANK($E79), 0, IFERROR(INDEX(Produktionsmethoden!H:H, MATCH($E79, Produktionsmethoden!$A:$A, 0), 0), ""))</f>
        <v>0</v>
      </c>
      <c r="AT79" s="187" cm="1">
        <f t="array" ref="AT79">IF(ISBLANK($E79), 0, IFERROR(INDEX(Produktionsmethoden!I:I, MATCH($E79, Produktionsmethoden!$A:$A, 0), 0), ""))</f>
        <v>0</v>
      </c>
      <c r="AU79" s="188"/>
    </row>
    <row r="80" spans="1:47" s="180" customFormat="1" ht="45" customHeight="1" thickTop="1" thickBot="1">
      <c r="A80" s="170"/>
      <c r="B80" s="179"/>
      <c r="C80" s="203">
        <v>67</v>
      </c>
      <c r="D80" s="312"/>
      <c r="E80" s="303"/>
      <c r="F80" s="313"/>
      <c r="G80" s="303"/>
      <c r="H80" s="303"/>
      <c r="I80" s="164"/>
      <c r="J80" s="303"/>
      <c r="K80" s="303"/>
      <c r="L80" s="163"/>
      <c r="M80" s="163"/>
      <c r="N80" s="307" t="str">
        <f t="shared" si="1"/>
        <v>Bitte zuerst Warenmenge in M angeben</v>
      </c>
      <c r="O80" s="163"/>
      <c r="P80" s="162"/>
      <c r="Q80" s="161"/>
      <c r="R80" s="160"/>
      <c r="S80" s="160"/>
      <c r="T80" s="159"/>
      <c r="U80" s="310"/>
      <c r="V80" s="310"/>
      <c r="W80" s="310"/>
      <c r="X80" s="310"/>
      <c r="Y80" s="310"/>
      <c r="Z80" s="310"/>
      <c r="AA80" s="310"/>
      <c r="AB80" s="206"/>
      <c r="AC80" s="206"/>
      <c r="AD80" s="207"/>
      <c r="AE80" s="200" t="str">
        <f>IFERROR(IF(NOT(AM80=0), AM80 &amp; " - " &amp; INDEX(Produktionsmethoden!$M:$M, MATCH(AM80, Produktionsmethoden!$K:$K, 0)), 0), AM80)</f>
        <v>Bitte CN Code in Spalte C angeben</v>
      </c>
      <c r="AF80" s="200">
        <f>IFERROR(IF(NOT(AN80=0), AN80 &amp; " - " &amp; INDEX(Produktionsmethoden!$M:$M, MATCH(AN80, Produktionsmethoden!$K:$K, 0)), 0), AN80)</f>
        <v>0</v>
      </c>
      <c r="AG80" s="200">
        <f>IFERROR(IF(NOT(AO80=0), AO80 &amp; " - " &amp; INDEX(Produktionsmethoden!$M:$M, MATCH(AO80, Produktionsmethoden!$K:$K, 0)), 0), AO80)</f>
        <v>0</v>
      </c>
      <c r="AH80" s="200">
        <f>IFERROR(IF(NOT(AP80=0), AP80 &amp; " - " &amp; INDEX(Produktionsmethoden!$M:$M, MATCH(AP80, Produktionsmethoden!$K:$K, 0)), 0), AP80)</f>
        <v>0</v>
      </c>
      <c r="AI80" s="200">
        <f>IFERROR(IF(NOT(AQ80=0), AQ80 &amp; " - " &amp; INDEX(Produktionsmethoden!$M:$M, MATCH(AQ80, Produktionsmethoden!$K:$K, 0)), 0), AQ80)</f>
        <v>0</v>
      </c>
      <c r="AJ80" s="200">
        <f>IFERROR(IF(NOT(AR80=0), AR80 &amp; " - " &amp; INDEX(Produktionsmethoden!$M:$M, MATCH(AR80, Produktionsmethoden!$K:$K, 0)), 0), AR80)</f>
        <v>0</v>
      </c>
      <c r="AK80" s="200">
        <f>IFERROR(IF(NOT(AS80=0), AS80 &amp; " - " &amp; INDEX(Produktionsmethoden!$M:$M, MATCH(AS80, Produktionsmethoden!$K:$K, 0)), 0), AS80)</f>
        <v>0</v>
      </c>
      <c r="AL80" s="200">
        <f>IFERROR(IF(NOT(AT80=0), AT80 &amp; " - " &amp; INDEX(Produktionsmethoden!$M:$M, MATCH(AT80, Produktionsmethoden!$K:$K, 0)), 0), AT80)</f>
        <v>0</v>
      </c>
      <c r="AM80" s="187" t="str" cm="1">
        <f t="array" ref="AM80">IF(ISBLANK($E80), "Bitte CN Code in Spalte C angeben", IFERROR(INDEX(Produktionsmethoden!B:B, MATCH($E80, Produktionsmethoden!$A:$A, 0), 0), ""))</f>
        <v>Bitte CN Code in Spalte C angeben</v>
      </c>
      <c r="AN80" s="187" cm="1">
        <f t="array" ref="AN80">IF(ISBLANK($E80), 0, IFERROR(INDEX(Produktionsmethoden!C:C, MATCH($E80, Produktionsmethoden!$A:$A, 0), 0), ""))</f>
        <v>0</v>
      </c>
      <c r="AO80" s="187" cm="1">
        <f t="array" ref="AO80">IF(ISBLANK($E80), 0, IFERROR(INDEX(Produktionsmethoden!D:D, MATCH($E80, Produktionsmethoden!$A:$A, 0), 0), ""))</f>
        <v>0</v>
      </c>
      <c r="AP80" s="187" cm="1">
        <f t="array" ref="AP80">IF(ISBLANK($E80), 0, IFERROR(INDEX(Produktionsmethoden!E:E, MATCH($E80, Produktionsmethoden!$A:$A, 0), 0), ""))</f>
        <v>0</v>
      </c>
      <c r="AQ80" s="187" cm="1">
        <f t="array" ref="AQ80">IF(ISBLANK($E80), 0, IFERROR(INDEX(Produktionsmethoden!F:F, MATCH($E80, Produktionsmethoden!$A:$A, 0), 0), ""))</f>
        <v>0</v>
      </c>
      <c r="AR80" s="187" cm="1">
        <f t="array" ref="AR80">IF(ISBLANK($E80), 0, IFERROR(INDEX(Produktionsmethoden!G:G, MATCH($E80, Produktionsmethoden!$A:$A, 0), 0), ""))</f>
        <v>0</v>
      </c>
      <c r="AS80" s="187" cm="1">
        <f t="array" ref="AS80">IF(ISBLANK($E80), 0, IFERROR(INDEX(Produktionsmethoden!H:H, MATCH($E80, Produktionsmethoden!$A:$A, 0), 0), ""))</f>
        <v>0</v>
      </c>
      <c r="AT80" s="187" cm="1">
        <f t="array" ref="AT80">IF(ISBLANK($E80), 0, IFERROR(INDEX(Produktionsmethoden!I:I, MATCH($E80, Produktionsmethoden!$A:$A, 0), 0), ""))</f>
        <v>0</v>
      </c>
      <c r="AU80" s="188"/>
    </row>
    <row r="81" spans="1:47" s="180" customFormat="1" ht="45" customHeight="1" thickTop="1" thickBot="1">
      <c r="A81" s="170"/>
      <c r="B81" s="179"/>
      <c r="C81" s="203">
        <v>68</v>
      </c>
      <c r="D81" s="312"/>
      <c r="E81" s="303"/>
      <c r="F81" s="313"/>
      <c r="G81" s="303"/>
      <c r="H81" s="303"/>
      <c r="I81" s="164"/>
      <c r="J81" s="303"/>
      <c r="K81" s="303"/>
      <c r="L81" s="163"/>
      <c r="M81" s="163"/>
      <c r="N81" s="307" t="str">
        <f t="shared" si="1"/>
        <v>Bitte zuerst Warenmenge in M angeben</v>
      </c>
      <c r="O81" s="163"/>
      <c r="P81" s="162"/>
      <c r="Q81" s="161"/>
      <c r="R81" s="160"/>
      <c r="S81" s="160"/>
      <c r="T81" s="159"/>
      <c r="U81" s="310"/>
      <c r="V81" s="310"/>
      <c r="W81" s="310"/>
      <c r="X81" s="310"/>
      <c r="Y81" s="310"/>
      <c r="Z81" s="310"/>
      <c r="AA81" s="310"/>
      <c r="AB81" s="206"/>
      <c r="AC81" s="206"/>
      <c r="AD81" s="207"/>
      <c r="AE81" s="200" t="str">
        <f>IFERROR(IF(NOT(AM81=0), AM81 &amp; " - " &amp; INDEX(Produktionsmethoden!$M:$M, MATCH(AM81, Produktionsmethoden!$K:$K, 0)), 0), AM81)</f>
        <v>Bitte CN Code in Spalte C angeben</v>
      </c>
      <c r="AF81" s="200">
        <f>IFERROR(IF(NOT(AN81=0), AN81 &amp; " - " &amp; INDEX(Produktionsmethoden!$M:$M, MATCH(AN81, Produktionsmethoden!$K:$K, 0)), 0), AN81)</f>
        <v>0</v>
      </c>
      <c r="AG81" s="200">
        <f>IFERROR(IF(NOT(AO81=0), AO81 &amp; " - " &amp; INDEX(Produktionsmethoden!$M:$M, MATCH(AO81, Produktionsmethoden!$K:$K, 0)), 0), AO81)</f>
        <v>0</v>
      </c>
      <c r="AH81" s="200">
        <f>IFERROR(IF(NOT(AP81=0), AP81 &amp; " - " &amp; INDEX(Produktionsmethoden!$M:$M, MATCH(AP81, Produktionsmethoden!$K:$K, 0)), 0), AP81)</f>
        <v>0</v>
      </c>
      <c r="AI81" s="200">
        <f>IFERROR(IF(NOT(AQ81=0), AQ81 &amp; " - " &amp; INDEX(Produktionsmethoden!$M:$M, MATCH(AQ81, Produktionsmethoden!$K:$K, 0)), 0), AQ81)</f>
        <v>0</v>
      </c>
      <c r="AJ81" s="200">
        <f>IFERROR(IF(NOT(AR81=0), AR81 &amp; " - " &amp; INDEX(Produktionsmethoden!$M:$M, MATCH(AR81, Produktionsmethoden!$K:$K, 0)), 0), AR81)</f>
        <v>0</v>
      </c>
      <c r="AK81" s="200">
        <f>IFERROR(IF(NOT(AS81=0), AS81 &amp; " - " &amp; INDEX(Produktionsmethoden!$M:$M, MATCH(AS81, Produktionsmethoden!$K:$K, 0)), 0), AS81)</f>
        <v>0</v>
      </c>
      <c r="AL81" s="200">
        <f>IFERROR(IF(NOT(AT81=0), AT81 &amp; " - " &amp; INDEX(Produktionsmethoden!$M:$M, MATCH(AT81, Produktionsmethoden!$K:$K, 0)), 0), AT81)</f>
        <v>0</v>
      </c>
      <c r="AM81" s="187" t="str" cm="1">
        <f t="array" ref="AM81">IF(ISBLANK($E81), "Bitte CN Code in Spalte C angeben", IFERROR(INDEX(Produktionsmethoden!B:B, MATCH($E81, Produktionsmethoden!$A:$A, 0), 0), ""))</f>
        <v>Bitte CN Code in Spalte C angeben</v>
      </c>
      <c r="AN81" s="187" cm="1">
        <f t="array" ref="AN81">IF(ISBLANK($E81), 0, IFERROR(INDEX(Produktionsmethoden!C:C, MATCH($E81, Produktionsmethoden!$A:$A, 0), 0), ""))</f>
        <v>0</v>
      </c>
      <c r="AO81" s="187" cm="1">
        <f t="array" ref="AO81">IF(ISBLANK($E81), 0, IFERROR(INDEX(Produktionsmethoden!D:D, MATCH($E81, Produktionsmethoden!$A:$A, 0), 0), ""))</f>
        <v>0</v>
      </c>
      <c r="AP81" s="187" cm="1">
        <f t="array" ref="AP81">IF(ISBLANK($E81), 0, IFERROR(INDEX(Produktionsmethoden!E:E, MATCH($E81, Produktionsmethoden!$A:$A, 0), 0), ""))</f>
        <v>0</v>
      </c>
      <c r="AQ81" s="187" cm="1">
        <f t="array" ref="AQ81">IF(ISBLANK($E81), 0, IFERROR(INDEX(Produktionsmethoden!F:F, MATCH($E81, Produktionsmethoden!$A:$A, 0), 0), ""))</f>
        <v>0</v>
      </c>
      <c r="AR81" s="187" cm="1">
        <f t="array" ref="AR81">IF(ISBLANK($E81), 0, IFERROR(INDEX(Produktionsmethoden!G:G, MATCH($E81, Produktionsmethoden!$A:$A, 0), 0), ""))</f>
        <v>0</v>
      </c>
      <c r="AS81" s="187" cm="1">
        <f t="array" ref="AS81">IF(ISBLANK($E81), 0, IFERROR(INDEX(Produktionsmethoden!H:H, MATCH($E81, Produktionsmethoden!$A:$A, 0), 0), ""))</f>
        <v>0</v>
      </c>
      <c r="AT81" s="187" cm="1">
        <f t="array" ref="AT81">IF(ISBLANK($E81), 0, IFERROR(INDEX(Produktionsmethoden!I:I, MATCH($E81, Produktionsmethoden!$A:$A, 0), 0), ""))</f>
        <v>0</v>
      </c>
      <c r="AU81" s="188"/>
    </row>
    <row r="82" spans="1:47" s="180" customFormat="1" ht="45" customHeight="1" thickTop="1" thickBot="1">
      <c r="A82" s="170"/>
      <c r="B82" s="179"/>
      <c r="C82" s="203">
        <v>69</v>
      </c>
      <c r="D82" s="312"/>
      <c r="E82" s="303"/>
      <c r="F82" s="313"/>
      <c r="G82" s="303"/>
      <c r="H82" s="303"/>
      <c r="I82" s="164"/>
      <c r="J82" s="303"/>
      <c r="K82" s="303"/>
      <c r="L82" s="163"/>
      <c r="M82" s="163"/>
      <c r="N82" s="307" t="str">
        <f t="shared" si="1"/>
        <v>Bitte zuerst Warenmenge in M angeben</v>
      </c>
      <c r="O82" s="163"/>
      <c r="P82" s="162"/>
      <c r="Q82" s="161"/>
      <c r="R82" s="160"/>
      <c r="S82" s="160"/>
      <c r="T82" s="159"/>
      <c r="U82" s="310"/>
      <c r="V82" s="310"/>
      <c r="W82" s="310"/>
      <c r="X82" s="310"/>
      <c r="Y82" s="310"/>
      <c r="Z82" s="310"/>
      <c r="AA82" s="310"/>
      <c r="AB82" s="206"/>
      <c r="AC82" s="206"/>
      <c r="AD82" s="207"/>
      <c r="AE82" s="200" t="str">
        <f>IFERROR(IF(NOT(AM82=0), AM82 &amp; " - " &amp; INDEX(Produktionsmethoden!$M:$M, MATCH(AM82, Produktionsmethoden!$K:$K, 0)), 0), AM82)</f>
        <v>Bitte CN Code in Spalte C angeben</v>
      </c>
      <c r="AF82" s="200">
        <f>IFERROR(IF(NOT(AN82=0), AN82 &amp; " - " &amp; INDEX(Produktionsmethoden!$M:$M, MATCH(AN82, Produktionsmethoden!$K:$K, 0)), 0), AN82)</f>
        <v>0</v>
      </c>
      <c r="AG82" s="200">
        <f>IFERROR(IF(NOT(AO82=0), AO82 &amp; " - " &amp; INDEX(Produktionsmethoden!$M:$M, MATCH(AO82, Produktionsmethoden!$K:$K, 0)), 0), AO82)</f>
        <v>0</v>
      </c>
      <c r="AH82" s="200">
        <f>IFERROR(IF(NOT(AP82=0), AP82 &amp; " - " &amp; INDEX(Produktionsmethoden!$M:$M, MATCH(AP82, Produktionsmethoden!$K:$K, 0)), 0), AP82)</f>
        <v>0</v>
      </c>
      <c r="AI82" s="200">
        <f>IFERROR(IF(NOT(AQ82=0), AQ82 &amp; " - " &amp; INDEX(Produktionsmethoden!$M:$M, MATCH(AQ82, Produktionsmethoden!$K:$K, 0)), 0), AQ82)</f>
        <v>0</v>
      </c>
      <c r="AJ82" s="200">
        <f>IFERROR(IF(NOT(AR82=0), AR82 &amp; " - " &amp; INDEX(Produktionsmethoden!$M:$M, MATCH(AR82, Produktionsmethoden!$K:$K, 0)), 0), AR82)</f>
        <v>0</v>
      </c>
      <c r="AK82" s="200">
        <f>IFERROR(IF(NOT(AS82=0), AS82 &amp; " - " &amp; INDEX(Produktionsmethoden!$M:$M, MATCH(AS82, Produktionsmethoden!$K:$K, 0)), 0), AS82)</f>
        <v>0</v>
      </c>
      <c r="AL82" s="200">
        <f>IFERROR(IF(NOT(AT82=0), AT82 &amp; " - " &amp; INDEX(Produktionsmethoden!$M:$M, MATCH(AT82, Produktionsmethoden!$K:$K, 0)), 0), AT82)</f>
        <v>0</v>
      </c>
      <c r="AM82" s="187" t="str" cm="1">
        <f t="array" ref="AM82">IF(ISBLANK($E82), "Bitte CN Code in Spalte C angeben", IFERROR(INDEX(Produktionsmethoden!B:B, MATCH($E82, Produktionsmethoden!$A:$A, 0), 0), ""))</f>
        <v>Bitte CN Code in Spalte C angeben</v>
      </c>
      <c r="AN82" s="187" cm="1">
        <f t="array" ref="AN82">IF(ISBLANK($E82), 0, IFERROR(INDEX(Produktionsmethoden!C:C, MATCH($E82, Produktionsmethoden!$A:$A, 0), 0), ""))</f>
        <v>0</v>
      </c>
      <c r="AO82" s="187" cm="1">
        <f t="array" ref="AO82">IF(ISBLANK($E82), 0, IFERROR(INDEX(Produktionsmethoden!D:D, MATCH($E82, Produktionsmethoden!$A:$A, 0), 0), ""))</f>
        <v>0</v>
      </c>
      <c r="AP82" s="187" cm="1">
        <f t="array" ref="AP82">IF(ISBLANK($E82), 0, IFERROR(INDEX(Produktionsmethoden!E:E, MATCH($E82, Produktionsmethoden!$A:$A, 0), 0), ""))</f>
        <v>0</v>
      </c>
      <c r="AQ82" s="187" cm="1">
        <f t="array" ref="AQ82">IF(ISBLANK($E82), 0, IFERROR(INDEX(Produktionsmethoden!F:F, MATCH($E82, Produktionsmethoden!$A:$A, 0), 0), ""))</f>
        <v>0</v>
      </c>
      <c r="AR82" s="187" cm="1">
        <f t="array" ref="AR82">IF(ISBLANK($E82), 0, IFERROR(INDEX(Produktionsmethoden!G:G, MATCH($E82, Produktionsmethoden!$A:$A, 0), 0), ""))</f>
        <v>0</v>
      </c>
      <c r="AS82" s="187" cm="1">
        <f t="array" ref="AS82">IF(ISBLANK($E82), 0, IFERROR(INDEX(Produktionsmethoden!H:H, MATCH($E82, Produktionsmethoden!$A:$A, 0), 0), ""))</f>
        <v>0</v>
      </c>
      <c r="AT82" s="187" cm="1">
        <f t="array" ref="AT82">IF(ISBLANK($E82), 0, IFERROR(INDEX(Produktionsmethoden!I:I, MATCH($E82, Produktionsmethoden!$A:$A, 0), 0), ""))</f>
        <v>0</v>
      </c>
      <c r="AU82" s="188"/>
    </row>
    <row r="83" spans="1:47" s="180" customFormat="1" ht="45" customHeight="1" thickTop="1" thickBot="1">
      <c r="A83" s="170"/>
      <c r="B83" s="179"/>
      <c r="C83" s="203">
        <v>70</v>
      </c>
      <c r="D83" s="312"/>
      <c r="E83" s="303"/>
      <c r="F83" s="313"/>
      <c r="G83" s="303"/>
      <c r="H83" s="303"/>
      <c r="I83" s="164"/>
      <c r="J83" s="303"/>
      <c r="K83" s="303"/>
      <c r="L83" s="163"/>
      <c r="M83" s="163"/>
      <c r="N83" s="307" t="str">
        <f t="shared" si="1"/>
        <v>Bitte zuerst Warenmenge in M angeben</v>
      </c>
      <c r="O83" s="163"/>
      <c r="P83" s="162"/>
      <c r="Q83" s="161"/>
      <c r="R83" s="160"/>
      <c r="S83" s="160"/>
      <c r="T83" s="159"/>
      <c r="U83" s="310"/>
      <c r="V83" s="310"/>
      <c r="W83" s="310"/>
      <c r="X83" s="310"/>
      <c r="Y83" s="310"/>
      <c r="Z83" s="310"/>
      <c r="AA83" s="310"/>
      <c r="AB83" s="206"/>
      <c r="AC83" s="206"/>
      <c r="AD83" s="207"/>
      <c r="AE83" s="200" t="str">
        <f>IFERROR(IF(NOT(AM83=0), AM83 &amp; " - " &amp; INDEX(Produktionsmethoden!$M:$M, MATCH(AM83, Produktionsmethoden!$K:$K, 0)), 0), AM83)</f>
        <v>Bitte CN Code in Spalte C angeben</v>
      </c>
      <c r="AF83" s="200">
        <f>IFERROR(IF(NOT(AN83=0), AN83 &amp; " - " &amp; INDEX(Produktionsmethoden!$M:$M, MATCH(AN83, Produktionsmethoden!$K:$K, 0)), 0), AN83)</f>
        <v>0</v>
      </c>
      <c r="AG83" s="200">
        <f>IFERROR(IF(NOT(AO83=0), AO83 &amp; " - " &amp; INDEX(Produktionsmethoden!$M:$M, MATCH(AO83, Produktionsmethoden!$K:$K, 0)), 0), AO83)</f>
        <v>0</v>
      </c>
      <c r="AH83" s="200">
        <f>IFERROR(IF(NOT(AP83=0), AP83 &amp; " - " &amp; INDEX(Produktionsmethoden!$M:$M, MATCH(AP83, Produktionsmethoden!$K:$K, 0)), 0), AP83)</f>
        <v>0</v>
      </c>
      <c r="AI83" s="200">
        <f>IFERROR(IF(NOT(AQ83=0), AQ83 &amp; " - " &amp; INDEX(Produktionsmethoden!$M:$M, MATCH(AQ83, Produktionsmethoden!$K:$K, 0)), 0), AQ83)</f>
        <v>0</v>
      </c>
      <c r="AJ83" s="200">
        <f>IFERROR(IF(NOT(AR83=0), AR83 &amp; " - " &amp; INDEX(Produktionsmethoden!$M:$M, MATCH(AR83, Produktionsmethoden!$K:$K, 0)), 0), AR83)</f>
        <v>0</v>
      </c>
      <c r="AK83" s="200">
        <f>IFERROR(IF(NOT(AS83=0), AS83 &amp; " - " &amp; INDEX(Produktionsmethoden!$M:$M, MATCH(AS83, Produktionsmethoden!$K:$K, 0)), 0), AS83)</f>
        <v>0</v>
      </c>
      <c r="AL83" s="200">
        <f>IFERROR(IF(NOT(AT83=0), AT83 &amp; " - " &amp; INDEX(Produktionsmethoden!$M:$M, MATCH(AT83, Produktionsmethoden!$K:$K, 0)), 0), AT83)</f>
        <v>0</v>
      </c>
      <c r="AM83" s="187" t="str" cm="1">
        <f t="array" ref="AM83">IF(ISBLANK($E83), "Bitte CN Code in Spalte C angeben", IFERROR(INDEX(Produktionsmethoden!B:B, MATCH($E83, Produktionsmethoden!$A:$A, 0), 0), ""))</f>
        <v>Bitte CN Code in Spalte C angeben</v>
      </c>
      <c r="AN83" s="187" cm="1">
        <f t="array" ref="AN83">IF(ISBLANK($E83), 0, IFERROR(INDEX(Produktionsmethoden!C:C, MATCH($E83, Produktionsmethoden!$A:$A, 0), 0), ""))</f>
        <v>0</v>
      </c>
      <c r="AO83" s="187" cm="1">
        <f t="array" ref="AO83">IF(ISBLANK($E83), 0, IFERROR(INDEX(Produktionsmethoden!D:D, MATCH($E83, Produktionsmethoden!$A:$A, 0), 0), ""))</f>
        <v>0</v>
      </c>
      <c r="AP83" s="187" cm="1">
        <f t="array" ref="AP83">IF(ISBLANK($E83), 0, IFERROR(INDEX(Produktionsmethoden!E:E, MATCH($E83, Produktionsmethoden!$A:$A, 0), 0), ""))</f>
        <v>0</v>
      </c>
      <c r="AQ83" s="187" cm="1">
        <f t="array" ref="AQ83">IF(ISBLANK($E83), 0, IFERROR(INDEX(Produktionsmethoden!F:F, MATCH($E83, Produktionsmethoden!$A:$A, 0), 0), ""))</f>
        <v>0</v>
      </c>
      <c r="AR83" s="187" cm="1">
        <f t="array" ref="AR83">IF(ISBLANK($E83), 0, IFERROR(INDEX(Produktionsmethoden!G:G, MATCH($E83, Produktionsmethoden!$A:$A, 0), 0), ""))</f>
        <v>0</v>
      </c>
      <c r="AS83" s="187" cm="1">
        <f t="array" ref="AS83">IF(ISBLANK($E83), 0, IFERROR(INDEX(Produktionsmethoden!H:H, MATCH($E83, Produktionsmethoden!$A:$A, 0), 0), ""))</f>
        <v>0</v>
      </c>
      <c r="AT83" s="187" cm="1">
        <f t="array" ref="AT83">IF(ISBLANK($E83), 0, IFERROR(INDEX(Produktionsmethoden!I:I, MATCH($E83, Produktionsmethoden!$A:$A, 0), 0), ""))</f>
        <v>0</v>
      </c>
      <c r="AU83" s="188"/>
    </row>
    <row r="84" spans="1:47" s="180" customFormat="1" ht="45" customHeight="1" thickTop="1" thickBot="1">
      <c r="A84" s="170"/>
      <c r="B84" s="179"/>
      <c r="C84" s="203">
        <v>71</v>
      </c>
      <c r="D84" s="312"/>
      <c r="E84" s="303"/>
      <c r="F84" s="313"/>
      <c r="G84" s="303"/>
      <c r="H84" s="303"/>
      <c r="I84" s="164"/>
      <c r="J84" s="303"/>
      <c r="K84" s="303"/>
      <c r="L84" s="163"/>
      <c r="M84" s="163"/>
      <c r="N84" s="307" t="str">
        <f t="shared" si="1"/>
        <v>Bitte zuerst Warenmenge in M angeben</v>
      </c>
      <c r="O84" s="163"/>
      <c r="P84" s="162"/>
      <c r="Q84" s="161"/>
      <c r="R84" s="160"/>
      <c r="S84" s="160"/>
      <c r="T84" s="159"/>
      <c r="U84" s="310"/>
      <c r="V84" s="310"/>
      <c r="W84" s="310"/>
      <c r="X84" s="310"/>
      <c r="Y84" s="310"/>
      <c r="Z84" s="310"/>
      <c r="AA84" s="310"/>
      <c r="AB84" s="206"/>
      <c r="AC84" s="206"/>
      <c r="AD84" s="207"/>
      <c r="AE84" s="200" t="str">
        <f>IFERROR(IF(NOT(AM84=0), AM84 &amp; " - " &amp; INDEX(Produktionsmethoden!$M:$M, MATCH(AM84, Produktionsmethoden!$K:$K, 0)), 0), AM84)</f>
        <v>Bitte CN Code in Spalte C angeben</v>
      </c>
      <c r="AF84" s="200">
        <f>IFERROR(IF(NOT(AN84=0), AN84 &amp; " - " &amp; INDEX(Produktionsmethoden!$M:$M, MATCH(AN84, Produktionsmethoden!$K:$K, 0)), 0), AN84)</f>
        <v>0</v>
      </c>
      <c r="AG84" s="200">
        <f>IFERROR(IF(NOT(AO84=0), AO84 &amp; " - " &amp; INDEX(Produktionsmethoden!$M:$M, MATCH(AO84, Produktionsmethoden!$K:$K, 0)), 0), AO84)</f>
        <v>0</v>
      </c>
      <c r="AH84" s="200">
        <f>IFERROR(IF(NOT(AP84=0), AP84 &amp; " - " &amp; INDEX(Produktionsmethoden!$M:$M, MATCH(AP84, Produktionsmethoden!$K:$K, 0)), 0), AP84)</f>
        <v>0</v>
      </c>
      <c r="AI84" s="200">
        <f>IFERROR(IF(NOT(AQ84=0), AQ84 &amp; " - " &amp; INDEX(Produktionsmethoden!$M:$M, MATCH(AQ84, Produktionsmethoden!$K:$K, 0)), 0), AQ84)</f>
        <v>0</v>
      </c>
      <c r="AJ84" s="200">
        <f>IFERROR(IF(NOT(AR84=0), AR84 &amp; " - " &amp; INDEX(Produktionsmethoden!$M:$M, MATCH(AR84, Produktionsmethoden!$K:$K, 0)), 0), AR84)</f>
        <v>0</v>
      </c>
      <c r="AK84" s="200">
        <f>IFERROR(IF(NOT(AS84=0), AS84 &amp; " - " &amp; INDEX(Produktionsmethoden!$M:$M, MATCH(AS84, Produktionsmethoden!$K:$K, 0)), 0), AS84)</f>
        <v>0</v>
      </c>
      <c r="AL84" s="200">
        <f>IFERROR(IF(NOT(AT84=0), AT84 &amp; " - " &amp; INDEX(Produktionsmethoden!$M:$M, MATCH(AT84, Produktionsmethoden!$K:$K, 0)), 0), AT84)</f>
        <v>0</v>
      </c>
      <c r="AM84" s="187" t="str" cm="1">
        <f t="array" ref="AM84">IF(ISBLANK($E84), "Bitte CN Code in Spalte C angeben", IFERROR(INDEX(Produktionsmethoden!B:B, MATCH($E84, Produktionsmethoden!$A:$A, 0), 0), ""))</f>
        <v>Bitte CN Code in Spalte C angeben</v>
      </c>
      <c r="AN84" s="187" cm="1">
        <f t="array" ref="AN84">IF(ISBLANK($E84), 0, IFERROR(INDEX(Produktionsmethoden!C:C, MATCH($E84, Produktionsmethoden!$A:$A, 0), 0), ""))</f>
        <v>0</v>
      </c>
      <c r="AO84" s="187" cm="1">
        <f t="array" ref="AO84">IF(ISBLANK($E84), 0, IFERROR(INDEX(Produktionsmethoden!D:D, MATCH($E84, Produktionsmethoden!$A:$A, 0), 0), ""))</f>
        <v>0</v>
      </c>
      <c r="AP84" s="187" cm="1">
        <f t="array" ref="AP84">IF(ISBLANK($E84), 0, IFERROR(INDEX(Produktionsmethoden!E:E, MATCH($E84, Produktionsmethoden!$A:$A, 0), 0), ""))</f>
        <v>0</v>
      </c>
      <c r="AQ84" s="187" cm="1">
        <f t="array" ref="AQ84">IF(ISBLANK($E84), 0, IFERROR(INDEX(Produktionsmethoden!F:F, MATCH($E84, Produktionsmethoden!$A:$A, 0), 0), ""))</f>
        <v>0</v>
      </c>
      <c r="AR84" s="187" cm="1">
        <f t="array" ref="AR84">IF(ISBLANK($E84), 0, IFERROR(INDEX(Produktionsmethoden!G:G, MATCH($E84, Produktionsmethoden!$A:$A, 0), 0), ""))</f>
        <v>0</v>
      </c>
      <c r="AS84" s="187" cm="1">
        <f t="array" ref="AS84">IF(ISBLANK($E84), 0, IFERROR(INDEX(Produktionsmethoden!H:H, MATCH($E84, Produktionsmethoden!$A:$A, 0), 0), ""))</f>
        <v>0</v>
      </c>
      <c r="AT84" s="187" cm="1">
        <f t="array" ref="AT84">IF(ISBLANK($E84), 0, IFERROR(INDEX(Produktionsmethoden!I:I, MATCH($E84, Produktionsmethoden!$A:$A, 0), 0), ""))</f>
        <v>0</v>
      </c>
      <c r="AU84" s="188"/>
    </row>
    <row r="85" spans="1:47" s="180" customFormat="1" ht="45" customHeight="1" thickTop="1" thickBot="1">
      <c r="A85" s="170"/>
      <c r="B85" s="179"/>
      <c r="C85" s="203">
        <v>72</v>
      </c>
      <c r="D85" s="312"/>
      <c r="E85" s="303"/>
      <c r="F85" s="313"/>
      <c r="G85" s="303"/>
      <c r="H85" s="303"/>
      <c r="I85" s="164"/>
      <c r="J85" s="303"/>
      <c r="K85" s="303"/>
      <c r="L85" s="163"/>
      <c r="M85" s="163"/>
      <c r="N85" s="307" t="str">
        <f t="shared" si="1"/>
        <v>Bitte zuerst Warenmenge in M angeben</v>
      </c>
      <c r="O85" s="163"/>
      <c r="P85" s="162"/>
      <c r="Q85" s="161"/>
      <c r="R85" s="160"/>
      <c r="S85" s="160"/>
      <c r="T85" s="159"/>
      <c r="U85" s="310"/>
      <c r="V85" s="310"/>
      <c r="W85" s="310"/>
      <c r="X85" s="310"/>
      <c r="Y85" s="310"/>
      <c r="Z85" s="310"/>
      <c r="AA85" s="310"/>
      <c r="AB85" s="206"/>
      <c r="AC85" s="206"/>
      <c r="AD85" s="207"/>
      <c r="AE85" s="200" t="str">
        <f>IFERROR(IF(NOT(AM85=0), AM85 &amp; " - " &amp; INDEX(Produktionsmethoden!$M:$M, MATCH(AM85, Produktionsmethoden!$K:$K, 0)), 0), AM85)</f>
        <v>Bitte CN Code in Spalte C angeben</v>
      </c>
      <c r="AF85" s="200">
        <f>IFERROR(IF(NOT(AN85=0), AN85 &amp; " - " &amp; INDEX(Produktionsmethoden!$M:$M, MATCH(AN85, Produktionsmethoden!$K:$K, 0)), 0), AN85)</f>
        <v>0</v>
      </c>
      <c r="AG85" s="200">
        <f>IFERROR(IF(NOT(AO85=0), AO85 &amp; " - " &amp; INDEX(Produktionsmethoden!$M:$M, MATCH(AO85, Produktionsmethoden!$K:$K, 0)), 0), AO85)</f>
        <v>0</v>
      </c>
      <c r="AH85" s="200">
        <f>IFERROR(IF(NOT(AP85=0), AP85 &amp; " - " &amp; INDEX(Produktionsmethoden!$M:$M, MATCH(AP85, Produktionsmethoden!$K:$K, 0)), 0), AP85)</f>
        <v>0</v>
      </c>
      <c r="AI85" s="200">
        <f>IFERROR(IF(NOT(AQ85=0), AQ85 &amp; " - " &amp; INDEX(Produktionsmethoden!$M:$M, MATCH(AQ85, Produktionsmethoden!$K:$K, 0)), 0), AQ85)</f>
        <v>0</v>
      </c>
      <c r="AJ85" s="200">
        <f>IFERROR(IF(NOT(AR85=0), AR85 &amp; " - " &amp; INDEX(Produktionsmethoden!$M:$M, MATCH(AR85, Produktionsmethoden!$K:$K, 0)), 0), AR85)</f>
        <v>0</v>
      </c>
      <c r="AK85" s="200">
        <f>IFERROR(IF(NOT(AS85=0), AS85 &amp; " - " &amp; INDEX(Produktionsmethoden!$M:$M, MATCH(AS85, Produktionsmethoden!$K:$K, 0)), 0), AS85)</f>
        <v>0</v>
      </c>
      <c r="AL85" s="200">
        <f>IFERROR(IF(NOT(AT85=0), AT85 &amp; " - " &amp; INDEX(Produktionsmethoden!$M:$M, MATCH(AT85, Produktionsmethoden!$K:$K, 0)), 0), AT85)</f>
        <v>0</v>
      </c>
      <c r="AM85" s="187" t="str" cm="1">
        <f t="array" ref="AM85">IF(ISBLANK($E85), "Bitte CN Code in Spalte C angeben", IFERROR(INDEX(Produktionsmethoden!B:B, MATCH($E85, Produktionsmethoden!$A:$A, 0), 0), ""))</f>
        <v>Bitte CN Code in Spalte C angeben</v>
      </c>
      <c r="AN85" s="187" cm="1">
        <f t="array" ref="AN85">IF(ISBLANK($E85), 0, IFERROR(INDEX(Produktionsmethoden!C:C, MATCH($E85, Produktionsmethoden!$A:$A, 0), 0), ""))</f>
        <v>0</v>
      </c>
      <c r="AO85" s="187" cm="1">
        <f t="array" ref="AO85">IF(ISBLANK($E85), 0, IFERROR(INDEX(Produktionsmethoden!D:D, MATCH($E85, Produktionsmethoden!$A:$A, 0), 0), ""))</f>
        <v>0</v>
      </c>
      <c r="AP85" s="187" cm="1">
        <f t="array" ref="AP85">IF(ISBLANK($E85), 0, IFERROR(INDEX(Produktionsmethoden!E:E, MATCH($E85, Produktionsmethoden!$A:$A, 0), 0), ""))</f>
        <v>0</v>
      </c>
      <c r="AQ85" s="187" cm="1">
        <f t="array" ref="AQ85">IF(ISBLANK($E85), 0, IFERROR(INDEX(Produktionsmethoden!F:F, MATCH($E85, Produktionsmethoden!$A:$A, 0), 0), ""))</f>
        <v>0</v>
      </c>
      <c r="AR85" s="187" cm="1">
        <f t="array" ref="AR85">IF(ISBLANK($E85), 0, IFERROR(INDEX(Produktionsmethoden!G:G, MATCH($E85, Produktionsmethoden!$A:$A, 0), 0), ""))</f>
        <v>0</v>
      </c>
      <c r="AS85" s="187" cm="1">
        <f t="array" ref="AS85">IF(ISBLANK($E85), 0, IFERROR(INDEX(Produktionsmethoden!H:H, MATCH($E85, Produktionsmethoden!$A:$A, 0), 0), ""))</f>
        <v>0</v>
      </c>
      <c r="AT85" s="187" cm="1">
        <f t="array" ref="AT85">IF(ISBLANK($E85), 0, IFERROR(INDEX(Produktionsmethoden!I:I, MATCH($E85, Produktionsmethoden!$A:$A, 0), 0), ""))</f>
        <v>0</v>
      </c>
      <c r="AU85" s="188"/>
    </row>
    <row r="86" spans="1:47" s="180" customFormat="1" ht="45" customHeight="1" thickTop="1" thickBot="1">
      <c r="A86" s="170"/>
      <c r="B86" s="179"/>
      <c r="C86" s="203">
        <v>73</v>
      </c>
      <c r="D86" s="312"/>
      <c r="E86" s="303"/>
      <c r="F86" s="313"/>
      <c r="G86" s="303"/>
      <c r="H86" s="303"/>
      <c r="I86" s="164"/>
      <c r="J86" s="303"/>
      <c r="K86" s="303"/>
      <c r="L86" s="163"/>
      <c r="M86" s="163"/>
      <c r="N86" s="307" t="str">
        <f t="shared" si="1"/>
        <v>Bitte zuerst Warenmenge in M angeben</v>
      </c>
      <c r="O86" s="163"/>
      <c r="P86" s="162"/>
      <c r="Q86" s="161"/>
      <c r="R86" s="160"/>
      <c r="S86" s="160"/>
      <c r="T86" s="159"/>
      <c r="U86" s="310"/>
      <c r="V86" s="310"/>
      <c r="W86" s="310"/>
      <c r="X86" s="310"/>
      <c r="Y86" s="310"/>
      <c r="Z86" s="310"/>
      <c r="AA86" s="310"/>
      <c r="AB86" s="206"/>
      <c r="AC86" s="206"/>
      <c r="AD86" s="207"/>
      <c r="AE86" s="200" t="str">
        <f>IFERROR(IF(NOT(AM86=0), AM86 &amp; " - " &amp; INDEX(Produktionsmethoden!$M:$M, MATCH(AM86, Produktionsmethoden!$K:$K, 0)), 0), AM86)</f>
        <v>Bitte CN Code in Spalte C angeben</v>
      </c>
      <c r="AF86" s="200">
        <f>IFERROR(IF(NOT(AN86=0), AN86 &amp; " - " &amp; INDEX(Produktionsmethoden!$M:$M, MATCH(AN86, Produktionsmethoden!$K:$K, 0)), 0), AN86)</f>
        <v>0</v>
      </c>
      <c r="AG86" s="200">
        <f>IFERROR(IF(NOT(AO86=0), AO86 &amp; " - " &amp; INDEX(Produktionsmethoden!$M:$M, MATCH(AO86, Produktionsmethoden!$K:$K, 0)), 0), AO86)</f>
        <v>0</v>
      </c>
      <c r="AH86" s="200">
        <f>IFERROR(IF(NOT(AP86=0), AP86 &amp; " - " &amp; INDEX(Produktionsmethoden!$M:$M, MATCH(AP86, Produktionsmethoden!$K:$K, 0)), 0), AP86)</f>
        <v>0</v>
      </c>
      <c r="AI86" s="200">
        <f>IFERROR(IF(NOT(AQ86=0), AQ86 &amp; " - " &amp; INDEX(Produktionsmethoden!$M:$M, MATCH(AQ86, Produktionsmethoden!$K:$K, 0)), 0), AQ86)</f>
        <v>0</v>
      </c>
      <c r="AJ86" s="200">
        <f>IFERROR(IF(NOT(AR86=0), AR86 &amp; " - " &amp; INDEX(Produktionsmethoden!$M:$M, MATCH(AR86, Produktionsmethoden!$K:$K, 0)), 0), AR86)</f>
        <v>0</v>
      </c>
      <c r="AK86" s="200">
        <f>IFERROR(IF(NOT(AS86=0), AS86 &amp; " - " &amp; INDEX(Produktionsmethoden!$M:$M, MATCH(AS86, Produktionsmethoden!$K:$K, 0)), 0), AS86)</f>
        <v>0</v>
      </c>
      <c r="AL86" s="200">
        <f>IFERROR(IF(NOT(AT86=0), AT86 &amp; " - " &amp; INDEX(Produktionsmethoden!$M:$M, MATCH(AT86, Produktionsmethoden!$K:$K, 0)), 0), AT86)</f>
        <v>0</v>
      </c>
      <c r="AM86" s="187" t="str" cm="1">
        <f t="array" ref="AM86">IF(ISBLANK($E86), "Bitte CN Code in Spalte C angeben", IFERROR(INDEX(Produktionsmethoden!B:B, MATCH($E86, Produktionsmethoden!$A:$A, 0), 0), ""))</f>
        <v>Bitte CN Code in Spalte C angeben</v>
      </c>
      <c r="AN86" s="187" cm="1">
        <f t="array" ref="AN86">IF(ISBLANK($E86), 0, IFERROR(INDEX(Produktionsmethoden!C:C, MATCH($E86, Produktionsmethoden!$A:$A, 0), 0), ""))</f>
        <v>0</v>
      </c>
      <c r="AO86" s="187" cm="1">
        <f t="array" ref="AO86">IF(ISBLANK($E86), 0, IFERROR(INDEX(Produktionsmethoden!D:D, MATCH($E86, Produktionsmethoden!$A:$A, 0), 0), ""))</f>
        <v>0</v>
      </c>
      <c r="AP86" s="187" cm="1">
        <f t="array" ref="AP86">IF(ISBLANK($E86), 0, IFERROR(INDEX(Produktionsmethoden!E:E, MATCH($E86, Produktionsmethoden!$A:$A, 0), 0), ""))</f>
        <v>0</v>
      </c>
      <c r="AQ86" s="187" cm="1">
        <f t="array" ref="AQ86">IF(ISBLANK($E86), 0, IFERROR(INDEX(Produktionsmethoden!F:F, MATCH($E86, Produktionsmethoden!$A:$A, 0), 0), ""))</f>
        <v>0</v>
      </c>
      <c r="AR86" s="187" cm="1">
        <f t="array" ref="AR86">IF(ISBLANK($E86), 0, IFERROR(INDEX(Produktionsmethoden!G:G, MATCH($E86, Produktionsmethoden!$A:$A, 0), 0), ""))</f>
        <v>0</v>
      </c>
      <c r="AS86" s="187" cm="1">
        <f t="array" ref="AS86">IF(ISBLANK($E86), 0, IFERROR(INDEX(Produktionsmethoden!H:H, MATCH($E86, Produktionsmethoden!$A:$A, 0), 0), ""))</f>
        <v>0</v>
      </c>
      <c r="AT86" s="187" cm="1">
        <f t="array" ref="AT86">IF(ISBLANK($E86), 0, IFERROR(INDEX(Produktionsmethoden!I:I, MATCH($E86, Produktionsmethoden!$A:$A, 0), 0), ""))</f>
        <v>0</v>
      </c>
      <c r="AU86" s="188"/>
    </row>
    <row r="87" spans="1:47" s="180" customFormat="1" ht="45" customHeight="1" thickTop="1" thickBot="1">
      <c r="A87" s="170"/>
      <c r="B87" s="179"/>
      <c r="C87" s="203">
        <v>74</v>
      </c>
      <c r="D87" s="312"/>
      <c r="E87" s="303"/>
      <c r="F87" s="313"/>
      <c r="G87" s="303"/>
      <c r="H87" s="303"/>
      <c r="I87" s="164"/>
      <c r="J87" s="303"/>
      <c r="K87" s="303"/>
      <c r="L87" s="163"/>
      <c r="M87" s="163"/>
      <c r="N87" s="307" t="str">
        <f t="shared" si="1"/>
        <v>Bitte zuerst Warenmenge in M angeben</v>
      </c>
      <c r="O87" s="163"/>
      <c r="P87" s="162"/>
      <c r="Q87" s="161"/>
      <c r="R87" s="160"/>
      <c r="S87" s="160"/>
      <c r="T87" s="159"/>
      <c r="U87" s="310"/>
      <c r="V87" s="310"/>
      <c r="W87" s="310"/>
      <c r="X87" s="310"/>
      <c r="Y87" s="310"/>
      <c r="Z87" s="310"/>
      <c r="AA87" s="310"/>
      <c r="AB87" s="206"/>
      <c r="AC87" s="206"/>
      <c r="AD87" s="207"/>
      <c r="AE87" s="200" t="str">
        <f>IFERROR(IF(NOT(AM87=0), AM87 &amp; " - " &amp; INDEX(Produktionsmethoden!$M:$M, MATCH(AM87, Produktionsmethoden!$K:$K, 0)), 0), AM87)</f>
        <v>Bitte CN Code in Spalte C angeben</v>
      </c>
      <c r="AF87" s="200">
        <f>IFERROR(IF(NOT(AN87=0), AN87 &amp; " - " &amp; INDEX(Produktionsmethoden!$M:$M, MATCH(AN87, Produktionsmethoden!$K:$K, 0)), 0), AN87)</f>
        <v>0</v>
      </c>
      <c r="AG87" s="200">
        <f>IFERROR(IF(NOT(AO87=0), AO87 &amp; " - " &amp; INDEX(Produktionsmethoden!$M:$M, MATCH(AO87, Produktionsmethoden!$K:$K, 0)), 0), AO87)</f>
        <v>0</v>
      </c>
      <c r="AH87" s="200">
        <f>IFERROR(IF(NOT(AP87=0), AP87 &amp; " - " &amp; INDEX(Produktionsmethoden!$M:$M, MATCH(AP87, Produktionsmethoden!$K:$K, 0)), 0), AP87)</f>
        <v>0</v>
      </c>
      <c r="AI87" s="200">
        <f>IFERROR(IF(NOT(AQ87=0), AQ87 &amp; " - " &amp; INDEX(Produktionsmethoden!$M:$M, MATCH(AQ87, Produktionsmethoden!$K:$K, 0)), 0), AQ87)</f>
        <v>0</v>
      </c>
      <c r="AJ87" s="200">
        <f>IFERROR(IF(NOT(AR87=0), AR87 &amp; " - " &amp; INDEX(Produktionsmethoden!$M:$M, MATCH(AR87, Produktionsmethoden!$K:$K, 0)), 0), AR87)</f>
        <v>0</v>
      </c>
      <c r="AK87" s="200">
        <f>IFERROR(IF(NOT(AS87=0), AS87 &amp; " - " &amp; INDEX(Produktionsmethoden!$M:$M, MATCH(AS87, Produktionsmethoden!$K:$K, 0)), 0), AS87)</f>
        <v>0</v>
      </c>
      <c r="AL87" s="200">
        <f>IFERROR(IF(NOT(AT87=0), AT87 &amp; " - " &amp; INDEX(Produktionsmethoden!$M:$M, MATCH(AT87, Produktionsmethoden!$K:$K, 0)), 0), AT87)</f>
        <v>0</v>
      </c>
      <c r="AM87" s="187" t="str" cm="1">
        <f t="array" ref="AM87">IF(ISBLANK($E87), "Bitte CN Code in Spalte C angeben", IFERROR(INDEX(Produktionsmethoden!B:B, MATCH($E87, Produktionsmethoden!$A:$A, 0), 0), ""))</f>
        <v>Bitte CN Code in Spalte C angeben</v>
      </c>
      <c r="AN87" s="187" cm="1">
        <f t="array" ref="AN87">IF(ISBLANK($E87), 0, IFERROR(INDEX(Produktionsmethoden!C:C, MATCH($E87, Produktionsmethoden!$A:$A, 0), 0), ""))</f>
        <v>0</v>
      </c>
      <c r="AO87" s="187" cm="1">
        <f t="array" ref="AO87">IF(ISBLANK($E87), 0, IFERROR(INDEX(Produktionsmethoden!D:D, MATCH($E87, Produktionsmethoden!$A:$A, 0), 0), ""))</f>
        <v>0</v>
      </c>
      <c r="AP87" s="187" cm="1">
        <f t="array" ref="AP87">IF(ISBLANK($E87), 0, IFERROR(INDEX(Produktionsmethoden!E:E, MATCH($E87, Produktionsmethoden!$A:$A, 0), 0), ""))</f>
        <v>0</v>
      </c>
      <c r="AQ87" s="187" cm="1">
        <f t="array" ref="AQ87">IF(ISBLANK($E87), 0, IFERROR(INDEX(Produktionsmethoden!F:F, MATCH($E87, Produktionsmethoden!$A:$A, 0), 0), ""))</f>
        <v>0</v>
      </c>
      <c r="AR87" s="187" cm="1">
        <f t="array" ref="AR87">IF(ISBLANK($E87), 0, IFERROR(INDEX(Produktionsmethoden!G:G, MATCH($E87, Produktionsmethoden!$A:$A, 0), 0), ""))</f>
        <v>0</v>
      </c>
      <c r="AS87" s="187" cm="1">
        <f t="array" ref="AS87">IF(ISBLANK($E87), 0, IFERROR(INDEX(Produktionsmethoden!H:H, MATCH($E87, Produktionsmethoden!$A:$A, 0), 0), ""))</f>
        <v>0</v>
      </c>
      <c r="AT87" s="187" cm="1">
        <f t="array" ref="AT87">IF(ISBLANK($E87), 0, IFERROR(INDEX(Produktionsmethoden!I:I, MATCH($E87, Produktionsmethoden!$A:$A, 0), 0), ""))</f>
        <v>0</v>
      </c>
      <c r="AU87" s="188"/>
    </row>
    <row r="88" spans="1:47" s="180" customFormat="1" ht="45" customHeight="1" thickTop="1" thickBot="1">
      <c r="A88" s="170"/>
      <c r="B88" s="179"/>
      <c r="C88" s="203">
        <v>75</v>
      </c>
      <c r="D88" s="312"/>
      <c r="E88" s="303"/>
      <c r="F88" s="313"/>
      <c r="G88" s="303"/>
      <c r="H88" s="303"/>
      <c r="I88" s="164"/>
      <c r="J88" s="303"/>
      <c r="K88" s="303"/>
      <c r="L88" s="163"/>
      <c r="M88" s="163"/>
      <c r="N88" s="307" t="str">
        <f t="shared" si="1"/>
        <v>Bitte zuerst Warenmenge in M angeben</v>
      </c>
      <c r="O88" s="163"/>
      <c r="P88" s="162"/>
      <c r="Q88" s="161"/>
      <c r="R88" s="160"/>
      <c r="S88" s="160"/>
      <c r="T88" s="159"/>
      <c r="U88" s="310"/>
      <c r="V88" s="310"/>
      <c r="W88" s="310"/>
      <c r="X88" s="310"/>
      <c r="Y88" s="310"/>
      <c r="Z88" s="310"/>
      <c r="AA88" s="310"/>
      <c r="AB88" s="206"/>
      <c r="AC88" s="206"/>
      <c r="AD88" s="207"/>
      <c r="AE88" s="200" t="str">
        <f>IFERROR(IF(NOT(AM88=0), AM88 &amp; " - " &amp; INDEX(Produktionsmethoden!$M:$M, MATCH(AM88, Produktionsmethoden!$K:$K, 0)), 0), AM88)</f>
        <v>Bitte CN Code in Spalte C angeben</v>
      </c>
      <c r="AF88" s="200">
        <f>IFERROR(IF(NOT(AN88=0), AN88 &amp; " - " &amp; INDEX(Produktionsmethoden!$M:$M, MATCH(AN88, Produktionsmethoden!$K:$K, 0)), 0), AN88)</f>
        <v>0</v>
      </c>
      <c r="AG88" s="200">
        <f>IFERROR(IF(NOT(AO88=0), AO88 &amp; " - " &amp; INDEX(Produktionsmethoden!$M:$M, MATCH(AO88, Produktionsmethoden!$K:$K, 0)), 0), AO88)</f>
        <v>0</v>
      </c>
      <c r="AH88" s="200">
        <f>IFERROR(IF(NOT(AP88=0), AP88 &amp; " - " &amp; INDEX(Produktionsmethoden!$M:$M, MATCH(AP88, Produktionsmethoden!$K:$K, 0)), 0), AP88)</f>
        <v>0</v>
      </c>
      <c r="AI88" s="200">
        <f>IFERROR(IF(NOT(AQ88=0), AQ88 &amp; " - " &amp; INDEX(Produktionsmethoden!$M:$M, MATCH(AQ88, Produktionsmethoden!$K:$K, 0)), 0), AQ88)</f>
        <v>0</v>
      </c>
      <c r="AJ88" s="200">
        <f>IFERROR(IF(NOT(AR88=0), AR88 &amp; " - " &amp; INDEX(Produktionsmethoden!$M:$M, MATCH(AR88, Produktionsmethoden!$K:$K, 0)), 0), AR88)</f>
        <v>0</v>
      </c>
      <c r="AK88" s="200">
        <f>IFERROR(IF(NOT(AS88=0), AS88 &amp; " - " &amp; INDEX(Produktionsmethoden!$M:$M, MATCH(AS88, Produktionsmethoden!$K:$K, 0)), 0), AS88)</f>
        <v>0</v>
      </c>
      <c r="AL88" s="200">
        <f>IFERROR(IF(NOT(AT88=0), AT88 &amp; " - " &amp; INDEX(Produktionsmethoden!$M:$M, MATCH(AT88, Produktionsmethoden!$K:$K, 0)), 0), AT88)</f>
        <v>0</v>
      </c>
      <c r="AM88" s="187" t="str" cm="1">
        <f t="array" ref="AM88">IF(ISBLANK($E88), "Bitte CN Code in Spalte C angeben", IFERROR(INDEX(Produktionsmethoden!B:B, MATCH($E88, Produktionsmethoden!$A:$A, 0), 0), ""))</f>
        <v>Bitte CN Code in Spalte C angeben</v>
      </c>
      <c r="AN88" s="187" cm="1">
        <f t="array" ref="AN88">IF(ISBLANK($E88), 0, IFERROR(INDEX(Produktionsmethoden!C:C, MATCH($E88, Produktionsmethoden!$A:$A, 0), 0), ""))</f>
        <v>0</v>
      </c>
      <c r="AO88" s="187" cm="1">
        <f t="array" ref="AO88">IF(ISBLANK($E88), 0, IFERROR(INDEX(Produktionsmethoden!D:D, MATCH($E88, Produktionsmethoden!$A:$A, 0), 0), ""))</f>
        <v>0</v>
      </c>
      <c r="AP88" s="187" cm="1">
        <f t="array" ref="AP88">IF(ISBLANK($E88), 0, IFERROR(INDEX(Produktionsmethoden!E:E, MATCH($E88, Produktionsmethoden!$A:$A, 0), 0), ""))</f>
        <v>0</v>
      </c>
      <c r="AQ88" s="187" cm="1">
        <f t="array" ref="AQ88">IF(ISBLANK($E88), 0, IFERROR(INDEX(Produktionsmethoden!F:F, MATCH($E88, Produktionsmethoden!$A:$A, 0), 0), ""))</f>
        <v>0</v>
      </c>
      <c r="AR88" s="187" cm="1">
        <f t="array" ref="AR88">IF(ISBLANK($E88), 0, IFERROR(INDEX(Produktionsmethoden!G:G, MATCH($E88, Produktionsmethoden!$A:$A, 0), 0), ""))</f>
        <v>0</v>
      </c>
      <c r="AS88" s="187" cm="1">
        <f t="array" ref="AS88">IF(ISBLANK($E88), 0, IFERROR(INDEX(Produktionsmethoden!H:H, MATCH($E88, Produktionsmethoden!$A:$A, 0), 0), ""))</f>
        <v>0</v>
      </c>
      <c r="AT88" s="187" cm="1">
        <f t="array" ref="AT88">IF(ISBLANK($E88), 0, IFERROR(INDEX(Produktionsmethoden!I:I, MATCH($E88, Produktionsmethoden!$A:$A, 0), 0), ""))</f>
        <v>0</v>
      </c>
      <c r="AU88" s="188"/>
    </row>
    <row r="89" spans="1:47" s="180" customFormat="1" ht="45" customHeight="1" thickTop="1" thickBot="1">
      <c r="A89" s="170"/>
      <c r="B89" s="179"/>
      <c r="C89" s="203">
        <v>76</v>
      </c>
      <c r="D89" s="312"/>
      <c r="E89" s="303"/>
      <c r="F89" s="313"/>
      <c r="G89" s="303"/>
      <c r="H89" s="303"/>
      <c r="I89" s="164"/>
      <c r="J89" s="303"/>
      <c r="K89" s="303"/>
      <c r="L89" s="163"/>
      <c r="M89" s="163"/>
      <c r="N89" s="307" t="str">
        <f t="shared" si="1"/>
        <v>Bitte zuerst Warenmenge in M angeben</v>
      </c>
      <c r="O89" s="163"/>
      <c r="P89" s="162"/>
      <c r="Q89" s="161"/>
      <c r="R89" s="160"/>
      <c r="S89" s="160"/>
      <c r="T89" s="159"/>
      <c r="U89" s="310"/>
      <c r="V89" s="310"/>
      <c r="W89" s="310"/>
      <c r="X89" s="310"/>
      <c r="Y89" s="310"/>
      <c r="Z89" s="310"/>
      <c r="AA89" s="310"/>
      <c r="AB89" s="206"/>
      <c r="AC89" s="206"/>
      <c r="AD89" s="207"/>
      <c r="AE89" s="200" t="str">
        <f>IFERROR(IF(NOT(AM89=0), AM89 &amp; " - " &amp; INDEX(Produktionsmethoden!$M:$M, MATCH(AM89, Produktionsmethoden!$K:$K, 0)), 0), AM89)</f>
        <v>Bitte CN Code in Spalte C angeben</v>
      </c>
      <c r="AF89" s="200">
        <f>IFERROR(IF(NOT(AN89=0), AN89 &amp; " - " &amp; INDEX(Produktionsmethoden!$M:$M, MATCH(AN89, Produktionsmethoden!$K:$K, 0)), 0), AN89)</f>
        <v>0</v>
      </c>
      <c r="AG89" s="200">
        <f>IFERROR(IF(NOT(AO89=0), AO89 &amp; " - " &amp; INDEX(Produktionsmethoden!$M:$M, MATCH(AO89, Produktionsmethoden!$K:$K, 0)), 0), AO89)</f>
        <v>0</v>
      </c>
      <c r="AH89" s="200">
        <f>IFERROR(IF(NOT(AP89=0), AP89 &amp; " - " &amp; INDEX(Produktionsmethoden!$M:$M, MATCH(AP89, Produktionsmethoden!$K:$K, 0)), 0), AP89)</f>
        <v>0</v>
      </c>
      <c r="AI89" s="200">
        <f>IFERROR(IF(NOT(AQ89=0), AQ89 &amp; " - " &amp; INDEX(Produktionsmethoden!$M:$M, MATCH(AQ89, Produktionsmethoden!$K:$K, 0)), 0), AQ89)</f>
        <v>0</v>
      </c>
      <c r="AJ89" s="200">
        <f>IFERROR(IF(NOT(AR89=0), AR89 &amp; " - " &amp; INDEX(Produktionsmethoden!$M:$M, MATCH(AR89, Produktionsmethoden!$K:$K, 0)), 0), AR89)</f>
        <v>0</v>
      </c>
      <c r="AK89" s="200">
        <f>IFERROR(IF(NOT(AS89=0), AS89 &amp; " - " &amp; INDEX(Produktionsmethoden!$M:$M, MATCH(AS89, Produktionsmethoden!$K:$K, 0)), 0), AS89)</f>
        <v>0</v>
      </c>
      <c r="AL89" s="200">
        <f>IFERROR(IF(NOT(AT89=0), AT89 &amp; " - " &amp; INDEX(Produktionsmethoden!$M:$M, MATCH(AT89, Produktionsmethoden!$K:$K, 0)), 0), AT89)</f>
        <v>0</v>
      </c>
      <c r="AM89" s="187" t="str" cm="1">
        <f t="array" ref="AM89">IF(ISBLANK($E89), "Bitte CN Code in Spalte C angeben", IFERROR(INDEX(Produktionsmethoden!B:B, MATCH($E89, Produktionsmethoden!$A:$A, 0), 0), ""))</f>
        <v>Bitte CN Code in Spalte C angeben</v>
      </c>
      <c r="AN89" s="187" cm="1">
        <f t="array" ref="AN89">IF(ISBLANK($E89), 0, IFERROR(INDEX(Produktionsmethoden!C:C, MATCH($E89, Produktionsmethoden!$A:$A, 0), 0), ""))</f>
        <v>0</v>
      </c>
      <c r="AO89" s="187" cm="1">
        <f t="array" ref="AO89">IF(ISBLANK($E89), 0, IFERROR(INDEX(Produktionsmethoden!D:D, MATCH($E89, Produktionsmethoden!$A:$A, 0), 0), ""))</f>
        <v>0</v>
      </c>
      <c r="AP89" s="187" cm="1">
        <f t="array" ref="AP89">IF(ISBLANK($E89), 0, IFERROR(INDEX(Produktionsmethoden!E:E, MATCH($E89, Produktionsmethoden!$A:$A, 0), 0), ""))</f>
        <v>0</v>
      </c>
      <c r="AQ89" s="187" cm="1">
        <f t="array" ref="AQ89">IF(ISBLANK($E89), 0, IFERROR(INDEX(Produktionsmethoden!F:F, MATCH($E89, Produktionsmethoden!$A:$A, 0), 0), ""))</f>
        <v>0</v>
      </c>
      <c r="AR89" s="187" cm="1">
        <f t="array" ref="AR89">IF(ISBLANK($E89), 0, IFERROR(INDEX(Produktionsmethoden!G:G, MATCH($E89, Produktionsmethoden!$A:$A, 0), 0), ""))</f>
        <v>0</v>
      </c>
      <c r="AS89" s="187" cm="1">
        <f t="array" ref="AS89">IF(ISBLANK($E89), 0, IFERROR(INDEX(Produktionsmethoden!H:H, MATCH($E89, Produktionsmethoden!$A:$A, 0), 0), ""))</f>
        <v>0</v>
      </c>
      <c r="AT89" s="187" cm="1">
        <f t="array" ref="AT89">IF(ISBLANK($E89), 0, IFERROR(INDEX(Produktionsmethoden!I:I, MATCH($E89, Produktionsmethoden!$A:$A, 0), 0), ""))</f>
        <v>0</v>
      </c>
      <c r="AU89" s="188"/>
    </row>
    <row r="90" spans="1:47" s="180" customFormat="1" ht="45" customHeight="1" thickTop="1" thickBot="1">
      <c r="A90" s="170"/>
      <c r="B90" s="179"/>
      <c r="C90" s="203">
        <v>77</v>
      </c>
      <c r="D90" s="312"/>
      <c r="E90" s="303"/>
      <c r="F90" s="313"/>
      <c r="G90" s="303"/>
      <c r="H90" s="303"/>
      <c r="I90" s="164"/>
      <c r="J90" s="303"/>
      <c r="K90" s="303"/>
      <c r="L90" s="163"/>
      <c r="M90" s="163"/>
      <c r="N90" s="307" t="str">
        <f t="shared" si="1"/>
        <v>Bitte zuerst Warenmenge in M angeben</v>
      </c>
      <c r="O90" s="163"/>
      <c r="P90" s="162"/>
      <c r="Q90" s="161"/>
      <c r="R90" s="160"/>
      <c r="S90" s="160"/>
      <c r="T90" s="159"/>
      <c r="U90" s="310"/>
      <c r="V90" s="310"/>
      <c r="W90" s="310"/>
      <c r="X90" s="310"/>
      <c r="Y90" s="310"/>
      <c r="Z90" s="310"/>
      <c r="AA90" s="310"/>
      <c r="AB90" s="206"/>
      <c r="AC90" s="206"/>
      <c r="AD90" s="207"/>
      <c r="AE90" s="200" t="str">
        <f>IFERROR(IF(NOT(AM90=0), AM90 &amp; " - " &amp; INDEX(Produktionsmethoden!$M:$M, MATCH(AM90, Produktionsmethoden!$K:$K, 0)), 0), AM90)</f>
        <v>Bitte CN Code in Spalte C angeben</v>
      </c>
      <c r="AF90" s="200">
        <f>IFERROR(IF(NOT(AN90=0), AN90 &amp; " - " &amp; INDEX(Produktionsmethoden!$M:$M, MATCH(AN90, Produktionsmethoden!$K:$K, 0)), 0), AN90)</f>
        <v>0</v>
      </c>
      <c r="AG90" s="200">
        <f>IFERROR(IF(NOT(AO90=0), AO90 &amp; " - " &amp; INDEX(Produktionsmethoden!$M:$M, MATCH(AO90, Produktionsmethoden!$K:$K, 0)), 0), AO90)</f>
        <v>0</v>
      </c>
      <c r="AH90" s="200">
        <f>IFERROR(IF(NOT(AP90=0), AP90 &amp; " - " &amp; INDEX(Produktionsmethoden!$M:$M, MATCH(AP90, Produktionsmethoden!$K:$K, 0)), 0), AP90)</f>
        <v>0</v>
      </c>
      <c r="AI90" s="200">
        <f>IFERROR(IF(NOT(AQ90=0), AQ90 &amp; " - " &amp; INDEX(Produktionsmethoden!$M:$M, MATCH(AQ90, Produktionsmethoden!$K:$K, 0)), 0), AQ90)</f>
        <v>0</v>
      </c>
      <c r="AJ90" s="200">
        <f>IFERROR(IF(NOT(AR90=0), AR90 &amp; " - " &amp; INDEX(Produktionsmethoden!$M:$M, MATCH(AR90, Produktionsmethoden!$K:$K, 0)), 0), AR90)</f>
        <v>0</v>
      </c>
      <c r="AK90" s="200">
        <f>IFERROR(IF(NOT(AS90=0), AS90 &amp; " - " &amp; INDEX(Produktionsmethoden!$M:$M, MATCH(AS90, Produktionsmethoden!$K:$K, 0)), 0), AS90)</f>
        <v>0</v>
      </c>
      <c r="AL90" s="200">
        <f>IFERROR(IF(NOT(AT90=0), AT90 &amp; " - " &amp; INDEX(Produktionsmethoden!$M:$M, MATCH(AT90, Produktionsmethoden!$K:$K, 0)), 0), AT90)</f>
        <v>0</v>
      </c>
      <c r="AM90" s="187" t="str" cm="1">
        <f t="array" ref="AM90">IF(ISBLANK($E90), "Bitte CN Code in Spalte C angeben", IFERROR(INDEX(Produktionsmethoden!B:B, MATCH($E90, Produktionsmethoden!$A:$A, 0), 0), ""))</f>
        <v>Bitte CN Code in Spalte C angeben</v>
      </c>
      <c r="AN90" s="187" cm="1">
        <f t="array" ref="AN90">IF(ISBLANK($E90), 0, IFERROR(INDEX(Produktionsmethoden!C:C, MATCH($E90, Produktionsmethoden!$A:$A, 0), 0), ""))</f>
        <v>0</v>
      </c>
      <c r="AO90" s="187" cm="1">
        <f t="array" ref="AO90">IF(ISBLANK($E90), 0, IFERROR(INDEX(Produktionsmethoden!D:D, MATCH($E90, Produktionsmethoden!$A:$A, 0), 0), ""))</f>
        <v>0</v>
      </c>
      <c r="AP90" s="187" cm="1">
        <f t="array" ref="AP90">IF(ISBLANK($E90), 0, IFERROR(INDEX(Produktionsmethoden!E:E, MATCH($E90, Produktionsmethoden!$A:$A, 0), 0), ""))</f>
        <v>0</v>
      </c>
      <c r="AQ90" s="187" cm="1">
        <f t="array" ref="AQ90">IF(ISBLANK($E90), 0, IFERROR(INDEX(Produktionsmethoden!F:F, MATCH($E90, Produktionsmethoden!$A:$A, 0), 0), ""))</f>
        <v>0</v>
      </c>
      <c r="AR90" s="187" cm="1">
        <f t="array" ref="AR90">IF(ISBLANK($E90), 0, IFERROR(INDEX(Produktionsmethoden!G:G, MATCH($E90, Produktionsmethoden!$A:$A, 0), 0), ""))</f>
        <v>0</v>
      </c>
      <c r="AS90" s="187" cm="1">
        <f t="array" ref="AS90">IF(ISBLANK($E90), 0, IFERROR(INDEX(Produktionsmethoden!H:H, MATCH($E90, Produktionsmethoden!$A:$A, 0), 0), ""))</f>
        <v>0</v>
      </c>
      <c r="AT90" s="187" cm="1">
        <f t="array" ref="AT90">IF(ISBLANK($E90), 0, IFERROR(INDEX(Produktionsmethoden!I:I, MATCH($E90, Produktionsmethoden!$A:$A, 0), 0), ""))</f>
        <v>0</v>
      </c>
      <c r="AU90" s="188"/>
    </row>
    <row r="91" spans="1:47" s="180" customFormat="1" ht="45" customHeight="1" thickTop="1" thickBot="1">
      <c r="A91" s="170"/>
      <c r="B91" s="179"/>
      <c r="C91" s="203">
        <v>78</v>
      </c>
      <c r="D91" s="312"/>
      <c r="E91" s="303"/>
      <c r="F91" s="313"/>
      <c r="G91" s="303"/>
      <c r="H91" s="303"/>
      <c r="I91" s="164"/>
      <c r="J91" s="303"/>
      <c r="K91" s="303"/>
      <c r="L91" s="163"/>
      <c r="M91" s="163"/>
      <c r="N91" s="307" t="str">
        <f t="shared" si="1"/>
        <v>Bitte zuerst Warenmenge in M angeben</v>
      </c>
      <c r="O91" s="163"/>
      <c r="P91" s="162"/>
      <c r="Q91" s="161"/>
      <c r="R91" s="160"/>
      <c r="S91" s="160"/>
      <c r="T91" s="159"/>
      <c r="U91" s="310"/>
      <c r="V91" s="310"/>
      <c r="W91" s="310"/>
      <c r="X91" s="310"/>
      <c r="Y91" s="310"/>
      <c r="Z91" s="310"/>
      <c r="AA91" s="310"/>
      <c r="AB91" s="206"/>
      <c r="AC91" s="206"/>
      <c r="AD91" s="207"/>
      <c r="AE91" s="200" t="str">
        <f>IFERROR(IF(NOT(AM91=0), AM91 &amp; " - " &amp; INDEX(Produktionsmethoden!$M:$M, MATCH(AM91, Produktionsmethoden!$K:$K, 0)), 0), AM91)</f>
        <v>Bitte CN Code in Spalte C angeben</v>
      </c>
      <c r="AF91" s="200">
        <f>IFERROR(IF(NOT(AN91=0), AN91 &amp; " - " &amp; INDEX(Produktionsmethoden!$M:$M, MATCH(AN91, Produktionsmethoden!$K:$K, 0)), 0), AN91)</f>
        <v>0</v>
      </c>
      <c r="AG91" s="200">
        <f>IFERROR(IF(NOT(AO91=0), AO91 &amp; " - " &amp; INDEX(Produktionsmethoden!$M:$M, MATCH(AO91, Produktionsmethoden!$K:$K, 0)), 0), AO91)</f>
        <v>0</v>
      </c>
      <c r="AH91" s="200">
        <f>IFERROR(IF(NOT(AP91=0), AP91 &amp; " - " &amp; INDEX(Produktionsmethoden!$M:$M, MATCH(AP91, Produktionsmethoden!$K:$K, 0)), 0), AP91)</f>
        <v>0</v>
      </c>
      <c r="AI91" s="200">
        <f>IFERROR(IF(NOT(AQ91=0), AQ91 &amp; " - " &amp; INDEX(Produktionsmethoden!$M:$M, MATCH(AQ91, Produktionsmethoden!$K:$K, 0)), 0), AQ91)</f>
        <v>0</v>
      </c>
      <c r="AJ91" s="200">
        <f>IFERROR(IF(NOT(AR91=0), AR91 &amp; " - " &amp; INDEX(Produktionsmethoden!$M:$M, MATCH(AR91, Produktionsmethoden!$K:$K, 0)), 0), AR91)</f>
        <v>0</v>
      </c>
      <c r="AK91" s="200">
        <f>IFERROR(IF(NOT(AS91=0), AS91 &amp; " - " &amp; INDEX(Produktionsmethoden!$M:$M, MATCH(AS91, Produktionsmethoden!$K:$K, 0)), 0), AS91)</f>
        <v>0</v>
      </c>
      <c r="AL91" s="200">
        <f>IFERROR(IF(NOT(AT91=0), AT91 &amp; " - " &amp; INDEX(Produktionsmethoden!$M:$M, MATCH(AT91, Produktionsmethoden!$K:$K, 0)), 0), AT91)</f>
        <v>0</v>
      </c>
      <c r="AM91" s="187" t="str" cm="1">
        <f t="array" ref="AM91">IF(ISBLANK($E91), "Bitte CN Code in Spalte C angeben", IFERROR(INDEX(Produktionsmethoden!B:B, MATCH($E91, Produktionsmethoden!$A:$A, 0), 0), ""))</f>
        <v>Bitte CN Code in Spalte C angeben</v>
      </c>
      <c r="AN91" s="187" cm="1">
        <f t="array" ref="AN91">IF(ISBLANK($E91), 0, IFERROR(INDEX(Produktionsmethoden!C:C, MATCH($E91, Produktionsmethoden!$A:$A, 0), 0), ""))</f>
        <v>0</v>
      </c>
      <c r="AO91" s="187" cm="1">
        <f t="array" ref="AO91">IF(ISBLANK($E91), 0, IFERROR(INDEX(Produktionsmethoden!D:D, MATCH($E91, Produktionsmethoden!$A:$A, 0), 0), ""))</f>
        <v>0</v>
      </c>
      <c r="AP91" s="187" cm="1">
        <f t="array" ref="AP91">IF(ISBLANK($E91), 0, IFERROR(INDEX(Produktionsmethoden!E:E, MATCH($E91, Produktionsmethoden!$A:$A, 0), 0), ""))</f>
        <v>0</v>
      </c>
      <c r="AQ91" s="187" cm="1">
        <f t="array" ref="AQ91">IF(ISBLANK($E91), 0, IFERROR(INDEX(Produktionsmethoden!F:F, MATCH($E91, Produktionsmethoden!$A:$A, 0), 0), ""))</f>
        <v>0</v>
      </c>
      <c r="AR91" s="187" cm="1">
        <f t="array" ref="AR91">IF(ISBLANK($E91), 0, IFERROR(INDEX(Produktionsmethoden!G:G, MATCH($E91, Produktionsmethoden!$A:$A, 0), 0), ""))</f>
        <v>0</v>
      </c>
      <c r="AS91" s="187" cm="1">
        <f t="array" ref="AS91">IF(ISBLANK($E91), 0, IFERROR(INDEX(Produktionsmethoden!H:H, MATCH($E91, Produktionsmethoden!$A:$A, 0), 0), ""))</f>
        <v>0</v>
      </c>
      <c r="AT91" s="187" cm="1">
        <f t="array" ref="AT91">IF(ISBLANK($E91), 0, IFERROR(INDEX(Produktionsmethoden!I:I, MATCH($E91, Produktionsmethoden!$A:$A, 0), 0), ""))</f>
        <v>0</v>
      </c>
      <c r="AU91" s="188"/>
    </row>
    <row r="92" spans="1:47" s="180" customFormat="1" ht="45" customHeight="1" thickTop="1" thickBot="1">
      <c r="A92" s="170"/>
      <c r="B92" s="179"/>
      <c r="C92" s="203">
        <v>79</v>
      </c>
      <c r="D92" s="312"/>
      <c r="E92" s="303"/>
      <c r="F92" s="313"/>
      <c r="G92" s="303"/>
      <c r="H92" s="303"/>
      <c r="I92" s="164"/>
      <c r="J92" s="303"/>
      <c r="K92" s="303"/>
      <c r="L92" s="163"/>
      <c r="M92" s="163"/>
      <c r="N92" s="307" t="str">
        <f t="shared" si="1"/>
        <v>Bitte zuerst Warenmenge in M angeben</v>
      </c>
      <c r="O92" s="163"/>
      <c r="P92" s="162"/>
      <c r="Q92" s="161"/>
      <c r="R92" s="160"/>
      <c r="S92" s="160"/>
      <c r="T92" s="159"/>
      <c r="U92" s="310"/>
      <c r="V92" s="310"/>
      <c r="W92" s="310"/>
      <c r="X92" s="310"/>
      <c r="Y92" s="310"/>
      <c r="Z92" s="310"/>
      <c r="AA92" s="310"/>
      <c r="AB92" s="206"/>
      <c r="AC92" s="206"/>
      <c r="AD92" s="207"/>
      <c r="AE92" s="200" t="str">
        <f>IFERROR(IF(NOT(AM92=0), AM92 &amp; " - " &amp; INDEX(Produktionsmethoden!$M:$M, MATCH(AM92, Produktionsmethoden!$K:$K, 0)), 0), AM92)</f>
        <v>Bitte CN Code in Spalte C angeben</v>
      </c>
      <c r="AF92" s="200">
        <f>IFERROR(IF(NOT(AN92=0), AN92 &amp; " - " &amp; INDEX(Produktionsmethoden!$M:$M, MATCH(AN92, Produktionsmethoden!$K:$K, 0)), 0), AN92)</f>
        <v>0</v>
      </c>
      <c r="AG92" s="200">
        <f>IFERROR(IF(NOT(AO92=0), AO92 &amp; " - " &amp; INDEX(Produktionsmethoden!$M:$M, MATCH(AO92, Produktionsmethoden!$K:$K, 0)), 0), AO92)</f>
        <v>0</v>
      </c>
      <c r="AH92" s="200">
        <f>IFERROR(IF(NOT(AP92=0), AP92 &amp; " - " &amp; INDEX(Produktionsmethoden!$M:$M, MATCH(AP92, Produktionsmethoden!$K:$K, 0)), 0), AP92)</f>
        <v>0</v>
      </c>
      <c r="AI92" s="200">
        <f>IFERROR(IF(NOT(AQ92=0), AQ92 &amp; " - " &amp; INDEX(Produktionsmethoden!$M:$M, MATCH(AQ92, Produktionsmethoden!$K:$K, 0)), 0), AQ92)</f>
        <v>0</v>
      </c>
      <c r="AJ92" s="200">
        <f>IFERROR(IF(NOT(AR92=0), AR92 &amp; " - " &amp; INDEX(Produktionsmethoden!$M:$M, MATCH(AR92, Produktionsmethoden!$K:$K, 0)), 0), AR92)</f>
        <v>0</v>
      </c>
      <c r="AK92" s="200">
        <f>IFERROR(IF(NOT(AS92=0), AS92 &amp; " - " &amp; INDEX(Produktionsmethoden!$M:$M, MATCH(AS92, Produktionsmethoden!$K:$K, 0)), 0), AS92)</f>
        <v>0</v>
      </c>
      <c r="AL92" s="200">
        <f>IFERROR(IF(NOT(AT92=0), AT92 &amp; " - " &amp; INDEX(Produktionsmethoden!$M:$M, MATCH(AT92, Produktionsmethoden!$K:$K, 0)), 0), AT92)</f>
        <v>0</v>
      </c>
      <c r="AM92" s="187" t="str" cm="1">
        <f t="array" ref="AM92">IF(ISBLANK($E92), "Bitte CN Code in Spalte C angeben", IFERROR(INDEX(Produktionsmethoden!B:B, MATCH($E92, Produktionsmethoden!$A:$A, 0), 0), ""))</f>
        <v>Bitte CN Code in Spalte C angeben</v>
      </c>
      <c r="AN92" s="187" cm="1">
        <f t="array" ref="AN92">IF(ISBLANK($E92), 0, IFERROR(INDEX(Produktionsmethoden!C:C, MATCH($E92, Produktionsmethoden!$A:$A, 0), 0), ""))</f>
        <v>0</v>
      </c>
      <c r="AO92" s="187" cm="1">
        <f t="array" ref="AO92">IF(ISBLANK($E92), 0, IFERROR(INDEX(Produktionsmethoden!D:D, MATCH($E92, Produktionsmethoden!$A:$A, 0), 0), ""))</f>
        <v>0</v>
      </c>
      <c r="AP92" s="187" cm="1">
        <f t="array" ref="AP92">IF(ISBLANK($E92), 0, IFERROR(INDEX(Produktionsmethoden!E:E, MATCH($E92, Produktionsmethoden!$A:$A, 0), 0), ""))</f>
        <v>0</v>
      </c>
      <c r="AQ92" s="187" cm="1">
        <f t="array" ref="AQ92">IF(ISBLANK($E92), 0, IFERROR(INDEX(Produktionsmethoden!F:F, MATCH($E92, Produktionsmethoden!$A:$A, 0), 0), ""))</f>
        <v>0</v>
      </c>
      <c r="AR92" s="187" cm="1">
        <f t="array" ref="AR92">IF(ISBLANK($E92), 0, IFERROR(INDEX(Produktionsmethoden!G:G, MATCH($E92, Produktionsmethoden!$A:$A, 0), 0), ""))</f>
        <v>0</v>
      </c>
      <c r="AS92" s="187" cm="1">
        <f t="array" ref="AS92">IF(ISBLANK($E92), 0, IFERROR(INDEX(Produktionsmethoden!H:H, MATCH($E92, Produktionsmethoden!$A:$A, 0), 0), ""))</f>
        <v>0</v>
      </c>
      <c r="AT92" s="187" cm="1">
        <f t="array" ref="AT92">IF(ISBLANK($E92), 0, IFERROR(INDEX(Produktionsmethoden!I:I, MATCH($E92, Produktionsmethoden!$A:$A, 0), 0), ""))</f>
        <v>0</v>
      </c>
      <c r="AU92" s="188"/>
    </row>
    <row r="93" spans="1:47" s="180" customFormat="1" ht="45" customHeight="1" thickTop="1" thickBot="1">
      <c r="A93" s="170"/>
      <c r="B93" s="179"/>
      <c r="C93" s="203">
        <v>80</v>
      </c>
      <c r="D93" s="312"/>
      <c r="E93" s="303"/>
      <c r="F93" s="313"/>
      <c r="G93" s="303"/>
      <c r="H93" s="303"/>
      <c r="I93" s="164"/>
      <c r="J93" s="303"/>
      <c r="K93" s="303"/>
      <c r="L93" s="163"/>
      <c r="M93" s="163"/>
      <c r="N93" s="307" t="str">
        <f t="shared" si="1"/>
        <v>Bitte zuerst Warenmenge in M angeben</v>
      </c>
      <c r="O93" s="163"/>
      <c r="P93" s="162"/>
      <c r="Q93" s="161"/>
      <c r="R93" s="160"/>
      <c r="S93" s="160"/>
      <c r="T93" s="159"/>
      <c r="U93" s="310"/>
      <c r="V93" s="310"/>
      <c r="W93" s="310"/>
      <c r="X93" s="310"/>
      <c r="Y93" s="310"/>
      <c r="Z93" s="310"/>
      <c r="AA93" s="310"/>
      <c r="AB93" s="206"/>
      <c r="AC93" s="206"/>
      <c r="AD93" s="207"/>
      <c r="AE93" s="200" t="str">
        <f>IFERROR(IF(NOT(AM93=0), AM93 &amp; " - " &amp; INDEX(Produktionsmethoden!$M:$M, MATCH(AM93, Produktionsmethoden!$K:$K, 0)), 0), AM93)</f>
        <v>Bitte CN Code in Spalte C angeben</v>
      </c>
      <c r="AF93" s="200">
        <f>IFERROR(IF(NOT(AN93=0), AN93 &amp; " - " &amp; INDEX(Produktionsmethoden!$M:$M, MATCH(AN93, Produktionsmethoden!$K:$K, 0)), 0), AN93)</f>
        <v>0</v>
      </c>
      <c r="AG93" s="200">
        <f>IFERROR(IF(NOT(AO93=0), AO93 &amp; " - " &amp; INDEX(Produktionsmethoden!$M:$M, MATCH(AO93, Produktionsmethoden!$K:$K, 0)), 0), AO93)</f>
        <v>0</v>
      </c>
      <c r="AH93" s="200">
        <f>IFERROR(IF(NOT(AP93=0), AP93 &amp; " - " &amp; INDEX(Produktionsmethoden!$M:$M, MATCH(AP93, Produktionsmethoden!$K:$K, 0)), 0), AP93)</f>
        <v>0</v>
      </c>
      <c r="AI93" s="200">
        <f>IFERROR(IF(NOT(AQ93=0), AQ93 &amp; " - " &amp; INDEX(Produktionsmethoden!$M:$M, MATCH(AQ93, Produktionsmethoden!$K:$K, 0)), 0), AQ93)</f>
        <v>0</v>
      </c>
      <c r="AJ93" s="200">
        <f>IFERROR(IF(NOT(AR93=0), AR93 &amp; " - " &amp; INDEX(Produktionsmethoden!$M:$M, MATCH(AR93, Produktionsmethoden!$K:$K, 0)), 0), AR93)</f>
        <v>0</v>
      </c>
      <c r="AK93" s="200">
        <f>IFERROR(IF(NOT(AS93=0), AS93 &amp; " - " &amp; INDEX(Produktionsmethoden!$M:$M, MATCH(AS93, Produktionsmethoden!$K:$K, 0)), 0), AS93)</f>
        <v>0</v>
      </c>
      <c r="AL93" s="200">
        <f>IFERROR(IF(NOT(AT93=0), AT93 &amp; " - " &amp; INDEX(Produktionsmethoden!$M:$M, MATCH(AT93, Produktionsmethoden!$K:$K, 0)), 0), AT93)</f>
        <v>0</v>
      </c>
      <c r="AM93" s="187" t="str" cm="1">
        <f t="array" ref="AM93">IF(ISBLANK($E93), "Bitte CN Code in Spalte C angeben", IFERROR(INDEX(Produktionsmethoden!B:B, MATCH($E93, Produktionsmethoden!$A:$A, 0), 0), ""))</f>
        <v>Bitte CN Code in Spalte C angeben</v>
      </c>
      <c r="AN93" s="187" cm="1">
        <f t="array" ref="AN93">IF(ISBLANK($E93), 0, IFERROR(INDEX(Produktionsmethoden!C:C, MATCH($E93, Produktionsmethoden!$A:$A, 0), 0), ""))</f>
        <v>0</v>
      </c>
      <c r="AO93" s="187" cm="1">
        <f t="array" ref="AO93">IF(ISBLANK($E93), 0, IFERROR(INDEX(Produktionsmethoden!D:D, MATCH($E93, Produktionsmethoden!$A:$A, 0), 0), ""))</f>
        <v>0</v>
      </c>
      <c r="AP93" s="187" cm="1">
        <f t="array" ref="AP93">IF(ISBLANK($E93), 0, IFERROR(INDEX(Produktionsmethoden!E:E, MATCH($E93, Produktionsmethoden!$A:$A, 0), 0), ""))</f>
        <v>0</v>
      </c>
      <c r="AQ93" s="187" cm="1">
        <f t="array" ref="AQ93">IF(ISBLANK($E93), 0, IFERROR(INDEX(Produktionsmethoden!F:F, MATCH($E93, Produktionsmethoden!$A:$A, 0), 0), ""))</f>
        <v>0</v>
      </c>
      <c r="AR93" s="187" cm="1">
        <f t="array" ref="AR93">IF(ISBLANK($E93), 0, IFERROR(INDEX(Produktionsmethoden!G:G, MATCH($E93, Produktionsmethoden!$A:$A, 0), 0), ""))</f>
        <v>0</v>
      </c>
      <c r="AS93" s="187" cm="1">
        <f t="array" ref="AS93">IF(ISBLANK($E93), 0, IFERROR(INDEX(Produktionsmethoden!H:H, MATCH($E93, Produktionsmethoden!$A:$A, 0), 0), ""))</f>
        <v>0</v>
      </c>
      <c r="AT93" s="187" cm="1">
        <f t="array" ref="AT93">IF(ISBLANK($E93), 0, IFERROR(INDEX(Produktionsmethoden!I:I, MATCH($E93, Produktionsmethoden!$A:$A, 0), 0), ""))</f>
        <v>0</v>
      </c>
      <c r="AU93" s="188"/>
    </row>
    <row r="94" spans="1:47" s="180" customFormat="1" ht="45" customHeight="1" thickTop="1" thickBot="1">
      <c r="A94" s="170"/>
      <c r="B94" s="179"/>
      <c r="C94" s="203">
        <v>81</v>
      </c>
      <c r="D94" s="312"/>
      <c r="E94" s="303"/>
      <c r="F94" s="313"/>
      <c r="G94" s="303"/>
      <c r="H94" s="303"/>
      <c r="I94" s="164"/>
      <c r="J94" s="303"/>
      <c r="K94" s="303"/>
      <c r="L94" s="163"/>
      <c r="M94" s="163"/>
      <c r="N94" s="307" t="str">
        <f t="shared" si="1"/>
        <v>Bitte zuerst Warenmenge in M angeben</v>
      </c>
      <c r="O94" s="163"/>
      <c r="P94" s="162"/>
      <c r="Q94" s="161"/>
      <c r="R94" s="160"/>
      <c r="S94" s="160"/>
      <c r="T94" s="159"/>
      <c r="U94" s="310"/>
      <c r="V94" s="310"/>
      <c r="W94" s="310"/>
      <c r="X94" s="310"/>
      <c r="Y94" s="310"/>
      <c r="Z94" s="310"/>
      <c r="AA94" s="310"/>
      <c r="AB94" s="206"/>
      <c r="AC94" s="206"/>
      <c r="AD94" s="207"/>
      <c r="AE94" s="200" t="str">
        <f>IFERROR(IF(NOT(AM94=0), AM94 &amp; " - " &amp; INDEX(Produktionsmethoden!$M:$M, MATCH(AM94, Produktionsmethoden!$K:$K, 0)), 0), AM94)</f>
        <v>Bitte CN Code in Spalte C angeben</v>
      </c>
      <c r="AF94" s="200">
        <f>IFERROR(IF(NOT(AN94=0), AN94 &amp; " - " &amp; INDEX(Produktionsmethoden!$M:$M, MATCH(AN94, Produktionsmethoden!$K:$K, 0)), 0), AN94)</f>
        <v>0</v>
      </c>
      <c r="AG94" s="200">
        <f>IFERROR(IF(NOT(AO94=0), AO94 &amp; " - " &amp; INDEX(Produktionsmethoden!$M:$M, MATCH(AO94, Produktionsmethoden!$K:$K, 0)), 0), AO94)</f>
        <v>0</v>
      </c>
      <c r="AH94" s="200">
        <f>IFERROR(IF(NOT(AP94=0), AP94 &amp; " - " &amp; INDEX(Produktionsmethoden!$M:$M, MATCH(AP94, Produktionsmethoden!$K:$K, 0)), 0), AP94)</f>
        <v>0</v>
      </c>
      <c r="AI94" s="200">
        <f>IFERROR(IF(NOT(AQ94=0), AQ94 &amp; " - " &amp; INDEX(Produktionsmethoden!$M:$M, MATCH(AQ94, Produktionsmethoden!$K:$K, 0)), 0), AQ94)</f>
        <v>0</v>
      </c>
      <c r="AJ94" s="200">
        <f>IFERROR(IF(NOT(AR94=0), AR94 &amp; " - " &amp; INDEX(Produktionsmethoden!$M:$M, MATCH(AR94, Produktionsmethoden!$K:$K, 0)), 0), AR94)</f>
        <v>0</v>
      </c>
      <c r="AK94" s="200">
        <f>IFERROR(IF(NOT(AS94=0), AS94 &amp; " - " &amp; INDEX(Produktionsmethoden!$M:$M, MATCH(AS94, Produktionsmethoden!$K:$K, 0)), 0), AS94)</f>
        <v>0</v>
      </c>
      <c r="AL94" s="200">
        <f>IFERROR(IF(NOT(AT94=0), AT94 &amp; " - " &amp; INDEX(Produktionsmethoden!$M:$M, MATCH(AT94, Produktionsmethoden!$K:$K, 0)), 0), AT94)</f>
        <v>0</v>
      </c>
      <c r="AM94" s="187" t="str" cm="1">
        <f t="array" ref="AM94">IF(ISBLANK($E94), "Bitte CN Code in Spalte C angeben", IFERROR(INDEX(Produktionsmethoden!B:B, MATCH($E94, Produktionsmethoden!$A:$A, 0), 0), ""))</f>
        <v>Bitte CN Code in Spalte C angeben</v>
      </c>
      <c r="AN94" s="187" cm="1">
        <f t="array" ref="AN94">IF(ISBLANK($E94), 0, IFERROR(INDEX(Produktionsmethoden!C:C, MATCH($E94, Produktionsmethoden!$A:$A, 0), 0), ""))</f>
        <v>0</v>
      </c>
      <c r="AO94" s="187" cm="1">
        <f t="array" ref="AO94">IF(ISBLANK($E94), 0, IFERROR(INDEX(Produktionsmethoden!D:D, MATCH($E94, Produktionsmethoden!$A:$A, 0), 0), ""))</f>
        <v>0</v>
      </c>
      <c r="AP94" s="187" cm="1">
        <f t="array" ref="AP94">IF(ISBLANK($E94), 0, IFERROR(INDEX(Produktionsmethoden!E:E, MATCH($E94, Produktionsmethoden!$A:$A, 0), 0), ""))</f>
        <v>0</v>
      </c>
      <c r="AQ94" s="187" cm="1">
        <f t="array" ref="AQ94">IF(ISBLANK($E94), 0, IFERROR(INDEX(Produktionsmethoden!F:F, MATCH($E94, Produktionsmethoden!$A:$A, 0), 0), ""))</f>
        <v>0</v>
      </c>
      <c r="AR94" s="187" cm="1">
        <f t="array" ref="AR94">IF(ISBLANK($E94), 0, IFERROR(INDEX(Produktionsmethoden!G:G, MATCH($E94, Produktionsmethoden!$A:$A, 0), 0), ""))</f>
        <v>0</v>
      </c>
      <c r="AS94" s="187" cm="1">
        <f t="array" ref="AS94">IF(ISBLANK($E94), 0, IFERROR(INDEX(Produktionsmethoden!H:H, MATCH($E94, Produktionsmethoden!$A:$A, 0), 0), ""))</f>
        <v>0</v>
      </c>
      <c r="AT94" s="187" cm="1">
        <f t="array" ref="AT94">IF(ISBLANK($E94), 0, IFERROR(INDEX(Produktionsmethoden!I:I, MATCH($E94, Produktionsmethoden!$A:$A, 0), 0), ""))</f>
        <v>0</v>
      </c>
      <c r="AU94" s="188"/>
    </row>
    <row r="95" spans="1:47" s="180" customFormat="1" ht="45" customHeight="1" thickTop="1" thickBot="1">
      <c r="A95" s="170"/>
      <c r="B95" s="179"/>
      <c r="C95" s="203">
        <v>82</v>
      </c>
      <c r="D95" s="312"/>
      <c r="E95" s="303"/>
      <c r="F95" s="313"/>
      <c r="G95" s="303"/>
      <c r="H95" s="303"/>
      <c r="I95" s="164"/>
      <c r="J95" s="303"/>
      <c r="K95" s="303"/>
      <c r="L95" s="163"/>
      <c r="M95" s="163"/>
      <c r="N95" s="307" t="str">
        <f t="shared" si="1"/>
        <v>Bitte zuerst Warenmenge in M angeben</v>
      </c>
      <c r="O95" s="163"/>
      <c r="P95" s="162"/>
      <c r="Q95" s="161"/>
      <c r="R95" s="160"/>
      <c r="S95" s="160"/>
      <c r="T95" s="159"/>
      <c r="U95" s="310"/>
      <c r="V95" s="310"/>
      <c r="W95" s="310"/>
      <c r="X95" s="310"/>
      <c r="Y95" s="310"/>
      <c r="Z95" s="310"/>
      <c r="AA95" s="310"/>
      <c r="AB95" s="206"/>
      <c r="AC95" s="206"/>
      <c r="AD95" s="207"/>
      <c r="AE95" s="200" t="str">
        <f>IFERROR(IF(NOT(AM95=0), AM95 &amp; " - " &amp; INDEX(Produktionsmethoden!$M:$M, MATCH(AM95, Produktionsmethoden!$K:$K, 0)), 0), AM95)</f>
        <v>Bitte CN Code in Spalte C angeben</v>
      </c>
      <c r="AF95" s="200">
        <f>IFERROR(IF(NOT(AN95=0), AN95 &amp; " - " &amp; INDEX(Produktionsmethoden!$M:$M, MATCH(AN95, Produktionsmethoden!$K:$K, 0)), 0), AN95)</f>
        <v>0</v>
      </c>
      <c r="AG95" s="200">
        <f>IFERROR(IF(NOT(AO95=0), AO95 &amp; " - " &amp; INDEX(Produktionsmethoden!$M:$M, MATCH(AO95, Produktionsmethoden!$K:$K, 0)), 0), AO95)</f>
        <v>0</v>
      </c>
      <c r="AH95" s="200">
        <f>IFERROR(IF(NOT(AP95=0), AP95 &amp; " - " &amp; INDEX(Produktionsmethoden!$M:$M, MATCH(AP95, Produktionsmethoden!$K:$K, 0)), 0), AP95)</f>
        <v>0</v>
      </c>
      <c r="AI95" s="200">
        <f>IFERROR(IF(NOT(AQ95=0), AQ95 &amp; " - " &amp; INDEX(Produktionsmethoden!$M:$M, MATCH(AQ95, Produktionsmethoden!$K:$K, 0)), 0), AQ95)</f>
        <v>0</v>
      </c>
      <c r="AJ95" s="200">
        <f>IFERROR(IF(NOT(AR95=0), AR95 &amp; " - " &amp; INDEX(Produktionsmethoden!$M:$M, MATCH(AR95, Produktionsmethoden!$K:$K, 0)), 0), AR95)</f>
        <v>0</v>
      </c>
      <c r="AK95" s="200">
        <f>IFERROR(IF(NOT(AS95=0), AS95 &amp; " - " &amp; INDEX(Produktionsmethoden!$M:$M, MATCH(AS95, Produktionsmethoden!$K:$K, 0)), 0), AS95)</f>
        <v>0</v>
      </c>
      <c r="AL95" s="200">
        <f>IFERROR(IF(NOT(AT95=0), AT95 &amp; " - " &amp; INDEX(Produktionsmethoden!$M:$M, MATCH(AT95, Produktionsmethoden!$K:$K, 0)), 0), AT95)</f>
        <v>0</v>
      </c>
      <c r="AM95" s="187" t="str" cm="1">
        <f t="array" ref="AM95">IF(ISBLANK($E95), "Bitte CN Code in Spalte C angeben", IFERROR(INDEX(Produktionsmethoden!B:B, MATCH($E95, Produktionsmethoden!$A:$A, 0), 0), ""))</f>
        <v>Bitte CN Code in Spalte C angeben</v>
      </c>
      <c r="AN95" s="187" cm="1">
        <f t="array" ref="AN95">IF(ISBLANK($E95), 0, IFERROR(INDEX(Produktionsmethoden!C:C, MATCH($E95, Produktionsmethoden!$A:$A, 0), 0), ""))</f>
        <v>0</v>
      </c>
      <c r="AO95" s="187" cm="1">
        <f t="array" ref="AO95">IF(ISBLANK($E95), 0, IFERROR(INDEX(Produktionsmethoden!D:D, MATCH($E95, Produktionsmethoden!$A:$A, 0), 0), ""))</f>
        <v>0</v>
      </c>
      <c r="AP95" s="187" cm="1">
        <f t="array" ref="AP95">IF(ISBLANK($E95), 0, IFERROR(INDEX(Produktionsmethoden!E:E, MATCH($E95, Produktionsmethoden!$A:$A, 0), 0), ""))</f>
        <v>0</v>
      </c>
      <c r="AQ95" s="187" cm="1">
        <f t="array" ref="AQ95">IF(ISBLANK($E95), 0, IFERROR(INDEX(Produktionsmethoden!F:F, MATCH($E95, Produktionsmethoden!$A:$A, 0), 0), ""))</f>
        <v>0</v>
      </c>
      <c r="AR95" s="187" cm="1">
        <f t="array" ref="AR95">IF(ISBLANK($E95), 0, IFERROR(INDEX(Produktionsmethoden!G:G, MATCH($E95, Produktionsmethoden!$A:$A, 0), 0), ""))</f>
        <v>0</v>
      </c>
      <c r="AS95" s="187" cm="1">
        <f t="array" ref="AS95">IF(ISBLANK($E95), 0, IFERROR(INDEX(Produktionsmethoden!H:H, MATCH($E95, Produktionsmethoden!$A:$A, 0), 0), ""))</f>
        <v>0</v>
      </c>
      <c r="AT95" s="187" cm="1">
        <f t="array" ref="AT95">IF(ISBLANK($E95), 0, IFERROR(INDEX(Produktionsmethoden!I:I, MATCH($E95, Produktionsmethoden!$A:$A, 0), 0), ""))</f>
        <v>0</v>
      </c>
      <c r="AU95" s="188"/>
    </row>
    <row r="96" spans="1:47" s="180" customFormat="1" ht="45" customHeight="1" thickTop="1" thickBot="1">
      <c r="A96" s="170"/>
      <c r="B96" s="179"/>
      <c r="C96" s="203">
        <v>83</v>
      </c>
      <c r="D96" s="312"/>
      <c r="E96" s="303"/>
      <c r="F96" s="313"/>
      <c r="G96" s="303"/>
      <c r="H96" s="303"/>
      <c r="I96" s="164"/>
      <c r="J96" s="303"/>
      <c r="K96" s="303"/>
      <c r="L96" s="163"/>
      <c r="M96" s="163"/>
      <c r="N96" s="307" t="str">
        <f t="shared" si="1"/>
        <v>Bitte zuerst Warenmenge in M angeben</v>
      </c>
      <c r="O96" s="163"/>
      <c r="P96" s="162"/>
      <c r="Q96" s="161"/>
      <c r="R96" s="160"/>
      <c r="S96" s="160"/>
      <c r="T96" s="159"/>
      <c r="U96" s="310"/>
      <c r="V96" s="310"/>
      <c r="W96" s="310"/>
      <c r="X96" s="310"/>
      <c r="Y96" s="310"/>
      <c r="Z96" s="310"/>
      <c r="AA96" s="310"/>
      <c r="AB96" s="206"/>
      <c r="AC96" s="206"/>
      <c r="AD96" s="207"/>
      <c r="AE96" s="200" t="str">
        <f>IFERROR(IF(NOT(AM96=0), AM96 &amp; " - " &amp; INDEX(Produktionsmethoden!$M:$M, MATCH(AM96, Produktionsmethoden!$K:$K, 0)), 0), AM96)</f>
        <v>Bitte CN Code in Spalte C angeben</v>
      </c>
      <c r="AF96" s="200">
        <f>IFERROR(IF(NOT(AN96=0), AN96 &amp; " - " &amp; INDEX(Produktionsmethoden!$M:$M, MATCH(AN96, Produktionsmethoden!$K:$K, 0)), 0), AN96)</f>
        <v>0</v>
      </c>
      <c r="AG96" s="200">
        <f>IFERROR(IF(NOT(AO96=0), AO96 &amp; " - " &amp; INDEX(Produktionsmethoden!$M:$M, MATCH(AO96, Produktionsmethoden!$K:$K, 0)), 0), AO96)</f>
        <v>0</v>
      </c>
      <c r="AH96" s="200">
        <f>IFERROR(IF(NOT(AP96=0), AP96 &amp; " - " &amp; INDEX(Produktionsmethoden!$M:$M, MATCH(AP96, Produktionsmethoden!$K:$K, 0)), 0), AP96)</f>
        <v>0</v>
      </c>
      <c r="AI96" s="200">
        <f>IFERROR(IF(NOT(AQ96=0), AQ96 &amp; " - " &amp; INDEX(Produktionsmethoden!$M:$M, MATCH(AQ96, Produktionsmethoden!$K:$K, 0)), 0), AQ96)</f>
        <v>0</v>
      </c>
      <c r="AJ96" s="200">
        <f>IFERROR(IF(NOT(AR96=0), AR96 &amp; " - " &amp; INDEX(Produktionsmethoden!$M:$M, MATCH(AR96, Produktionsmethoden!$K:$K, 0)), 0), AR96)</f>
        <v>0</v>
      </c>
      <c r="AK96" s="200">
        <f>IFERROR(IF(NOT(AS96=0), AS96 &amp; " - " &amp; INDEX(Produktionsmethoden!$M:$M, MATCH(AS96, Produktionsmethoden!$K:$K, 0)), 0), AS96)</f>
        <v>0</v>
      </c>
      <c r="AL96" s="200">
        <f>IFERROR(IF(NOT(AT96=0), AT96 &amp; " - " &amp; INDEX(Produktionsmethoden!$M:$M, MATCH(AT96, Produktionsmethoden!$K:$K, 0)), 0), AT96)</f>
        <v>0</v>
      </c>
      <c r="AM96" s="187" t="str" cm="1">
        <f t="array" ref="AM96">IF(ISBLANK($E96), "Bitte CN Code in Spalte C angeben", IFERROR(INDEX(Produktionsmethoden!B:B, MATCH($E96, Produktionsmethoden!$A:$A, 0), 0), ""))</f>
        <v>Bitte CN Code in Spalte C angeben</v>
      </c>
      <c r="AN96" s="187" cm="1">
        <f t="array" ref="AN96">IF(ISBLANK($E96), 0, IFERROR(INDEX(Produktionsmethoden!C:C, MATCH($E96, Produktionsmethoden!$A:$A, 0), 0), ""))</f>
        <v>0</v>
      </c>
      <c r="AO96" s="187" cm="1">
        <f t="array" ref="AO96">IF(ISBLANK($E96), 0, IFERROR(INDEX(Produktionsmethoden!D:D, MATCH($E96, Produktionsmethoden!$A:$A, 0), 0), ""))</f>
        <v>0</v>
      </c>
      <c r="AP96" s="187" cm="1">
        <f t="array" ref="AP96">IF(ISBLANK($E96), 0, IFERROR(INDEX(Produktionsmethoden!E:E, MATCH($E96, Produktionsmethoden!$A:$A, 0), 0), ""))</f>
        <v>0</v>
      </c>
      <c r="AQ96" s="187" cm="1">
        <f t="array" ref="AQ96">IF(ISBLANK($E96), 0, IFERROR(INDEX(Produktionsmethoden!F:F, MATCH($E96, Produktionsmethoden!$A:$A, 0), 0), ""))</f>
        <v>0</v>
      </c>
      <c r="AR96" s="187" cm="1">
        <f t="array" ref="AR96">IF(ISBLANK($E96), 0, IFERROR(INDEX(Produktionsmethoden!G:G, MATCH($E96, Produktionsmethoden!$A:$A, 0), 0), ""))</f>
        <v>0</v>
      </c>
      <c r="AS96" s="187" cm="1">
        <f t="array" ref="AS96">IF(ISBLANK($E96), 0, IFERROR(INDEX(Produktionsmethoden!H:H, MATCH($E96, Produktionsmethoden!$A:$A, 0), 0), ""))</f>
        <v>0</v>
      </c>
      <c r="AT96" s="187" cm="1">
        <f t="array" ref="AT96">IF(ISBLANK($E96), 0, IFERROR(INDEX(Produktionsmethoden!I:I, MATCH($E96, Produktionsmethoden!$A:$A, 0), 0), ""))</f>
        <v>0</v>
      </c>
      <c r="AU96" s="188"/>
    </row>
    <row r="97" spans="1:47" s="180" customFormat="1" ht="45" customHeight="1" thickTop="1" thickBot="1">
      <c r="A97" s="170"/>
      <c r="B97" s="179"/>
      <c r="C97" s="203">
        <v>84</v>
      </c>
      <c r="D97" s="312"/>
      <c r="E97" s="303"/>
      <c r="F97" s="313"/>
      <c r="G97" s="303"/>
      <c r="H97" s="303"/>
      <c r="I97" s="164"/>
      <c r="J97" s="303"/>
      <c r="K97" s="303"/>
      <c r="L97" s="163"/>
      <c r="M97" s="163"/>
      <c r="N97" s="307" t="str">
        <f t="shared" si="1"/>
        <v>Bitte zuerst Warenmenge in M angeben</v>
      </c>
      <c r="O97" s="163"/>
      <c r="P97" s="162"/>
      <c r="Q97" s="161"/>
      <c r="R97" s="160"/>
      <c r="S97" s="160"/>
      <c r="T97" s="159"/>
      <c r="U97" s="310"/>
      <c r="V97" s="310"/>
      <c r="W97" s="310"/>
      <c r="X97" s="310"/>
      <c r="Y97" s="310"/>
      <c r="Z97" s="310"/>
      <c r="AA97" s="310"/>
      <c r="AB97" s="206"/>
      <c r="AC97" s="206"/>
      <c r="AD97" s="207"/>
      <c r="AE97" s="200" t="str">
        <f>IFERROR(IF(NOT(AM97=0), AM97 &amp; " - " &amp; INDEX(Produktionsmethoden!$M:$M, MATCH(AM97, Produktionsmethoden!$K:$K, 0)), 0), AM97)</f>
        <v>Bitte CN Code in Spalte C angeben</v>
      </c>
      <c r="AF97" s="200">
        <f>IFERROR(IF(NOT(AN97=0), AN97 &amp; " - " &amp; INDEX(Produktionsmethoden!$M:$M, MATCH(AN97, Produktionsmethoden!$K:$K, 0)), 0), AN97)</f>
        <v>0</v>
      </c>
      <c r="AG97" s="200">
        <f>IFERROR(IF(NOT(AO97=0), AO97 &amp; " - " &amp; INDEX(Produktionsmethoden!$M:$M, MATCH(AO97, Produktionsmethoden!$K:$K, 0)), 0), AO97)</f>
        <v>0</v>
      </c>
      <c r="AH97" s="200">
        <f>IFERROR(IF(NOT(AP97=0), AP97 &amp; " - " &amp; INDEX(Produktionsmethoden!$M:$M, MATCH(AP97, Produktionsmethoden!$K:$K, 0)), 0), AP97)</f>
        <v>0</v>
      </c>
      <c r="AI97" s="200">
        <f>IFERROR(IF(NOT(AQ97=0), AQ97 &amp; " - " &amp; INDEX(Produktionsmethoden!$M:$M, MATCH(AQ97, Produktionsmethoden!$K:$K, 0)), 0), AQ97)</f>
        <v>0</v>
      </c>
      <c r="AJ97" s="200">
        <f>IFERROR(IF(NOT(AR97=0), AR97 &amp; " - " &amp; INDEX(Produktionsmethoden!$M:$M, MATCH(AR97, Produktionsmethoden!$K:$K, 0)), 0), AR97)</f>
        <v>0</v>
      </c>
      <c r="AK97" s="200">
        <f>IFERROR(IF(NOT(AS97=0), AS97 &amp; " - " &amp; INDEX(Produktionsmethoden!$M:$M, MATCH(AS97, Produktionsmethoden!$K:$K, 0)), 0), AS97)</f>
        <v>0</v>
      </c>
      <c r="AL97" s="200">
        <f>IFERROR(IF(NOT(AT97=0), AT97 &amp; " - " &amp; INDEX(Produktionsmethoden!$M:$M, MATCH(AT97, Produktionsmethoden!$K:$K, 0)), 0), AT97)</f>
        <v>0</v>
      </c>
      <c r="AM97" s="187" t="str" cm="1">
        <f t="array" ref="AM97">IF(ISBLANK($E97), "Bitte CN Code in Spalte C angeben", IFERROR(INDEX(Produktionsmethoden!B:B, MATCH($E97, Produktionsmethoden!$A:$A, 0), 0), ""))</f>
        <v>Bitte CN Code in Spalte C angeben</v>
      </c>
      <c r="AN97" s="187" cm="1">
        <f t="array" ref="AN97">IF(ISBLANK($E97), 0, IFERROR(INDEX(Produktionsmethoden!C:C, MATCH($E97, Produktionsmethoden!$A:$A, 0), 0), ""))</f>
        <v>0</v>
      </c>
      <c r="AO97" s="187" cm="1">
        <f t="array" ref="AO97">IF(ISBLANK($E97), 0, IFERROR(INDEX(Produktionsmethoden!D:D, MATCH($E97, Produktionsmethoden!$A:$A, 0), 0), ""))</f>
        <v>0</v>
      </c>
      <c r="AP97" s="187" cm="1">
        <f t="array" ref="AP97">IF(ISBLANK($E97), 0, IFERROR(INDEX(Produktionsmethoden!E:E, MATCH($E97, Produktionsmethoden!$A:$A, 0), 0), ""))</f>
        <v>0</v>
      </c>
      <c r="AQ97" s="187" cm="1">
        <f t="array" ref="AQ97">IF(ISBLANK($E97), 0, IFERROR(INDEX(Produktionsmethoden!F:F, MATCH($E97, Produktionsmethoden!$A:$A, 0), 0), ""))</f>
        <v>0</v>
      </c>
      <c r="AR97" s="187" cm="1">
        <f t="array" ref="AR97">IF(ISBLANK($E97), 0, IFERROR(INDEX(Produktionsmethoden!G:G, MATCH($E97, Produktionsmethoden!$A:$A, 0), 0), ""))</f>
        <v>0</v>
      </c>
      <c r="AS97" s="187" cm="1">
        <f t="array" ref="AS97">IF(ISBLANK($E97), 0, IFERROR(INDEX(Produktionsmethoden!H:H, MATCH($E97, Produktionsmethoden!$A:$A, 0), 0), ""))</f>
        <v>0</v>
      </c>
      <c r="AT97" s="187" cm="1">
        <f t="array" ref="AT97">IF(ISBLANK($E97), 0, IFERROR(INDEX(Produktionsmethoden!I:I, MATCH($E97, Produktionsmethoden!$A:$A, 0), 0), ""))</f>
        <v>0</v>
      </c>
      <c r="AU97" s="188"/>
    </row>
    <row r="98" spans="1:47" s="180" customFormat="1" ht="45" customHeight="1" thickTop="1" thickBot="1">
      <c r="A98" s="170"/>
      <c r="B98" s="179"/>
      <c r="C98" s="203">
        <v>85</v>
      </c>
      <c r="D98" s="312"/>
      <c r="E98" s="303"/>
      <c r="F98" s="313"/>
      <c r="G98" s="303"/>
      <c r="H98" s="303"/>
      <c r="I98" s="164"/>
      <c r="J98" s="303"/>
      <c r="K98" s="303"/>
      <c r="L98" s="163"/>
      <c r="M98" s="163"/>
      <c r="N98" s="307" t="str">
        <f t="shared" si="1"/>
        <v>Bitte zuerst Warenmenge in M angeben</v>
      </c>
      <c r="O98" s="163"/>
      <c r="P98" s="162"/>
      <c r="Q98" s="161"/>
      <c r="R98" s="160"/>
      <c r="S98" s="160"/>
      <c r="T98" s="159"/>
      <c r="U98" s="310"/>
      <c r="V98" s="310"/>
      <c r="W98" s="310"/>
      <c r="X98" s="310"/>
      <c r="Y98" s="310"/>
      <c r="Z98" s="310"/>
      <c r="AA98" s="310"/>
      <c r="AB98" s="206"/>
      <c r="AC98" s="206"/>
      <c r="AD98" s="207"/>
      <c r="AE98" s="200" t="str">
        <f>IFERROR(IF(NOT(AM98=0), AM98 &amp; " - " &amp; INDEX(Produktionsmethoden!$M:$M, MATCH(AM98, Produktionsmethoden!$K:$K, 0)), 0), AM98)</f>
        <v>Bitte CN Code in Spalte C angeben</v>
      </c>
      <c r="AF98" s="200">
        <f>IFERROR(IF(NOT(AN98=0), AN98 &amp; " - " &amp; INDEX(Produktionsmethoden!$M:$M, MATCH(AN98, Produktionsmethoden!$K:$K, 0)), 0), AN98)</f>
        <v>0</v>
      </c>
      <c r="AG98" s="200">
        <f>IFERROR(IF(NOT(AO98=0), AO98 &amp; " - " &amp; INDEX(Produktionsmethoden!$M:$M, MATCH(AO98, Produktionsmethoden!$K:$K, 0)), 0), AO98)</f>
        <v>0</v>
      </c>
      <c r="AH98" s="200">
        <f>IFERROR(IF(NOT(AP98=0), AP98 &amp; " - " &amp; INDEX(Produktionsmethoden!$M:$M, MATCH(AP98, Produktionsmethoden!$K:$K, 0)), 0), AP98)</f>
        <v>0</v>
      </c>
      <c r="AI98" s="200">
        <f>IFERROR(IF(NOT(AQ98=0), AQ98 &amp; " - " &amp; INDEX(Produktionsmethoden!$M:$M, MATCH(AQ98, Produktionsmethoden!$K:$K, 0)), 0), AQ98)</f>
        <v>0</v>
      </c>
      <c r="AJ98" s="200">
        <f>IFERROR(IF(NOT(AR98=0), AR98 &amp; " - " &amp; INDEX(Produktionsmethoden!$M:$M, MATCH(AR98, Produktionsmethoden!$K:$K, 0)), 0), AR98)</f>
        <v>0</v>
      </c>
      <c r="AK98" s="200">
        <f>IFERROR(IF(NOT(AS98=0), AS98 &amp; " - " &amp; INDEX(Produktionsmethoden!$M:$M, MATCH(AS98, Produktionsmethoden!$K:$K, 0)), 0), AS98)</f>
        <v>0</v>
      </c>
      <c r="AL98" s="200">
        <f>IFERROR(IF(NOT(AT98=0), AT98 &amp; " - " &amp; INDEX(Produktionsmethoden!$M:$M, MATCH(AT98, Produktionsmethoden!$K:$K, 0)), 0), AT98)</f>
        <v>0</v>
      </c>
      <c r="AM98" s="187" t="str" cm="1">
        <f t="array" ref="AM98">IF(ISBLANK($E98), "Bitte CN Code in Spalte C angeben", IFERROR(INDEX(Produktionsmethoden!B:B, MATCH($E98, Produktionsmethoden!$A:$A, 0), 0), ""))</f>
        <v>Bitte CN Code in Spalte C angeben</v>
      </c>
      <c r="AN98" s="187" cm="1">
        <f t="array" ref="AN98">IF(ISBLANK($E98), 0, IFERROR(INDEX(Produktionsmethoden!C:C, MATCH($E98, Produktionsmethoden!$A:$A, 0), 0), ""))</f>
        <v>0</v>
      </c>
      <c r="AO98" s="187" cm="1">
        <f t="array" ref="AO98">IF(ISBLANK($E98), 0, IFERROR(INDEX(Produktionsmethoden!D:D, MATCH($E98, Produktionsmethoden!$A:$A, 0), 0), ""))</f>
        <v>0</v>
      </c>
      <c r="AP98" s="187" cm="1">
        <f t="array" ref="AP98">IF(ISBLANK($E98), 0, IFERROR(INDEX(Produktionsmethoden!E:E, MATCH($E98, Produktionsmethoden!$A:$A, 0), 0), ""))</f>
        <v>0</v>
      </c>
      <c r="AQ98" s="187" cm="1">
        <f t="array" ref="AQ98">IF(ISBLANK($E98), 0, IFERROR(INDEX(Produktionsmethoden!F:F, MATCH($E98, Produktionsmethoden!$A:$A, 0), 0), ""))</f>
        <v>0</v>
      </c>
      <c r="AR98" s="187" cm="1">
        <f t="array" ref="AR98">IF(ISBLANK($E98), 0, IFERROR(INDEX(Produktionsmethoden!G:G, MATCH($E98, Produktionsmethoden!$A:$A, 0), 0), ""))</f>
        <v>0</v>
      </c>
      <c r="AS98" s="187" cm="1">
        <f t="array" ref="AS98">IF(ISBLANK($E98), 0, IFERROR(INDEX(Produktionsmethoden!H:H, MATCH($E98, Produktionsmethoden!$A:$A, 0), 0), ""))</f>
        <v>0</v>
      </c>
      <c r="AT98" s="187" cm="1">
        <f t="array" ref="AT98">IF(ISBLANK($E98), 0, IFERROR(INDEX(Produktionsmethoden!I:I, MATCH($E98, Produktionsmethoden!$A:$A, 0), 0), ""))</f>
        <v>0</v>
      </c>
      <c r="AU98" s="188"/>
    </row>
    <row r="99" spans="1:47" s="180" customFormat="1" ht="45" customHeight="1" thickTop="1" thickBot="1">
      <c r="A99" s="170"/>
      <c r="B99" s="179"/>
      <c r="C99" s="203">
        <v>86</v>
      </c>
      <c r="D99" s="312"/>
      <c r="E99" s="303"/>
      <c r="F99" s="313"/>
      <c r="G99" s="303"/>
      <c r="H99" s="303"/>
      <c r="I99" s="164"/>
      <c r="J99" s="303"/>
      <c r="K99" s="303"/>
      <c r="L99" s="163"/>
      <c r="M99" s="163"/>
      <c r="N99" s="307" t="str">
        <f t="shared" si="1"/>
        <v>Bitte zuerst Warenmenge in M angeben</v>
      </c>
      <c r="O99" s="163"/>
      <c r="P99" s="162"/>
      <c r="Q99" s="161"/>
      <c r="R99" s="160"/>
      <c r="S99" s="160"/>
      <c r="T99" s="159"/>
      <c r="U99" s="310"/>
      <c r="V99" s="310"/>
      <c r="W99" s="310"/>
      <c r="X99" s="310"/>
      <c r="Y99" s="310"/>
      <c r="Z99" s="310"/>
      <c r="AA99" s="310"/>
      <c r="AB99" s="206"/>
      <c r="AC99" s="206"/>
      <c r="AD99" s="207"/>
      <c r="AE99" s="200" t="str">
        <f>IFERROR(IF(NOT(AM99=0), AM99 &amp; " - " &amp; INDEX(Produktionsmethoden!$M:$M, MATCH(AM99, Produktionsmethoden!$K:$K, 0)), 0), AM99)</f>
        <v>Bitte CN Code in Spalte C angeben</v>
      </c>
      <c r="AF99" s="200">
        <f>IFERROR(IF(NOT(AN99=0), AN99 &amp; " - " &amp; INDEX(Produktionsmethoden!$M:$M, MATCH(AN99, Produktionsmethoden!$K:$K, 0)), 0), AN99)</f>
        <v>0</v>
      </c>
      <c r="AG99" s="200">
        <f>IFERROR(IF(NOT(AO99=0), AO99 &amp; " - " &amp; INDEX(Produktionsmethoden!$M:$M, MATCH(AO99, Produktionsmethoden!$K:$K, 0)), 0), AO99)</f>
        <v>0</v>
      </c>
      <c r="AH99" s="200">
        <f>IFERROR(IF(NOT(AP99=0), AP99 &amp; " - " &amp; INDEX(Produktionsmethoden!$M:$M, MATCH(AP99, Produktionsmethoden!$K:$K, 0)), 0), AP99)</f>
        <v>0</v>
      </c>
      <c r="AI99" s="200">
        <f>IFERROR(IF(NOT(AQ99=0), AQ99 &amp; " - " &amp; INDEX(Produktionsmethoden!$M:$M, MATCH(AQ99, Produktionsmethoden!$K:$K, 0)), 0), AQ99)</f>
        <v>0</v>
      </c>
      <c r="AJ99" s="200">
        <f>IFERROR(IF(NOT(AR99=0), AR99 &amp; " - " &amp; INDEX(Produktionsmethoden!$M:$M, MATCH(AR99, Produktionsmethoden!$K:$K, 0)), 0), AR99)</f>
        <v>0</v>
      </c>
      <c r="AK99" s="200">
        <f>IFERROR(IF(NOT(AS99=0), AS99 &amp; " - " &amp; INDEX(Produktionsmethoden!$M:$M, MATCH(AS99, Produktionsmethoden!$K:$K, 0)), 0), AS99)</f>
        <v>0</v>
      </c>
      <c r="AL99" s="200">
        <f>IFERROR(IF(NOT(AT99=0), AT99 &amp; " - " &amp; INDEX(Produktionsmethoden!$M:$M, MATCH(AT99, Produktionsmethoden!$K:$K, 0)), 0), AT99)</f>
        <v>0</v>
      </c>
      <c r="AM99" s="187" t="str" cm="1">
        <f t="array" ref="AM99">IF(ISBLANK($E99), "Bitte CN Code in Spalte C angeben", IFERROR(INDEX(Produktionsmethoden!B:B, MATCH($E99, Produktionsmethoden!$A:$A, 0), 0), ""))</f>
        <v>Bitte CN Code in Spalte C angeben</v>
      </c>
      <c r="AN99" s="187" cm="1">
        <f t="array" ref="AN99">IF(ISBLANK($E99), 0, IFERROR(INDEX(Produktionsmethoden!C:C, MATCH($E99, Produktionsmethoden!$A:$A, 0), 0), ""))</f>
        <v>0</v>
      </c>
      <c r="AO99" s="187" cm="1">
        <f t="array" ref="AO99">IF(ISBLANK($E99), 0, IFERROR(INDEX(Produktionsmethoden!D:D, MATCH($E99, Produktionsmethoden!$A:$A, 0), 0), ""))</f>
        <v>0</v>
      </c>
      <c r="AP99" s="187" cm="1">
        <f t="array" ref="AP99">IF(ISBLANK($E99), 0, IFERROR(INDEX(Produktionsmethoden!E:E, MATCH($E99, Produktionsmethoden!$A:$A, 0), 0), ""))</f>
        <v>0</v>
      </c>
      <c r="AQ99" s="187" cm="1">
        <f t="array" ref="AQ99">IF(ISBLANK($E99), 0, IFERROR(INDEX(Produktionsmethoden!F:F, MATCH($E99, Produktionsmethoden!$A:$A, 0), 0), ""))</f>
        <v>0</v>
      </c>
      <c r="AR99" s="187" cm="1">
        <f t="array" ref="AR99">IF(ISBLANK($E99), 0, IFERROR(INDEX(Produktionsmethoden!G:G, MATCH($E99, Produktionsmethoden!$A:$A, 0), 0), ""))</f>
        <v>0</v>
      </c>
      <c r="AS99" s="187" cm="1">
        <f t="array" ref="AS99">IF(ISBLANK($E99), 0, IFERROR(INDEX(Produktionsmethoden!H:H, MATCH($E99, Produktionsmethoden!$A:$A, 0), 0), ""))</f>
        <v>0</v>
      </c>
      <c r="AT99" s="187" cm="1">
        <f t="array" ref="AT99">IF(ISBLANK($E99), 0, IFERROR(INDEX(Produktionsmethoden!I:I, MATCH($E99, Produktionsmethoden!$A:$A, 0), 0), ""))</f>
        <v>0</v>
      </c>
      <c r="AU99" s="188"/>
    </row>
    <row r="100" spans="1:47" s="180" customFormat="1" ht="45" customHeight="1" thickTop="1" thickBot="1">
      <c r="A100" s="170"/>
      <c r="B100" s="179"/>
      <c r="C100" s="203">
        <v>87</v>
      </c>
      <c r="D100" s="312"/>
      <c r="E100" s="303"/>
      <c r="F100" s="313"/>
      <c r="G100" s="303"/>
      <c r="H100" s="303"/>
      <c r="I100" s="164"/>
      <c r="J100" s="303"/>
      <c r="K100" s="303"/>
      <c r="L100" s="163"/>
      <c r="M100" s="163"/>
      <c r="N100" s="307" t="str">
        <f t="shared" si="1"/>
        <v>Bitte zuerst Warenmenge in M angeben</v>
      </c>
      <c r="O100" s="163"/>
      <c r="P100" s="162"/>
      <c r="Q100" s="161"/>
      <c r="R100" s="160"/>
      <c r="S100" s="160"/>
      <c r="T100" s="159"/>
      <c r="U100" s="310"/>
      <c r="V100" s="310"/>
      <c r="W100" s="310"/>
      <c r="X100" s="310"/>
      <c r="Y100" s="310"/>
      <c r="Z100" s="310"/>
      <c r="AA100" s="310"/>
      <c r="AB100" s="206"/>
      <c r="AC100" s="206"/>
      <c r="AD100" s="207"/>
      <c r="AE100" s="200" t="str">
        <f>IFERROR(IF(NOT(AM100=0), AM100 &amp; " - " &amp; INDEX(Produktionsmethoden!$M:$M, MATCH(AM100, Produktionsmethoden!$K:$K, 0)), 0), AM100)</f>
        <v>Bitte CN Code in Spalte C angeben</v>
      </c>
      <c r="AF100" s="200">
        <f>IFERROR(IF(NOT(AN100=0), AN100 &amp; " - " &amp; INDEX(Produktionsmethoden!$M:$M, MATCH(AN100, Produktionsmethoden!$K:$K, 0)), 0), AN100)</f>
        <v>0</v>
      </c>
      <c r="AG100" s="200">
        <f>IFERROR(IF(NOT(AO100=0), AO100 &amp; " - " &amp; INDEX(Produktionsmethoden!$M:$M, MATCH(AO100, Produktionsmethoden!$K:$K, 0)), 0), AO100)</f>
        <v>0</v>
      </c>
      <c r="AH100" s="200">
        <f>IFERROR(IF(NOT(AP100=0), AP100 &amp; " - " &amp; INDEX(Produktionsmethoden!$M:$M, MATCH(AP100, Produktionsmethoden!$K:$K, 0)), 0), AP100)</f>
        <v>0</v>
      </c>
      <c r="AI100" s="200">
        <f>IFERROR(IF(NOT(AQ100=0), AQ100 &amp; " - " &amp; INDEX(Produktionsmethoden!$M:$M, MATCH(AQ100, Produktionsmethoden!$K:$K, 0)), 0), AQ100)</f>
        <v>0</v>
      </c>
      <c r="AJ100" s="200">
        <f>IFERROR(IF(NOT(AR100=0), AR100 &amp; " - " &amp; INDEX(Produktionsmethoden!$M:$M, MATCH(AR100, Produktionsmethoden!$K:$K, 0)), 0), AR100)</f>
        <v>0</v>
      </c>
      <c r="AK100" s="200">
        <f>IFERROR(IF(NOT(AS100=0), AS100 &amp; " - " &amp; INDEX(Produktionsmethoden!$M:$M, MATCH(AS100, Produktionsmethoden!$K:$K, 0)), 0), AS100)</f>
        <v>0</v>
      </c>
      <c r="AL100" s="200">
        <f>IFERROR(IF(NOT(AT100=0), AT100 &amp; " - " &amp; INDEX(Produktionsmethoden!$M:$M, MATCH(AT100, Produktionsmethoden!$K:$K, 0)), 0), AT100)</f>
        <v>0</v>
      </c>
      <c r="AM100" s="187" t="str" cm="1">
        <f t="array" ref="AM100">IF(ISBLANK($E100), "Bitte CN Code in Spalte C angeben", IFERROR(INDEX(Produktionsmethoden!B:B, MATCH($E100, Produktionsmethoden!$A:$A, 0), 0), ""))</f>
        <v>Bitte CN Code in Spalte C angeben</v>
      </c>
      <c r="AN100" s="187" cm="1">
        <f t="array" ref="AN100">IF(ISBLANK($E100), 0, IFERROR(INDEX(Produktionsmethoden!C:C, MATCH($E100, Produktionsmethoden!$A:$A, 0), 0), ""))</f>
        <v>0</v>
      </c>
      <c r="AO100" s="187" cm="1">
        <f t="array" ref="AO100">IF(ISBLANK($E100), 0, IFERROR(INDEX(Produktionsmethoden!D:D, MATCH($E100, Produktionsmethoden!$A:$A, 0), 0), ""))</f>
        <v>0</v>
      </c>
      <c r="AP100" s="187" cm="1">
        <f t="array" ref="AP100">IF(ISBLANK($E100), 0, IFERROR(INDEX(Produktionsmethoden!E:E, MATCH($E100, Produktionsmethoden!$A:$A, 0), 0), ""))</f>
        <v>0</v>
      </c>
      <c r="AQ100" s="187" cm="1">
        <f t="array" ref="AQ100">IF(ISBLANK($E100), 0, IFERROR(INDEX(Produktionsmethoden!F:F, MATCH($E100, Produktionsmethoden!$A:$A, 0), 0), ""))</f>
        <v>0</v>
      </c>
      <c r="AR100" s="187" cm="1">
        <f t="array" ref="AR100">IF(ISBLANK($E100), 0, IFERROR(INDEX(Produktionsmethoden!G:G, MATCH($E100, Produktionsmethoden!$A:$A, 0), 0), ""))</f>
        <v>0</v>
      </c>
      <c r="AS100" s="187" cm="1">
        <f t="array" ref="AS100">IF(ISBLANK($E100), 0, IFERROR(INDEX(Produktionsmethoden!H:H, MATCH($E100, Produktionsmethoden!$A:$A, 0), 0), ""))</f>
        <v>0</v>
      </c>
      <c r="AT100" s="187" cm="1">
        <f t="array" ref="AT100">IF(ISBLANK($E100), 0, IFERROR(INDEX(Produktionsmethoden!I:I, MATCH($E100, Produktionsmethoden!$A:$A, 0), 0), ""))</f>
        <v>0</v>
      </c>
      <c r="AU100" s="188"/>
    </row>
    <row r="101" spans="1:47" s="180" customFormat="1" ht="45" customHeight="1" thickTop="1" thickBot="1">
      <c r="A101" s="170"/>
      <c r="B101" s="179"/>
      <c r="C101" s="203">
        <v>88</v>
      </c>
      <c r="D101" s="312"/>
      <c r="E101" s="303"/>
      <c r="F101" s="313"/>
      <c r="G101" s="303"/>
      <c r="H101" s="303"/>
      <c r="I101" s="164"/>
      <c r="J101" s="303"/>
      <c r="K101" s="303"/>
      <c r="L101" s="163"/>
      <c r="M101" s="163"/>
      <c r="N101" s="307" t="str">
        <f t="shared" si="1"/>
        <v>Bitte zuerst Warenmenge in M angeben</v>
      </c>
      <c r="O101" s="163"/>
      <c r="P101" s="162"/>
      <c r="Q101" s="161"/>
      <c r="R101" s="160"/>
      <c r="S101" s="160"/>
      <c r="T101" s="159"/>
      <c r="U101" s="310"/>
      <c r="V101" s="310"/>
      <c r="W101" s="310"/>
      <c r="X101" s="310"/>
      <c r="Y101" s="310"/>
      <c r="Z101" s="310"/>
      <c r="AA101" s="310"/>
      <c r="AB101" s="206"/>
      <c r="AC101" s="206"/>
      <c r="AD101" s="207"/>
      <c r="AE101" s="200" t="str">
        <f>IFERROR(IF(NOT(AM101=0), AM101 &amp; " - " &amp; INDEX(Produktionsmethoden!$M:$M, MATCH(AM101, Produktionsmethoden!$K:$K, 0)), 0), AM101)</f>
        <v>Bitte CN Code in Spalte C angeben</v>
      </c>
      <c r="AF101" s="200">
        <f>IFERROR(IF(NOT(AN101=0), AN101 &amp; " - " &amp; INDEX(Produktionsmethoden!$M:$M, MATCH(AN101, Produktionsmethoden!$K:$K, 0)), 0), AN101)</f>
        <v>0</v>
      </c>
      <c r="AG101" s="200">
        <f>IFERROR(IF(NOT(AO101=0), AO101 &amp; " - " &amp; INDEX(Produktionsmethoden!$M:$M, MATCH(AO101, Produktionsmethoden!$K:$K, 0)), 0), AO101)</f>
        <v>0</v>
      </c>
      <c r="AH101" s="200">
        <f>IFERROR(IF(NOT(AP101=0), AP101 &amp; " - " &amp; INDEX(Produktionsmethoden!$M:$M, MATCH(AP101, Produktionsmethoden!$K:$K, 0)), 0), AP101)</f>
        <v>0</v>
      </c>
      <c r="AI101" s="200">
        <f>IFERROR(IF(NOT(AQ101=0), AQ101 &amp; " - " &amp; INDEX(Produktionsmethoden!$M:$M, MATCH(AQ101, Produktionsmethoden!$K:$K, 0)), 0), AQ101)</f>
        <v>0</v>
      </c>
      <c r="AJ101" s="200">
        <f>IFERROR(IF(NOT(AR101=0), AR101 &amp; " - " &amp; INDEX(Produktionsmethoden!$M:$M, MATCH(AR101, Produktionsmethoden!$K:$K, 0)), 0), AR101)</f>
        <v>0</v>
      </c>
      <c r="AK101" s="200">
        <f>IFERROR(IF(NOT(AS101=0), AS101 &amp; " - " &amp; INDEX(Produktionsmethoden!$M:$M, MATCH(AS101, Produktionsmethoden!$K:$K, 0)), 0), AS101)</f>
        <v>0</v>
      </c>
      <c r="AL101" s="200">
        <f>IFERROR(IF(NOT(AT101=0), AT101 &amp; " - " &amp; INDEX(Produktionsmethoden!$M:$M, MATCH(AT101, Produktionsmethoden!$K:$K, 0)), 0), AT101)</f>
        <v>0</v>
      </c>
      <c r="AM101" s="187" t="str" cm="1">
        <f t="array" ref="AM101">IF(ISBLANK($E101), "Bitte CN Code in Spalte C angeben", IFERROR(INDEX(Produktionsmethoden!B:B, MATCH($E101, Produktionsmethoden!$A:$A, 0), 0), ""))</f>
        <v>Bitte CN Code in Spalte C angeben</v>
      </c>
      <c r="AN101" s="187" cm="1">
        <f t="array" ref="AN101">IF(ISBLANK($E101), 0, IFERROR(INDEX(Produktionsmethoden!C:C, MATCH($E101, Produktionsmethoden!$A:$A, 0), 0), ""))</f>
        <v>0</v>
      </c>
      <c r="AO101" s="187" cm="1">
        <f t="array" ref="AO101">IF(ISBLANK($E101), 0, IFERROR(INDEX(Produktionsmethoden!D:D, MATCH($E101, Produktionsmethoden!$A:$A, 0), 0), ""))</f>
        <v>0</v>
      </c>
      <c r="AP101" s="187" cm="1">
        <f t="array" ref="AP101">IF(ISBLANK($E101), 0, IFERROR(INDEX(Produktionsmethoden!E:E, MATCH($E101, Produktionsmethoden!$A:$A, 0), 0), ""))</f>
        <v>0</v>
      </c>
      <c r="AQ101" s="187" cm="1">
        <f t="array" ref="AQ101">IF(ISBLANK($E101), 0, IFERROR(INDEX(Produktionsmethoden!F:F, MATCH($E101, Produktionsmethoden!$A:$A, 0), 0), ""))</f>
        <v>0</v>
      </c>
      <c r="AR101" s="187" cm="1">
        <f t="array" ref="AR101">IF(ISBLANK($E101), 0, IFERROR(INDEX(Produktionsmethoden!G:G, MATCH($E101, Produktionsmethoden!$A:$A, 0), 0), ""))</f>
        <v>0</v>
      </c>
      <c r="AS101" s="187" cm="1">
        <f t="array" ref="AS101">IF(ISBLANK($E101), 0, IFERROR(INDEX(Produktionsmethoden!H:H, MATCH($E101, Produktionsmethoden!$A:$A, 0), 0), ""))</f>
        <v>0</v>
      </c>
      <c r="AT101" s="187" cm="1">
        <f t="array" ref="AT101">IF(ISBLANK($E101), 0, IFERROR(INDEX(Produktionsmethoden!I:I, MATCH($E101, Produktionsmethoden!$A:$A, 0), 0), ""))</f>
        <v>0</v>
      </c>
      <c r="AU101" s="188"/>
    </row>
    <row r="102" spans="1:47" s="180" customFormat="1" ht="45" customHeight="1" thickTop="1" thickBot="1">
      <c r="A102" s="170"/>
      <c r="B102" s="179"/>
      <c r="C102" s="203">
        <v>89</v>
      </c>
      <c r="D102" s="312"/>
      <c r="E102" s="303"/>
      <c r="F102" s="313"/>
      <c r="G102" s="303"/>
      <c r="H102" s="303"/>
      <c r="I102" s="164"/>
      <c r="J102" s="303"/>
      <c r="K102" s="303"/>
      <c r="L102" s="163"/>
      <c r="M102" s="163"/>
      <c r="N102" s="307" t="str">
        <f t="shared" si="1"/>
        <v>Bitte zuerst Warenmenge in M angeben</v>
      </c>
      <c r="O102" s="163"/>
      <c r="P102" s="162"/>
      <c r="Q102" s="161"/>
      <c r="R102" s="160"/>
      <c r="S102" s="160"/>
      <c r="T102" s="159"/>
      <c r="U102" s="310"/>
      <c r="V102" s="310"/>
      <c r="W102" s="310"/>
      <c r="X102" s="310"/>
      <c r="Y102" s="310"/>
      <c r="Z102" s="310"/>
      <c r="AA102" s="310"/>
      <c r="AB102" s="206"/>
      <c r="AC102" s="206"/>
      <c r="AD102" s="207"/>
      <c r="AE102" s="200" t="str">
        <f>IFERROR(IF(NOT(AM102=0), AM102 &amp; " - " &amp; INDEX(Produktionsmethoden!$M:$M, MATCH(AM102, Produktionsmethoden!$K:$K, 0)), 0), AM102)</f>
        <v>Bitte CN Code in Spalte C angeben</v>
      </c>
      <c r="AF102" s="200">
        <f>IFERROR(IF(NOT(AN102=0), AN102 &amp; " - " &amp; INDEX(Produktionsmethoden!$M:$M, MATCH(AN102, Produktionsmethoden!$K:$K, 0)), 0), AN102)</f>
        <v>0</v>
      </c>
      <c r="AG102" s="200">
        <f>IFERROR(IF(NOT(AO102=0), AO102 &amp; " - " &amp; INDEX(Produktionsmethoden!$M:$M, MATCH(AO102, Produktionsmethoden!$K:$K, 0)), 0), AO102)</f>
        <v>0</v>
      </c>
      <c r="AH102" s="200">
        <f>IFERROR(IF(NOT(AP102=0), AP102 &amp; " - " &amp; INDEX(Produktionsmethoden!$M:$M, MATCH(AP102, Produktionsmethoden!$K:$K, 0)), 0), AP102)</f>
        <v>0</v>
      </c>
      <c r="AI102" s="200">
        <f>IFERROR(IF(NOT(AQ102=0), AQ102 &amp; " - " &amp; INDEX(Produktionsmethoden!$M:$M, MATCH(AQ102, Produktionsmethoden!$K:$K, 0)), 0), AQ102)</f>
        <v>0</v>
      </c>
      <c r="AJ102" s="200">
        <f>IFERROR(IF(NOT(AR102=0), AR102 &amp; " - " &amp; INDEX(Produktionsmethoden!$M:$M, MATCH(AR102, Produktionsmethoden!$K:$K, 0)), 0), AR102)</f>
        <v>0</v>
      </c>
      <c r="AK102" s="200">
        <f>IFERROR(IF(NOT(AS102=0), AS102 &amp; " - " &amp; INDEX(Produktionsmethoden!$M:$M, MATCH(AS102, Produktionsmethoden!$K:$K, 0)), 0), AS102)</f>
        <v>0</v>
      </c>
      <c r="AL102" s="200">
        <f>IFERROR(IF(NOT(AT102=0), AT102 &amp; " - " &amp; INDEX(Produktionsmethoden!$M:$M, MATCH(AT102, Produktionsmethoden!$K:$K, 0)), 0), AT102)</f>
        <v>0</v>
      </c>
      <c r="AM102" s="187" t="str" cm="1">
        <f t="array" ref="AM102">IF(ISBLANK($E102), "Bitte CN Code in Spalte C angeben", IFERROR(INDEX(Produktionsmethoden!B:B, MATCH($E102, Produktionsmethoden!$A:$A, 0), 0), ""))</f>
        <v>Bitte CN Code in Spalte C angeben</v>
      </c>
      <c r="AN102" s="187" cm="1">
        <f t="array" ref="AN102">IF(ISBLANK($E102), 0, IFERROR(INDEX(Produktionsmethoden!C:C, MATCH($E102, Produktionsmethoden!$A:$A, 0), 0), ""))</f>
        <v>0</v>
      </c>
      <c r="AO102" s="187" cm="1">
        <f t="array" ref="AO102">IF(ISBLANK($E102), 0, IFERROR(INDEX(Produktionsmethoden!D:D, MATCH($E102, Produktionsmethoden!$A:$A, 0), 0), ""))</f>
        <v>0</v>
      </c>
      <c r="AP102" s="187" cm="1">
        <f t="array" ref="AP102">IF(ISBLANK($E102), 0, IFERROR(INDEX(Produktionsmethoden!E:E, MATCH($E102, Produktionsmethoden!$A:$A, 0), 0), ""))</f>
        <v>0</v>
      </c>
      <c r="AQ102" s="187" cm="1">
        <f t="array" ref="AQ102">IF(ISBLANK($E102), 0, IFERROR(INDEX(Produktionsmethoden!F:F, MATCH($E102, Produktionsmethoden!$A:$A, 0), 0), ""))</f>
        <v>0</v>
      </c>
      <c r="AR102" s="187" cm="1">
        <f t="array" ref="AR102">IF(ISBLANK($E102), 0, IFERROR(INDEX(Produktionsmethoden!G:G, MATCH($E102, Produktionsmethoden!$A:$A, 0), 0), ""))</f>
        <v>0</v>
      </c>
      <c r="AS102" s="187" cm="1">
        <f t="array" ref="AS102">IF(ISBLANK($E102), 0, IFERROR(INDEX(Produktionsmethoden!H:H, MATCH($E102, Produktionsmethoden!$A:$A, 0), 0), ""))</f>
        <v>0</v>
      </c>
      <c r="AT102" s="187" cm="1">
        <f t="array" ref="AT102">IF(ISBLANK($E102), 0, IFERROR(INDEX(Produktionsmethoden!I:I, MATCH($E102, Produktionsmethoden!$A:$A, 0), 0), ""))</f>
        <v>0</v>
      </c>
      <c r="AU102" s="188"/>
    </row>
    <row r="103" spans="1:47" s="180" customFormat="1" ht="45" customHeight="1" thickTop="1" thickBot="1">
      <c r="A103" s="170"/>
      <c r="B103" s="179"/>
      <c r="C103" s="203">
        <v>90</v>
      </c>
      <c r="D103" s="312"/>
      <c r="E103" s="303"/>
      <c r="F103" s="313"/>
      <c r="G103" s="303"/>
      <c r="H103" s="303"/>
      <c r="I103" s="164"/>
      <c r="J103" s="303"/>
      <c r="K103" s="303"/>
      <c r="L103" s="163"/>
      <c r="M103" s="163"/>
      <c r="N103" s="307" t="str">
        <f t="shared" si="1"/>
        <v>Bitte zuerst Warenmenge in M angeben</v>
      </c>
      <c r="O103" s="163"/>
      <c r="P103" s="162"/>
      <c r="Q103" s="161"/>
      <c r="R103" s="160"/>
      <c r="S103" s="160"/>
      <c r="T103" s="159"/>
      <c r="U103" s="310"/>
      <c r="V103" s="310"/>
      <c r="W103" s="310"/>
      <c r="X103" s="310"/>
      <c r="Y103" s="310"/>
      <c r="Z103" s="310"/>
      <c r="AA103" s="310"/>
      <c r="AB103" s="206"/>
      <c r="AC103" s="206"/>
      <c r="AD103" s="207"/>
      <c r="AE103" s="200" t="str">
        <f>IFERROR(IF(NOT(AM103=0), AM103 &amp; " - " &amp; INDEX(Produktionsmethoden!$M:$M, MATCH(AM103, Produktionsmethoden!$K:$K, 0)), 0), AM103)</f>
        <v>Bitte CN Code in Spalte C angeben</v>
      </c>
      <c r="AF103" s="200">
        <f>IFERROR(IF(NOT(AN103=0), AN103 &amp; " - " &amp; INDEX(Produktionsmethoden!$M:$M, MATCH(AN103, Produktionsmethoden!$K:$K, 0)), 0), AN103)</f>
        <v>0</v>
      </c>
      <c r="AG103" s="200">
        <f>IFERROR(IF(NOT(AO103=0), AO103 &amp; " - " &amp; INDEX(Produktionsmethoden!$M:$M, MATCH(AO103, Produktionsmethoden!$K:$K, 0)), 0), AO103)</f>
        <v>0</v>
      </c>
      <c r="AH103" s="200">
        <f>IFERROR(IF(NOT(AP103=0), AP103 &amp; " - " &amp; INDEX(Produktionsmethoden!$M:$M, MATCH(AP103, Produktionsmethoden!$K:$K, 0)), 0), AP103)</f>
        <v>0</v>
      </c>
      <c r="AI103" s="200">
        <f>IFERROR(IF(NOT(AQ103=0), AQ103 &amp; " - " &amp; INDEX(Produktionsmethoden!$M:$M, MATCH(AQ103, Produktionsmethoden!$K:$K, 0)), 0), AQ103)</f>
        <v>0</v>
      </c>
      <c r="AJ103" s="200">
        <f>IFERROR(IF(NOT(AR103=0), AR103 &amp; " - " &amp; INDEX(Produktionsmethoden!$M:$M, MATCH(AR103, Produktionsmethoden!$K:$K, 0)), 0), AR103)</f>
        <v>0</v>
      </c>
      <c r="AK103" s="200">
        <f>IFERROR(IF(NOT(AS103=0), AS103 &amp; " - " &amp; INDEX(Produktionsmethoden!$M:$M, MATCH(AS103, Produktionsmethoden!$K:$K, 0)), 0), AS103)</f>
        <v>0</v>
      </c>
      <c r="AL103" s="200">
        <f>IFERROR(IF(NOT(AT103=0), AT103 &amp; " - " &amp; INDEX(Produktionsmethoden!$M:$M, MATCH(AT103, Produktionsmethoden!$K:$K, 0)), 0), AT103)</f>
        <v>0</v>
      </c>
      <c r="AM103" s="187" t="str" cm="1">
        <f t="array" ref="AM103">IF(ISBLANK($E103), "Bitte CN Code in Spalte C angeben", IFERROR(INDEX(Produktionsmethoden!B:B, MATCH($E103, Produktionsmethoden!$A:$A, 0), 0), ""))</f>
        <v>Bitte CN Code in Spalte C angeben</v>
      </c>
      <c r="AN103" s="187" cm="1">
        <f t="array" ref="AN103">IF(ISBLANK($E103), 0, IFERROR(INDEX(Produktionsmethoden!C:C, MATCH($E103, Produktionsmethoden!$A:$A, 0), 0), ""))</f>
        <v>0</v>
      </c>
      <c r="AO103" s="187" cm="1">
        <f t="array" ref="AO103">IF(ISBLANK($E103), 0, IFERROR(INDEX(Produktionsmethoden!D:D, MATCH($E103, Produktionsmethoden!$A:$A, 0), 0), ""))</f>
        <v>0</v>
      </c>
      <c r="AP103" s="187" cm="1">
        <f t="array" ref="AP103">IF(ISBLANK($E103), 0, IFERROR(INDEX(Produktionsmethoden!E:E, MATCH($E103, Produktionsmethoden!$A:$A, 0), 0), ""))</f>
        <v>0</v>
      </c>
      <c r="AQ103" s="187" cm="1">
        <f t="array" ref="AQ103">IF(ISBLANK($E103), 0, IFERROR(INDEX(Produktionsmethoden!F:F, MATCH($E103, Produktionsmethoden!$A:$A, 0), 0), ""))</f>
        <v>0</v>
      </c>
      <c r="AR103" s="187" cm="1">
        <f t="array" ref="AR103">IF(ISBLANK($E103), 0, IFERROR(INDEX(Produktionsmethoden!G:G, MATCH($E103, Produktionsmethoden!$A:$A, 0), 0), ""))</f>
        <v>0</v>
      </c>
      <c r="AS103" s="187" cm="1">
        <f t="array" ref="AS103">IF(ISBLANK($E103), 0, IFERROR(INDEX(Produktionsmethoden!H:H, MATCH($E103, Produktionsmethoden!$A:$A, 0), 0), ""))</f>
        <v>0</v>
      </c>
      <c r="AT103" s="187" cm="1">
        <f t="array" ref="AT103">IF(ISBLANK($E103), 0, IFERROR(INDEX(Produktionsmethoden!I:I, MATCH($E103, Produktionsmethoden!$A:$A, 0), 0), ""))</f>
        <v>0</v>
      </c>
      <c r="AU103" s="188"/>
    </row>
    <row r="104" spans="1:47" s="180" customFormat="1" ht="45" customHeight="1" thickTop="1" thickBot="1">
      <c r="A104" s="170"/>
      <c r="B104" s="179"/>
      <c r="C104" s="203">
        <v>91</v>
      </c>
      <c r="D104" s="312"/>
      <c r="E104" s="303"/>
      <c r="F104" s="313"/>
      <c r="G104" s="303"/>
      <c r="H104" s="303"/>
      <c r="I104" s="164"/>
      <c r="J104" s="303"/>
      <c r="K104" s="303"/>
      <c r="L104" s="163"/>
      <c r="M104" s="163"/>
      <c r="N104" s="307" t="str">
        <f t="shared" si="1"/>
        <v>Bitte zuerst Warenmenge in M angeben</v>
      </c>
      <c r="O104" s="163"/>
      <c r="P104" s="162"/>
      <c r="Q104" s="161"/>
      <c r="R104" s="160"/>
      <c r="S104" s="160"/>
      <c r="T104" s="159"/>
      <c r="U104" s="310"/>
      <c r="V104" s="310"/>
      <c r="W104" s="310"/>
      <c r="X104" s="310"/>
      <c r="Y104" s="310"/>
      <c r="Z104" s="310"/>
      <c r="AA104" s="310"/>
      <c r="AB104" s="206"/>
      <c r="AC104" s="206"/>
      <c r="AD104" s="207"/>
      <c r="AE104" s="200" t="str">
        <f>IFERROR(IF(NOT(AM104=0), AM104 &amp; " - " &amp; INDEX(Produktionsmethoden!$M:$M, MATCH(AM104, Produktionsmethoden!$K:$K, 0)), 0), AM104)</f>
        <v>Bitte CN Code in Spalte C angeben</v>
      </c>
      <c r="AF104" s="200">
        <f>IFERROR(IF(NOT(AN104=0), AN104 &amp; " - " &amp; INDEX(Produktionsmethoden!$M:$M, MATCH(AN104, Produktionsmethoden!$K:$K, 0)), 0), AN104)</f>
        <v>0</v>
      </c>
      <c r="AG104" s="200">
        <f>IFERROR(IF(NOT(AO104=0), AO104 &amp; " - " &amp; INDEX(Produktionsmethoden!$M:$M, MATCH(AO104, Produktionsmethoden!$K:$K, 0)), 0), AO104)</f>
        <v>0</v>
      </c>
      <c r="AH104" s="200">
        <f>IFERROR(IF(NOT(AP104=0), AP104 &amp; " - " &amp; INDEX(Produktionsmethoden!$M:$M, MATCH(AP104, Produktionsmethoden!$K:$K, 0)), 0), AP104)</f>
        <v>0</v>
      </c>
      <c r="AI104" s="200">
        <f>IFERROR(IF(NOT(AQ104=0), AQ104 &amp; " - " &amp; INDEX(Produktionsmethoden!$M:$M, MATCH(AQ104, Produktionsmethoden!$K:$K, 0)), 0), AQ104)</f>
        <v>0</v>
      </c>
      <c r="AJ104" s="200">
        <f>IFERROR(IF(NOT(AR104=0), AR104 &amp; " - " &amp; INDEX(Produktionsmethoden!$M:$M, MATCH(AR104, Produktionsmethoden!$K:$K, 0)), 0), AR104)</f>
        <v>0</v>
      </c>
      <c r="AK104" s="200">
        <f>IFERROR(IF(NOT(AS104=0), AS104 &amp; " - " &amp; INDEX(Produktionsmethoden!$M:$M, MATCH(AS104, Produktionsmethoden!$K:$K, 0)), 0), AS104)</f>
        <v>0</v>
      </c>
      <c r="AL104" s="200">
        <f>IFERROR(IF(NOT(AT104=0), AT104 &amp; " - " &amp; INDEX(Produktionsmethoden!$M:$M, MATCH(AT104, Produktionsmethoden!$K:$K, 0)), 0), AT104)</f>
        <v>0</v>
      </c>
      <c r="AM104" s="187" t="str" cm="1">
        <f t="array" ref="AM104">IF(ISBLANK($E104), "Bitte CN Code in Spalte C angeben", IFERROR(INDEX(Produktionsmethoden!B:B, MATCH($E104, Produktionsmethoden!$A:$A, 0), 0), ""))</f>
        <v>Bitte CN Code in Spalte C angeben</v>
      </c>
      <c r="AN104" s="187" cm="1">
        <f t="array" ref="AN104">IF(ISBLANK($E104), 0, IFERROR(INDEX(Produktionsmethoden!C:C, MATCH($E104, Produktionsmethoden!$A:$A, 0), 0), ""))</f>
        <v>0</v>
      </c>
      <c r="AO104" s="187" cm="1">
        <f t="array" ref="AO104">IF(ISBLANK($E104), 0, IFERROR(INDEX(Produktionsmethoden!D:D, MATCH($E104, Produktionsmethoden!$A:$A, 0), 0), ""))</f>
        <v>0</v>
      </c>
      <c r="AP104" s="187" cm="1">
        <f t="array" ref="AP104">IF(ISBLANK($E104), 0, IFERROR(INDEX(Produktionsmethoden!E:E, MATCH($E104, Produktionsmethoden!$A:$A, 0), 0), ""))</f>
        <v>0</v>
      </c>
      <c r="AQ104" s="187" cm="1">
        <f t="array" ref="AQ104">IF(ISBLANK($E104), 0, IFERROR(INDEX(Produktionsmethoden!F:F, MATCH($E104, Produktionsmethoden!$A:$A, 0), 0), ""))</f>
        <v>0</v>
      </c>
      <c r="AR104" s="187" cm="1">
        <f t="array" ref="AR104">IF(ISBLANK($E104), 0, IFERROR(INDEX(Produktionsmethoden!G:G, MATCH($E104, Produktionsmethoden!$A:$A, 0), 0), ""))</f>
        <v>0</v>
      </c>
      <c r="AS104" s="187" cm="1">
        <f t="array" ref="AS104">IF(ISBLANK($E104), 0, IFERROR(INDEX(Produktionsmethoden!H:H, MATCH($E104, Produktionsmethoden!$A:$A, 0), 0), ""))</f>
        <v>0</v>
      </c>
      <c r="AT104" s="187" cm="1">
        <f t="array" ref="AT104">IF(ISBLANK($E104), 0, IFERROR(INDEX(Produktionsmethoden!I:I, MATCH($E104, Produktionsmethoden!$A:$A, 0), 0), ""))</f>
        <v>0</v>
      </c>
      <c r="AU104" s="188"/>
    </row>
    <row r="105" spans="1:47" s="180" customFormat="1" ht="45" customHeight="1" thickTop="1" thickBot="1">
      <c r="A105" s="170"/>
      <c r="B105" s="179"/>
      <c r="C105" s="203">
        <v>92</v>
      </c>
      <c r="D105" s="312"/>
      <c r="E105" s="303"/>
      <c r="F105" s="313"/>
      <c r="G105" s="303"/>
      <c r="H105" s="303"/>
      <c r="I105" s="164"/>
      <c r="J105" s="303"/>
      <c r="K105" s="303"/>
      <c r="L105" s="163"/>
      <c r="M105" s="163"/>
      <c r="N105" s="307" t="str">
        <f t="shared" si="1"/>
        <v>Bitte zuerst Warenmenge in M angeben</v>
      </c>
      <c r="O105" s="163"/>
      <c r="P105" s="162"/>
      <c r="Q105" s="161"/>
      <c r="R105" s="160"/>
      <c r="S105" s="160"/>
      <c r="T105" s="159"/>
      <c r="U105" s="310"/>
      <c r="V105" s="310"/>
      <c r="W105" s="310"/>
      <c r="X105" s="310"/>
      <c r="Y105" s="310"/>
      <c r="Z105" s="310"/>
      <c r="AA105" s="310"/>
      <c r="AB105" s="206"/>
      <c r="AC105" s="206"/>
      <c r="AD105" s="207"/>
      <c r="AE105" s="200" t="str">
        <f>IFERROR(IF(NOT(AM105=0), AM105 &amp; " - " &amp; INDEX(Produktionsmethoden!$M:$M, MATCH(AM105, Produktionsmethoden!$K:$K, 0)), 0), AM105)</f>
        <v>Bitte CN Code in Spalte C angeben</v>
      </c>
      <c r="AF105" s="200">
        <f>IFERROR(IF(NOT(AN105=0), AN105 &amp; " - " &amp; INDEX(Produktionsmethoden!$M:$M, MATCH(AN105, Produktionsmethoden!$K:$K, 0)), 0), AN105)</f>
        <v>0</v>
      </c>
      <c r="AG105" s="200">
        <f>IFERROR(IF(NOT(AO105=0), AO105 &amp; " - " &amp; INDEX(Produktionsmethoden!$M:$M, MATCH(AO105, Produktionsmethoden!$K:$K, 0)), 0), AO105)</f>
        <v>0</v>
      </c>
      <c r="AH105" s="200">
        <f>IFERROR(IF(NOT(AP105=0), AP105 &amp; " - " &amp; INDEX(Produktionsmethoden!$M:$M, MATCH(AP105, Produktionsmethoden!$K:$K, 0)), 0), AP105)</f>
        <v>0</v>
      </c>
      <c r="AI105" s="200">
        <f>IFERROR(IF(NOT(AQ105=0), AQ105 &amp; " - " &amp; INDEX(Produktionsmethoden!$M:$M, MATCH(AQ105, Produktionsmethoden!$K:$K, 0)), 0), AQ105)</f>
        <v>0</v>
      </c>
      <c r="AJ105" s="200">
        <f>IFERROR(IF(NOT(AR105=0), AR105 &amp; " - " &amp; INDEX(Produktionsmethoden!$M:$M, MATCH(AR105, Produktionsmethoden!$K:$K, 0)), 0), AR105)</f>
        <v>0</v>
      </c>
      <c r="AK105" s="200">
        <f>IFERROR(IF(NOT(AS105=0), AS105 &amp; " - " &amp; INDEX(Produktionsmethoden!$M:$M, MATCH(AS105, Produktionsmethoden!$K:$K, 0)), 0), AS105)</f>
        <v>0</v>
      </c>
      <c r="AL105" s="200">
        <f>IFERROR(IF(NOT(AT105=0), AT105 &amp; " - " &amp; INDEX(Produktionsmethoden!$M:$M, MATCH(AT105, Produktionsmethoden!$K:$K, 0)), 0), AT105)</f>
        <v>0</v>
      </c>
      <c r="AM105" s="187" t="str" cm="1">
        <f t="array" ref="AM105">IF(ISBLANK($E105), "Bitte CN Code in Spalte C angeben", IFERROR(INDEX(Produktionsmethoden!B:B, MATCH($E105, Produktionsmethoden!$A:$A, 0), 0), ""))</f>
        <v>Bitte CN Code in Spalte C angeben</v>
      </c>
      <c r="AN105" s="187" cm="1">
        <f t="array" ref="AN105">IF(ISBLANK($E105), 0, IFERROR(INDEX(Produktionsmethoden!C:C, MATCH($E105, Produktionsmethoden!$A:$A, 0), 0), ""))</f>
        <v>0</v>
      </c>
      <c r="AO105" s="187" cm="1">
        <f t="array" ref="AO105">IF(ISBLANK($E105), 0, IFERROR(INDEX(Produktionsmethoden!D:D, MATCH($E105, Produktionsmethoden!$A:$A, 0), 0), ""))</f>
        <v>0</v>
      </c>
      <c r="AP105" s="187" cm="1">
        <f t="array" ref="AP105">IF(ISBLANK($E105), 0, IFERROR(INDEX(Produktionsmethoden!E:E, MATCH($E105, Produktionsmethoden!$A:$A, 0), 0), ""))</f>
        <v>0</v>
      </c>
      <c r="AQ105" s="187" cm="1">
        <f t="array" ref="AQ105">IF(ISBLANK($E105), 0, IFERROR(INDEX(Produktionsmethoden!F:F, MATCH($E105, Produktionsmethoden!$A:$A, 0), 0), ""))</f>
        <v>0</v>
      </c>
      <c r="AR105" s="187" cm="1">
        <f t="array" ref="AR105">IF(ISBLANK($E105), 0, IFERROR(INDEX(Produktionsmethoden!G:G, MATCH($E105, Produktionsmethoden!$A:$A, 0), 0), ""))</f>
        <v>0</v>
      </c>
      <c r="AS105" s="187" cm="1">
        <f t="array" ref="AS105">IF(ISBLANK($E105), 0, IFERROR(INDEX(Produktionsmethoden!H:H, MATCH($E105, Produktionsmethoden!$A:$A, 0), 0), ""))</f>
        <v>0</v>
      </c>
      <c r="AT105" s="187" cm="1">
        <f t="array" ref="AT105">IF(ISBLANK($E105), 0, IFERROR(INDEX(Produktionsmethoden!I:I, MATCH($E105, Produktionsmethoden!$A:$A, 0), 0), ""))</f>
        <v>0</v>
      </c>
      <c r="AU105" s="188"/>
    </row>
    <row r="106" spans="1:47" s="180" customFormat="1" ht="45" customHeight="1" thickTop="1" thickBot="1">
      <c r="A106" s="170"/>
      <c r="B106" s="179"/>
      <c r="C106" s="203">
        <v>93</v>
      </c>
      <c r="D106" s="312"/>
      <c r="E106" s="303"/>
      <c r="F106" s="313"/>
      <c r="G106" s="303"/>
      <c r="H106" s="303"/>
      <c r="I106" s="164"/>
      <c r="J106" s="303"/>
      <c r="K106" s="303"/>
      <c r="L106" s="163"/>
      <c r="M106" s="163"/>
      <c r="N106" s="307" t="str">
        <f t="shared" si="1"/>
        <v>Bitte zuerst Warenmenge in M angeben</v>
      </c>
      <c r="O106" s="163"/>
      <c r="P106" s="162"/>
      <c r="Q106" s="161"/>
      <c r="R106" s="160"/>
      <c r="S106" s="160"/>
      <c r="T106" s="159"/>
      <c r="U106" s="310"/>
      <c r="V106" s="310"/>
      <c r="W106" s="310"/>
      <c r="X106" s="310"/>
      <c r="Y106" s="310"/>
      <c r="Z106" s="310"/>
      <c r="AA106" s="310"/>
      <c r="AB106" s="206"/>
      <c r="AC106" s="206"/>
      <c r="AD106" s="207"/>
      <c r="AE106" s="200" t="str">
        <f>IFERROR(IF(NOT(AM106=0), AM106 &amp; " - " &amp; INDEX(Produktionsmethoden!$M:$M, MATCH(AM106, Produktionsmethoden!$K:$K, 0)), 0), AM106)</f>
        <v>Bitte CN Code in Spalte C angeben</v>
      </c>
      <c r="AF106" s="200">
        <f>IFERROR(IF(NOT(AN106=0), AN106 &amp; " - " &amp; INDEX(Produktionsmethoden!$M:$M, MATCH(AN106, Produktionsmethoden!$K:$K, 0)), 0), AN106)</f>
        <v>0</v>
      </c>
      <c r="AG106" s="200">
        <f>IFERROR(IF(NOT(AO106=0), AO106 &amp; " - " &amp; INDEX(Produktionsmethoden!$M:$M, MATCH(AO106, Produktionsmethoden!$K:$K, 0)), 0), AO106)</f>
        <v>0</v>
      </c>
      <c r="AH106" s="200">
        <f>IFERROR(IF(NOT(AP106=0), AP106 &amp; " - " &amp; INDEX(Produktionsmethoden!$M:$M, MATCH(AP106, Produktionsmethoden!$K:$K, 0)), 0), AP106)</f>
        <v>0</v>
      </c>
      <c r="AI106" s="200">
        <f>IFERROR(IF(NOT(AQ106=0), AQ106 &amp; " - " &amp; INDEX(Produktionsmethoden!$M:$M, MATCH(AQ106, Produktionsmethoden!$K:$K, 0)), 0), AQ106)</f>
        <v>0</v>
      </c>
      <c r="AJ106" s="200">
        <f>IFERROR(IF(NOT(AR106=0), AR106 &amp; " - " &amp; INDEX(Produktionsmethoden!$M:$M, MATCH(AR106, Produktionsmethoden!$K:$K, 0)), 0), AR106)</f>
        <v>0</v>
      </c>
      <c r="AK106" s="200">
        <f>IFERROR(IF(NOT(AS106=0), AS106 &amp; " - " &amp; INDEX(Produktionsmethoden!$M:$M, MATCH(AS106, Produktionsmethoden!$K:$K, 0)), 0), AS106)</f>
        <v>0</v>
      </c>
      <c r="AL106" s="200">
        <f>IFERROR(IF(NOT(AT106=0), AT106 &amp; " - " &amp; INDEX(Produktionsmethoden!$M:$M, MATCH(AT106, Produktionsmethoden!$K:$K, 0)), 0), AT106)</f>
        <v>0</v>
      </c>
      <c r="AM106" s="187" t="str" cm="1">
        <f t="array" ref="AM106">IF(ISBLANK($E106), "Bitte CN Code in Spalte C angeben", IFERROR(INDEX(Produktionsmethoden!B:B, MATCH($E106, Produktionsmethoden!$A:$A, 0), 0), ""))</f>
        <v>Bitte CN Code in Spalte C angeben</v>
      </c>
      <c r="AN106" s="187" cm="1">
        <f t="array" ref="AN106">IF(ISBLANK($E106), 0, IFERROR(INDEX(Produktionsmethoden!C:C, MATCH($E106, Produktionsmethoden!$A:$A, 0), 0), ""))</f>
        <v>0</v>
      </c>
      <c r="AO106" s="187" cm="1">
        <f t="array" ref="AO106">IF(ISBLANK($E106), 0, IFERROR(INDEX(Produktionsmethoden!D:D, MATCH($E106, Produktionsmethoden!$A:$A, 0), 0), ""))</f>
        <v>0</v>
      </c>
      <c r="AP106" s="187" cm="1">
        <f t="array" ref="AP106">IF(ISBLANK($E106), 0, IFERROR(INDEX(Produktionsmethoden!E:E, MATCH($E106, Produktionsmethoden!$A:$A, 0), 0), ""))</f>
        <v>0</v>
      </c>
      <c r="AQ106" s="187" cm="1">
        <f t="array" ref="AQ106">IF(ISBLANK($E106), 0, IFERROR(INDEX(Produktionsmethoden!F:F, MATCH($E106, Produktionsmethoden!$A:$A, 0), 0), ""))</f>
        <v>0</v>
      </c>
      <c r="AR106" s="187" cm="1">
        <f t="array" ref="AR106">IF(ISBLANK($E106), 0, IFERROR(INDEX(Produktionsmethoden!G:G, MATCH($E106, Produktionsmethoden!$A:$A, 0), 0), ""))</f>
        <v>0</v>
      </c>
      <c r="AS106" s="187" cm="1">
        <f t="array" ref="AS106">IF(ISBLANK($E106), 0, IFERROR(INDEX(Produktionsmethoden!H:H, MATCH($E106, Produktionsmethoden!$A:$A, 0), 0), ""))</f>
        <v>0</v>
      </c>
      <c r="AT106" s="187" cm="1">
        <f t="array" ref="AT106">IF(ISBLANK($E106), 0, IFERROR(INDEX(Produktionsmethoden!I:I, MATCH($E106, Produktionsmethoden!$A:$A, 0), 0), ""))</f>
        <v>0</v>
      </c>
      <c r="AU106" s="188"/>
    </row>
    <row r="107" spans="1:47" s="180" customFormat="1" ht="45" customHeight="1" thickTop="1" thickBot="1">
      <c r="A107" s="170"/>
      <c r="B107" s="179"/>
      <c r="C107" s="203">
        <v>94</v>
      </c>
      <c r="D107" s="312"/>
      <c r="E107" s="303"/>
      <c r="F107" s="313"/>
      <c r="G107" s="303"/>
      <c r="H107" s="303"/>
      <c r="I107" s="164"/>
      <c r="J107" s="303"/>
      <c r="K107" s="303"/>
      <c r="L107" s="163"/>
      <c r="M107" s="163"/>
      <c r="N107" s="307" t="str">
        <f t="shared" si="1"/>
        <v>Bitte zuerst Warenmenge in M angeben</v>
      </c>
      <c r="O107" s="163"/>
      <c r="P107" s="162"/>
      <c r="Q107" s="161"/>
      <c r="R107" s="160"/>
      <c r="S107" s="160"/>
      <c r="T107" s="159"/>
      <c r="U107" s="310"/>
      <c r="V107" s="310"/>
      <c r="W107" s="310"/>
      <c r="X107" s="310"/>
      <c r="Y107" s="310"/>
      <c r="Z107" s="310"/>
      <c r="AA107" s="310"/>
      <c r="AB107" s="206"/>
      <c r="AC107" s="206"/>
      <c r="AD107" s="207"/>
      <c r="AE107" s="200" t="str">
        <f>IFERROR(IF(NOT(AM107=0), AM107 &amp; " - " &amp; INDEX(Produktionsmethoden!$M:$M, MATCH(AM107, Produktionsmethoden!$K:$K, 0)), 0), AM107)</f>
        <v>Bitte CN Code in Spalte C angeben</v>
      </c>
      <c r="AF107" s="200">
        <f>IFERROR(IF(NOT(AN107=0), AN107 &amp; " - " &amp; INDEX(Produktionsmethoden!$M:$M, MATCH(AN107, Produktionsmethoden!$K:$K, 0)), 0), AN107)</f>
        <v>0</v>
      </c>
      <c r="AG107" s="200">
        <f>IFERROR(IF(NOT(AO107=0), AO107 &amp; " - " &amp; INDEX(Produktionsmethoden!$M:$M, MATCH(AO107, Produktionsmethoden!$K:$K, 0)), 0), AO107)</f>
        <v>0</v>
      </c>
      <c r="AH107" s="200">
        <f>IFERROR(IF(NOT(AP107=0), AP107 &amp; " - " &amp; INDEX(Produktionsmethoden!$M:$M, MATCH(AP107, Produktionsmethoden!$K:$K, 0)), 0), AP107)</f>
        <v>0</v>
      </c>
      <c r="AI107" s="200">
        <f>IFERROR(IF(NOT(AQ107=0), AQ107 &amp; " - " &amp; INDEX(Produktionsmethoden!$M:$M, MATCH(AQ107, Produktionsmethoden!$K:$K, 0)), 0), AQ107)</f>
        <v>0</v>
      </c>
      <c r="AJ107" s="200">
        <f>IFERROR(IF(NOT(AR107=0), AR107 &amp; " - " &amp; INDEX(Produktionsmethoden!$M:$M, MATCH(AR107, Produktionsmethoden!$K:$K, 0)), 0), AR107)</f>
        <v>0</v>
      </c>
      <c r="AK107" s="200">
        <f>IFERROR(IF(NOT(AS107=0), AS107 &amp; " - " &amp; INDEX(Produktionsmethoden!$M:$M, MATCH(AS107, Produktionsmethoden!$K:$K, 0)), 0), AS107)</f>
        <v>0</v>
      </c>
      <c r="AL107" s="200">
        <f>IFERROR(IF(NOT(AT107=0), AT107 &amp; " - " &amp; INDEX(Produktionsmethoden!$M:$M, MATCH(AT107, Produktionsmethoden!$K:$K, 0)), 0), AT107)</f>
        <v>0</v>
      </c>
      <c r="AM107" s="187" t="str" cm="1">
        <f t="array" ref="AM107">IF(ISBLANK($E107), "Bitte CN Code in Spalte C angeben", IFERROR(INDEX(Produktionsmethoden!B:B, MATCH($E107, Produktionsmethoden!$A:$A, 0), 0), ""))</f>
        <v>Bitte CN Code in Spalte C angeben</v>
      </c>
      <c r="AN107" s="187" cm="1">
        <f t="array" ref="AN107">IF(ISBLANK($E107), 0, IFERROR(INDEX(Produktionsmethoden!C:C, MATCH($E107, Produktionsmethoden!$A:$A, 0), 0), ""))</f>
        <v>0</v>
      </c>
      <c r="AO107" s="187" cm="1">
        <f t="array" ref="AO107">IF(ISBLANK($E107), 0, IFERROR(INDEX(Produktionsmethoden!D:D, MATCH($E107, Produktionsmethoden!$A:$A, 0), 0), ""))</f>
        <v>0</v>
      </c>
      <c r="AP107" s="187" cm="1">
        <f t="array" ref="AP107">IF(ISBLANK($E107), 0, IFERROR(INDEX(Produktionsmethoden!E:E, MATCH($E107, Produktionsmethoden!$A:$A, 0), 0), ""))</f>
        <v>0</v>
      </c>
      <c r="AQ107" s="187" cm="1">
        <f t="array" ref="AQ107">IF(ISBLANK($E107), 0, IFERROR(INDEX(Produktionsmethoden!F:F, MATCH($E107, Produktionsmethoden!$A:$A, 0), 0), ""))</f>
        <v>0</v>
      </c>
      <c r="AR107" s="187" cm="1">
        <f t="array" ref="AR107">IF(ISBLANK($E107), 0, IFERROR(INDEX(Produktionsmethoden!G:G, MATCH($E107, Produktionsmethoden!$A:$A, 0), 0), ""))</f>
        <v>0</v>
      </c>
      <c r="AS107" s="187" cm="1">
        <f t="array" ref="AS107">IF(ISBLANK($E107), 0, IFERROR(INDEX(Produktionsmethoden!H:H, MATCH($E107, Produktionsmethoden!$A:$A, 0), 0), ""))</f>
        <v>0</v>
      </c>
      <c r="AT107" s="187" cm="1">
        <f t="array" ref="AT107">IF(ISBLANK($E107), 0, IFERROR(INDEX(Produktionsmethoden!I:I, MATCH($E107, Produktionsmethoden!$A:$A, 0), 0), ""))</f>
        <v>0</v>
      </c>
      <c r="AU107" s="188"/>
    </row>
    <row r="108" spans="1:47" s="180" customFormat="1" ht="45" customHeight="1" thickTop="1" thickBot="1">
      <c r="A108" s="170"/>
      <c r="B108" s="179"/>
      <c r="C108" s="203">
        <v>95</v>
      </c>
      <c r="D108" s="312"/>
      <c r="E108" s="303"/>
      <c r="F108" s="313"/>
      <c r="G108" s="303"/>
      <c r="H108" s="303"/>
      <c r="I108" s="164"/>
      <c r="J108" s="303"/>
      <c r="K108" s="303"/>
      <c r="L108" s="163"/>
      <c r="M108" s="163"/>
      <c r="N108" s="307" t="str">
        <f t="shared" si="1"/>
        <v>Bitte zuerst Warenmenge in M angeben</v>
      </c>
      <c r="O108" s="163"/>
      <c r="P108" s="162"/>
      <c r="Q108" s="161"/>
      <c r="R108" s="160"/>
      <c r="S108" s="160"/>
      <c r="T108" s="159"/>
      <c r="U108" s="310"/>
      <c r="V108" s="310"/>
      <c r="W108" s="310"/>
      <c r="X108" s="310"/>
      <c r="Y108" s="310"/>
      <c r="Z108" s="310"/>
      <c r="AA108" s="310"/>
      <c r="AB108" s="206"/>
      <c r="AC108" s="206"/>
      <c r="AD108" s="207"/>
      <c r="AE108" s="200" t="str">
        <f>IFERROR(IF(NOT(AM108=0), AM108 &amp; " - " &amp; INDEX(Produktionsmethoden!$M:$M, MATCH(AM108, Produktionsmethoden!$K:$K, 0)), 0), AM108)</f>
        <v>Bitte CN Code in Spalte C angeben</v>
      </c>
      <c r="AF108" s="200">
        <f>IFERROR(IF(NOT(AN108=0), AN108 &amp; " - " &amp; INDEX(Produktionsmethoden!$M:$M, MATCH(AN108, Produktionsmethoden!$K:$K, 0)), 0), AN108)</f>
        <v>0</v>
      </c>
      <c r="AG108" s="200">
        <f>IFERROR(IF(NOT(AO108=0), AO108 &amp; " - " &amp; INDEX(Produktionsmethoden!$M:$M, MATCH(AO108, Produktionsmethoden!$K:$K, 0)), 0), AO108)</f>
        <v>0</v>
      </c>
      <c r="AH108" s="200">
        <f>IFERROR(IF(NOT(AP108=0), AP108 &amp; " - " &amp; INDEX(Produktionsmethoden!$M:$M, MATCH(AP108, Produktionsmethoden!$K:$K, 0)), 0), AP108)</f>
        <v>0</v>
      </c>
      <c r="AI108" s="200">
        <f>IFERROR(IF(NOT(AQ108=0), AQ108 &amp; " - " &amp; INDEX(Produktionsmethoden!$M:$M, MATCH(AQ108, Produktionsmethoden!$K:$K, 0)), 0), AQ108)</f>
        <v>0</v>
      </c>
      <c r="AJ108" s="200">
        <f>IFERROR(IF(NOT(AR108=0), AR108 &amp; " - " &amp; INDEX(Produktionsmethoden!$M:$M, MATCH(AR108, Produktionsmethoden!$K:$K, 0)), 0), AR108)</f>
        <v>0</v>
      </c>
      <c r="AK108" s="200">
        <f>IFERROR(IF(NOT(AS108=0), AS108 &amp; " - " &amp; INDEX(Produktionsmethoden!$M:$M, MATCH(AS108, Produktionsmethoden!$K:$K, 0)), 0), AS108)</f>
        <v>0</v>
      </c>
      <c r="AL108" s="200">
        <f>IFERROR(IF(NOT(AT108=0), AT108 &amp; " - " &amp; INDEX(Produktionsmethoden!$M:$M, MATCH(AT108, Produktionsmethoden!$K:$K, 0)), 0), AT108)</f>
        <v>0</v>
      </c>
      <c r="AM108" s="187" t="str" cm="1">
        <f t="array" ref="AM108">IF(ISBLANK($E108), "Bitte CN Code in Spalte C angeben", IFERROR(INDEX(Produktionsmethoden!B:B, MATCH($E108, Produktionsmethoden!$A:$A, 0), 0), ""))</f>
        <v>Bitte CN Code in Spalte C angeben</v>
      </c>
      <c r="AN108" s="187" cm="1">
        <f t="array" ref="AN108">IF(ISBLANK($E108), 0, IFERROR(INDEX(Produktionsmethoden!C:C, MATCH($E108, Produktionsmethoden!$A:$A, 0), 0), ""))</f>
        <v>0</v>
      </c>
      <c r="AO108" s="187" cm="1">
        <f t="array" ref="AO108">IF(ISBLANK($E108), 0, IFERROR(INDEX(Produktionsmethoden!D:D, MATCH($E108, Produktionsmethoden!$A:$A, 0), 0), ""))</f>
        <v>0</v>
      </c>
      <c r="AP108" s="187" cm="1">
        <f t="array" ref="AP108">IF(ISBLANK($E108), 0, IFERROR(INDEX(Produktionsmethoden!E:E, MATCH($E108, Produktionsmethoden!$A:$A, 0), 0), ""))</f>
        <v>0</v>
      </c>
      <c r="AQ108" s="187" cm="1">
        <f t="array" ref="AQ108">IF(ISBLANK($E108), 0, IFERROR(INDEX(Produktionsmethoden!F:F, MATCH($E108, Produktionsmethoden!$A:$A, 0), 0), ""))</f>
        <v>0</v>
      </c>
      <c r="AR108" s="187" cm="1">
        <f t="array" ref="AR108">IF(ISBLANK($E108), 0, IFERROR(INDEX(Produktionsmethoden!G:G, MATCH($E108, Produktionsmethoden!$A:$A, 0), 0), ""))</f>
        <v>0</v>
      </c>
      <c r="AS108" s="187" cm="1">
        <f t="array" ref="AS108">IF(ISBLANK($E108), 0, IFERROR(INDEX(Produktionsmethoden!H:H, MATCH($E108, Produktionsmethoden!$A:$A, 0), 0), ""))</f>
        <v>0</v>
      </c>
      <c r="AT108" s="187" cm="1">
        <f t="array" ref="AT108">IF(ISBLANK($E108), 0, IFERROR(INDEX(Produktionsmethoden!I:I, MATCH($E108, Produktionsmethoden!$A:$A, 0), 0), ""))</f>
        <v>0</v>
      </c>
      <c r="AU108" s="188"/>
    </row>
    <row r="109" spans="1:47" s="180" customFormat="1" ht="45" customHeight="1" thickTop="1" thickBot="1">
      <c r="A109" s="170"/>
      <c r="B109" s="179"/>
      <c r="C109" s="203">
        <v>96</v>
      </c>
      <c r="D109" s="312"/>
      <c r="E109" s="303"/>
      <c r="F109" s="313"/>
      <c r="G109" s="303"/>
      <c r="H109" s="303"/>
      <c r="I109" s="164"/>
      <c r="J109" s="303"/>
      <c r="K109" s="303"/>
      <c r="L109" s="163"/>
      <c r="M109" s="163"/>
      <c r="N109" s="307" t="str">
        <f t="shared" si="1"/>
        <v>Bitte zuerst Warenmenge in M angeben</v>
      </c>
      <c r="O109" s="163"/>
      <c r="P109" s="162"/>
      <c r="Q109" s="161"/>
      <c r="R109" s="160"/>
      <c r="S109" s="160"/>
      <c r="T109" s="159"/>
      <c r="U109" s="310"/>
      <c r="V109" s="310"/>
      <c r="W109" s="310"/>
      <c r="X109" s="310"/>
      <c r="Y109" s="310"/>
      <c r="Z109" s="310"/>
      <c r="AA109" s="310"/>
      <c r="AB109" s="206"/>
      <c r="AC109" s="206"/>
      <c r="AD109" s="207"/>
      <c r="AE109" s="200" t="str">
        <f>IFERROR(IF(NOT(AM109=0), AM109 &amp; " - " &amp; INDEX(Produktionsmethoden!$M:$M, MATCH(AM109, Produktionsmethoden!$K:$K, 0)), 0), AM109)</f>
        <v>Bitte CN Code in Spalte C angeben</v>
      </c>
      <c r="AF109" s="200">
        <f>IFERROR(IF(NOT(AN109=0), AN109 &amp; " - " &amp; INDEX(Produktionsmethoden!$M:$M, MATCH(AN109, Produktionsmethoden!$K:$K, 0)), 0), AN109)</f>
        <v>0</v>
      </c>
      <c r="AG109" s="200">
        <f>IFERROR(IF(NOT(AO109=0), AO109 &amp; " - " &amp; INDEX(Produktionsmethoden!$M:$M, MATCH(AO109, Produktionsmethoden!$K:$K, 0)), 0), AO109)</f>
        <v>0</v>
      </c>
      <c r="AH109" s="200">
        <f>IFERROR(IF(NOT(AP109=0), AP109 &amp; " - " &amp; INDEX(Produktionsmethoden!$M:$M, MATCH(AP109, Produktionsmethoden!$K:$K, 0)), 0), AP109)</f>
        <v>0</v>
      </c>
      <c r="AI109" s="200">
        <f>IFERROR(IF(NOT(AQ109=0), AQ109 &amp; " - " &amp; INDEX(Produktionsmethoden!$M:$M, MATCH(AQ109, Produktionsmethoden!$K:$K, 0)), 0), AQ109)</f>
        <v>0</v>
      </c>
      <c r="AJ109" s="200">
        <f>IFERROR(IF(NOT(AR109=0), AR109 &amp; " - " &amp; INDEX(Produktionsmethoden!$M:$M, MATCH(AR109, Produktionsmethoden!$K:$K, 0)), 0), AR109)</f>
        <v>0</v>
      </c>
      <c r="AK109" s="200">
        <f>IFERROR(IF(NOT(AS109=0), AS109 &amp; " - " &amp; INDEX(Produktionsmethoden!$M:$M, MATCH(AS109, Produktionsmethoden!$K:$K, 0)), 0), AS109)</f>
        <v>0</v>
      </c>
      <c r="AL109" s="200">
        <f>IFERROR(IF(NOT(AT109=0), AT109 &amp; " - " &amp; INDEX(Produktionsmethoden!$M:$M, MATCH(AT109, Produktionsmethoden!$K:$K, 0)), 0), AT109)</f>
        <v>0</v>
      </c>
      <c r="AM109" s="187" t="str" cm="1">
        <f t="array" ref="AM109">IF(ISBLANK($E109), "Bitte CN Code in Spalte C angeben", IFERROR(INDEX(Produktionsmethoden!B:B, MATCH($E109, Produktionsmethoden!$A:$A, 0), 0), ""))</f>
        <v>Bitte CN Code in Spalte C angeben</v>
      </c>
      <c r="AN109" s="187" cm="1">
        <f t="array" ref="AN109">IF(ISBLANK($E109), 0, IFERROR(INDEX(Produktionsmethoden!C:C, MATCH($E109, Produktionsmethoden!$A:$A, 0), 0), ""))</f>
        <v>0</v>
      </c>
      <c r="AO109" s="187" cm="1">
        <f t="array" ref="AO109">IF(ISBLANK($E109), 0, IFERROR(INDEX(Produktionsmethoden!D:D, MATCH($E109, Produktionsmethoden!$A:$A, 0), 0), ""))</f>
        <v>0</v>
      </c>
      <c r="AP109" s="187" cm="1">
        <f t="array" ref="AP109">IF(ISBLANK($E109), 0, IFERROR(INDEX(Produktionsmethoden!E:E, MATCH($E109, Produktionsmethoden!$A:$A, 0), 0), ""))</f>
        <v>0</v>
      </c>
      <c r="AQ109" s="187" cm="1">
        <f t="array" ref="AQ109">IF(ISBLANK($E109), 0, IFERROR(INDEX(Produktionsmethoden!F:F, MATCH($E109, Produktionsmethoden!$A:$A, 0), 0), ""))</f>
        <v>0</v>
      </c>
      <c r="AR109" s="187" cm="1">
        <f t="array" ref="AR109">IF(ISBLANK($E109), 0, IFERROR(INDEX(Produktionsmethoden!G:G, MATCH($E109, Produktionsmethoden!$A:$A, 0), 0), ""))</f>
        <v>0</v>
      </c>
      <c r="AS109" s="187" cm="1">
        <f t="array" ref="AS109">IF(ISBLANK($E109), 0, IFERROR(INDEX(Produktionsmethoden!H:H, MATCH($E109, Produktionsmethoden!$A:$A, 0), 0), ""))</f>
        <v>0</v>
      </c>
      <c r="AT109" s="187" cm="1">
        <f t="array" ref="AT109">IF(ISBLANK($E109), 0, IFERROR(INDEX(Produktionsmethoden!I:I, MATCH($E109, Produktionsmethoden!$A:$A, 0), 0), ""))</f>
        <v>0</v>
      </c>
      <c r="AU109" s="188"/>
    </row>
    <row r="110" spans="1:47" s="180" customFormat="1" ht="45" customHeight="1" thickTop="1" thickBot="1">
      <c r="A110" s="170"/>
      <c r="B110" s="179"/>
      <c r="C110" s="203">
        <v>97</v>
      </c>
      <c r="D110" s="312"/>
      <c r="E110" s="303"/>
      <c r="F110" s="313"/>
      <c r="G110" s="303"/>
      <c r="H110" s="303"/>
      <c r="I110" s="164"/>
      <c r="J110" s="303"/>
      <c r="K110" s="303"/>
      <c r="L110" s="163"/>
      <c r="M110" s="163"/>
      <c r="N110" s="307" t="str">
        <f t="shared" si="1"/>
        <v>Bitte zuerst Warenmenge in M angeben</v>
      </c>
      <c r="O110" s="163"/>
      <c r="P110" s="162"/>
      <c r="Q110" s="161"/>
      <c r="R110" s="160"/>
      <c r="S110" s="160"/>
      <c r="T110" s="159"/>
      <c r="U110" s="310"/>
      <c r="V110" s="310"/>
      <c r="W110" s="310"/>
      <c r="X110" s="310"/>
      <c r="Y110" s="310"/>
      <c r="Z110" s="310"/>
      <c r="AA110" s="310"/>
      <c r="AB110" s="206"/>
      <c r="AC110" s="206"/>
      <c r="AD110" s="207"/>
      <c r="AE110" s="200" t="str">
        <f>IFERROR(IF(NOT(AM110=0), AM110 &amp; " - " &amp; INDEX(Produktionsmethoden!$M:$M, MATCH(AM110, Produktionsmethoden!$K:$K, 0)), 0), AM110)</f>
        <v>Bitte CN Code in Spalte C angeben</v>
      </c>
      <c r="AF110" s="200">
        <f>IFERROR(IF(NOT(AN110=0), AN110 &amp; " - " &amp; INDEX(Produktionsmethoden!$M:$M, MATCH(AN110, Produktionsmethoden!$K:$K, 0)), 0), AN110)</f>
        <v>0</v>
      </c>
      <c r="AG110" s="200">
        <f>IFERROR(IF(NOT(AO110=0), AO110 &amp; " - " &amp; INDEX(Produktionsmethoden!$M:$M, MATCH(AO110, Produktionsmethoden!$K:$K, 0)), 0), AO110)</f>
        <v>0</v>
      </c>
      <c r="AH110" s="200">
        <f>IFERROR(IF(NOT(AP110=0), AP110 &amp; " - " &amp; INDEX(Produktionsmethoden!$M:$M, MATCH(AP110, Produktionsmethoden!$K:$K, 0)), 0), AP110)</f>
        <v>0</v>
      </c>
      <c r="AI110" s="200">
        <f>IFERROR(IF(NOT(AQ110=0), AQ110 &amp; " - " &amp; INDEX(Produktionsmethoden!$M:$M, MATCH(AQ110, Produktionsmethoden!$K:$K, 0)), 0), AQ110)</f>
        <v>0</v>
      </c>
      <c r="AJ110" s="200">
        <f>IFERROR(IF(NOT(AR110=0), AR110 &amp; " - " &amp; INDEX(Produktionsmethoden!$M:$M, MATCH(AR110, Produktionsmethoden!$K:$K, 0)), 0), AR110)</f>
        <v>0</v>
      </c>
      <c r="AK110" s="200">
        <f>IFERROR(IF(NOT(AS110=0), AS110 &amp; " - " &amp; INDEX(Produktionsmethoden!$M:$M, MATCH(AS110, Produktionsmethoden!$K:$K, 0)), 0), AS110)</f>
        <v>0</v>
      </c>
      <c r="AL110" s="200">
        <f>IFERROR(IF(NOT(AT110=0), AT110 &amp; " - " &amp; INDEX(Produktionsmethoden!$M:$M, MATCH(AT110, Produktionsmethoden!$K:$K, 0)), 0), AT110)</f>
        <v>0</v>
      </c>
      <c r="AM110" s="187" t="str" cm="1">
        <f t="array" ref="AM110">IF(ISBLANK($E110), "Bitte CN Code in Spalte C angeben", IFERROR(INDEX(Produktionsmethoden!B:B, MATCH($E110, Produktionsmethoden!$A:$A, 0), 0), ""))</f>
        <v>Bitte CN Code in Spalte C angeben</v>
      </c>
      <c r="AN110" s="187" cm="1">
        <f t="array" ref="AN110">IF(ISBLANK($E110), 0, IFERROR(INDEX(Produktionsmethoden!C:C, MATCH($E110, Produktionsmethoden!$A:$A, 0), 0), ""))</f>
        <v>0</v>
      </c>
      <c r="AO110" s="187" cm="1">
        <f t="array" ref="AO110">IF(ISBLANK($E110), 0, IFERROR(INDEX(Produktionsmethoden!D:D, MATCH($E110, Produktionsmethoden!$A:$A, 0), 0), ""))</f>
        <v>0</v>
      </c>
      <c r="AP110" s="187" cm="1">
        <f t="array" ref="AP110">IF(ISBLANK($E110), 0, IFERROR(INDEX(Produktionsmethoden!E:E, MATCH($E110, Produktionsmethoden!$A:$A, 0), 0), ""))</f>
        <v>0</v>
      </c>
      <c r="AQ110" s="187" cm="1">
        <f t="array" ref="AQ110">IF(ISBLANK($E110), 0, IFERROR(INDEX(Produktionsmethoden!F:F, MATCH($E110, Produktionsmethoden!$A:$A, 0), 0), ""))</f>
        <v>0</v>
      </c>
      <c r="AR110" s="187" cm="1">
        <f t="array" ref="AR110">IF(ISBLANK($E110), 0, IFERROR(INDEX(Produktionsmethoden!G:G, MATCH($E110, Produktionsmethoden!$A:$A, 0), 0), ""))</f>
        <v>0</v>
      </c>
      <c r="AS110" s="187" cm="1">
        <f t="array" ref="AS110">IF(ISBLANK($E110), 0, IFERROR(INDEX(Produktionsmethoden!H:H, MATCH($E110, Produktionsmethoden!$A:$A, 0), 0), ""))</f>
        <v>0</v>
      </c>
      <c r="AT110" s="187" cm="1">
        <f t="array" ref="AT110">IF(ISBLANK($E110), 0, IFERROR(INDEX(Produktionsmethoden!I:I, MATCH($E110, Produktionsmethoden!$A:$A, 0), 0), ""))</f>
        <v>0</v>
      </c>
      <c r="AU110" s="188"/>
    </row>
    <row r="111" spans="1:47" s="180" customFormat="1" ht="45" customHeight="1" thickTop="1" thickBot="1">
      <c r="A111" s="170"/>
      <c r="B111" s="179"/>
      <c r="C111" s="203">
        <v>98</v>
      </c>
      <c r="D111" s="312"/>
      <c r="E111" s="303"/>
      <c r="F111" s="313"/>
      <c r="G111" s="303"/>
      <c r="H111" s="303"/>
      <c r="I111" s="164"/>
      <c r="J111" s="303"/>
      <c r="K111" s="303"/>
      <c r="L111" s="163"/>
      <c r="M111" s="163"/>
      <c r="N111" s="307" t="str">
        <f t="shared" si="1"/>
        <v>Bitte zuerst Warenmenge in M angeben</v>
      </c>
      <c r="O111" s="163"/>
      <c r="P111" s="162"/>
      <c r="Q111" s="161"/>
      <c r="R111" s="160"/>
      <c r="S111" s="160"/>
      <c r="T111" s="159"/>
      <c r="U111" s="310"/>
      <c r="V111" s="310"/>
      <c r="W111" s="310"/>
      <c r="X111" s="310"/>
      <c r="Y111" s="310"/>
      <c r="Z111" s="310"/>
      <c r="AA111" s="310"/>
      <c r="AB111" s="206"/>
      <c r="AC111" s="206"/>
      <c r="AD111" s="207"/>
      <c r="AE111" s="200" t="str">
        <f>IFERROR(IF(NOT(AM111=0), AM111 &amp; " - " &amp; INDEX(Produktionsmethoden!$M:$M, MATCH(AM111, Produktionsmethoden!$K:$K, 0)), 0), AM111)</f>
        <v>Bitte CN Code in Spalte C angeben</v>
      </c>
      <c r="AF111" s="200">
        <f>IFERROR(IF(NOT(AN111=0), AN111 &amp; " - " &amp; INDEX(Produktionsmethoden!$M:$M, MATCH(AN111, Produktionsmethoden!$K:$K, 0)), 0), AN111)</f>
        <v>0</v>
      </c>
      <c r="AG111" s="200">
        <f>IFERROR(IF(NOT(AO111=0), AO111 &amp; " - " &amp; INDEX(Produktionsmethoden!$M:$M, MATCH(AO111, Produktionsmethoden!$K:$K, 0)), 0), AO111)</f>
        <v>0</v>
      </c>
      <c r="AH111" s="200">
        <f>IFERROR(IF(NOT(AP111=0), AP111 &amp; " - " &amp; INDEX(Produktionsmethoden!$M:$M, MATCH(AP111, Produktionsmethoden!$K:$K, 0)), 0), AP111)</f>
        <v>0</v>
      </c>
      <c r="AI111" s="200">
        <f>IFERROR(IF(NOT(AQ111=0), AQ111 &amp; " - " &amp; INDEX(Produktionsmethoden!$M:$M, MATCH(AQ111, Produktionsmethoden!$K:$K, 0)), 0), AQ111)</f>
        <v>0</v>
      </c>
      <c r="AJ111" s="200">
        <f>IFERROR(IF(NOT(AR111=0), AR111 &amp; " - " &amp; INDEX(Produktionsmethoden!$M:$M, MATCH(AR111, Produktionsmethoden!$K:$K, 0)), 0), AR111)</f>
        <v>0</v>
      </c>
      <c r="AK111" s="200">
        <f>IFERROR(IF(NOT(AS111=0), AS111 &amp; " - " &amp; INDEX(Produktionsmethoden!$M:$M, MATCH(AS111, Produktionsmethoden!$K:$K, 0)), 0), AS111)</f>
        <v>0</v>
      </c>
      <c r="AL111" s="200">
        <f>IFERROR(IF(NOT(AT111=0), AT111 &amp; " - " &amp; INDEX(Produktionsmethoden!$M:$M, MATCH(AT111, Produktionsmethoden!$K:$K, 0)), 0), AT111)</f>
        <v>0</v>
      </c>
      <c r="AM111" s="187" t="str" cm="1">
        <f t="array" ref="AM111">IF(ISBLANK($E111), "Bitte CN Code in Spalte C angeben", IFERROR(INDEX(Produktionsmethoden!B:B, MATCH($E111, Produktionsmethoden!$A:$A, 0), 0), ""))</f>
        <v>Bitte CN Code in Spalte C angeben</v>
      </c>
      <c r="AN111" s="187" cm="1">
        <f t="array" ref="AN111">IF(ISBLANK($E111), 0, IFERROR(INDEX(Produktionsmethoden!C:C, MATCH($E111, Produktionsmethoden!$A:$A, 0), 0), ""))</f>
        <v>0</v>
      </c>
      <c r="AO111" s="187" cm="1">
        <f t="array" ref="AO111">IF(ISBLANK($E111), 0, IFERROR(INDEX(Produktionsmethoden!D:D, MATCH($E111, Produktionsmethoden!$A:$A, 0), 0), ""))</f>
        <v>0</v>
      </c>
      <c r="AP111" s="187" cm="1">
        <f t="array" ref="AP111">IF(ISBLANK($E111), 0, IFERROR(INDEX(Produktionsmethoden!E:E, MATCH($E111, Produktionsmethoden!$A:$A, 0), 0), ""))</f>
        <v>0</v>
      </c>
      <c r="AQ111" s="187" cm="1">
        <f t="array" ref="AQ111">IF(ISBLANK($E111), 0, IFERROR(INDEX(Produktionsmethoden!F:F, MATCH($E111, Produktionsmethoden!$A:$A, 0), 0), ""))</f>
        <v>0</v>
      </c>
      <c r="AR111" s="187" cm="1">
        <f t="array" ref="AR111">IF(ISBLANK($E111), 0, IFERROR(INDEX(Produktionsmethoden!G:G, MATCH($E111, Produktionsmethoden!$A:$A, 0), 0), ""))</f>
        <v>0</v>
      </c>
      <c r="AS111" s="187" cm="1">
        <f t="array" ref="AS111">IF(ISBLANK($E111), 0, IFERROR(INDEX(Produktionsmethoden!H:H, MATCH($E111, Produktionsmethoden!$A:$A, 0), 0), ""))</f>
        <v>0</v>
      </c>
      <c r="AT111" s="187" cm="1">
        <f t="array" ref="AT111">IF(ISBLANK($E111), 0, IFERROR(INDEX(Produktionsmethoden!I:I, MATCH($E111, Produktionsmethoden!$A:$A, 0), 0), ""))</f>
        <v>0</v>
      </c>
      <c r="AU111" s="188"/>
    </row>
    <row r="112" spans="1:47" s="180" customFormat="1" ht="45" customHeight="1" thickTop="1" thickBot="1">
      <c r="A112" s="170"/>
      <c r="B112" s="179"/>
      <c r="C112" s="203">
        <v>99</v>
      </c>
      <c r="D112" s="312"/>
      <c r="E112" s="303"/>
      <c r="F112" s="313"/>
      <c r="G112" s="303"/>
      <c r="H112" s="303"/>
      <c r="I112" s="164"/>
      <c r="J112" s="303"/>
      <c r="K112" s="303"/>
      <c r="L112" s="163"/>
      <c r="M112" s="163"/>
      <c r="N112" s="307" t="str">
        <f t="shared" si="1"/>
        <v>Bitte zuerst Warenmenge in M angeben</v>
      </c>
      <c r="O112" s="163"/>
      <c r="P112" s="162"/>
      <c r="Q112" s="161"/>
      <c r="R112" s="160"/>
      <c r="S112" s="160"/>
      <c r="T112" s="159"/>
      <c r="U112" s="310"/>
      <c r="V112" s="310"/>
      <c r="W112" s="310"/>
      <c r="X112" s="310"/>
      <c r="Y112" s="310"/>
      <c r="Z112" s="310"/>
      <c r="AA112" s="310"/>
      <c r="AB112" s="206"/>
      <c r="AC112" s="206"/>
      <c r="AD112" s="207"/>
      <c r="AE112" s="200" t="str">
        <f>IFERROR(IF(NOT(AM112=0), AM112 &amp; " - " &amp; INDEX(Produktionsmethoden!$M:$M, MATCH(AM112, Produktionsmethoden!$K:$K, 0)), 0), AM112)</f>
        <v>Bitte CN Code in Spalte C angeben</v>
      </c>
      <c r="AF112" s="200">
        <f>IFERROR(IF(NOT(AN112=0), AN112 &amp; " - " &amp; INDEX(Produktionsmethoden!$M:$M, MATCH(AN112, Produktionsmethoden!$K:$K, 0)), 0), AN112)</f>
        <v>0</v>
      </c>
      <c r="AG112" s="200">
        <f>IFERROR(IF(NOT(AO112=0), AO112 &amp; " - " &amp; INDEX(Produktionsmethoden!$M:$M, MATCH(AO112, Produktionsmethoden!$K:$K, 0)), 0), AO112)</f>
        <v>0</v>
      </c>
      <c r="AH112" s="200">
        <f>IFERROR(IF(NOT(AP112=0), AP112 &amp; " - " &amp; INDEX(Produktionsmethoden!$M:$M, MATCH(AP112, Produktionsmethoden!$K:$K, 0)), 0), AP112)</f>
        <v>0</v>
      </c>
      <c r="AI112" s="200">
        <f>IFERROR(IF(NOT(AQ112=0), AQ112 &amp; " - " &amp; INDEX(Produktionsmethoden!$M:$M, MATCH(AQ112, Produktionsmethoden!$K:$K, 0)), 0), AQ112)</f>
        <v>0</v>
      </c>
      <c r="AJ112" s="200">
        <f>IFERROR(IF(NOT(AR112=0), AR112 &amp; " - " &amp; INDEX(Produktionsmethoden!$M:$M, MATCH(AR112, Produktionsmethoden!$K:$K, 0)), 0), AR112)</f>
        <v>0</v>
      </c>
      <c r="AK112" s="200">
        <f>IFERROR(IF(NOT(AS112=0), AS112 &amp; " - " &amp; INDEX(Produktionsmethoden!$M:$M, MATCH(AS112, Produktionsmethoden!$K:$K, 0)), 0), AS112)</f>
        <v>0</v>
      </c>
      <c r="AL112" s="200">
        <f>IFERROR(IF(NOT(AT112=0), AT112 &amp; " - " &amp; INDEX(Produktionsmethoden!$M:$M, MATCH(AT112, Produktionsmethoden!$K:$K, 0)), 0), AT112)</f>
        <v>0</v>
      </c>
      <c r="AM112" s="187" t="str" cm="1">
        <f t="array" ref="AM112">IF(ISBLANK($E112), "Bitte CN Code in Spalte C angeben", IFERROR(INDEX(Produktionsmethoden!B:B, MATCH($E112, Produktionsmethoden!$A:$A, 0), 0), ""))</f>
        <v>Bitte CN Code in Spalte C angeben</v>
      </c>
      <c r="AN112" s="187" cm="1">
        <f t="array" ref="AN112">IF(ISBLANK($E112), 0, IFERROR(INDEX(Produktionsmethoden!C:C, MATCH($E112, Produktionsmethoden!$A:$A, 0), 0), ""))</f>
        <v>0</v>
      </c>
      <c r="AO112" s="187" cm="1">
        <f t="array" ref="AO112">IF(ISBLANK($E112), 0, IFERROR(INDEX(Produktionsmethoden!D:D, MATCH($E112, Produktionsmethoden!$A:$A, 0), 0), ""))</f>
        <v>0</v>
      </c>
      <c r="AP112" s="187" cm="1">
        <f t="array" ref="AP112">IF(ISBLANK($E112), 0, IFERROR(INDEX(Produktionsmethoden!E:E, MATCH($E112, Produktionsmethoden!$A:$A, 0), 0), ""))</f>
        <v>0</v>
      </c>
      <c r="AQ112" s="187" cm="1">
        <f t="array" ref="AQ112">IF(ISBLANK($E112), 0, IFERROR(INDEX(Produktionsmethoden!F:F, MATCH($E112, Produktionsmethoden!$A:$A, 0), 0), ""))</f>
        <v>0</v>
      </c>
      <c r="AR112" s="187" cm="1">
        <f t="array" ref="AR112">IF(ISBLANK($E112), 0, IFERROR(INDEX(Produktionsmethoden!G:G, MATCH($E112, Produktionsmethoden!$A:$A, 0), 0), ""))</f>
        <v>0</v>
      </c>
      <c r="AS112" s="187" cm="1">
        <f t="array" ref="AS112">IF(ISBLANK($E112), 0, IFERROR(INDEX(Produktionsmethoden!H:H, MATCH($E112, Produktionsmethoden!$A:$A, 0), 0), ""))</f>
        <v>0</v>
      </c>
      <c r="AT112" s="187" cm="1">
        <f t="array" ref="AT112">IF(ISBLANK($E112), 0, IFERROR(INDEX(Produktionsmethoden!I:I, MATCH($E112, Produktionsmethoden!$A:$A, 0), 0), ""))</f>
        <v>0</v>
      </c>
      <c r="AU112" s="188"/>
    </row>
    <row r="113" spans="1:47" s="180" customFormat="1" ht="45" customHeight="1" thickTop="1" thickBot="1">
      <c r="A113" s="170"/>
      <c r="B113" s="179"/>
      <c r="C113" s="203">
        <v>100</v>
      </c>
      <c r="D113" s="312"/>
      <c r="E113" s="303"/>
      <c r="F113" s="313"/>
      <c r="G113" s="303"/>
      <c r="H113" s="303"/>
      <c r="I113" s="164"/>
      <c r="J113" s="303"/>
      <c r="K113" s="303"/>
      <c r="L113" s="163"/>
      <c r="M113" s="163"/>
      <c r="N113" s="307" t="str">
        <f t="shared" si="1"/>
        <v>Bitte zuerst Warenmenge in M angeben</v>
      </c>
      <c r="O113" s="163"/>
      <c r="P113" s="162"/>
      <c r="Q113" s="161"/>
      <c r="R113" s="160"/>
      <c r="S113" s="160"/>
      <c r="T113" s="159"/>
      <c r="U113" s="310"/>
      <c r="V113" s="310"/>
      <c r="W113" s="310"/>
      <c r="X113" s="310"/>
      <c r="Y113" s="310"/>
      <c r="Z113" s="310"/>
      <c r="AA113" s="310"/>
      <c r="AB113" s="206"/>
      <c r="AC113" s="206"/>
      <c r="AD113" s="207"/>
      <c r="AE113" s="200" t="str">
        <f>IFERROR(IF(NOT(AM113=0), AM113 &amp; " - " &amp; INDEX(Produktionsmethoden!$M:$M, MATCH(AM113, Produktionsmethoden!$K:$K, 0)), 0), AM113)</f>
        <v>Bitte CN Code in Spalte C angeben</v>
      </c>
      <c r="AF113" s="200">
        <f>IFERROR(IF(NOT(AN113=0), AN113 &amp; " - " &amp; INDEX(Produktionsmethoden!$M:$M, MATCH(AN113, Produktionsmethoden!$K:$K, 0)), 0), AN113)</f>
        <v>0</v>
      </c>
      <c r="AG113" s="200">
        <f>IFERROR(IF(NOT(AO113=0), AO113 &amp; " - " &amp; INDEX(Produktionsmethoden!$M:$M, MATCH(AO113, Produktionsmethoden!$K:$K, 0)), 0), AO113)</f>
        <v>0</v>
      </c>
      <c r="AH113" s="200">
        <f>IFERROR(IF(NOT(AP113=0), AP113 &amp; " - " &amp; INDEX(Produktionsmethoden!$M:$M, MATCH(AP113, Produktionsmethoden!$K:$K, 0)), 0), AP113)</f>
        <v>0</v>
      </c>
      <c r="AI113" s="200">
        <f>IFERROR(IF(NOT(AQ113=0), AQ113 &amp; " - " &amp; INDEX(Produktionsmethoden!$M:$M, MATCH(AQ113, Produktionsmethoden!$K:$K, 0)), 0), AQ113)</f>
        <v>0</v>
      </c>
      <c r="AJ113" s="200">
        <f>IFERROR(IF(NOT(AR113=0), AR113 &amp; " - " &amp; INDEX(Produktionsmethoden!$M:$M, MATCH(AR113, Produktionsmethoden!$K:$K, 0)), 0), AR113)</f>
        <v>0</v>
      </c>
      <c r="AK113" s="200">
        <f>IFERROR(IF(NOT(AS113=0), AS113 &amp; " - " &amp; INDEX(Produktionsmethoden!$M:$M, MATCH(AS113, Produktionsmethoden!$K:$K, 0)), 0), AS113)</f>
        <v>0</v>
      </c>
      <c r="AL113" s="200">
        <f>IFERROR(IF(NOT(AT113=0), AT113 &amp; " - " &amp; INDEX(Produktionsmethoden!$M:$M, MATCH(AT113, Produktionsmethoden!$K:$K, 0)), 0), AT113)</f>
        <v>0</v>
      </c>
      <c r="AM113" s="187" t="str" cm="1">
        <f t="array" ref="AM113">IF(ISBLANK($E113), "Bitte CN Code in Spalte C angeben", IFERROR(INDEX(Produktionsmethoden!B:B, MATCH($E113, Produktionsmethoden!$A:$A, 0), 0), ""))</f>
        <v>Bitte CN Code in Spalte C angeben</v>
      </c>
      <c r="AN113" s="187" cm="1">
        <f t="array" ref="AN113">IF(ISBLANK($E113), 0, IFERROR(INDEX(Produktionsmethoden!C:C, MATCH($E113, Produktionsmethoden!$A:$A, 0), 0), ""))</f>
        <v>0</v>
      </c>
      <c r="AO113" s="187" cm="1">
        <f t="array" ref="AO113">IF(ISBLANK($E113), 0, IFERROR(INDEX(Produktionsmethoden!D:D, MATCH($E113, Produktionsmethoden!$A:$A, 0), 0), ""))</f>
        <v>0</v>
      </c>
      <c r="AP113" s="187" cm="1">
        <f t="array" ref="AP113">IF(ISBLANK($E113), 0, IFERROR(INDEX(Produktionsmethoden!E:E, MATCH($E113, Produktionsmethoden!$A:$A, 0), 0), ""))</f>
        <v>0</v>
      </c>
      <c r="AQ113" s="187" cm="1">
        <f t="array" ref="AQ113">IF(ISBLANK($E113), 0, IFERROR(INDEX(Produktionsmethoden!F:F, MATCH($E113, Produktionsmethoden!$A:$A, 0), 0), ""))</f>
        <v>0</v>
      </c>
      <c r="AR113" s="187" cm="1">
        <f t="array" ref="AR113">IF(ISBLANK($E113), 0, IFERROR(INDEX(Produktionsmethoden!G:G, MATCH($E113, Produktionsmethoden!$A:$A, 0), 0), ""))</f>
        <v>0</v>
      </c>
      <c r="AS113" s="187" cm="1">
        <f t="array" ref="AS113">IF(ISBLANK($E113), 0, IFERROR(INDEX(Produktionsmethoden!H:H, MATCH($E113, Produktionsmethoden!$A:$A, 0), 0), ""))</f>
        <v>0</v>
      </c>
      <c r="AT113" s="187" cm="1">
        <f t="array" ref="AT113">IF(ISBLANK($E113), 0, IFERROR(INDEX(Produktionsmethoden!I:I, MATCH($E113, Produktionsmethoden!$A:$A, 0), 0), ""))</f>
        <v>0</v>
      </c>
      <c r="AU113" s="188"/>
    </row>
    <row r="114" spans="1:47" s="180" customFormat="1" ht="45" customHeight="1" thickTop="1" thickBot="1">
      <c r="A114" s="170"/>
      <c r="B114" s="179"/>
      <c r="C114" s="203">
        <v>101</v>
      </c>
      <c r="D114" s="312"/>
      <c r="E114" s="303"/>
      <c r="F114" s="313"/>
      <c r="G114" s="303"/>
      <c r="H114" s="303"/>
      <c r="I114" s="164"/>
      <c r="J114" s="303"/>
      <c r="K114" s="303"/>
      <c r="L114" s="163"/>
      <c r="M114" s="163"/>
      <c r="N114" s="307" t="str">
        <f t="shared" si="1"/>
        <v>Bitte zuerst Warenmenge in M angeben</v>
      </c>
      <c r="O114" s="163"/>
      <c r="P114" s="162"/>
      <c r="Q114" s="161"/>
      <c r="R114" s="160"/>
      <c r="S114" s="160"/>
      <c r="T114" s="159"/>
      <c r="U114" s="310"/>
      <c r="V114" s="310"/>
      <c r="W114" s="310"/>
      <c r="X114" s="310"/>
      <c r="Y114" s="310"/>
      <c r="Z114" s="310"/>
      <c r="AA114" s="310"/>
      <c r="AB114" s="206"/>
      <c r="AC114" s="206"/>
      <c r="AD114" s="207"/>
      <c r="AE114" s="200" t="str">
        <f>IFERROR(IF(NOT(AM114=0), AM114 &amp; " - " &amp; INDEX(Produktionsmethoden!$M:$M, MATCH(AM114, Produktionsmethoden!$K:$K, 0)), 0), AM114)</f>
        <v>Bitte CN Code in Spalte C angeben</v>
      </c>
      <c r="AF114" s="200">
        <f>IFERROR(IF(NOT(AN114=0), AN114 &amp; " - " &amp; INDEX(Produktionsmethoden!$M:$M, MATCH(AN114, Produktionsmethoden!$K:$K, 0)), 0), AN114)</f>
        <v>0</v>
      </c>
      <c r="AG114" s="200">
        <f>IFERROR(IF(NOT(AO114=0), AO114 &amp; " - " &amp; INDEX(Produktionsmethoden!$M:$M, MATCH(AO114, Produktionsmethoden!$K:$K, 0)), 0), AO114)</f>
        <v>0</v>
      </c>
      <c r="AH114" s="200">
        <f>IFERROR(IF(NOT(AP114=0), AP114 &amp; " - " &amp; INDEX(Produktionsmethoden!$M:$M, MATCH(AP114, Produktionsmethoden!$K:$K, 0)), 0), AP114)</f>
        <v>0</v>
      </c>
      <c r="AI114" s="200">
        <f>IFERROR(IF(NOT(AQ114=0), AQ114 &amp; " - " &amp; INDEX(Produktionsmethoden!$M:$M, MATCH(AQ114, Produktionsmethoden!$K:$K, 0)), 0), AQ114)</f>
        <v>0</v>
      </c>
      <c r="AJ114" s="200">
        <f>IFERROR(IF(NOT(AR114=0), AR114 &amp; " - " &amp; INDEX(Produktionsmethoden!$M:$M, MATCH(AR114, Produktionsmethoden!$K:$K, 0)), 0), AR114)</f>
        <v>0</v>
      </c>
      <c r="AK114" s="200">
        <f>IFERROR(IF(NOT(AS114=0), AS114 &amp; " - " &amp; INDEX(Produktionsmethoden!$M:$M, MATCH(AS114, Produktionsmethoden!$K:$K, 0)), 0), AS114)</f>
        <v>0</v>
      </c>
      <c r="AL114" s="200">
        <f>IFERROR(IF(NOT(AT114=0), AT114 &amp; " - " &amp; INDEX(Produktionsmethoden!$M:$M, MATCH(AT114, Produktionsmethoden!$K:$K, 0)), 0), AT114)</f>
        <v>0</v>
      </c>
      <c r="AM114" s="187" t="str" cm="1">
        <f t="array" ref="AM114">IF(ISBLANK($E114), "Bitte CN Code in Spalte C angeben", IFERROR(INDEX(Produktionsmethoden!B:B, MATCH($E114, Produktionsmethoden!$A:$A, 0), 0), ""))</f>
        <v>Bitte CN Code in Spalte C angeben</v>
      </c>
      <c r="AN114" s="187" cm="1">
        <f t="array" ref="AN114">IF(ISBLANK($E114), 0, IFERROR(INDEX(Produktionsmethoden!C:C, MATCH($E114, Produktionsmethoden!$A:$A, 0), 0), ""))</f>
        <v>0</v>
      </c>
      <c r="AO114" s="187" cm="1">
        <f t="array" ref="AO114">IF(ISBLANK($E114), 0, IFERROR(INDEX(Produktionsmethoden!D:D, MATCH($E114, Produktionsmethoden!$A:$A, 0), 0), ""))</f>
        <v>0</v>
      </c>
      <c r="AP114" s="187" cm="1">
        <f t="array" ref="AP114">IF(ISBLANK($E114), 0, IFERROR(INDEX(Produktionsmethoden!E:E, MATCH($E114, Produktionsmethoden!$A:$A, 0), 0), ""))</f>
        <v>0</v>
      </c>
      <c r="AQ114" s="187" cm="1">
        <f t="array" ref="AQ114">IF(ISBLANK($E114), 0, IFERROR(INDEX(Produktionsmethoden!F:F, MATCH($E114, Produktionsmethoden!$A:$A, 0), 0), ""))</f>
        <v>0</v>
      </c>
      <c r="AR114" s="187" cm="1">
        <f t="array" ref="AR114">IF(ISBLANK($E114), 0, IFERROR(INDEX(Produktionsmethoden!G:G, MATCH($E114, Produktionsmethoden!$A:$A, 0), 0), ""))</f>
        <v>0</v>
      </c>
      <c r="AS114" s="187" cm="1">
        <f t="array" ref="AS114">IF(ISBLANK($E114), 0, IFERROR(INDEX(Produktionsmethoden!H:H, MATCH($E114, Produktionsmethoden!$A:$A, 0), 0), ""))</f>
        <v>0</v>
      </c>
      <c r="AT114" s="187" cm="1">
        <f t="array" ref="AT114">IF(ISBLANK($E114), 0, IFERROR(INDEX(Produktionsmethoden!I:I, MATCH($E114, Produktionsmethoden!$A:$A, 0), 0), ""))</f>
        <v>0</v>
      </c>
      <c r="AU114" s="188"/>
    </row>
    <row r="115" spans="1:47" s="180" customFormat="1" ht="45" customHeight="1" thickTop="1" thickBot="1">
      <c r="A115" s="170"/>
      <c r="B115" s="179"/>
      <c r="C115" s="203">
        <v>102</v>
      </c>
      <c r="D115" s="312"/>
      <c r="E115" s="303"/>
      <c r="F115" s="313"/>
      <c r="G115" s="303"/>
      <c r="H115" s="303"/>
      <c r="I115" s="164"/>
      <c r="J115" s="303"/>
      <c r="K115" s="303"/>
      <c r="L115" s="163"/>
      <c r="M115" s="163"/>
      <c r="N115" s="307" t="str">
        <f t="shared" si="1"/>
        <v>Bitte zuerst Warenmenge in M angeben</v>
      </c>
      <c r="O115" s="163"/>
      <c r="P115" s="162"/>
      <c r="Q115" s="161"/>
      <c r="R115" s="160"/>
      <c r="S115" s="160"/>
      <c r="T115" s="159"/>
      <c r="U115" s="310"/>
      <c r="V115" s="310"/>
      <c r="W115" s="310"/>
      <c r="X115" s="310"/>
      <c r="Y115" s="310"/>
      <c r="Z115" s="310"/>
      <c r="AA115" s="310"/>
      <c r="AB115" s="206"/>
      <c r="AC115" s="206"/>
      <c r="AD115" s="207"/>
      <c r="AE115" s="200" t="str">
        <f>IFERROR(IF(NOT(AM115=0), AM115 &amp; " - " &amp; INDEX(Produktionsmethoden!$M:$M, MATCH(AM115, Produktionsmethoden!$K:$K, 0)), 0), AM115)</f>
        <v>Bitte CN Code in Spalte C angeben</v>
      </c>
      <c r="AF115" s="200">
        <f>IFERROR(IF(NOT(AN115=0), AN115 &amp; " - " &amp; INDEX(Produktionsmethoden!$M:$M, MATCH(AN115, Produktionsmethoden!$K:$K, 0)), 0), AN115)</f>
        <v>0</v>
      </c>
      <c r="AG115" s="200">
        <f>IFERROR(IF(NOT(AO115=0), AO115 &amp; " - " &amp; INDEX(Produktionsmethoden!$M:$M, MATCH(AO115, Produktionsmethoden!$K:$K, 0)), 0), AO115)</f>
        <v>0</v>
      </c>
      <c r="AH115" s="200">
        <f>IFERROR(IF(NOT(AP115=0), AP115 &amp; " - " &amp; INDEX(Produktionsmethoden!$M:$M, MATCH(AP115, Produktionsmethoden!$K:$K, 0)), 0), AP115)</f>
        <v>0</v>
      </c>
      <c r="AI115" s="200">
        <f>IFERROR(IF(NOT(AQ115=0), AQ115 &amp; " - " &amp; INDEX(Produktionsmethoden!$M:$M, MATCH(AQ115, Produktionsmethoden!$K:$K, 0)), 0), AQ115)</f>
        <v>0</v>
      </c>
      <c r="AJ115" s="200">
        <f>IFERROR(IF(NOT(AR115=0), AR115 &amp; " - " &amp; INDEX(Produktionsmethoden!$M:$M, MATCH(AR115, Produktionsmethoden!$K:$K, 0)), 0), AR115)</f>
        <v>0</v>
      </c>
      <c r="AK115" s="200">
        <f>IFERROR(IF(NOT(AS115=0), AS115 &amp; " - " &amp; INDEX(Produktionsmethoden!$M:$M, MATCH(AS115, Produktionsmethoden!$K:$K, 0)), 0), AS115)</f>
        <v>0</v>
      </c>
      <c r="AL115" s="200">
        <f>IFERROR(IF(NOT(AT115=0), AT115 &amp; " - " &amp; INDEX(Produktionsmethoden!$M:$M, MATCH(AT115, Produktionsmethoden!$K:$K, 0)), 0), AT115)</f>
        <v>0</v>
      </c>
      <c r="AM115" s="187" t="str" cm="1">
        <f t="array" ref="AM115">IF(ISBLANK($E115), "Bitte CN Code in Spalte C angeben", IFERROR(INDEX(Produktionsmethoden!B:B, MATCH($E115, Produktionsmethoden!$A:$A, 0), 0), ""))</f>
        <v>Bitte CN Code in Spalte C angeben</v>
      </c>
      <c r="AN115" s="187" cm="1">
        <f t="array" ref="AN115">IF(ISBLANK($E115), 0, IFERROR(INDEX(Produktionsmethoden!C:C, MATCH($E115, Produktionsmethoden!$A:$A, 0), 0), ""))</f>
        <v>0</v>
      </c>
      <c r="AO115" s="187" cm="1">
        <f t="array" ref="AO115">IF(ISBLANK($E115), 0, IFERROR(INDEX(Produktionsmethoden!D:D, MATCH($E115, Produktionsmethoden!$A:$A, 0), 0), ""))</f>
        <v>0</v>
      </c>
      <c r="AP115" s="187" cm="1">
        <f t="array" ref="AP115">IF(ISBLANK($E115), 0, IFERROR(INDEX(Produktionsmethoden!E:E, MATCH($E115, Produktionsmethoden!$A:$A, 0), 0), ""))</f>
        <v>0</v>
      </c>
      <c r="AQ115" s="187" cm="1">
        <f t="array" ref="AQ115">IF(ISBLANK($E115), 0, IFERROR(INDEX(Produktionsmethoden!F:F, MATCH($E115, Produktionsmethoden!$A:$A, 0), 0), ""))</f>
        <v>0</v>
      </c>
      <c r="AR115" s="187" cm="1">
        <f t="array" ref="AR115">IF(ISBLANK($E115), 0, IFERROR(INDEX(Produktionsmethoden!G:G, MATCH($E115, Produktionsmethoden!$A:$A, 0), 0), ""))</f>
        <v>0</v>
      </c>
      <c r="AS115" s="187" cm="1">
        <f t="array" ref="AS115">IF(ISBLANK($E115), 0, IFERROR(INDEX(Produktionsmethoden!H:H, MATCH($E115, Produktionsmethoden!$A:$A, 0), 0), ""))</f>
        <v>0</v>
      </c>
      <c r="AT115" s="187" cm="1">
        <f t="array" ref="AT115">IF(ISBLANK($E115), 0, IFERROR(INDEX(Produktionsmethoden!I:I, MATCH($E115, Produktionsmethoden!$A:$A, 0), 0), ""))</f>
        <v>0</v>
      </c>
      <c r="AU115" s="188"/>
    </row>
    <row r="116" spans="1:47" s="180" customFormat="1" ht="45" customHeight="1" thickTop="1" thickBot="1">
      <c r="A116" s="170"/>
      <c r="B116" s="179"/>
      <c r="C116" s="203">
        <v>103</v>
      </c>
      <c r="D116" s="312"/>
      <c r="E116" s="303"/>
      <c r="F116" s="313"/>
      <c r="G116" s="303"/>
      <c r="H116" s="303"/>
      <c r="I116" s="164"/>
      <c r="J116" s="303"/>
      <c r="K116" s="303"/>
      <c r="L116" s="163"/>
      <c r="M116" s="163"/>
      <c r="N116" s="307" t="str">
        <f t="shared" si="1"/>
        <v>Bitte zuerst Warenmenge in M angeben</v>
      </c>
      <c r="O116" s="163"/>
      <c r="P116" s="162"/>
      <c r="Q116" s="161"/>
      <c r="R116" s="160"/>
      <c r="S116" s="160"/>
      <c r="T116" s="159"/>
      <c r="U116" s="310"/>
      <c r="V116" s="310"/>
      <c r="W116" s="310"/>
      <c r="X116" s="310"/>
      <c r="Y116" s="310"/>
      <c r="Z116" s="310"/>
      <c r="AA116" s="310"/>
      <c r="AB116" s="206"/>
      <c r="AC116" s="206"/>
      <c r="AD116" s="207"/>
      <c r="AE116" s="200" t="str">
        <f>IFERROR(IF(NOT(AM116=0), AM116 &amp; " - " &amp; INDEX(Produktionsmethoden!$M:$M, MATCH(AM116, Produktionsmethoden!$K:$K, 0)), 0), AM116)</f>
        <v>Bitte CN Code in Spalte C angeben</v>
      </c>
      <c r="AF116" s="200">
        <f>IFERROR(IF(NOT(AN116=0), AN116 &amp; " - " &amp; INDEX(Produktionsmethoden!$M:$M, MATCH(AN116, Produktionsmethoden!$K:$K, 0)), 0), AN116)</f>
        <v>0</v>
      </c>
      <c r="AG116" s="200">
        <f>IFERROR(IF(NOT(AO116=0), AO116 &amp; " - " &amp; INDEX(Produktionsmethoden!$M:$M, MATCH(AO116, Produktionsmethoden!$K:$K, 0)), 0), AO116)</f>
        <v>0</v>
      </c>
      <c r="AH116" s="200">
        <f>IFERROR(IF(NOT(AP116=0), AP116 &amp; " - " &amp; INDEX(Produktionsmethoden!$M:$M, MATCH(AP116, Produktionsmethoden!$K:$K, 0)), 0), AP116)</f>
        <v>0</v>
      </c>
      <c r="AI116" s="200">
        <f>IFERROR(IF(NOT(AQ116=0), AQ116 &amp; " - " &amp; INDEX(Produktionsmethoden!$M:$M, MATCH(AQ116, Produktionsmethoden!$K:$K, 0)), 0), AQ116)</f>
        <v>0</v>
      </c>
      <c r="AJ116" s="200">
        <f>IFERROR(IF(NOT(AR116=0), AR116 &amp; " - " &amp; INDEX(Produktionsmethoden!$M:$M, MATCH(AR116, Produktionsmethoden!$K:$K, 0)), 0), AR116)</f>
        <v>0</v>
      </c>
      <c r="AK116" s="200">
        <f>IFERROR(IF(NOT(AS116=0), AS116 &amp; " - " &amp; INDEX(Produktionsmethoden!$M:$M, MATCH(AS116, Produktionsmethoden!$K:$K, 0)), 0), AS116)</f>
        <v>0</v>
      </c>
      <c r="AL116" s="200">
        <f>IFERROR(IF(NOT(AT116=0), AT116 &amp; " - " &amp; INDEX(Produktionsmethoden!$M:$M, MATCH(AT116, Produktionsmethoden!$K:$K, 0)), 0), AT116)</f>
        <v>0</v>
      </c>
      <c r="AM116" s="187" t="str" cm="1">
        <f t="array" ref="AM116">IF(ISBLANK($E116), "Bitte CN Code in Spalte C angeben", IFERROR(INDEX(Produktionsmethoden!B:B, MATCH($E116, Produktionsmethoden!$A:$A, 0), 0), ""))</f>
        <v>Bitte CN Code in Spalte C angeben</v>
      </c>
      <c r="AN116" s="187" cm="1">
        <f t="array" ref="AN116">IF(ISBLANK($E116), 0, IFERROR(INDEX(Produktionsmethoden!C:C, MATCH($E116, Produktionsmethoden!$A:$A, 0), 0), ""))</f>
        <v>0</v>
      </c>
      <c r="AO116" s="187" cm="1">
        <f t="array" ref="AO116">IF(ISBLANK($E116), 0, IFERROR(INDEX(Produktionsmethoden!D:D, MATCH($E116, Produktionsmethoden!$A:$A, 0), 0), ""))</f>
        <v>0</v>
      </c>
      <c r="AP116" s="187" cm="1">
        <f t="array" ref="AP116">IF(ISBLANK($E116), 0, IFERROR(INDEX(Produktionsmethoden!E:E, MATCH($E116, Produktionsmethoden!$A:$A, 0), 0), ""))</f>
        <v>0</v>
      </c>
      <c r="AQ116" s="187" cm="1">
        <f t="array" ref="AQ116">IF(ISBLANK($E116), 0, IFERROR(INDEX(Produktionsmethoden!F:F, MATCH($E116, Produktionsmethoden!$A:$A, 0), 0), ""))</f>
        <v>0</v>
      </c>
      <c r="AR116" s="187" cm="1">
        <f t="array" ref="AR116">IF(ISBLANK($E116), 0, IFERROR(INDEX(Produktionsmethoden!G:G, MATCH($E116, Produktionsmethoden!$A:$A, 0), 0), ""))</f>
        <v>0</v>
      </c>
      <c r="AS116" s="187" cm="1">
        <f t="array" ref="AS116">IF(ISBLANK($E116), 0, IFERROR(INDEX(Produktionsmethoden!H:H, MATCH($E116, Produktionsmethoden!$A:$A, 0), 0), ""))</f>
        <v>0</v>
      </c>
      <c r="AT116" s="187" cm="1">
        <f t="array" ref="AT116">IF(ISBLANK($E116), 0, IFERROR(INDEX(Produktionsmethoden!I:I, MATCH($E116, Produktionsmethoden!$A:$A, 0), 0), ""))</f>
        <v>0</v>
      </c>
      <c r="AU116" s="188"/>
    </row>
    <row r="117" spans="1:47" s="180" customFormat="1" ht="45" customHeight="1" thickTop="1" thickBot="1">
      <c r="A117" s="170"/>
      <c r="B117" s="179"/>
      <c r="C117" s="203">
        <v>104</v>
      </c>
      <c r="D117" s="312"/>
      <c r="E117" s="303"/>
      <c r="F117" s="313"/>
      <c r="G117" s="303"/>
      <c r="H117" s="303"/>
      <c r="I117" s="164"/>
      <c r="J117" s="303"/>
      <c r="K117" s="303"/>
      <c r="L117" s="163"/>
      <c r="M117" s="163"/>
      <c r="N117" s="307" t="str">
        <f t="shared" si="1"/>
        <v>Bitte zuerst Warenmenge in M angeben</v>
      </c>
      <c r="O117" s="163"/>
      <c r="P117" s="162"/>
      <c r="Q117" s="161"/>
      <c r="R117" s="160"/>
      <c r="S117" s="160"/>
      <c r="T117" s="159"/>
      <c r="U117" s="310"/>
      <c r="V117" s="310"/>
      <c r="W117" s="310"/>
      <c r="X117" s="310"/>
      <c r="Y117" s="310"/>
      <c r="Z117" s="310"/>
      <c r="AA117" s="310"/>
      <c r="AB117" s="206"/>
      <c r="AC117" s="206"/>
      <c r="AD117" s="207"/>
      <c r="AE117" s="200" t="str">
        <f>IFERROR(IF(NOT(AM117=0), AM117 &amp; " - " &amp; INDEX(Produktionsmethoden!$M:$M, MATCH(AM117, Produktionsmethoden!$K:$K, 0)), 0), AM117)</f>
        <v>Bitte CN Code in Spalte C angeben</v>
      </c>
      <c r="AF117" s="200">
        <f>IFERROR(IF(NOT(AN117=0), AN117 &amp; " - " &amp; INDEX(Produktionsmethoden!$M:$M, MATCH(AN117, Produktionsmethoden!$K:$K, 0)), 0), AN117)</f>
        <v>0</v>
      </c>
      <c r="AG117" s="200">
        <f>IFERROR(IF(NOT(AO117=0), AO117 &amp; " - " &amp; INDEX(Produktionsmethoden!$M:$M, MATCH(AO117, Produktionsmethoden!$K:$K, 0)), 0), AO117)</f>
        <v>0</v>
      </c>
      <c r="AH117" s="200">
        <f>IFERROR(IF(NOT(AP117=0), AP117 &amp; " - " &amp; INDEX(Produktionsmethoden!$M:$M, MATCH(AP117, Produktionsmethoden!$K:$K, 0)), 0), AP117)</f>
        <v>0</v>
      </c>
      <c r="AI117" s="200">
        <f>IFERROR(IF(NOT(AQ117=0), AQ117 &amp; " - " &amp; INDEX(Produktionsmethoden!$M:$M, MATCH(AQ117, Produktionsmethoden!$K:$K, 0)), 0), AQ117)</f>
        <v>0</v>
      </c>
      <c r="AJ117" s="200">
        <f>IFERROR(IF(NOT(AR117=0), AR117 &amp; " - " &amp; INDEX(Produktionsmethoden!$M:$M, MATCH(AR117, Produktionsmethoden!$K:$K, 0)), 0), AR117)</f>
        <v>0</v>
      </c>
      <c r="AK117" s="200">
        <f>IFERROR(IF(NOT(AS117=0), AS117 &amp; " - " &amp; INDEX(Produktionsmethoden!$M:$M, MATCH(AS117, Produktionsmethoden!$K:$K, 0)), 0), AS117)</f>
        <v>0</v>
      </c>
      <c r="AL117" s="200">
        <f>IFERROR(IF(NOT(AT117=0), AT117 &amp; " - " &amp; INDEX(Produktionsmethoden!$M:$M, MATCH(AT117, Produktionsmethoden!$K:$K, 0)), 0), AT117)</f>
        <v>0</v>
      </c>
      <c r="AM117" s="187" t="str" cm="1">
        <f t="array" ref="AM117">IF(ISBLANK($E117), "Bitte CN Code in Spalte C angeben", IFERROR(INDEX(Produktionsmethoden!B:B, MATCH($E117, Produktionsmethoden!$A:$A, 0), 0), ""))</f>
        <v>Bitte CN Code in Spalte C angeben</v>
      </c>
      <c r="AN117" s="187" cm="1">
        <f t="array" ref="AN117">IF(ISBLANK($E117), 0, IFERROR(INDEX(Produktionsmethoden!C:C, MATCH($E117, Produktionsmethoden!$A:$A, 0), 0), ""))</f>
        <v>0</v>
      </c>
      <c r="AO117" s="187" cm="1">
        <f t="array" ref="AO117">IF(ISBLANK($E117), 0, IFERROR(INDEX(Produktionsmethoden!D:D, MATCH($E117, Produktionsmethoden!$A:$A, 0), 0), ""))</f>
        <v>0</v>
      </c>
      <c r="AP117" s="187" cm="1">
        <f t="array" ref="AP117">IF(ISBLANK($E117), 0, IFERROR(INDEX(Produktionsmethoden!E:E, MATCH($E117, Produktionsmethoden!$A:$A, 0), 0), ""))</f>
        <v>0</v>
      </c>
      <c r="AQ117" s="187" cm="1">
        <f t="array" ref="AQ117">IF(ISBLANK($E117), 0, IFERROR(INDEX(Produktionsmethoden!F:F, MATCH($E117, Produktionsmethoden!$A:$A, 0), 0), ""))</f>
        <v>0</v>
      </c>
      <c r="AR117" s="187" cm="1">
        <f t="array" ref="AR117">IF(ISBLANK($E117), 0, IFERROR(INDEX(Produktionsmethoden!G:G, MATCH($E117, Produktionsmethoden!$A:$A, 0), 0), ""))</f>
        <v>0</v>
      </c>
      <c r="AS117" s="187" cm="1">
        <f t="array" ref="AS117">IF(ISBLANK($E117), 0, IFERROR(INDEX(Produktionsmethoden!H:H, MATCH($E117, Produktionsmethoden!$A:$A, 0), 0), ""))</f>
        <v>0</v>
      </c>
      <c r="AT117" s="187" cm="1">
        <f t="array" ref="AT117">IF(ISBLANK($E117), 0, IFERROR(INDEX(Produktionsmethoden!I:I, MATCH($E117, Produktionsmethoden!$A:$A, 0), 0), ""))</f>
        <v>0</v>
      </c>
      <c r="AU117" s="188"/>
    </row>
    <row r="118" spans="1:47" s="180" customFormat="1" ht="45" customHeight="1" thickTop="1" thickBot="1">
      <c r="A118" s="170"/>
      <c r="B118" s="179"/>
      <c r="C118" s="203">
        <v>105</v>
      </c>
      <c r="D118" s="312"/>
      <c r="E118" s="303"/>
      <c r="F118" s="313"/>
      <c r="G118" s="303"/>
      <c r="H118" s="303"/>
      <c r="I118" s="164"/>
      <c r="J118" s="303"/>
      <c r="K118" s="303"/>
      <c r="L118" s="163"/>
      <c r="M118" s="163"/>
      <c r="N118" s="307" t="str">
        <f t="shared" si="1"/>
        <v>Bitte zuerst Warenmenge in M angeben</v>
      </c>
      <c r="O118" s="163"/>
      <c r="P118" s="162"/>
      <c r="Q118" s="161"/>
      <c r="R118" s="160"/>
      <c r="S118" s="160"/>
      <c r="T118" s="159"/>
      <c r="U118" s="310"/>
      <c r="V118" s="310"/>
      <c r="W118" s="310"/>
      <c r="X118" s="310"/>
      <c r="Y118" s="310"/>
      <c r="Z118" s="310"/>
      <c r="AA118" s="310"/>
      <c r="AB118" s="206"/>
      <c r="AC118" s="206"/>
      <c r="AD118" s="207"/>
      <c r="AE118" s="200" t="str">
        <f>IFERROR(IF(NOT(AM118=0), AM118 &amp; " - " &amp; INDEX(Produktionsmethoden!$M:$M, MATCH(AM118, Produktionsmethoden!$K:$K, 0)), 0), AM118)</f>
        <v>Bitte CN Code in Spalte C angeben</v>
      </c>
      <c r="AF118" s="200">
        <f>IFERROR(IF(NOT(AN118=0), AN118 &amp; " - " &amp; INDEX(Produktionsmethoden!$M:$M, MATCH(AN118, Produktionsmethoden!$K:$K, 0)), 0), AN118)</f>
        <v>0</v>
      </c>
      <c r="AG118" s="200">
        <f>IFERROR(IF(NOT(AO118=0), AO118 &amp; " - " &amp; INDEX(Produktionsmethoden!$M:$M, MATCH(AO118, Produktionsmethoden!$K:$K, 0)), 0), AO118)</f>
        <v>0</v>
      </c>
      <c r="AH118" s="200">
        <f>IFERROR(IF(NOT(AP118=0), AP118 &amp; " - " &amp; INDEX(Produktionsmethoden!$M:$M, MATCH(AP118, Produktionsmethoden!$K:$K, 0)), 0), AP118)</f>
        <v>0</v>
      </c>
      <c r="AI118" s="200">
        <f>IFERROR(IF(NOT(AQ118=0), AQ118 &amp; " - " &amp; INDEX(Produktionsmethoden!$M:$M, MATCH(AQ118, Produktionsmethoden!$K:$K, 0)), 0), AQ118)</f>
        <v>0</v>
      </c>
      <c r="AJ118" s="200">
        <f>IFERROR(IF(NOT(AR118=0), AR118 &amp; " - " &amp; INDEX(Produktionsmethoden!$M:$M, MATCH(AR118, Produktionsmethoden!$K:$K, 0)), 0), AR118)</f>
        <v>0</v>
      </c>
      <c r="AK118" s="200">
        <f>IFERROR(IF(NOT(AS118=0), AS118 &amp; " - " &amp; INDEX(Produktionsmethoden!$M:$M, MATCH(AS118, Produktionsmethoden!$K:$K, 0)), 0), AS118)</f>
        <v>0</v>
      </c>
      <c r="AL118" s="200">
        <f>IFERROR(IF(NOT(AT118=0), AT118 &amp; " - " &amp; INDEX(Produktionsmethoden!$M:$M, MATCH(AT118, Produktionsmethoden!$K:$K, 0)), 0), AT118)</f>
        <v>0</v>
      </c>
      <c r="AM118" s="187" t="str" cm="1">
        <f t="array" ref="AM118">IF(ISBLANK($E118), "Bitte CN Code in Spalte C angeben", IFERROR(INDEX(Produktionsmethoden!B:B, MATCH($E118, Produktionsmethoden!$A:$A, 0), 0), ""))</f>
        <v>Bitte CN Code in Spalte C angeben</v>
      </c>
      <c r="AN118" s="187" cm="1">
        <f t="array" ref="AN118">IF(ISBLANK($E118), 0, IFERROR(INDEX(Produktionsmethoden!C:C, MATCH($E118, Produktionsmethoden!$A:$A, 0), 0), ""))</f>
        <v>0</v>
      </c>
      <c r="AO118" s="187" cm="1">
        <f t="array" ref="AO118">IF(ISBLANK($E118), 0, IFERROR(INDEX(Produktionsmethoden!D:D, MATCH($E118, Produktionsmethoden!$A:$A, 0), 0), ""))</f>
        <v>0</v>
      </c>
      <c r="AP118" s="187" cm="1">
        <f t="array" ref="AP118">IF(ISBLANK($E118), 0, IFERROR(INDEX(Produktionsmethoden!E:E, MATCH($E118, Produktionsmethoden!$A:$A, 0), 0), ""))</f>
        <v>0</v>
      </c>
      <c r="AQ118" s="187" cm="1">
        <f t="array" ref="AQ118">IF(ISBLANK($E118), 0, IFERROR(INDEX(Produktionsmethoden!F:F, MATCH($E118, Produktionsmethoden!$A:$A, 0), 0), ""))</f>
        <v>0</v>
      </c>
      <c r="AR118" s="187" cm="1">
        <f t="array" ref="AR118">IF(ISBLANK($E118), 0, IFERROR(INDEX(Produktionsmethoden!G:G, MATCH($E118, Produktionsmethoden!$A:$A, 0), 0), ""))</f>
        <v>0</v>
      </c>
      <c r="AS118" s="187" cm="1">
        <f t="array" ref="AS118">IF(ISBLANK($E118), 0, IFERROR(INDEX(Produktionsmethoden!H:H, MATCH($E118, Produktionsmethoden!$A:$A, 0), 0), ""))</f>
        <v>0</v>
      </c>
      <c r="AT118" s="187" cm="1">
        <f t="array" ref="AT118">IF(ISBLANK($E118), 0, IFERROR(INDEX(Produktionsmethoden!I:I, MATCH($E118, Produktionsmethoden!$A:$A, 0), 0), ""))</f>
        <v>0</v>
      </c>
      <c r="AU118" s="188"/>
    </row>
    <row r="119" spans="1:47" s="180" customFormat="1" ht="45" customHeight="1" thickTop="1" thickBot="1">
      <c r="A119" s="170"/>
      <c r="B119" s="179"/>
      <c r="C119" s="203">
        <v>106</v>
      </c>
      <c r="D119" s="312"/>
      <c r="E119" s="303"/>
      <c r="F119" s="313"/>
      <c r="G119" s="303"/>
      <c r="H119" s="303"/>
      <c r="I119" s="164"/>
      <c r="J119" s="303"/>
      <c r="K119" s="303"/>
      <c r="L119" s="163"/>
      <c r="M119" s="163"/>
      <c r="N119" s="307" t="str">
        <f t="shared" si="1"/>
        <v>Bitte zuerst Warenmenge in M angeben</v>
      </c>
      <c r="O119" s="163"/>
      <c r="P119" s="162"/>
      <c r="Q119" s="161"/>
      <c r="R119" s="160"/>
      <c r="S119" s="160"/>
      <c r="T119" s="159"/>
      <c r="U119" s="310"/>
      <c r="V119" s="310"/>
      <c r="W119" s="310"/>
      <c r="X119" s="310"/>
      <c r="Y119" s="310"/>
      <c r="Z119" s="310"/>
      <c r="AA119" s="310"/>
      <c r="AB119" s="206"/>
      <c r="AC119" s="206"/>
      <c r="AD119" s="207"/>
      <c r="AE119" s="200" t="str">
        <f>IFERROR(IF(NOT(AM119=0), AM119 &amp; " - " &amp; INDEX(Produktionsmethoden!$M:$M, MATCH(AM119, Produktionsmethoden!$K:$K, 0)), 0), AM119)</f>
        <v>Bitte CN Code in Spalte C angeben</v>
      </c>
      <c r="AF119" s="200">
        <f>IFERROR(IF(NOT(AN119=0), AN119 &amp; " - " &amp; INDEX(Produktionsmethoden!$M:$M, MATCH(AN119, Produktionsmethoden!$K:$K, 0)), 0), AN119)</f>
        <v>0</v>
      </c>
      <c r="AG119" s="200">
        <f>IFERROR(IF(NOT(AO119=0), AO119 &amp; " - " &amp; INDEX(Produktionsmethoden!$M:$M, MATCH(AO119, Produktionsmethoden!$K:$K, 0)), 0), AO119)</f>
        <v>0</v>
      </c>
      <c r="AH119" s="200">
        <f>IFERROR(IF(NOT(AP119=0), AP119 &amp; " - " &amp; INDEX(Produktionsmethoden!$M:$M, MATCH(AP119, Produktionsmethoden!$K:$K, 0)), 0), AP119)</f>
        <v>0</v>
      </c>
      <c r="AI119" s="200">
        <f>IFERROR(IF(NOT(AQ119=0), AQ119 &amp; " - " &amp; INDEX(Produktionsmethoden!$M:$M, MATCH(AQ119, Produktionsmethoden!$K:$K, 0)), 0), AQ119)</f>
        <v>0</v>
      </c>
      <c r="AJ119" s="200">
        <f>IFERROR(IF(NOT(AR119=0), AR119 &amp; " - " &amp; INDEX(Produktionsmethoden!$M:$M, MATCH(AR119, Produktionsmethoden!$K:$K, 0)), 0), AR119)</f>
        <v>0</v>
      </c>
      <c r="AK119" s="200">
        <f>IFERROR(IF(NOT(AS119=0), AS119 &amp; " - " &amp; INDEX(Produktionsmethoden!$M:$M, MATCH(AS119, Produktionsmethoden!$K:$K, 0)), 0), AS119)</f>
        <v>0</v>
      </c>
      <c r="AL119" s="200">
        <f>IFERROR(IF(NOT(AT119=0), AT119 &amp; " - " &amp; INDEX(Produktionsmethoden!$M:$M, MATCH(AT119, Produktionsmethoden!$K:$K, 0)), 0), AT119)</f>
        <v>0</v>
      </c>
      <c r="AM119" s="187" t="str" cm="1">
        <f t="array" ref="AM119">IF(ISBLANK($E119), "Bitte CN Code in Spalte C angeben", IFERROR(INDEX(Produktionsmethoden!B:B, MATCH($E119, Produktionsmethoden!$A:$A, 0), 0), ""))</f>
        <v>Bitte CN Code in Spalte C angeben</v>
      </c>
      <c r="AN119" s="187" cm="1">
        <f t="array" ref="AN119">IF(ISBLANK($E119), 0, IFERROR(INDEX(Produktionsmethoden!C:C, MATCH($E119, Produktionsmethoden!$A:$A, 0), 0), ""))</f>
        <v>0</v>
      </c>
      <c r="AO119" s="187" cm="1">
        <f t="array" ref="AO119">IF(ISBLANK($E119), 0, IFERROR(INDEX(Produktionsmethoden!D:D, MATCH($E119, Produktionsmethoden!$A:$A, 0), 0), ""))</f>
        <v>0</v>
      </c>
      <c r="AP119" s="187" cm="1">
        <f t="array" ref="AP119">IF(ISBLANK($E119), 0, IFERROR(INDEX(Produktionsmethoden!E:E, MATCH($E119, Produktionsmethoden!$A:$A, 0), 0), ""))</f>
        <v>0</v>
      </c>
      <c r="AQ119" s="187" cm="1">
        <f t="array" ref="AQ119">IF(ISBLANK($E119), 0, IFERROR(INDEX(Produktionsmethoden!F:F, MATCH($E119, Produktionsmethoden!$A:$A, 0), 0), ""))</f>
        <v>0</v>
      </c>
      <c r="AR119" s="187" cm="1">
        <f t="array" ref="AR119">IF(ISBLANK($E119), 0, IFERROR(INDEX(Produktionsmethoden!G:G, MATCH($E119, Produktionsmethoden!$A:$A, 0), 0), ""))</f>
        <v>0</v>
      </c>
      <c r="AS119" s="187" cm="1">
        <f t="array" ref="AS119">IF(ISBLANK($E119), 0, IFERROR(INDEX(Produktionsmethoden!H:H, MATCH($E119, Produktionsmethoden!$A:$A, 0), 0), ""))</f>
        <v>0</v>
      </c>
      <c r="AT119" s="187" cm="1">
        <f t="array" ref="AT119">IF(ISBLANK($E119), 0, IFERROR(INDEX(Produktionsmethoden!I:I, MATCH($E119, Produktionsmethoden!$A:$A, 0), 0), ""))</f>
        <v>0</v>
      </c>
      <c r="AU119" s="188"/>
    </row>
    <row r="120" spans="1:47" s="180" customFormat="1" ht="45" customHeight="1" thickTop="1" thickBot="1">
      <c r="A120" s="170"/>
      <c r="B120" s="179"/>
      <c r="C120" s="203">
        <v>107</v>
      </c>
      <c r="D120" s="312"/>
      <c r="E120" s="303"/>
      <c r="F120" s="313"/>
      <c r="G120" s="303"/>
      <c r="H120" s="303"/>
      <c r="I120" s="164"/>
      <c r="J120" s="303"/>
      <c r="K120" s="303"/>
      <c r="L120" s="163"/>
      <c r="M120" s="163"/>
      <c r="N120" s="307" t="str">
        <f t="shared" si="1"/>
        <v>Bitte zuerst Warenmenge in M angeben</v>
      </c>
      <c r="O120" s="163"/>
      <c r="P120" s="162"/>
      <c r="Q120" s="161"/>
      <c r="R120" s="160"/>
      <c r="S120" s="160"/>
      <c r="T120" s="159"/>
      <c r="U120" s="310"/>
      <c r="V120" s="310"/>
      <c r="W120" s="310"/>
      <c r="X120" s="310"/>
      <c r="Y120" s="310"/>
      <c r="Z120" s="310"/>
      <c r="AA120" s="310"/>
      <c r="AB120" s="206"/>
      <c r="AC120" s="206"/>
      <c r="AD120" s="207"/>
      <c r="AE120" s="200" t="str">
        <f>IFERROR(IF(NOT(AM120=0), AM120 &amp; " - " &amp; INDEX(Produktionsmethoden!$M:$M, MATCH(AM120, Produktionsmethoden!$K:$K, 0)), 0), AM120)</f>
        <v>Bitte CN Code in Spalte C angeben</v>
      </c>
      <c r="AF120" s="200">
        <f>IFERROR(IF(NOT(AN120=0), AN120 &amp; " - " &amp; INDEX(Produktionsmethoden!$M:$M, MATCH(AN120, Produktionsmethoden!$K:$K, 0)), 0), AN120)</f>
        <v>0</v>
      </c>
      <c r="AG120" s="200">
        <f>IFERROR(IF(NOT(AO120=0), AO120 &amp; " - " &amp; INDEX(Produktionsmethoden!$M:$M, MATCH(AO120, Produktionsmethoden!$K:$K, 0)), 0), AO120)</f>
        <v>0</v>
      </c>
      <c r="AH120" s="200">
        <f>IFERROR(IF(NOT(AP120=0), AP120 &amp; " - " &amp; INDEX(Produktionsmethoden!$M:$M, MATCH(AP120, Produktionsmethoden!$K:$K, 0)), 0), AP120)</f>
        <v>0</v>
      </c>
      <c r="AI120" s="200">
        <f>IFERROR(IF(NOT(AQ120=0), AQ120 &amp; " - " &amp; INDEX(Produktionsmethoden!$M:$M, MATCH(AQ120, Produktionsmethoden!$K:$K, 0)), 0), AQ120)</f>
        <v>0</v>
      </c>
      <c r="AJ120" s="200">
        <f>IFERROR(IF(NOT(AR120=0), AR120 &amp; " - " &amp; INDEX(Produktionsmethoden!$M:$M, MATCH(AR120, Produktionsmethoden!$K:$K, 0)), 0), AR120)</f>
        <v>0</v>
      </c>
      <c r="AK120" s="200">
        <f>IFERROR(IF(NOT(AS120=0), AS120 &amp; " - " &amp; INDEX(Produktionsmethoden!$M:$M, MATCH(AS120, Produktionsmethoden!$K:$K, 0)), 0), AS120)</f>
        <v>0</v>
      </c>
      <c r="AL120" s="200">
        <f>IFERROR(IF(NOT(AT120=0), AT120 &amp; " - " &amp; INDEX(Produktionsmethoden!$M:$M, MATCH(AT120, Produktionsmethoden!$K:$K, 0)), 0), AT120)</f>
        <v>0</v>
      </c>
      <c r="AM120" s="187" t="str" cm="1">
        <f t="array" ref="AM120">IF(ISBLANK($E120), "Bitte CN Code in Spalte C angeben", IFERROR(INDEX(Produktionsmethoden!B:B, MATCH($E120, Produktionsmethoden!$A:$A, 0), 0), ""))</f>
        <v>Bitte CN Code in Spalte C angeben</v>
      </c>
      <c r="AN120" s="187" cm="1">
        <f t="array" ref="AN120">IF(ISBLANK($E120), 0, IFERROR(INDEX(Produktionsmethoden!C:C, MATCH($E120, Produktionsmethoden!$A:$A, 0), 0), ""))</f>
        <v>0</v>
      </c>
      <c r="AO120" s="187" cm="1">
        <f t="array" ref="AO120">IF(ISBLANK($E120), 0, IFERROR(INDEX(Produktionsmethoden!D:D, MATCH($E120, Produktionsmethoden!$A:$A, 0), 0), ""))</f>
        <v>0</v>
      </c>
      <c r="AP120" s="187" cm="1">
        <f t="array" ref="AP120">IF(ISBLANK($E120), 0, IFERROR(INDEX(Produktionsmethoden!E:E, MATCH($E120, Produktionsmethoden!$A:$A, 0), 0), ""))</f>
        <v>0</v>
      </c>
      <c r="AQ120" s="187" cm="1">
        <f t="array" ref="AQ120">IF(ISBLANK($E120), 0, IFERROR(INDEX(Produktionsmethoden!F:F, MATCH($E120, Produktionsmethoden!$A:$A, 0), 0), ""))</f>
        <v>0</v>
      </c>
      <c r="AR120" s="187" cm="1">
        <f t="array" ref="AR120">IF(ISBLANK($E120), 0, IFERROR(INDEX(Produktionsmethoden!G:G, MATCH($E120, Produktionsmethoden!$A:$A, 0), 0), ""))</f>
        <v>0</v>
      </c>
      <c r="AS120" s="187" cm="1">
        <f t="array" ref="AS120">IF(ISBLANK($E120), 0, IFERROR(INDEX(Produktionsmethoden!H:H, MATCH($E120, Produktionsmethoden!$A:$A, 0), 0), ""))</f>
        <v>0</v>
      </c>
      <c r="AT120" s="187" cm="1">
        <f t="array" ref="AT120">IF(ISBLANK($E120), 0, IFERROR(INDEX(Produktionsmethoden!I:I, MATCH($E120, Produktionsmethoden!$A:$A, 0), 0), ""))</f>
        <v>0</v>
      </c>
      <c r="AU120" s="188"/>
    </row>
    <row r="121" spans="1:47" s="180" customFormat="1" ht="45" customHeight="1" thickTop="1" thickBot="1">
      <c r="A121" s="170"/>
      <c r="B121" s="179"/>
      <c r="C121" s="203">
        <v>108</v>
      </c>
      <c r="D121" s="312"/>
      <c r="E121" s="303"/>
      <c r="F121" s="313"/>
      <c r="G121" s="303"/>
      <c r="H121" s="303"/>
      <c r="I121" s="164"/>
      <c r="J121" s="303"/>
      <c r="K121" s="303"/>
      <c r="L121" s="163"/>
      <c r="M121" s="163"/>
      <c r="N121" s="307" t="str">
        <f t="shared" si="1"/>
        <v>Bitte zuerst Warenmenge in M angeben</v>
      </c>
      <c r="O121" s="163"/>
      <c r="P121" s="162"/>
      <c r="Q121" s="161"/>
      <c r="R121" s="160"/>
      <c r="S121" s="160"/>
      <c r="T121" s="159"/>
      <c r="U121" s="310"/>
      <c r="V121" s="310"/>
      <c r="W121" s="310"/>
      <c r="X121" s="310"/>
      <c r="Y121" s="310"/>
      <c r="Z121" s="310"/>
      <c r="AA121" s="310"/>
      <c r="AB121" s="206"/>
      <c r="AC121" s="206"/>
      <c r="AD121" s="207"/>
      <c r="AE121" s="200" t="str">
        <f>IFERROR(IF(NOT(AM121=0), AM121 &amp; " - " &amp; INDEX(Produktionsmethoden!$M:$M, MATCH(AM121, Produktionsmethoden!$K:$K, 0)), 0), AM121)</f>
        <v>Bitte CN Code in Spalte C angeben</v>
      </c>
      <c r="AF121" s="200">
        <f>IFERROR(IF(NOT(AN121=0), AN121 &amp; " - " &amp; INDEX(Produktionsmethoden!$M:$M, MATCH(AN121, Produktionsmethoden!$K:$K, 0)), 0), AN121)</f>
        <v>0</v>
      </c>
      <c r="AG121" s="200">
        <f>IFERROR(IF(NOT(AO121=0), AO121 &amp; " - " &amp; INDEX(Produktionsmethoden!$M:$M, MATCH(AO121, Produktionsmethoden!$K:$K, 0)), 0), AO121)</f>
        <v>0</v>
      </c>
      <c r="AH121" s="200">
        <f>IFERROR(IF(NOT(AP121=0), AP121 &amp; " - " &amp; INDEX(Produktionsmethoden!$M:$M, MATCH(AP121, Produktionsmethoden!$K:$K, 0)), 0), AP121)</f>
        <v>0</v>
      </c>
      <c r="AI121" s="200">
        <f>IFERROR(IF(NOT(AQ121=0), AQ121 &amp; " - " &amp; INDEX(Produktionsmethoden!$M:$M, MATCH(AQ121, Produktionsmethoden!$K:$K, 0)), 0), AQ121)</f>
        <v>0</v>
      </c>
      <c r="AJ121" s="200">
        <f>IFERROR(IF(NOT(AR121=0), AR121 &amp; " - " &amp; INDEX(Produktionsmethoden!$M:$M, MATCH(AR121, Produktionsmethoden!$K:$K, 0)), 0), AR121)</f>
        <v>0</v>
      </c>
      <c r="AK121" s="200">
        <f>IFERROR(IF(NOT(AS121=0), AS121 &amp; " - " &amp; INDEX(Produktionsmethoden!$M:$M, MATCH(AS121, Produktionsmethoden!$K:$K, 0)), 0), AS121)</f>
        <v>0</v>
      </c>
      <c r="AL121" s="200">
        <f>IFERROR(IF(NOT(AT121=0), AT121 &amp; " - " &amp; INDEX(Produktionsmethoden!$M:$M, MATCH(AT121, Produktionsmethoden!$K:$K, 0)), 0), AT121)</f>
        <v>0</v>
      </c>
      <c r="AM121" s="187" t="str" cm="1">
        <f t="array" ref="AM121">IF(ISBLANK($E121), "Bitte CN Code in Spalte C angeben", IFERROR(INDEX(Produktionsmethoden!B:B, MATCH($E121, Produktionsmethoden!$A:$A, 0), 0), ""))</f>
        <v>Bitte CN Code in Spalte C angeben</v>
      </c>
      <c r="AN121" s="187" cm="1">
        <f t="array" ref="AN121">IF(ISBLANK($E121), 0, IFERROR(INDEX(Produktionsmethoden!C:C, MATCH($E121, Produktionsmethoden!$A:$A, 0), 0), ""))</f>
        <v>0</v>
      </c>
      <c r="AO121" s="187" cm="1">
        <f t="array" ref="AO121">IF(ISBLANK($E121), 0, IFERROR(INDEX(Produktionsmethoden!D:D, MATCH($E121, Produktionsmethoden!$A:$A, 0), 0), ""))</f>
        <v>0</v>
      </c>
      <c r="AP121" s="187" cm="1">
        <f t="array" ref="AP121">IF(ISBLANK($E121), 0, IFERROR(INDEX(Produktionsmethoden!E:E, MATCH($E121, Produktionsmethoden!$A:$A, 0), 0), ""))</f>
        <v>0</v>
      </c>
      <c r="AQ121" s="187" cm="1">
        <f t="array" ref="AQ121">IF(ISBLANK($E121), 0, IFERROR(INDEX(Produktionsmethoden!F:F, MATCH($E121, Produktionsmethoden!$A:$A, 0), 0), ""))</f>
        <v>0</v>
      </c>
      <c r="AR121" s="187" cm="1">
        <f t="array" ref="AR121">IF(ISBLANK($E121), 0, IFERROR(INDEX(Produktionsmethoden!G:G, MATCH($E121, Produktionsmethoden!$A:$A, 0), 0), ""))</f>
        <v>0</v>
      </c>
      <c r="AS121" s="187" cm="1">
        <f t="array" ref="AS121">IF(ISBLANK($E121), 0, IFERROR(INDEX(Produktionsmethoden!H:H, MATCH($E121, Produktionsmethoden!$A:$A, 0), 0), ""))</f>
        <v>0</v>
      </c>
      <c r="AT121" s="187" cm="1">
        <f t="array" ref="AT121">IF(ISBLANK($E121), 0, IFERROR(INDEX(Produktionsmethoden!I:I, MATCH($E121, Produktionsmethoden!$A:$A, 0), 0), ""))</f>
        <v>0</v>
      </c>
      <c r="AU121" s="188"/>
    </row>
    <row r="122" spans="1:47" s="180" customFormat="1" ht="45" customHeight="1" thickTop="1" thickBot="1">
      <c r="A122" s="170"/>
      <c r="B122" s="179"/>
      <c r="C122" s="203">
        <v>109</v>
      </c>
      <c r="D122" s="312"/>
      <c r="E122" s="303"/>
      <c r="F122" s="313"/>
      <c r="G122" s="303"/>
      <c r="H122" s="303"/>
      <c r="I122" s="164"/>
      <c r="J122" s="303"/>
      <c r="K122" s="303"/>
      <c r="L122" s="163"/>
      <c r="M122" s="163"/>
      <c r="N122" s="307" t="str">
        <f t="shared" si="1"/>
        <v>Bitte zuerst Warenmenge in M angeben</v>
      </c>
      <c r="O122" s="163"/>
      <c r="P122" s="162"/>
      <c r="Q122" s="161"/>
      <c r="R122" s="160"/>
      <c r="S122" s="160"/>
      <c r="T122" s="159"/>
      <c r="U122" s="310"/>
      <c r="V122" s="310"/>
      <c r="W122" s="310"/>
      <c r="X122" s="310"/>
      <c r="Y122" s="310"/>
      <c r="Z122" s="310"/>
      <c r="AA122" s="310"/>
      <c r="AB122" s="206"/>
      <c r="AC122" s="206"/>
      <c r="AD122" s="207"/>
      <c r="AE122" s="200" t="str">
        <f>IFERROR(IF(NOT(AM122=0), AM122 &amp; " - " &amp; INDEX(Produktionsmethoden!$M:$M, MATCH(AM122, Produktionsmethoden!$K:$K, 0)), 0), AM122)</f>
        <v>Bitte CN Code in Spalte C angeben</v>
      </c>
      <c r="AF122" s="200">
        <f>IFERROR(IF(NOT(AN122=0), AN122 &amp; " - " &amp; INDEX(Produktionsmethoden!$M:$M, MATCH(AN122, Produktionsmethoden!$K:$K, 0)), 0), AN122)</f>
        <v>0</v>
      </c>
      <c r="AG122" s="200">
        <f>IFERROR(IF(NOT(AO122=0), AO122 &amp; " - " &amp; INDEX(Produktionsmethoden!$M:$M, MATCH(AO122, Produktionsmethoden!$K:$K, 0)), 0), AO122)</f>
        <v>0</v>
      </c>
      <c r="AH122" s="200">
        <f>IFERROR(IF(NOT(AP122=0), AP122 &amp; " - " &amp; INDEX(Produktionsmethoden!$M:$M, MATCH(AP122, Produktionsmethoden!$K:$K, 0)), 0), AP122)</f>
        <v>0</v>
      </c>
      <c r="AI122" s="200">
        <f>IFERROR(IF(NOT(AQ122=0), AQ122 &amp; " - " &amp; INDEX(Produktionsmethoden!$M:$M, MATCH(AQ122, Produktionsmethoden!$K:$K, 0)), 0), AQ122)</f>
        <v>0</v>
      </c>
      <c r="AJ122" s="200">
        <f>IFERROR(IF(NOT(AR122=0), AR122 &amp; " - " &amp; INDEX(Produktionsmethoden!$M:$M, MATCH(AR122, Produktionsmethoden!$K:$K, 0)), 0), AR122)</f>
        <v>0</v>
      </c>
      <c r="AK122" s="200">
        <f>IFERROR(IF(NOT(AS122=0), AS122 &amp; " - " &amp; INDEX(Produktionsmethoden!$M:$M, MATCH(AS122, Produktionsmethoden!$K:$K, 0)), 0), AS122)</f>
        <v>0</v>
      </c>
      <c r="AL122" s="200">
        <f>IFERROR(IF(NOT(AT122=0), AT122 &amp; " - " &amp; INDEX(Produktionsmethoden!$M:$M, MATCH(AT122, Produktionsmethoden!$K:$K, 0)), 0), AT122)</f>
        <v>0</v>
      </c>
      <c r="AM122" s="187" t="str" cm="1">
        <f t="array" ref="AM122">IF(ISBLANK($E122), "Bitte CN Code in Spalte C angeben", IFERROR(INDEX(Produktionsmethoden!B:B, MATCH($E122, Produktionsmethoden!$A:$A, 0), 0), ""))</f>
        <v>Bitte CN Code in Spalte C angeben</v>
      </c>
      <c r="AN122" s="187" cm="1">
        <f t="array" ref="AN122">IF(ISBLANK($E122), 0, IFERROR(INDEX(Produktionsmethoden!C:C, MATCH($E122, Produktionsmethoden!$A:$A, 0), 0), ""))</f>
        <v>0</v>
      </c>
      <c r="AO122" s="187" cm="1">
        <f t="array" ref="AO122">IF(ISBLANK($E122), 0, IFERROR(INDEX(Produktionsmethoden!D:D, MATCH($E122, Produktionsmethoden!$A:$A, 0), 0), ""))</f>
        <v>0</v>
      </c>
      <c r="AP122" s="187" cm="1">
        <f t="array" ref="AP122">IF(ISBLANK($E122), 0, IFERROR(INDEX(Produktionsmethoden!E:E, MATCH($E122, Produktionsmethoden!$A:$A, 0), 0), ""))</f>
        <v>0</v>
      </c>
      <c r="AQ122" s="187" cm="1">
        <f t="array" ref="AQ122">IF(ISBLANK($E122), 0, IFERROR(INDEX(Produktionsmethoden!F:F, MATCH($E122, Produktionsmethoden!$A:$A, 0), 0), ""))</f>
        <v>0</v>
      </c>
      <c r="AR122" s="187" cm="1">
        <f t="array" ref="AR122">IF(ISBLANK($E122), 0, IFERROR(INDEX(Produktionsmethoden!G:G, MATCH($E122, Produktionsmethoden!$A:$A, 0), 0), ""))</f>
        <v>0</v>
      </c>
      <c r="AS122" s="187" cm="1">
        <f t="array" ref="AS122">IF(ISBLANK($E122), 0, IFERROR(INDEX(Produktionsmethoden!H:H, MATCH($E122, Produktionsmethoden!$A:$A, 0), 0), ""))</f>
        <v>0</v>
      </c>
      <c r="AT122" s="187" cm="1">
        <f t="array" ref="AT122">IF(ISBLANK($E122), 0, IFERROR(INDEX(Produktionsmethoden!I:I, MATCH($E122, Produktionsmethoden!$A:$A, 0), 0), ""))</f>
        <v>0</v>
      </c>
      <c r="AU122" s="188"/>
    </row>
    <row r="123" spans="1:47" s="180" customFormat="1" ht="45" customHeight="1" thickTop="1" thickBot="1">
      <c r="A123" s="170"/>
      <c r="B123" s="179"/>
      <c r="C123" s="203">
        <v>110</v>
      </c>
      <c r="D123" s="312"/>
      <c r="E123" s="303"/>
      <c r="F123" s="313"/>
      <c r="G123" s="303"/>
      <c r="H123" s="303"/>
      <c r="I123" s="164"/>
      <c r="J123" s="303"/>
      <c r="K123" s="303"/>
      <c r="L123" s="163"/>
      <c r="M123" s="163"/>
      <c r="N123" s="307" t="str">
        <f t="shared" si="1"/>
        <v>Bitte zuerst Warenmenge in M angeben</v>
      </c>
      <c r="O123" s="163"/>
      <c r="P123" s="162"/>
      <c r="Q123" s="161"/>
      <c r="R123" s="160"/>
      <c r="S123" s="160"/>
      <c r="T123" s="159"/>
      <c r="U123" s="310"/>
      <c r="V123" s="310"/>
      <c r="W123" s="310"/>
      <c r="X123" s="310"/>
      <c r="Y123" s="310"/>
      <c r="Z123" s="310"/>
      <c r="AA123" s="310"/>
      <c r="AB123" s="206"/>
      <c r="AC123" s="206"/>
      <c r="AD123" s="207"/>
      <c r="AE123" s="200" t="str">
        <f>IFERROR(IF(NOT(AM123=0), AM123 &amp; " - " &amp; INDEX(Produktionsmethoden!$M:$M, MATCH(AM123, Produktionsmethoden!$K:$K, 0)), 0), AM123)</f>
        <v>Bitte CN Code in Spalte C angeben</v>
      </c>
      <c r="AF123" s="200">
        <f>IFERROR(IF(NOT(AN123=0), AN123 &amp; " - " &amp; INDEX(Produktionsmethoden!$M:$M, MATCH(AN123, Produktionsmethoden!$K:$K, 0)), 0), AN123)</f>
        <v>0</v>
      </c>
      <c r="AG123" s="200">
        <f>IFERROR(IF(NOT(AO123=0), AO123 &amp; " - " &amp; INDEX(Produktionsmethoden!$M:$M, MATCH(AO123, Produktionsmethoden!$K:$K, 0)), 0), AO123)</f>
        <v>0</v>
      </c>
      <c r="AH123" s="200">
        <f>IFERROR(IF(NOT(AP123=0), AP123 &amp; " - " &amp; INDEX(Produktionsmethoden!$M:$M, MATCH(AP123, Produktionsmethoden!$K:$K, 0)), 0), AP123)</f>
        <v>0</v>
      </c>
      <c r="AI123" s="200">
        <f>IFERROR(IF(NOT(AQ123=0), AQ123 &amp; " - " &amp; INDEX(Produktionsmethoden!$M:$M, MATCH(AQ123, Produktionsmethoden!$K:$K, 0)), 0), AQ123)</f>
        <v>0</v>
      </c>
      <c r="AJ123" s="200">
        <f>IFERROR(IF(NOT(AR123=0), AR123 &amp; " - " &amp; INDEX(Produktionsmethoden!$M:$M, MATCH(AR123, Produktionsmethoden!$K:$K, 0)), 0), AR123)</f>
        <v>0</v>
      </c>
      <c r="AK123" s="200">
        <f>IFERROR(IF(NOT(AS123=0), AS123 &amp; " - " &amp; INDEX(Produktionsmethoden!$M:$M, MATCH(AS123, Produktionsmethoden!$K:$K, 0)), 0), AS123)</f>
        <v>0</v>
      </c>
      <c r="AL123" s="200">
        <f>IFERROR(IF(NOT(AT123=0), AT123 &amp; " - " &amp; INDEX(Produktionsmethoden!$M:$M, MATCH(AT123, Produktionsmethoden!$K:$K, 0)), 0), AT123)</f>
        <v>0</v>
      </c>
      <c r="AM123" s="187" t="str" cm="1">
        <f t="array" ref="AM123">IF(ISBLANK($E123), "Bitte CN Code in Spalte C angeben", IFERROR(INDEX(Produktionsmethoden!B:B, MATCH($E123, Produktionsmethoden!$A:$A, 0), 0), ""))</f>
        <v>Bitte CN Code in Spalte C angeben</v>
      </c>
      <c r="AN123" s="187" cm="1">
        <f t="array" ref="AN123">IF(ISBLANK($E123), 0, IFERROR(INDEX(Produktionsmethoden!C:C, MATCH($E123, Produktionsmethoden!$A:$A, 0), 0), ""))</f>
        <v>0</v>
      </c>
      <c r="AO123" s="187" cm="1">
        <f t="array" ref="AO123">IF(ISBLANK($E123), 0, IFERROR(INDEX(Produktionsmethoden!D:D, MATCH($E123, Produktionsmethoden!$A:$A, 0), 0), ""))</f>
        <v>0</v>
      </c>
      <c r="AP123" s="187" cm="1">
        <f t="array" ref="AP123">IF(ISBLANK($E123), 0, IFERROR(INDEX(Produktionsmethoden!E:E, MATCH($E123, Produktionsmethoden!$A:$A, 0), 0), ""))</f>
        <v>0</v>
      </c>
      <c r="AQ123" s="187" cm="1">
        <f t="array" ref="AQ123">IF(ISBLANK($E123), 0, IFERROR(INDEX(Produktionsmethoden!F:F, MATCH($E123, Produktionsmethoden!$A:$A, 0), 0), ""))</f>
        <v>0</v>
      </c>
      <c r="AR123" s="187" cm="1">
        <f t="array" ref="AR123">IF(ISBLANK($E123), 0, IFERROR(INDEX(Produktionsmethoden!G:G, MATCH($E123, Produktionsmethoden!$A:$A, 0), 0), ""))</f>
        <v>0</v>
      </c>
      <c r="AS123" s="187" cm="1">
        <f t="array" ref="AS123">IF(ISBLANK($E123), 0, IFERROR(INDEX(Produktionsmethoden!H:H, MATCH($E123, Produktionsmethoden!$A:$A, 0), 0), ""))</f>
        <v>0</v>
      </c>
      <c r="AT123" s="187" cm="1">
        <f t="array" ref="AT123">IF(ISBLANK($E123), 0, IFERROR(INDEX(Produktionsmethoden!I:I, MATCH($E123, Produktionsmethoden!$A:$A, 0), 0), ""))</f>
        <v>0</v>
      </c>
      <c r="AU123" s="188"/>
    </row>
    <row r="124" spans="1:47" s="180" customFormat="1" ht="45" customHeight="1" thickTop="1" thickBot="1">
      <c r="A124" s="170"/>
      <c r="B124" s="179"/>
      <c r="C124" s="203">
        <v>111</v>
      </c>
      <c r="D124" s="312"/>
      <c r="E124" s="303"/>
      <c r="F124" s="313"/>
      <c r="G124" s="303"/>
      <c r="H124" s="303"/>
      <c r="I124" s="164"/>
      <c r="J124" s="303"/>
      <c r="K124" s="303"/>
      <c r="L124" s="163"/>
      <c r="M124" s="163"/>
      <c r="N124" s="307" t="str">
        <f t="shared" si="1"/>
        <v>Bitte zuerst Warenmenge in M angeben</v>
      </c>
      <c r="O124" s="163"/>
      <c r="P124" s="162"/>
      <c r="Q124" s="161"/>
      <c r="R124" s="160"/>
      <c r="S124" s="160"/>
      <c r="T124" s="159"/>
      <c r="U124" s="310"/>
      <c r="V124" s="310"/>
      <c r="W124" s="310"/>
      <c r="X124" s="310"/>
      <c r="Y124" s="310"/>
      <c r="Z124" s="310"/>
      <c r="AA124" s="310"/>
      <c r="AB124" s="206"/>
      <c r="AC124" s="206"/>
      <c r="AD124" s="207"/>
      <c r="AE124" s="200" t="str">
        <f>IFERROR(IF(NOT(AM124=0), AM124 &amp; " - " &amp; INDEX(Produktionsmethoden!$M:$M, MATCH(AM124, Produktionsmethoden!$K:$K, 0)), 0), AM124)</f>
        <v>Bitte CN Code in Spalte C angeben</v>
      </c>
      <c r="AF124" s="200">
        <f>IFERROR(IF(NOT(AN124=0), AN124 &amp; " - " &amp; INDEX(Produktionsmethoden!$M:$M, MATCH(AN124, Produktionsmethoden!$K:$K, 0)), 0), AN124)</f>
        <v>0</v>
      </c>
      <c r="AG124" s="200">
        <f>IFERROR(IF(NOT(AO124=0), AO124 &amp; " - " &amp; INDEX(Produktionsmethoden!$M:$M, MATCH(AO124, Produktionsmethoden!$K:$K, 0)), 0), AO124)</f>
        <v>0</v>
      </c>
      <c r="AH124" s="200">
        <f>IFERROR(IF(NOT(AP124=0), AP124 &amp; " - " &amp; INDEX(Produktionsmethoden!$M:$M, MATCH(AP124, Produktionsmethoden!$K:$K, 0)), 0), AP124)</f>
        <v>0</v>
      </c>
      <c r="AI124" s="200">
        <f>IFERROR(IF(NOT(AQ124=0), AQ124 &amp; " - " &amp; INDEX(Produktionsmethoden!$M:$M, MATCH(AQ124, Produktionsmethoden!$K:$K, 0)), 0), AQ124)</f>
        <v>0</v>
      </c>
      <c r="AJ124" s="200">
        <f>IFERROR(IF(NOT(AR124=0), AR124 &amp; " - " &amp; INDEX(Produktionsmethoden!$M:$M, MATCH(AR124, Produktionsmethoden!$K:$K, 0)), 0), AR124)</f>
        <v>0</v>
      </c>
      <c r="AK124" s="200">
        <f>IFERROR(IF(NOT(AS124=0), AS124 &amp; " - " &amp; INDEX(Produktionsmethoden!$M:$M, MATCH(AS124, Produktionsmethoden!$K:$K, 0)), 0), AS124)</f>
        <v>0</v>
      </c>
      <c r="AL124" s="200">
        <f>IFERROR(IF(NOT(AT124=0), AT124 &amp; " - " &amp; INDEX(Produktionsmethoden!$M:$M, MATCH(AT124, Produktionsmethoden!$K:$K, 0)), 0), AT124)</f>
        <v>0</v>
      </c>
      <c r="AM124" s="187" t="str" cm="1">
        <f t="array" ref="AM124">IF(ISBLANK($E124), "Bitte CN Code in Spalte C angeben", IFERROR(INDEX(Produktionsmethoden!B:B, MATCH($E124, Produktionsmethoden!$A:$A, 0), 0), ""))</f>
        <v>Bitte CN Code in Spalte C angeben</v>
      </c>
      <c r="AN124" s="187" cm="1">
        <f t="array" ref="AN124">IF(ISBLANK($E124), 0, IFERROR(INDEX(Produktionsmethoden!C:C, MATCH($E124, Produktionsmethoden!$A:$A, 0), 0), ""))</f>
        <v>0</v>
      </c>
      <c r="AO124" s="187" cm="1">
        <f t="array" ref="AO124">IF(ISBLANK($E124), 0, IFERROR(INDEX(Produktionsmethoden!D:D, MATCH($E124, Produktionsmethoden!$A:$A, 0), 0), ""))</f>
        <v>0</v>
      </c>
      <c r="AP124" s="187" cm="1">
        <f t="array" ref="AP124">IF(ISBLANK($E124), 0, IFERROR(INDEX(Produktionsmethoden!E:E, MATCH($E124, Produktionsmethoden!$A:$A, 0), 0), ""))</f>
        <v>0</v>
      </c>
      <c r="AQ124" s="187" cm="1">
        <f t="array" ref="AQ124">IF(ISBLANK($E124), 0, IFERROR(INDEX(Produktionsmethoden!F:F, MATCH($E124, Produktionsmethoden!$A:$A, 0), 0), ""))</f>
        <v>0</v>
      </c>
      <c r="AR124" s="187" cm="1">
        <f t="array" ref="AR124">IF(ISBLANK($E124), 0, IFERROR(INDEX(Produktionsmethoden!G:G, MATCH($E124, Produktionsmethoden!$A:$A, 0), 0), ""))</f>
        <v>0</v>
      </c>
      <c r="AS124" s="187" cm="1">
        <f t="array" ref="AS124">IF(ISBLANK($E124), 0, IFERROR(INDEX(Produktionsmethoden!H:H, MATCH($E124, Produktionsmethoden!$A:$A, 0), 0), ""))</f>
        <v>0</v>
      </c>
      <c r="AT124" s="187" cm="1">
        <f t="array" ref="AT124">IF(ISBLANK($E124), 0, IFERROR(INDEX(Produktionsmethoden!I:I, MATCH($E124, Produktionsmethoden!$A:$A, 0), 0), ""))</f>
        <v>0</v>
      </c>
      <c r="AU124" s="188"/>
    </row>
    <row r="125" spans="1:47" s="180" customFormat="1" ht="45" customHeight="1" thickTop="1" thickBot="1">
      <c r="A125" s="170"/>
      <c r="B125" s="179"/>
      <c r="C125" s="203">
        <v>112</v>
      </c>
      <c r="D125" s="312"/>
      <c r="E125" s="303"/>
      <c r="F125" s="313"/>
      <c r="G125" s="303"/>
      <c r="H125" s="303"/>
      <c r="I125" s="164"/>
      <c r="J125" s="303"/>
      <c r="K125" s="303"/>
      <c r="L125" s="163"/>
      <c r="M125" s="163"/>
      <c r="N125" s="307" t="str">
        <f t="shared" si="1"/>
        <v>Bitte zuerst Warenmenge in M angeben</v>
      </c>
      <c r="O125" s="163"/>
      <c r="P125" s="162"/>
      <c r="Q125" s="161"/>
      <c r="R125" s="160"/>
      <c r="S125" s="160"/>
      <c r="T125" s="159"/>
      <c r="U125" s="310"/>
      <c r="V125" s="310"/>
      <c r="W125" s="310"/>
      <c r="X125" s="310"/>
      <c r="Y125" s="310"/>
      <c r="Z125" s="310"/>
      <c r="AA125" s="310"/>
      <c r="AB125" s="206"/>
      <c r="AC125" s="206"/>
      <c r="AD125" s="207"/>
      <c r="AE125" s="200" t="str">
        <f>IFERROR(IF(NOT(AM125=0), AM125 &amp; " - " &amp; INDEX(Produktionsmethoden!$M:$M, MATCH(AM125, Produktionsmethoden!$K:$K, 0)), 0), AM125)</f>
        <v>Bitte CN Code in Spalte C angeben</v>
      </c>
      <c r="AF125" s="200">
        <f>IFERROR(IF(NOT(AN125=0), AN125 &amp; " - " &amp; INDEX(Produktionsmethoden!$M:$M, MATCH(AN125, Produktionsmethoden!$K:$K, 0)), 0), AN125)</f>
        <v>0</v>
      </c>
      <c r="AG125" s="200">
        <f>IFERROR(IF(NOT(AO125=0), AO125 &amp; " - " &amp; INDEX(Produktionsmethoden!$M:$M, MATCH(AO125, Produktionsmethoden!$K:$K, 0)), 0), AO125)</f>
        <v>0</v>
      </c>
      <c r="AH125" s="200">
        <f>IFERROR(IF(NOT(AP125=0), AP125 &amp; " - " &amp; INDEX(Produktionsmethoden!$M:$M, MATCH(AP125, Produktionsmethoden!$K:$K, 0)), 0), AP125)</f>
        <v>0</v>
      </c>
      <c r="AI125" s="200">
        <f>IFERROR(IF(NOT(AQ125=0), AQ125 &amp; " - " &amp; INDEX(Produktionsmethoden!$M:$M, MATCH(AQ125, Produktionsmethoden!$K:$K, 0)), 0), AQ125)</f>
        <v>0</v>
      </c>
      <c r="AJ125" s="200">
        <f>IFERROR(IF(NOT(AR125=0), AR125 &amp; " - " &amp; INDEX(Produktionsmethoden!$M:$M, MATCH(AR125, Produktionsmethoden!$K:$K, 0)), 0), AR125)</f>
        <v>0</v>
      </c>
      <c r="AK125" s="200">
        <f>IFERROR(IF(NOT(AS125=0), AS125 &amp; " - " &amp; INDEX(Produktionsmethoden!$M:$M, MATCH(AS125, Produktionsmethoden!$K:$K, 0)), 0), AS125)</f>
        <v>0</v>
      </c>
      <c r="AL125" s="200">
        <f>IFERROR(IF(NOT(AT125=0), AT125 &amp; " - " &amp; INDEX(Produktionsmethoden!$M:$M, MATCH(AT125, Produktionsmethoden!$K:$K, 0)), 0), AT125)</f>
        <v>0</v>
      </c>
      <c r="AM125" s="187" t="str" cm="1">
        <f t="array" ref="AM125">IF(ISBLANK($E125), "Bitte CN Code in Spalte C angeben", IFERROR(INDEX(Produktionsmethoden!B:B, MATCH($E125, Produktionsmethoden!$A:$A, 0), 0), ""))</f>
        <v>Bitte CN Code in Spalte C angeben</v>
      </c>
      <c r="AN125" s="187" cm="1">
        <f t="array" ref="AN125">IF(ISBLANK($E125), 0, IFERROR(INDEX(Produktionsmethoden!C:C, MATCH($E125, Produktionsmethoden!$A:$A, 0), 0), ""))</f>
        <v>0</v>
      </c>
      <c r="AO125" s="187" cm="1">
        <f t="array" ref="AO125">IF(ISBLANK($E125), 0, IFERROR(INDEX(Produktionsmethoden!D:D, MATCH($E125, Produktionsmethoden!$A:$A, 0), 0), ""))</f>
        <v>0</v>
      </c>
      <c r="AP125" s="187" cm="1">
        <f t="array" ref="AP125">IF(ISBLANK($E125), 0, IFERROR(INDEX(Produktionsmethoden!E:E, MATCH($E125, Produktionsmethoden!$A:$A, 0), 0), ""))</f>
        <v>0</v>
      </c>
      <c r="AQ125" s="187" cm="1">
        <f t="array" ref="AQ125">IF(ISBLANK($E125), 0, IFERROR(INDEX(Produktionsmethoden!F:F, MATCH($E125, Produktionsmethoden!$A:$A, 0), 0), ""))</f>
        <v>0</v>
      </c>
      <c r="AR125" s="187" cm="1">
        <f t="array" ref="AR125">IF(ISBLANK($E125), 0, IFERROR(INDEX(Produktionsmethoden!G:G, MATCH($E125, Produktionsmethoden!$A:$A, 0), 0), ""))</f>
        <v>0</v>
      </c>
      <c r="AS125" s="187" cm="1">
        <f t="array" ref="AS125">IF(ISBLANK($E125), 0, IFERROR(INDEX(Produktionsmethoden!H:H, MATCH($E125, Produktionsmethoden!$A:$A, 0), 0), ""))</f>
        <v>0</v>
      </c>
      <c r="AT125" s="187" cm="1">
        <f t="array" ref="AT125">IF(ISBLANK($E125), 0, IFERROR(INDEX(Produktionsmethoden!I:I, MATCH($E125, Produktionsmethoden!$A:$A, 0), 0), ""))</f>
        <v>0</v>
      </c>
      <c r="AU125" s="188"/>
    </row>
    <row r="126" spans="1:47" s="180" customFormat="1" ht="45" customHeight="1" thickTop="1" thickBot="1">
      <c r="A126" s="170"/>
      <c r="B126" s="179"/>
      <c r="C126" s="203">
        <v>113</v>
      </c>
      <c r="D126" s="312"/>
      <c r="E126" s="303"/>
      <c r="F126" s="313"/>
      <c r="G126" s="303"/>
      <c r="H126" s="303"/>
      <c r="I126" s="164"/>
      <c r="J126" s="303"/>
      <c r="K126" s="303"/>
      <c r="L126" s="163"/>
      <c r="M126" s="163"/>
      <c r="N126" s="307" t="str">
        <f t="shared" si="1"/>
        <v>Bitte zuerst Warenmenge in M angeben</v>
      </c>
      <c r="O126" s="163"/>
      <c r="P126" s="162"/>
      <c r="Q126" s="161"/>
      <c r="R126" s="160"/>
      <c r="S126" s="160"/>
      <c r="T126" s="159"/>
      <c r="U126" s="310"/>
      <c r="V126" s="310"/>
      <c r="W126" s="310"/>
      <c r="X126" s="310"/>
      <c r="Y126" s="310"/>
      <c r="Z126" s="310"/>
      <c r="AA126" s="310"/>
      <c r="AB126" s="206"/>
      <c r="AC126" s="206"/>
      <c r="AD126" s="207"/>
      <c r="AE126" s="200" t="str">
        <f>IFERROR(IF(NOT(AM126=0), AM126 &amp; " - " &amp; INDEX(Produktionsmethoden!$M:$M, MATCH(AM126, Produktionsmethoden!$K:$K, 0)), 0), AM126)</f>
        <v>Bitte CN Code in Spalte C angeben</v>
      </c>
      <c r="AF126" s="200">
        <f>IFERROR(IF(NOT(AN126=0), AN126 &amp; " - " &amp; INDEX(Produktionsmethoden!$M:$M, MATCH(AN126, Produktionsmethoden!$K:$K, 0)), 0), AN126)</f>
        <v>0</v>
      </c>
      <c r="AG126" s="200">
        <f>IFERROR(IF(NOT(AO126=0), AO126 &amp; " - " &amp; INDEX(Produktionsmethoden!$M:$M, MATCH(AO126, Produktionsmethoden!$K:$K, 0)), 0), AO126)</f>
        <v>0</v>
      </c>
      <c r="AH126" s="200">
        <f>IFERROR(IF(NOT(AP126=0), AP126 &amp; " - " &amp; INDEX(Produktionsmethoden!$M:$M, MATCH(AP126, Produktionsmethoden!$K:$K, 0)), 0), AP126)</f>
        <v>0</v>
      </c>
      <c r="AI126" s="200">
        <f>IFERROR(IF(NOT(AQ126=0), AQ126 &amp; " - " &amp; INDEX(Produktionsmethoden!$M:$M, MATCH(AQ126, Produktionsmethoden!$K:$K, 0)), 0), AQ126)</f>
        <v>0</v>
      </c>
      <c r="AJ126" s="200">
        <f>IFERROR(IF(NOT(AR126=0), AR126 &amp; " - " &amp; INDEX(Produktionsmethoden!$M:$M, MATCH(AR126, Produktionsmethoden!$K:$K, 0)), 0), AR126)</f>
        <v>0</v>
      </c>
      <c r="AK126" s="200">
        <f>IFERROR(IF(NOT(AS126=0), AS126 &amp; " - " &amp; INDEX(Produktionsmethoden!$M:$M, MATCH(AS126, Produktionsmethoden!$K:$K, 0)), 0), AS126)</f>
        <v>0</v>
      </c>
      <c r="AL126" s="200">
        <f>IFERROR(IF(NOT(AT126=0), AT126 &amp; " - " &amp; INDEX(Produktionsmethoden!$M:$M, MATCH(AT126, Produktionsmethoden!$K:$K, 0)), 0), AT126)</f>
        <v>0</v>
      </c>
      <c r="AM126" s="187" t="str" cm="1">
        <f t="array" ref="AM126">IF(ISBLANK($E126), "Bitte CN Code in Spalte C angeben", IFERROR(INDEX(Produktionsmethoden!B:B, MATCH($E126, Produktionsmethoden!$A:$A, 0), 0), ""))</f>
        <v>Bitte CN Code in Spalte C angeben</v>
      </c>
      <c r="AN126" s="187" cm="1">
        <f t="array" ref="AN126">IF(ISBLANK($E126), 0, IFERROR(INDEX(Produktionsmethoden!C:C, MATCH($E126, Produktionsmethoden!$A:$A, 0), 0), ""))</f>
        <v>0</v>
      </c>
      <c r="AO126" s="187" cm="1">
        <f t="array" ref="AO126">IF(ISBLANK($E126), 0, IFERROR(INDEX(Produktionsmethoden!D:D, MATCH($E126, Produktionsmethoden!$A:$A, 0), 0), ""))</f>
        <v>0</v>
      </c>
      <c r="AP126" s="187" cm="1">
        <f t="array" ref="AP126">IF(ISBLANK($E126), 0, IFERROR(INDEX(Produktionsmethoden!E:E, MATCH($E126, Produktionsmethoden!$A:$A, 0), 0), ""))</f>
        <v>0</v>
      </c>
      <c r="AQ126" s="187" cm="1">
        <f t="array" ref="AQ126">IF(ISBLANK($E126), 0, IFERROR(INDEX(Produktionsmethoden!F:F, MATCH($E126, Produktionsmethoden!$A:$A, 0), 0), ""))</f>
        <v>0</v>
      </c>
      <c r="AR126" s="187" cm="1">
        <f t="array" ref="AR126">IF(ISBLANK($E126), 0, IFERROR(INDEX(Produktionsmethoden!G:G, MATCH($E126, Produktionsmethoden!$A:$A, 0), 0), ""))</f>
        <v>0</v>
      </c>
      <c r="AS126" s="187" cm="1">
        <f t="array" ref="AS126">IF(ISBLANK($E126), 0, IFERROR(INDEX(Produktionsmethoden!H:H, MATCH($E126, Produktionsmethoden!$A:$A, 0), 0), ""))</f>
        <v>0</v>
      </c>
      <c r="AT126" s="187" cm="1">
        <f t="array" ref="AT126">IF(ISBLANK($E126), 0, IFERROR(INDEX(Produktionsmethoden!I:I, MATCH($E126, Produktionsmethoden!$A:$A, 0), 0), ""))</f>
        <v>0</v>
      </c>
      <c r="AU126" s="188"/>
    </row>
    <row r="127" spans="1:47" s="180" customFormat="1" ht="45" customHeight="1" thickTop="1" thickBot="1">
      <c r="A127" s="170"/>
      <c r="B127" s="179"/>
      <c r="C127" s="203">
        <v>114</v>
      </c>
      <c r="D127" s="312"/>
      <c r="E127" s="303"/>
      <c r="F127" s="313"/>
      <c r="G127" s="303"/>
      <c r="H127" s="303"/>
      <c r="I127" s="164"/>
      <c r="J127" s="303"/>
      <c r="K127" s="303"/>
      <c r="L127" s="163"/>
      <c r="M127" s="163"/>
      <c r="N127" s="307" t="str">
        <f t="shared" si="1"/>
        <v>Bitte zuerst Warenmenge in M angeben</v>
      </c>
      <c r="O127" s="163"/>
      <c r="P127" s="162"/>
      <c r="Q127" s="161"/>
      <c r="R127" s="160"/>
      <c r="S127" s="160"/>
      <c r="T127" s="159"/>
      <c r="U127" s="310"/>
      <c r="V127" s="310"/>
      <c r="W127" s="310"/>
      <c r="X127" s="310"/>
      <c r="Y127" s="310"/>
      <c r="Z127" s="310"/>
      <c r="AA127" s="310"/>
      <c r="AB127" s="206"/>
      <c r="AC127" s="206"/>
      <c r="AD127" s="207"/>
      <c r="AE127" s="200" t="str">
        <f>IFERROR(IF(NOT(AM127=0), AM127 &amp; " - " &amp; INDEX(Produktionsmethoden!$M:$M, MATCH(AM127, Produktionsmethoden!$K:$K, 0)), 0), AM127)</f>
        <v>Bitte CN Code in Spalte C angeben</v>
      </c>
      <c r="AF127" s="200">
        <f>IFERROR(IF(NOT(AN127=0), AN127 &amp; " - " &amp; INDEX(Produktionsmethoden!$M:$M, MATCH(AN127, Produktionsmethoden!$K:$K, 0)), 0), AN127)</f>
        <v>0</v>
      </c>
      <c r="AG127" s="200">
        <f>IFERROR(IF(NOT(AO127=0), AO127 &amp; " - " &amp; INDEX(Produktionsmethoden!$M:$M, MATCH(AO127, Produktionsmethoden!$K:$K, 0)), 0), AO127)</f>
        <v>0</v>
      </c>
      <c r="AH127" s="200">
        <f>IFERROR(IF(NOT(AP127=0), AP127 &amp; " - " &amp; INDEX(Produktionsmethoden!$M:$M, MATCH(AP127, Produktionsmethoden!$K:$K, 0)), 0), AP127)</f>
        <v>0</v>
      </c>
      <c r="AI127" s="200">
        <f>IFERROR(IF(NOT(AQ127=0), AQ127 &amp; " - " &amp; INDEX(Produktionsmethoden!$M:$M, MATCH(AQ127, Produktionsmethoden!$K:$K, 0)), 0), AQ127)</f>
        <v>0</v>
      </c>
      <c r="AJ127" s="200">
        <f>IFERROR(IF(NOT(AR127=0), AR127 &amp; " - " &amp; INDEX(Produktionsmethoden!$M:$M, MATCH(AR127, Produktionsmethoden!$K:$K, 0)), 0), AR127)</f>
        <v>0</v>
      </c>
      <c r="AK127" s="200">
        <f>IFERROR(IF(NOT(AS127=0), AS127 &amp; " - " &amp; INDEX(Produktionsmethoden!$M:$M, MATCH(AS127, Produktionsmethoden!$K:$K, 0)), 0), AS127)</f>
        <v>0</v>
      </c>
      <c r="AL127" s="200">
        <f>IFERROR(IF(NOT(AT127=0), AT127 &amp; " - " &amp; INDEX(Produktionsmethoden!$M:$M, MATCH(AT127, Produktionsmethoden!$K:$K, 0)), 0), AT127)</f>
        <v>0</v>
      </c>
      <c r="AM127" s="187" t="str" cm="1">
        <f t="array" ref="AM127">IF(ISBLANK($E127), "Bitte CN Code in Spalte C angeben", IFERROR(INDEX(Produktionsmethoden!B:B, MATCH($E127, Produktionsmethoden!$A:$A, 0), 0), ""))</f>
        <v>Bitte CN Code in Spalte C angeben</v>
      </c>
      <c r="AN127" s="187" cm="1">
        <f t="array" ref="AN127">IF(ISBLANK($E127), 0, IFERROR(INDEX(Produktionsmethoden!C:C, MATCH($E127, Produktionsmethoden!$A:$A, 0), 0), ""))</f>
        <v>0</v>
      </c>
      <c r="AO127" s="187" cm="1">
        <f t="array" ref="AO127">IF(ISBLANK($E127), 0, IFERROR(INDEX(Produktionsmethoden!D:D, MATCH($E127, Produktionsmethoden!$A:$A, 0), 0), ""))</f>
        <v>0</v>
      </c>
      <c r="AP127" s="187" cm="1">
        <f t="array" ref="AP127">IF(ISBLANK($E127), 0, IFERROR(INDEX(Produktionsmethoden!E:E, MATCH($E127, Produktionsmethoden!$A:$A, 0), 0), ""))</f>
        <v>0</v>
      </c>
      <c r="AQ127" s="187" cm="1">
        <f t="array" ref="AQ127">IF(ISBLANK($E127), 0, IFERROR(INDEX(Produktionsmethoden!F:F, MATCH($E127, Produktionsmethoden!$A:$A, 0), 0), ""))</f>
        <v>0</v>
      </c>
      <c r="AR127" s="187" cm="1">
        <f t="array" ref="AR127">IF(ISBLANK($E127), 0, IFERROR(INDEX(Produktionsmethoden!G:G, MATCH($E127, Produktionsmethoden!$A:$A, 0), 0), ""))</f>
        <v>0</v>
      </c>
      <c r="AS127" s="187" cm="1">
        <f t="array" ref="AS127">IF(ISBLANK($E127), 0, IFERROR(INDEX(Produktionsmethoden!H:H, MATCH($E127, Produktionsmethoden!$A:$A, 0), 0), ""))</f>
        <v>0</v>
      </c>
      <c r="AT127" s="187" cm="1">
        <f t="array" ref="AT127">IF(ISBLANK($E127), 0, IFERROR(INDEX(Produktionsmethoden!I:I, MATCH($E127, Produktionsmethoden!$A:$A, 0), 0), ""))</f>
        <v>0</v>
      </c>
      <c r="AU127" s="188"/>
    </row>
    <row r="128" spans="1:47" s="180" customFormat="1" ht="45" customHeight="1" thickTop="1" thickBot="1">
      <c r="A128" s="170"/>
      <c r="B128" s="179"/>
      <c r="C128" s="203">
        <v>115</v>
      </c>
      <c r="D128" s="312"/>
      <c r="E128" s="303"/>
      <c r="F128" s="313"/>
      <c r="G128" s="303"/>
      <c r="H128" s="303"/>
      <c r="I128" s="164"/>
      <c r="J128" s="303"/>
      <c r="K128" s="303"/>
      <c r="L128" s="163"/>
      <c r="M128" s="163"/>
      <c r="N128" s="307" t="str">
        <f t="shared" si="1"/>
        <v>Bitte zuerst Warenmenge in M angeben</v>
      </c>
      <c r="O128" s="163"/>
      <c r="P128" s="162"/>
      <c r="Q128" s="161"/>
      <c r="R128" s="160"/>
      <c r="S128" s="160"/>
      <c r="T128" s="159"/>
      <c r="U128" s="310"/>
      <c r="V128" s="310"/>
      <c r="W128" s="310"/>
      <c r="X128" s="310"/>
      <c r="Y128" s="310"/>
      <c r="Z128" s="310"/>
      <c r="AA128" s="310"/>
      <c r="AB128" s="206"/>
      <c r="AC128" s="206"/>
      <c r="AD128" s="207"/>
      <c r="AE128" s="200" t="str">
        <f>IFERROR(IF(NOT(AM128=0), AM128 &amp; " - " &amp; INDEX(Produktionsmethoden!$M:$M, MATCH(AM128, Produktionsmethoden!$K:$K, 0)), 0), AM128)</f>
        <v>Bitte CN Code in Spalte C angeben</v>
      </c>
      <c r="AF128" s="200">
        <f>IFERROR(IF(NOT(AN128=0), AN128 &amp; " - " &amp; INDEX(Produktionsmethoden!$M:$M, MATCH(AN128, Produktionsmethoden!$K:$K, 0)), 0), AN128)</f>
        <v>0</v>
      </c>
      <c r="AG128" s="200">
        <f>IFERROR(IF(NOT(AO128=0), AO128 &amp; " - " &amp; INDEX(Produktionsmethoden!$M:$M, MATCH(AO128, Produktionsmethoden!$K:$K, 0)), 0), AO128)</f>
        <v>0</v>
      </c>
      <c r="AH128" s="200">
        <f>IFERROR(IF(NOT(AP128=0), AP128 &amp; " - " &amp; INDEX(Produktionsmethoden!$M:$M, MATCH(AP128, Produktionsmethoden!$K:$K, 0)), 0), AP128)</f>
        <v>0</v>
      </c>
      <c r="AI128" s="200">
        <f>IFERROR(IF(NOT(AQ128=0), AQ128 &amp; " - " &amp; INDEX(Produktionsmethoden!$M:$M, MATCH(AQ128, Produktionsmethoden!$K:$K, 0)), 0), AQ128)</f>
        <v>0</v>
      </c>
      <c r="AJ128" s="200">
        <f>IFERROR(IF(NOT(AR128=0), AR128 &amp; " - " &amp; INDEX(Produktionsmethoden!$M:$M, MATCH(AR128, Produktionsmethoden!$K:$K, 0)), 0), AR128)</f>
        <v>0</v>
      </c>
      <c r="AK128" s="200">
        <f>IFERROR(IF(NOT(AS128=0), AS128 &amp; " - " &amp; INDEX(Produktionsmethoden!$M:$M, MATCH(AS128, Produktionsmethoden!$K:$K, 0)), 0), AS128)</f>
        <v>0</v>
      </c>
      <c r="AL128" s="200">
        <f>IFERROR(IF(NOT(AT128=0), AT128 &amp; " - " &amp; INDEX(Produktionsmethoden!$M:$M, MATCH(AT128, Produktionsmethoden!$K:$K, 0)), 0), AT128)</f>
        <v>0</v>
      </c>
      <c r="AM128" s="187" t="str" cm="1">
        <f t="array" ref="AM128">IF(ISBLANK($E128), "Bitte CN Code in Spalte C angeben", IFERROR(INDEX(Produktionsmethoden!B:B, MATCH($E128, Produktionsmethoden!$A:$A, 0), 0), ""))</f>
        <v>Bitte CN Code in Spalte C angeben</v>
      </c>
      <c r="AN128" s="187" cm="1">
        <f t="array" ref="AN128">IF(ISBLANK($E128), 0, IFERROR(INDEX(Produktionsmethoden!C:C, MATCH($E128, Produktionsmethoden!$A:$A, 0), 0), ""))</f>
        <v>0</v>
      </c>
      <c r="AO128" s="187" cm="1">
        <f t="array" ref="AO128">IF(ISBLANK($E128), 0, IFERROR(INDEX(Produktionsmethoden!D:D, MATCH($E128, Produktionsmethoden!$A:$A, 0), 0), ""))</f>
        <v>0</v>
      </c>
      <c r="AP128" s="187" cm="1">
        <f t="array" ref="AP128">IF(ISBLANK($E128), 0, IFERROR(INDEX(Produktionsmethoden!E:E, MATCH($E128, Produktionsmethoden!$A:$A, 0), 0), ""))</f>
        <v>0</v>
      </c>
      <c r="AQ128" s="187" cm="1">
        <f t="array" ref="AQ128">IF(ISBLANK($E128), 0, IFERROR(INDEX(Produktionsmethoden!F:F, MATCH($E128, Produktionsmethoden!$A:$A, 0), 0), ""))</f>
        <v>0</v>
      </c>
      <c r="AR128" s="187" cm="1">
        <f t="array" ref="AR128">IF(ISBLANK($E128), 0, IFERROR(INDEX(Produktionsmethoden!G:G, MATCH($E128, Produktionsmethoden!$A:$A, 0), 0), ""))</f>
        <v>0</v>
      </c>
      <c r="AS128" s="187" cm="1">
        <f t="array" ref="AS128">IF(ISBLANK($E128), 0, IFERROR(INDEX(Produktionsmethoden!H:H, MATCH($E128, Produktionsmethoden!$A:$A, 0), 0), ""))</f>
        <v>0</v>
      </c>
      <c r="AT128" s="187" cm="1">
        <f t="array" ref="AT128">IF(ISBLANK($E128), 0, IFERROR(INDEX(Produktionsmethoden!I:I, MATCH($E128, Produktionsmethoden!$A:$A, 0), 0), ""))</f>
        <v>0</v>
      </c>
      <c r="AU128" s="188"/>
    </row>
    <row r="129" spans="1:47" s="180" customFormat="1" ht="45" customHeight="1" thickTop="1" thickBot="1">
      <c r="A129" s="170"/>
      <c r="B129" s="179"/>
      <c r="C129" s="203">
        <v>116</v>
      </c>
      <c r="D129" s="312"/>
      <c r="E129" s="303"/>
      <c r="F129" s="313"/>
      <c r="G129" s="303"/>
      <c r="H129" s="303"/>
      <c r="I129" s="164"/>
      <c r="J129" s="303"/>
      <c r="K129" s="303"/>
      <c r="L129" s="163"/>
      <c r="M129" s="163"/>
      <c r="N129" s="307" t="str">
        <f t="shared" si="1"/>
        <v>Bitte zuerst Warenmenge in M angeben</v>
      </c>
      <c r="O129" s="163"/>
      <c r="P129" s="162"/>
      <c r="Q129" s="161"/>
      <c r="R129" s="160"/>
      <c r="S129" s="160"/>
      <c r="T129" s="159"/>
      <c r="U129" s="310"/>
      <c r="V129" s="310"/>
      <c r="W129" s="310"/>
      <c r="X129" s="310"/>
      <c r="Y129" s="310"/>
      <c r="Z129" s="310"/>
      <c r="AA129" s="310"/>
      <c r="AB129" s="206"/>
      <c r="AC129" s="206"/>
      <c r="AD129" s="207"/>
      <c r="AE129" s="200" t="str">
        <f>IFERROR(IF(NOT(AM129=0), AM129 &amp; " - " &amp; INDEX(Produktionsmethoden!$M:$M, MATCH(AM129, Produktionsmethoden!$K:$K, 0)), 0), AM129)</f>
        <v>Bitte CN Code in Spalte C angeben</v>
      </c>
      <c r="AF129" s="200">
        <f>IFERROR(IF(NOT(AN129=0), AN129 &amp; " - " &amp; INDEX(Produktionsmethoden!$M:$M, MATCH(AN129, Produktionsmethoden!$K:$K, 0)), 0), AN129)</f>
        <v>0</v>
      </c>
      <c r="AG129" s="200">
        <f>IFERROR(IF(NOT(AO129=0), AO129 &amp; " - " &amp; INDEX(Produktionsmethoden!$M:$M, MATCH(AO129, Produktionsmethoden!$K:$K, 0)), 0), AO129)</f>
        <v>0</v>
      </c>
      <c r="AH129" s="200">
        <f>IFERROR(IF(NOT(AP129=0), AP129 &amp; " - " &amp; INDEX(Produktionsmethoden!$M:$M, MATCH(AP129, Produktionsmethoden!$K:$K, 0)), 0), AP129)</f>
        <v>0</v>
      </c>
      <c r="AI129" s="200">
        <f>IFERROR(IF(NOT(AQ129=0), AQ129 &amp; " - " &amp; INDEX(Produktionsmethoden!$M:$M, MATCH(AQ129, Produktionsmethoden!$K:$K, 0)), 0), AQ129)</f>
        <v>0</v>
      </c>
      <c r="AJ129" s="200">
        <f>IFERROR(IF(NOT(AR129=0), AR129 &amp; " - " &amp; INDEX(Produktionsmethoden!$M:$M, MATCH(AR129, Produktionsmethoden!$K:$K, 0)), 0), AR129)</f>
        <v>0</v>
      </c>
      <c r="AK129" s="200">
        <f>IFERROR(IF(NOT(AS129=0), AS129 &amp; " - " &amp; INDEX(Produktionsmethoden!$M:$M, MATCH(AS129, Produktionsmethoden!$K:$K, 0)), 0), AS129)</f>
        <v>0</v>
      </c>
      <c r="AL129" s="200">
        <f>IFERROR(IF(NOT(AT129=0), AT129 &amp; " - " &amp; INDEX(Produktionsmethoden!$M:$M, MATCH(AT129, Produktionsmethoden!$K:$K, 0)), 0), AT129)</f>
        <v>0</v>
      </c>
      <c r="AM129" s="187" t="str" cm="1">
        <f t="array" ref="AM129">IF(ISBLANK($E129), "Bitte CN Code in Spalte C angeben", IFERROR(INDEX(Produktionsmethoden!B:B, MATCH($E129, Produktionsmethoden!$A:$A, 0), 0), ""))</f>
        <v>Bitte CN Code in Spalte C angeben</v>
      </c>
      <c r="AN129" s="187" cm="1">
        <f t="array" ref="AN129">IF(ISBLANK($E129), 0, IFERROR(INDEX(Produktionsmethoden!C:C, MATCH($E129, Produktionsmethoden!$A:$A, 0), 0), ""))</f>
        <v>0</v>
      </c>
      <c r="AO129" s="187" cm="1">
        <f t="array" ref="AO129">IF(ISBLANK($E129), 0, IFERROR(INDEX(Produktionsmethoden!D:D, MATCH($E129, Produktionsmethoden!$A:$A, 0), 0), ""))</f>
        <v>0</v>
      </c>
      <c r="AP129" s="187" cm="1">
        <f t="array" ref="AP129">IF(ISBLANK($E129), 0, IFERROR(INDEX(Produktionsmethoden!E:E, MATCH($E129, Produktionsmethoden!$A:$A, 0), 0), ""))</f>
        <v>0</v>
      </c>
      <c r="AQ129" s="187" cm="1">
        <f t="array" ref="AQ129">IF(ISBLANK($E129), 0, IFERROR(INDEX(Produktionsmethoden!F:F, MATCH($E129, Produktionsmethoden!$A:$A, 0), 0), ""))</f>
        <v>0</v>
      </c>
      <c r="AR129" s="187" cm="1">
        <f t="array" ref="AR129">IF(ISBLANK($E129), 0, IFERROR(INDEX(Produktionsmethoden!G:G, MATCH($E129, Produktionsmethoden!$A:$A, 0), 0), ""))</f>
        <v>0</v>
      </c>
      <c r="AS129" s="187" cm="1">
        <f t="array" ref="AS129">IF(ISBLANK($E129), 0, IFERROR(INDEX(Produktionsmethoden!H:H, MATCH($E129, Produktionsmethoden!$A:$A, 0), 0), ""))</f>
        <v>0</v>
      </c>
      <c r="AT129" s="187" cm="1">
        <f t="array" ref="AT129">IF(ISBLANK($E129), 0, IFERROR(INDEX(Produktionsmethoden!I:I, MATCH($E129, Produktionsmethoden!$A:$A, 0), 0), ""))</f>
        <v>0</v>
      </c>
      <c r="AU129" s="188"/>
    </row>
    <row r="130" spans="1:47" s="180" customFormat="1" ht="45" customHeight="1" thickTop="1" thickBot="1">
      <c r="A130" s="170"/>
      <c r="B130" s="179"/>
      <c r="C130" s="203">
        <v>117</v>
      </c>
      <c r="D130" s="312"/>
      <c r="E130" s="303"/>
      <c r="F130" s="313"/>
      <c r="G130" s="303"/>
      <c r="H130" s="303"/>
      <c r="I130" s="164"/>
      <c r="J130" s="303"/>
      <c r="K130" s="303"/>
      <c r="L130" s="163"/>
      <c r="M130" s="163"/>
      <c r="N130" s="307" t="str">
        <f t="shared" si="1"/>
        <v>Bitte zuerst Warenmenge in M angeben</v>
      </c>
      <c r="O130" s="163"/>
      <c r="P130" s="162"/>
      <c r="Q130" s="161"/>
      <c r="R130" s="160"/>
      <c r="S130" s="160"/>
      <c r="T130" s="159"/>
      <c r="U130" s="310"/>
      <c r="V130" s="310"/>
      <c r="W130" s="310"/>
      <c r="X130" s="310"/>
      <c r="Y130" s="310"/>
      <c r="Z130" s="310"/>
      <c r="AA130" s="310"/>
      <c r="AB130" s="206"/>
      <c r="AC130" s="206"/>
      <c r="AD130" s="207"/>
      <c r="AE130" s="200" t="str">
        <f>IFERROR(IF(NOT(AM130=0), AM130 &amp; " - " &amp; INDEX(Produktionsmethoden!$M:$M, MATCH(AM130, Produktionsmethoden!$K:$K, 0)), 0), AM130)</f>
        <v>Bitte CN Code in Spalte C angeben</v>
      </c>
      <c r="AF130" s="200">
        <f>IFERROR(IF(NOT(AN130=0), AN130 &amp; " - " &amp; INDEX(Produktionsmethoden!$M:$M, MATCH(AN130, Produktionsmethoden!$K:$K, 0)), 0), AN130)</f>
        <v>0</v>
      </c>
      <c r="AG130" s="200">
        <f>IFERROR(IF(NOT(AO130=0), AO130 &amp; " - " &amp; INDEX(Produktionsmethoden!$M:$M, MATCH(AO130, Produktionsmethoden!$K:$K, 0)), 0), AO130)</f>
        <v>0</v>
      </c>
      <c r="AH130" s="200">
        <f>IFERROR(IF(NOT(AP130=0), AP130 &amp; " - " &amp; INDEX(Produktionsmethoden!$M:$M, MATCH(AP130, Produktionsmethoden!$K:$K, 0)), 0), AP130)</f>
        <v>0</v>
      </c>
      <c r="AI130" s="200">
        <f>IFERROR(IF(NOT(AQ130=0), AQ130 &amp; " - " &amp; INDEX(Produktionsmethoden!$M:$M, MATCH(AQ130, Produktionsmethoden!$K:$K, 0)), 0), AQ130)</f>
        <v>0</v>
      </c>
      <c r="AJ130" s="200">
        <f>IFERROR(IF(NOT(AR130=0), AR130 &amp; " - " &amp; INDEX(Produktionsmethoden!$M:$M, MATCH(AR130, Produktionsmethoden!$K:$K, 0)), 0), AR130)</f>
        <v>0</v>
      </c>
      <c r="AK130" s="200">
        <f>IFERROR(IF(NOT(AS130=0), AS130 &amp; " - " &amp; INDEX(Produktionsmethoden!$M:$M, MATCH(AS130, Produktionsmethoden!$K:$K, 0)), 0), AS130)</f>
        <v>0</v>
      </c>
      <c r="AL130" s="200">
        <f>IFERROR(IF(NOT(AT130=0), AT130 &amp; " - " &amp; INDEX(Produktionsmethoden!$M:$M, MATCH(AT130, Produktionsmethoden!$K:$K, 0)), 0), AT130)</f>
        <v>0</v>
      </c>
      <c r="AM130" s="187" t="str" cm="1">
        <f t="array" ref="AM130">IF(ISBLANK($E130), "Bitte CN Code in Spalte C angeben", IFERROR(INDEX(Produktionsmethoden!B:B, MATCH($E130, Produktionsmethoden!$A:$A, 0), 0), ""))</f>
        <v>Bitte CN Code in Spalte C angeben</v>
      </c>
      <c r="AN130" s="187" cm="1">
        <f t="array" ref="AN130">IF(ISBLANK($E130), 0, IFERROR(INDEX(Produktionsmethoden!C:C, MATCH($E130, Produktionsmethoden!$A:$A, 0), 0), ""))</f>
        <v>0</v>
      </c>
      <c r="AO130" s="187" cm="1">
        <f t="array" ref="AO130">IF(ISBLANK($E130), 0, IFERROR(INDEX(Produktionsmethoden!D:D, MATCH($E130, Produktionsmethoden!$A:$A, 0), 0), ""))</f>
        <v>0</v>
      </c>
      <c r="AP130" s="187" cm="1">
        <f t="array" ref="AP130">IF(ISBLANK($E130), 0, IFERROR(INDEX(Produktionsmethoden!E:E, MATCH($E130, Produktionsmethoden!$A:$A, 0), 0), ""))</f>
        <v>0</v>
      </c>
      <c r="AQ130" s="187" cm="1">
        <f t="array" ref="AQ130">IF(ISBLANK($E130), 0, IFERROR(INDEX(Produktionsmethoden!F:F, MATCH($E130, Produktionsmethoden!$A:$A, 0), 0), ""))</f>
        <v>0</v>
      </c>
      <c r="AR130" s="187" cm="1">
        <f t="array" ref="AR130">IF(ISBLANK($E130), 0, IFERROR(INDEX(Produktionsmethoden!G:G, MATCH($E130, Produktionsmethoden!$A:$A, 0), 0), ""))</f>
        <v>0</v>
      </c>
      <c r="AS130" s="187" cm="1">
        <f t="array" ref="AS130">IF(ISBLANK($E130), 0, IFERROR(INDEX(Produktionsmethoden!H:H, MATCH($E130, Produktionsmethoden!$A:$A, 0), 0), ""))</f>
        <v>0</v>
      </c>
      <c r="AT130" s="187" cm="1">
        <f t="array" ref="AT130">IF(ISBLANK($E130), 0, IFERROR(INDEX(Produktionsmethoden!I:I, MATCH($E130, Produktionsmethoden!$A:$A, 0), 0), ""))</f>
        <v>0</v>
      </c>
      <c r="AU130" s="188"/>
    </row>
    <row r="131" spans="1:47" s="180" customFormat="1" ht="45" customHeight="1" thickTop="1" thickBot="1">
      <c r="A131" s="170"/>
      <c r="B131" s="179"/>
      <c r="C131" s="203">
        <v>118</v>
      </c>
      <c r="D131" s="312"/>
      <c r="E131" s="303"/>
      <c r="F131" s="313"/>
      <c r="G131" s="303"/>
      <c r="H131" s="303"/>
      <c r="I131" s="164"/>
      <c r="J131" s="303"/>
      <c r="K131" s="303"/>
      <c r="L131" s="163"/>
      <c r="M131" s="163"/>
      <c r="N131" s="307" t="str">
        <f t="shared" si="1"/>
        <v>Bitte zuerst Warenmenge in M angeben</v>
      </c>
      <c r="O131" s="163"/>
      <c r="P131" s="162"/>
      <c r="Q131" s="161"/>
      <c r="R131" s="160"/>
      <c r="S131" s="160"/>
      <c r="T131" s="159"/>
      <c r="U131" s="310"/>
      <c r="V131" s="310"/>
      <c r="W131" s="310"/>
      <c r="X131" s="310"/>
      <c r="Y131" s="310"/>
      <c r="Z131" s="310"/>
      <c r="AA131" s="310"/>
      <c r="AB131" s="206"/>
      <c r="AC131" s="206"/>
      <c r="AD131" s="207"/>
      <c r="AE131" s="200" t="str">
        <f>IFERROR(IF(NOT(AM131=0), AM131 &amp; " - " &amp; INDEX(Produktionsmethoden!$M:$M, MATCH(AM131, Produktionsmethoden!$K:$K, 0)), 0), AM131)</f>
        <v>Bitte CN Code in Spalte C angeben</v>
      </c>
      <c r="AF131" s="200">
        <f>IFERROR(IF(NOT(AN131=0), AN131 &amp; " - " &amp; INDEX(Produktionsmethoden!$M:$M, MATCH(AN131, Produktionsmethoden!$K:$K, 0)), 0), AN131)</f>
        <v>0</v>
      </c>
      <c r="AG131" s="200">
        <f>IFERROR(IF(NOT(AO131=0), AO131 &amp; " - " &amp; INDEX(Produktionsmethoden!$M:$M, MATCH(AO131, Produktionsmethoden!$K:$K, 0)), 0), AO131)</f>
        <v>0</v>
      </c>
      <c r="AH131" s="200">
        <f>IFERROR(IF(NOT(AP131=0), AP131 &amp; " - " &amp; INDEX(Produktionsmethoden!$M:$M, MATCH(AP131, Produktionsmethoden!$K:$K, 0)), 0), AP131)</f>
        <v>0</v>
      </c>
      <c r="AI131" s="200">
        <f>IFERROR(IF(NOT(AQ131=0), AQ131 &amp; " - " &amp; INDEX(Produktionsmethoden!$M:$M, MATCH(AQ131, Produktionsmethoden!$K:$K, 0)), 0), AQ131)</f>
        <v>0</v>
      </c>
      <c r="AJ131" s="200">
        <f>IFERROR(IF(NOT(AR131=0), AR131 &amp; " - " &amp; INDEX(Produktionsmethoden!$M:$M, MATCH(AR131, Produktionsmethoden!$K:$K, 0)), 0), AR131)</f>
        <v>0</v>
      </c>
      <c r="AK131" s="200">
        <f>IFERROR(IF(NOT(AS131=0), AS131 &amp; " - " &amp; INDEX(Produktionsmethoden!$M:$M, MATCH(AS131, Produktionsmethoden!$K:$K, 0)), 0), AS131)</f>
        <v>0</v>
      </c>
      <c r="AL131" s="200">
        <f>IFERROR(IF(NOT(AT131=0), AT131 &amp; " - " &amp; INDEX(Produktionsmethoden!$M:$M, MATCH(AT131, Produktionsmethoden!$K:$K, 0)), 0), AT131)</f>
        <v>0</v>
      </c>
      <c r="AM131" s="187" t="str" cm="1">
        <f t="array" ref="AM131">IF(ISBLANK($E131), "Bitte CN Code in Spalte C angeben", IFERROR(INDEX(Produktionsmethoden!B:B, MATCH($E131, Produktionsmethoden!$A:$A, 0), 0), ""))</f>
        <v>Bitte CN Code in Spalte C angeben</v>
      </c>
      <c r="AN131" s="187" cm="1">
        <f t="array" ref="AN131">IF(ISBLANK($E131), 0, IFERROR(INDEX(Produktionsmethoden!C:C, MATCH($E131, Produktionsmethoden!$A:$A, 0), 0), ""))</f>
        <v>0</v>
      </c>
      <c r="AO131" s="187" cm="1">
        <f t="array" ref="AO131">IF(ISBLANK($E131), 0, IFERROR(INDEX(Produktionsmethoden!D:D, MATCH($E131, Produktionsmethoden!$A:$A, 0), 0), ""))</f>
        <v>0</v>
      </c>
      <c r="AP131" s="187" cm="1">
        <f t="array" ref="AP131">IF(ISBLANK($E131), 0, IFERROR(INDEX(Produktionsmethoden!E:E, MATCH($E131, Produktionsmethoden!$A:$A, 0), 0), ""))</f>
        <v>0</v>
      </c>
      <c r="AQ131" s="187" cm="1">
        <f t="array" ref="AQ131">IF(ISBLANK($E131), 0, IFERROR(INDEX(Produktionsmethoden!F:F, MATCH($E131, Produktionsmethoden!$A:$A, 0), 0), ""))</f>
        <v>0</v>
      </c>
      <c r="AR131" s="187" cm="1">
        <f t="array" ref="AR131">IF(ISBLANK($E131), 0, IFERROR(INDEX(Produktionsmethoden!G:G, MATCH($E131, Produktionsmethoden!$A:$A, 0), 0), ""))</f>
        <v>0</v>
      </c>
      <c r="AS131" s="187" cm="1">
        <f t="array" ref="AS131">IF(ISBLANK($E131), 0, IFERROR(INDEX(Produktionsmethoden!H:H, MATCH($E131, Produktionsmethoden!$A:$A, 0), 0), ""))</f>
        <v>0</v>
      </c>
      <c r="AT131" s="187" cm="1">
        <f t="array" ref="AT131">IF(ISBLANK($E131), 0, IFERROR(INDEX(Produktionsmethoden!I:I, MATCH($E131, Produktionsmethoden!$A:$A, 0), 0), ""))</f>
        <v>0</v>
      </c>
      <c r="AU131" s="188"/>
    </row>
    <row r="132" spans="1:47" s="180" customFormat="1" ht="45" customHeight="1" thickTop="1" thickBot="1">
      <c r="A132" s="170"/>
      <c r="B132" s="179"/>
      <c r="C132" s="203">
        <v>119</v>
      </c>
      <c r="D132" s="312"/>
      <c r="E132" s="303"/>
      <c r="F132" s="313"/>
      <c r="G132" s="303"/>
      <c r="H132" s="303"/>
      <c r="I132" s="164"/>
      <c r="J132" s="303"/>
      <c r="K132" s="303"/>
      <c r="L132" s="163"/>
      <c r="M132" s="163"/>
      <c r="N132" s="307" t="str">
        <f t="shared" si="1"/>
        <v>Bitte zuerst Warenmenge in M angeben</v>
      </c>
      <c r="O132" s="163"/>
      <c r="P132" s="162"/>
      <c r="Q132" s="161"/>
      <c r="R132" s="160"/>
      <c r="S132" s="160"/>
      <c r="T132" s="159"/>
      <c r="U132" s="310"/>
      <c r="V132" s="310"/>
      <c r="W132" s="310"/>
      <c r="X132" s="310"/>
      <c r="Y132" s="310"/>
      <c r="Z132" s="310"/>
      <c r="AA132" s="310"/>
      <c r="AB132" s="206"/>
      <c r="AC132" s="206"/>
      <c r="AD132" s="207"/>
      <c r="AE132" s="200" t="str">
        <f>IFERROR(IF(NOT(AM132=0), AM132 &amp; " - " &amp; INDEX(Produktionsmethoden!$M:$M, MATCH(AM132, Produktionsmethoden!$K:$K, 0)), 0), AM132)</f>
        <v>Bitte CN Code in Spalte C angeben</v>
      </c>
      <c r="AF132" s="200">
        <f>IFERROR(IF(NOT(AN132=0), AN132 &amp; " - " &amp; INDEX(Produktionsmethoden!$M:$M, MATCH(AN132, Produktionsmethoden!$K:$K, 0)), 0), AN132)</f>
        <v>0</v>
      </c>
      <c r="AG132" s="200">
        <f>IFERROR(IF(NOT(AO132=0), AO132 &amp; " - " &amp; INDEX(Produktionsmethoden!$M:$M, MATCH(AO132, Produktionsmethoden!$K:$K, 0)), 0), AO132)</f>
        <v>0</v>
      </c>
      <c r="AH132" s="200">
        <f>IFERROR(IF(NOT(AP132=0), AP132 &amp; " - " &amp; INDEX(Produktionsmethoden!$M:$M, MATCH(AP132, Produktionsmethoden!$K:$K, 0)), 0), AP132)</f>
        <v>0</v>
      </c>
      <c r="AI132" s="200">
        <f>IFERROR(IF(NOT(AQ132=0), AQ132 &amp; " - " &amp; INDEX(Produktionsmethoden!$M:$M, MATCH(AQ132, Produktionsmethoden!$K:$K, 0)), 0), AQ132)</f>
        <v>0</v>
      </c>
      <c r="AJ132" s="200">
        <f>IFERROR(IF(NOT(AR132=0), AR132 &amp; " - " &amp; INDEX(Produktionsmethoden!$M:$M, MATCH(AR132, Produktionsmethoden!$K:$K, 0)), 0), AR132)</f>
        <v>0</v>
      </c>
      <c r="AK132" s="200">
        <f>IFERROR(IF(NOT(AS132=0), AS132 &amp; " - " &amp; INDEX(Produktionsmethoden!$M:$M, MATCH(AS132, Produktionsmethoden!$K:$K, 0)), 0), AS132)</f>
        <v>0</v>
      </c>
      <c r="AL132" s="200">
        <f>IFERROR(IF(NOT(AT132=0), AT132 &amp; " - " &amp; INDEX(Produktionsmethoden!$M:$M, MATCH(AT132, Produktionsmethoden!$K:$K, 0)), 0), AT132)</f>
        <v>0</v>
      </c>
      <c r="AM132" s="187" t="str" cm="1">
        <f t="array" ref="AM132">IF(ISBLANK($E132), "Bitte CN Code in Spalte C angeben", IFERROR(INDEX(Produktionsmethoden!B:B, MATCH($E132, Produktionsmethoden!$A:$A, 0), 0), ""))</f>
        <v>Bitte CN Code in Spalte C angeben</v>
      </c>
      <c r="AN132" s="187" cm="1">
        <f t="array" ref="AN132">IF(ISBLANK($E132), 0, IFERROR(INDEX(Produktionsmethoden!C:C, MATCH($E132, Produktionsmethoden!$A:$A, 0), 0), ""))</f>
        <v>0</v>
      </c>
      <c r="AO132" s="187" cm="1">
        <f t="array" ref="AO132">IF(ISBLANK($E132), 0, IFERROR(INDEX(Produktionsmethoden!D:D, MATCH($E132, Produktionsmethoden!$A:$A, 0), 0), ""))</f>
        <v>0</v>
      </c>
      <c r="AP132" s="187" cm="1">
        <f t="array" ref="AP132">IF(ISBLANK($E132), 0, IFERROR(INDEX(Produktionsmethoden!E:E, MATCH($E132, Produktionsmethoden!$A:$A, 0), 0), ""))</f>
        <v>0</v>
      </c>
      <c r="AQ132" s="187" cm="1">
        <f t="array" ref="AQ132">IF(ISBLANK($E132), 0, IFERROR(INDEX(Produktionsmethoden!F:F, MATCH($E132, Produktionsmethoden!$A:$A, 0), 0), ""))</f>
        <v>0</v>
      </c>
      <c r="AR132" s="187" cm="1">
        <f t="array" ref="AR132">IF(ISBLANK($E132), 0, IFERROR(INDEX(Produktionsmethoden!G:G, MATCH($E132, Produktionsmethoden!$A:$A, 0), 0), ""))</f>
        <v>0</v>
      </c>
      <c r="AS132" s="187" cm="1">
        <f t="array" ref="AS132">IF(ISBLANK($E132), 0, IFERROR(INDEX(Produktionsmethoden!H:H, MATCH($E132, Produktionsmethoden!$A:$A, 0), 0), ""))</f>
        <v>0</v>
      </c>
      <c r="AT132" s="187" cm="1">
        <f t="array" ref="AT132">IF(ISBLANK($E132), 0, IFERROR(INDEX(Produktionsmethoden!I:I, MATCH($E132, Produktionsmethoden!$A:$A, 0), 0), ""))</f>
        <v>0</v>
      </c>
      <c r="AU132" s="188"/>
    </row>
    <row r="133" spans="1:47" s="180" customFormat="1" ht="45" customHeight="1" thickTop="1" thickBot="1">
      <c r="A133" s="170"/>
      <c r="B133" s="179"/>
      <c r="C133" s="203">
        <v>120</v>
      </c>
      <c r="D133" s="312"/>
      <c r="E133" s="303"/>
      <c r="F133" s="313"/>
      <c r="G133" s="303"/>
      <c r="H133" s="303"/>
      <c r="I133" s="164"/>
      <c r="J133" s="303"/>
      <c r="K133" s="303"/>
      <c r="L133" s="163"/>
      <c r="M133" s="163"/>
      <c r="N133" s="307" t="str">
        <f t="shared" si="1"/>
        <v>Bitte zuerst Warenmenge in M angeben</v>
      </c>
      <c r="O133" s="163"/>
      <c r="P133" s="162"/>
      <c r="Q133" s="161"/>
      <c r="R133" s="160"/>
      <c r="S133" s="160"/>
      <c r="T133" s="159"/>
      <c r="U133" s="310"/>
      <c r="V133" s="310"/>
      <c r="W133" s="310"/>
      <c r="X133" s="310"/>
      <c r="Y133" s="310"/>
      <c r="Z133" s="310"/>
      <c r="AA133" s="310"/>
      <c r="AB133" s="206"/>
      <c r="AC133" s="206"/>
      <c r="AD133" s="207"/>
      <c r="AE133" s="200" t="str">
        <f>IFERROR(IF(NOT(AM133=0), AM133 &amp; " - " &amp; INDEX(Produktionsmethoden!$M:$M, MATCH(AM133, Produktionsmethoden!$K:$K, 0)), 0), AM133)</f>
        <v>Bitte CN Code in Spalte C angeben</v>
      </c>
      <c r="AF133" s="200">
        <f>IFERROR(IF(NOT(AN133=0), AN133 &amp; " - " &amp; INDEX(Produktionsmethoden!$M:$M, MATCH(AN133, Produktionsmethoden!$K:$K, 0)), 0), AN133)</f>
        <v>0</v>
      </c>
      <c r="AG133" s="200">
        <f>IFERROR(IF(NOT(AO133=0), AO133 &amp; " - " &amp; INDEX(Produktionsmethoden!$M:$M, MATCH(AO133, Produktionsmethoden!$K:$K, 0)), 0), AO133)</f>
        <v>0</v>
      </c>
      <c r="AH133" s="200">
        <f>IFERROR(IF(NOT(AP133=0), AP133 &amp; " - " &amp; INDEX(Produktionsmethoden!$M:$M, MATCH(AP133, Produktionsmethoden!$K:$K, 0)), 0), AP133)</f>
        <v>0</v>
      </c>
      <c r="AI133" s="200">
        <f>IFERROR(IF(NOT(AQ133=0), AQ133 &amp; " - " &amp; INDEX(Produktionsmethoden!$M:$M, MATCH(AQ133, Produktionsmethoden!$K:$K, 0)), 0), AQ133)</f>
        <v>0</v>
      </c>
      <c r="AJ133" s="200">
        <f>IFERROR(IF(NOT(AR133=0), AR133 &amp; " - " &amp; INDEX(Produktionsmethoden!$M:$M, MATCH(AR133, Produktionsmethoden!$K:$K, 0)), 0), AR133)</f>
        <v>0</v>
      </c>
      <c r="AK133" s="200">
        <f>IFERROR(IF(NOT(AS133=0), AS133 &amp; " - " &amp; INDEX(Produktionsmethoden!$M:$M, MATCH(AS133, Produktionsmethoden!$K:$K, 0)), 0), AS133)</f>
        <v>0</v>
      </c>
      <c r="AL133" s="200">
        <f>IFERROR(IF(NOT(AT133=0), AT133 &amp; " - " &amp; INDEX(Produktionsmethoden!$M:$M, MATCH(AT133, Produktionsmethoden!$K:$K, 0)), 0), AT133)</f>
        <v>0</v>
      </c>
      <c r="AM133" s="187" t="str" cm="1">
        <f t="array" ref="AM133">IF(ISBLANK($E133), "Bitte CN Code in Spalte C angeben", IFERROR(INDEX(Produktionsmethoden!B:B, MATCH($E133, Produktionsmethoden!$A:$A, 0), 0), ""))</f>
        <v>Bitte CN Code in Spalte C angeben</v>
      </c>
      <c r="AN133" s="187" cm="1">
        <f t="array" ref="AN133">IF(ISBLANK($E133), 0, IFERROR(INDEX(Produktionsmethoden!C:C, MATCH($E133, Produktionsmethoden!$A:$A, 0), 0), ""))</f>
        <v>0</v>
      </c>
      <c r="AO133" s="187" cm="1">
        <f t="array" ref="AO133">IF(ISBLANK($E133), 0, IFERROR(INDEX(Produktionsmethoden!D:D, MATCH($E133, Produktionsmethoden!$A:$A, 0), 0), ""))</f>
        <v>0</v>
      </c>
      <c r="AP133" s="187" cm="1">
        <f t="array" ref="AP133">IF(ISBLANK($E133), 0, IFERROR(INDEX(Produktionsmethoden!E:E, MATCH($E133, Produktionsmethoden!$A:$A, 0), 0), ""))</f>
        <v>0</v>
      </c>
      <c r="AQ133" s="187" cm="1">
        <f t="array" ref="AQ133">IF(ISBLANK($E133), 0, IFERROR(INDEX(Produktionsmethoden!F:F, MATCH($E133, Produktionsmethoden!$A:$A, 0), 0), ""))</f>
        <v>0</v>
      </c>
      <c r="AR133" s="187" cm="1">
        <f t="array" ref="AR133">IF(ISBLANK($E133), 0, IFERROR(INDEX(Produktionsmethoden!G:G, MATCH($E133, Produktionsmethoden!$A:$A, 0), 0), ""))</f>
        <v>0</v>
      </c>
      <c r="AS133" s="187" cm="1">
        <f t="array" ref="AS133">IF(ISBLANK($E133), 0, IFERROR(INDEX(Produktionsmethoden!H:H, MATCH($E133, Produktionsmethoden!$A:$A, 0), 0), ""))</f>
        <v>0</v>
      </c>
      <c r="AT133" s="187" cm="1">
        <f t="array" ref="AT133">IF(ISBLANK($E133), 0, IFERROR(INDEX(Produktionsmethoden!I:I, MATCH($E133, Produktionsmethoden!$A:$A, 0), 0), ""))</f>
        <v>0</v>
      </c>
      <c r="AU133" s="188"/>
    </row>
    <row r="134" spans="1:47" s="180" customFormat="1" ht="45" customHeight="1" thickTop="1" thickBot="1">
      <c r="A134" s="170"/>
      <c r="B134" s="179"/>
      <c r="C134" s="203">
        <v>121</v>
      </c>
      <c r="D134" s="312"/>
      <c r="E134" s="303"/>
      <c r="F134" s="313"/>
      <c r="G134" s="303"/>
      <c r="H134" s="303"/>
      <c r="I134" s="164"/>
      <c r="J134" s="303"/>
      <c r="K134" s="303"/>
      <c r="L134" s="163"/>
      <c r="M134" s="163"/>
      <c r="N134" s="307" t="str">
        <f t="shared" si="1"/>
        <v>Bitte zuerst Warenmenge in M angeben</v>
      </c>
      <c r="O134" s="163"/>
      <c r="P134" s="162"/>
      <c r="Q134" s="161"/>
      <c r="R134" s="160"/>
      <c r="S134" s="160"/>
      <c r="T134" s="159"/>
      <c r="U134" s="310"/>
      <c r="V134" s="310"/>
      <c r="W134" s="310"/>
      <c r="X134" s="310"/>
      <c r="Y134" s="310"/>
      <c r="Z134" s="310"/>
      <c r="AA134" s="310"/>
      <c r="AB134" s="206"/>
      <c r="AC134" s="206"/>
      <c r="AD134" s="207"/>
      <c r="AE134" s="200" t="str">
        <f>IFERROR(IF(NOT(AM134=0), AM134 &amp; " - " &amp; INDEX(Produktionsmethoden!$M:$M, MATCH(AM134, Produktionsmethoden!$K:$K, 0)), 0), AM134)</f>
        <v>Bitte CN Code in Spalte C angeben</v>
      </c>
      <c r="AF134" s="200">
        <f>IFERROR(IF(NOT(AN134=0), AN134 &amp; " - " &amp; INDEX(Produktionsmethoden!$M:$M, MATCH(AN134, Produktionsmethoden!$K:$K, 0)), 0), AN134)</f>
        <v>0</v>
      </c>
      <c r="AG134" s="200">
        <f>IFERROR(IF(NOT(AO134=0), AO134 &amp; " - " &amp; INDEX(Produktionsmethoden!$M:$M, MATCH(AO134, Produktionsmethoden!$K:$K, 0)), 0), AO134)</f>
        <v>0</v>
      </c>
      <c r="AH134" s="200">
        <f>IFERROR(IF(NOT(AP134=0), AP134 &amp; " - " &amp; INDEX(Produktionsmethoden!$M:$M, MATCH(AP134, Produktionsmethoden!$K:$K, 0)), 0), AP134)</f>
        <v>0</v>
      </c>
      <c r="AI134" s="200">
        <f>IFERROR(IF(NOT(AQ134=0), AQ134 &amp; " - " &amp; INDEX(Produktionsmethoden!$M:$M, MATCH(AQ134, Produktionsmethoden!$K:$K, 0)), 0), AQ134)</f>
        <v>0</v>
      </c>
      <c r="AJ134" s="200">
        <f>IFERROR(IF(NOT(AR134=0), AR134 &amp; " - " &amp; INDEX(Produktionsmethoden!$M:$M, MATCH(AR134, Produktionsmethoden!$K:$K, 0)), 0), AR134)</f>
        <v>0</v>
      </c>
      <c r="AK134" s="200">
        <f>IFERROR(IF(NOT(AS134=0), AS134 &amp; " - " &amp; INDEX(Produktionsmethoden!$M:$M, MATCH(AS134, Produktionsmethoden!$K:$K, 0)), 0), AS134)</f>
        <v>0</v>
      </c>
      <c r="AL134" s="200">
        <f>IFERROR(IF(NOT(AT134=0), AT134 &amp; " - " &amp; INDEX(Produktionsmethoden!$M:$M, MATCH(AT134, Produktionsmethoden!$K:$K, 0)), 0), AT134)</f>
        <v>0</v>
      </c>
      <c r="AM134" s="187" t="str" cm="1">
        <f t="array" ref="AM134">IF(ISBLANK($E134), "Bitte CN Code in Spalte C angeben", IFERROR(INDEX(Produktionsmethoden!B:B, MATCH($E134, Produktionsmethoden!$A:$A, 0), 0), ""))</f>
        <v>Bitte CN Code in Spalte C angeben</v>
      </c>
      <c r="AN134" s="187" cm="1">
        <f t="array" ref="AN134">IF(ISBLANK($E134), 0, IFERROR(INDEX(Produktionsmethoden!C:C, MATCH($E134, Produktionsmethoden!$A:$A, 0), 0), ""))</f>
        <v>0</v>
      </c>
      <c r="AO134" s="187" cm="1">
        <f t="array" ref="AO134">IF(ISBLANK($E134), 0, IFERROR(INDEX(Produktionsmethoden!D:D, MATCH($E134, Produktionsmethoden!$A:$A, 0), 0), ""))</f>
        <v>0</v>
      </c>
      <c r="AP134" s="187" cm="1">
        <f t="array" ref="AP134">IF(ISBLANK($E134), 0, IFERROR(INDEX(Produktionsmethoden!E:E, MATCH($E134, Produktionsmethoden!$A:$A, 0), 0), ""))</f>
        <v>0</v>
      </c>
      <c r="AQ134" s="187" cm="1">
        <f t="array" ref="AQ134">IF(ISBLANK($E134), 0, IFERROR(INDEX(Produktionsmethoden!F:F, MATCH($E134, Produktionsmethoden!$A:$A, 0), 0), ""))</f>
        <v>0</v>
      </c>
      <c r="AR134" s="187" cm="1">
        <f t="array" ref="AR134">IF(ISBLANK($E134), 0, IFERROR(INDEX(Produktionsmethoden!G:G, MATCH($E134, Produktionsmethoden!$A:$A, 0), 0), ""))</f>
        <v>0</v>
      </c>
      <c r="AS134" s="187" cm="1">
        <f t="array" ref="AS134">IF(ISBLANK($E134), 0, IFERROR(INDEX(Produktionsmethoden!H:H, MATCH($E134, Produktionsmethoden!$A:$A, 0), 0), ""))</f>
        <v>0</v>
      </c>
      <c r="AT134" s="187" cm="1">
        <f t="array" ref="AT134">IF(ISBLANK($E134), 0, IFERROR(INDEX(Produktionsmethoden!I:I, MATCH($E134, Produktionsmethoden!$A:$A, 0), 0), ""))</f>
        <v>0</v>
      </c>
      <c r="AU134" s="188"/>
    </row>
    <row r="135" spans="1:47" s="180" customFormat="1" ht="45" customHeight="1" thickTop="1" thickBot="1">
      <c r="A135" s="170"/>
      <c r="B135" s="179"/>
      <c r="C135" s="203">
        <v>122</v>
      </c>
      <c r="D135" s="312"/>
      <c r="E135" s="303"/>
      <c r="F135" s="313"/>
      <c r="G135" s="303"/>
      <c r="H135" s="303"/>
      <c r="I135" s="164"/>
      <c r="J135" s="303"/>
      <c r="K135" s="303"/>
      <c r="L135" s="163"/>
      <c r="M135" s="163"/>
      <c r="N135" s="307" t="str">
        <f t="shared" si="1"/>
        <v>Bitte zuerst Warenmenge in M angeben</v>
      </c>
      <c r="O135" s="163"/>
      <c r="P135" s="162"/>
      <c r="Q135" s="161"/>
      <c r="R135" s="160"/>
      <c r="S135" s="160"/>
      <c r="T135" s="159"/>
      <c r="U135" s="310"/>
      <c r="V135" s="310"/>
      <c r="W135" s="310"/>
      <c r="X135" s="310"/>
      <c r="Y135" s="310"/>
      <c r="Z135" s="310"/>
      <c r="AA135" s="310"/>
      <c r="AB135" s="206"/>
      <c r="AC135" s="206"/>
      <c r="AD135" s="207"/>
      <c r="AE135" s="200" t="str">
        <f>IFERROR(IF(NOT(AM135=0), AM135 &amp; " - " &amp; INDEX(Produktionsmethoden!$M:$M, MATCH(AM135, Produktionsmethoden!$K:$K, 0)), 0), AM135)</f>
        <v>Bitte CN Code in Spalte C angeben</v>
      </c>
      <c r="AF135" s="200">
        <f>IFERROR(IF(NOT(AN135=0), AN135 &amp; " - " &amp; INDEX(Produktionsmethoden!$M:$M, MATCH(AN135, Produktionsmethoden!$K:$K, 0)), 0), AN135)</f>
        <v>0</v>
      </c>
      <c r="AG135" s="200">
        <f>IFERROR(IF(NOT(AO135=0), AO135 &amp; " - " &amp; INDEX(Produktionsmethoden!$M:$M, MATCH(AO135, Produktionsmethoden!$K:$K, 0)), 0), AO135)</f>
        <v>0</v>
      </c>
      <c r="AH135" s="200">
        <f>IFERROR(IF(NOT(AP135=0), AP135 &amp; " - " &amp; INDEX(Produktionsmethoden!$M:$M, MATCH(AP135, Produktionsmethoden!$K:$K, 0)), 0), AP135)</f>
        <v>0</v>
      </c>
      <c r="AI135" s="200">
        <f>IFERROR(IF(NOT(AQ135=0), AQ135 &amp; " - " &amp; INDEX(Produktionsmethoden!$M:$M, MATCH(AQ135, Produktionsmethoden!$K:$K, 0)), 0), AQ135)</f>
        <v>0</v>
      </c>
      <c r="AJ135" s="200">
        <f>IFERROR(IF(NOT(AR135=0), AR135 &amp; " - " &amp; INDEX(Produktionsmethoden!$M:$M, MATCH(AR135, Produktionsmethoden!$K:$K, 0)), 0), AR135)</f>
        <v>0</v>
      </c>
      <c r="AK135" s="200">
        <f>IFERROR(IF(NOT(AS135=0), AS135 &amp; " - " &amp; INDEX(Produktionsmethoden!$M:$M, MATCH(AS135, Produktionsmethoden!$K:$K, 0)), 0), AS135)</f>
        <v>0</v>
      </c>
      <c r="AL135" s="200">
        <f>IFERROR(IF(NOT(AT135=0), AT135 &amp; " - " &amp; INDEX(Produktionsmethoden!$M:$M, MATCH(AT135, Produktionsmethoden!$K:$K, 0)), 0), AT135)</f>
        <v>0</v>
      </c>
      <c r="AM135" s="187" t="str" cm="1">
        <f t="array" ref="AM135">IF(ISBLANK($E135), "Bitte CN Code in Spalte C angeben", IFERROR(INDEX(Produktionsmethoden!B:B, MATCH($E135, Produktionsmethoden!$A:$A, 0), 0), ""))</f>
        <v>Bitte CN Code in Spalte C angeben</v>
      </c>
      <c r="AN135" s="187" cm="1">
        <f t="array" ref="AN135">IF(ISBLANK($E135), 0, IFERROR(INDEX(Produktionsmethoden!C:C, MATCH($E135, Produktionsmethoden!$A:$A, 0), 0), ""))</f>
        <v>0</v>
      </c>
      <c r="AO135" s="187" cm="1">
        <f t="array" ref="AO135">IF(ISBLANK($E135), 0, IFERROR(INDEX(Produktionsmethoden!D:D, MATCH($E135, Produktionsmethoden!$A:$A, 0), 0), ""))</f>
        <v>0</v>
      </c>
      <c r="AP135" s="187" cm="1">
        <f t="array" ref="AP135">IF(ISBLANK($E135), 0, IFERROR(INDEX(Produktionsmethoden!E:E, MATCH($E135, Produktionsmethoden!$A:$A, 0), 0), ""))</f>
        <v>0</v>
      </c>
      <c r="AQ135" s="187" cm="1">
        <f t="array" ref="AQ135">IF(ISBLANK($E135), 0, IFERROR(INDEX(Produktionsmethoden!F:F, MATCH($E135, Produktionsmethoden!$A:$A, 0), 0), ""))</f>
        <v>0</v>
      </c>
      <c r="AR135" s="187" cm="1">
        <f t="array" ref="AR135">IF(ISBLANK($E135), 0, IFERROR(INDEX(Produktionsmethoden!G:G, MATCH($E135, Produktionsmethoden!$A:$A, 0), 0), ""))</f>
        <v>0</v>
      </c>
      <c r="AS135" s="187" cm="1">
        <f t="array" ref="AS135">IF(ISBLANK($E135), 0, IFERROR(INDEX(Produktionsmethoden!H:H, MATCH($E135, Produktionsmethoden!$A:$A, 0), 0), ""))</f>
        <v>0</v>
      </c>
      <c r="AT135" s="187" cm="1">
        <f t="array" ref="AT135">IF(ISBLANK($E135), 0, IFERROR(INDEX(Produktionsmethoden!I:I, MATCH($E135, Produktionsmethoden!$A:$A, 0), 0), ""))</f>
        <v>0</v>
      </c>
      <c r="AU135" s="188"/>
    </row>
    <row r="136" spans="1:47" s="180" customFormat="1" ht="45" customHeight="1" thickTop="1" thickBot="1">
      <c r="A136" s="170"/>
      <c r="B136" s="179"/>
      <c r="C136" s="203">
        <v>123</v>
      </c>
      <c r="D136" s="312"/>
      <c r="E136" s="303"/>
      <c r="F136" s="313"/>
      <c r="G136" s="303"/>
      <c r="H136" s="303"/>
      <c r="I136" s="164"/>
      <c r="J136" s="303"/>
      <c r="K136" s="303"/>
      <c r="L136" s="163"/>
      <c r="M136" s="163"/>
      <c r="N136" s="307" t="str">
        <f t="shared" si="1"/>
        <v>Bitte zuerst Warenmenge in M angeben</v>
      </c>
      <c r="O136" s="163"/>
      <c r="P136" s="162"/>
      <c r="Q136" s="161"/>
      <c r="R136" s="160"/>
      <c r="S136" s="160"/>
      <c r="T136" s="159"/>
      <c r="U136" s="310"/>
      <c r="V136" s="310"/>
      <c r="W136" s="310"/>
      <c r="X136" s="310"/>
      <c r="Y136" s="310"/>
      <c r="Z136" s="310"/>
      <c r="AA136" s="310"/>
      <c r="AB136" s="206"/>
      <c r="AC136" s="206"/>
      <c r="AD136" s="207"/>
      <c r="AE136" s="200" t="str">
        <f>IFERROR(IF(NOT(AM136=0), AM136 &amp; " - " &amp; INDEX(Produktionsmethoden!$M:$M, MATCH(AM136, Produktionsmethoden!$K:$K, 0)), 0), AM136)</f>
        <v>Bitte CN Code in Spalte C angeben</v>
      </c>
      <c r="AF136" s="200">
        <f>IFERROR(IF(NOT(AN136=0), AN136 &amp; " - " &amp; INDEX(Produktionsmethoden!$M:$M, MATCH(AN136, Produktionsmethoden!$K:$K, 0)), 0), AN136)</f>
        <v>0</v>
      </c>
      <c r="AG136" s="200">
        <f>IFERROR(IF(NOT(AO136=0), AO136 &amp; " - " &amp; INDEX(Produktionsmethoden!$M:$M, MATCH(AO136, Produktionsmethoden!$K:$K, 0)), 0), AO136)</f>
        <v>0</v>
      </c>
      <c r="AH136" s="200">
        <f>IFERROR(IF(NOT(AP136=0), AP136 &amp; " - " &amp; INDEX(Produktionsmethoden!$M:$M, MATCH(AP136, Produktionsmethoden!$K:$K, 0)), 0), AP136)</f>
        <v>0</v>
      </c>
      <c r="AI136" s="200">
        <f>IFERROR(IF(NOT(AQ136=0), AQ136 &amp; " - " &amp; INDEX(Produktionsmethoden!$M:$M, MATCH(AQ136, Produktionsmethoden!$K:$K, 0)), 0), AQ136)</f>
        <v>0</v>
      </c>
      <c r="AJ136" s="200">
        <f>IFERROR(IF(NOT(AR136=0), AR136 &amp; " - " &amp; INDEX(Produktionsmethoden!$M:$M, MATCH(AR136, Produktionsmethoden!$K:$K, 0)), 0), AR136)</f>
        <v>0</v>
      </c>
      <c r="AK136" s="200">
        <f>IFERROR(IF(NOT(AS136=0), AS136 &amp; " - " &amp; INDEX(Produktionsmethoden!$M:$M, MATCH(AS136, Produktionsmethoden!$K:$K, 0)), 0), AS136)</f>
        <v>0</v>
      </c>
      <c r="AL136" s="200">
        <f>IFERROR(IF(NOT(AT136=0), AT136 &amp; " - " &amp; INDEX(Produktionsmethoden!$M:$M, MATCH(AT136, Produktionsmethoden!$K:$K, 0)), 0), AT136)</f>
        <v>0</v>
      </c>
      <c r="AM136" s="187" t="str" cm="1">
        <f t="array" ref="AM136">IF(ISBLANK($E136), "Bitte CN Code in Spalte C angeben", IFERROR(INDEX(Produktionsmethoden!B:B, MATCH($E136, Produktionsmethoden!$A:$A, 0), 0), ""))</f>
        <v>Bitte CN Code in Spalte C angeben</v>
      </c>
      <c r="AN136" s="187" cm="1">
        <f t="array" ref="AN136">IF(ISBLANK($E136), 0, IFERROR(INDEX(Produktionsmethoden!C:C, MATCH($E136, Produktionsmethoden!$A:$A, 0), 0), ""))</f>
        <v>0</v>
      </c>
      <c r="AO136" s="187" cm="1">
        <f t="array" ref="AO136">IF(ISBLANK($E136), 0, IFERROR(INDEX(Produktionsmethoden!D:D, MATCH($E136, Produktionsmethoden!$A:$A, 0), 0), ""))</f>
        <v>0</v>
      </c>
      <c r="AP136" s="187" cm="1">
        <f t="array" ref="AP136">IF(ISBLANK($E136), 0, IFERROR(INDEX(Produktionsmethoden!E:E, MATCH($E136, Produktionsmethoden!$A:$A, 0), 0), ""))</f>
        <v>0</v>
      </c>
      <c r="AQ136" s="187" cm="1">
        <f t="array" ref="AQ136">IF(ISBLANK($E136), 0, IFERROR(INDEX(Produktionsmethoden!F:F, MATCH($E136, Produktionsmethoden!$A:$A, 0), 0), ""))</f>
        <v>0</v>
      </c>
      <c r="AR136" s="187" cm="1">
        <f t="array" ref="AR136">IF(ISBLANK($E136), 0, IFERROR(INDEX(Produktionsmethoden!G:G, MATCH($E136, Produktionsmethoden!$A:$A, 0), 0), ""))</f>
        <v>0</v>
      </c>
      <c r="AS136" s="187" cm="1">
        <f t="array" ref="AS136">IF(ISBLANK($E136), 0, IFERROR(INDEX(Produktionsmethoden!H:H, MATCH($E136, Produktionsmethoden!$A:$A, 0), 0), ""))</f>
        <v>0</v>
      </c>
      <c r="AT136" s="187" cm="1">
        <f t="array" ref="AT136">IF(ISBLANK($E136), 0, IFERROR(INDEX(Produktionsmethoden!I:I, MATCH($E136, Produktionsmethoden!$A:$A, 0), 0), ""))</f>
        <v>0</v>
      </c>
      <c r="AU136" s="188"/>
    </row>
    <row r="137" spans="1:47" s="180" customFormat="1" ht="45" customHeight="1" thickTop="1" thickBot="1">
      <c r="A137" s="170"/>
      <c r="B137" s="179"/>
      <c r="C137" s="203">
        <v>124</v>
      </c>
      <c r="D137" s="312"/>
      <c r="E137" s="303"/>
      <c r="F137" s="313"/>
      <c r="G137" s="303"/>
      <c r="H137" s="303"/>
      <c r="I137" s="164"/>
      <c r="J137" s="303"/>
      <c r="K137" s="303"/>
      <c r="L137" s="163"/>
      <c r="M137" s="163"/>
      <c r="N137" s="307" t="str">
        <f t="shared" si="1"/>
        <v>Bitte zuerst Warenmenge in M angeben</v>
      </c>
      <c r="O137" s="163"/>
      <c r="P137" s="162"/>
      <c r="Q137" s="161"/>
      <c r="R137" s="160"/>
      <c r="S137" s="160"/>
      <c r="T137" s="159"/>
      <c r="U137" s="310"/>
      <c r="V137" s="310"/>
      <c r="W137" s="310"/>
      <c r="X137" s="310"/>
      <c r="Y137" s="310"/>
      <c r="Z137" s="310"/>
      <c r="AA137" s="310"/>
      <c r="AB137" s="206"/>
      <c r="AC137" s="206"/>
      <c r="AD137" s="207"/>
      <c r="AE137" s="200" t="str">
        <f>IFERROR(IF(NOT(AM137=0), AM137 &amp; " - " &amp; INDEX(Produktionsmethoden!$M:$M, MATCH(AM137, Produktionsmethoden!$K:$K, 0)), 0), AM137)</f>
        <v>Bitte CN Code in Spalte C angeben</v>
      </c>
      <c r="AF137" s="200">
        <f>IFERROR(IF(NOT(AN137=0), AN137 &amp; " - " &amp; INDEX(Produktionsmethoden!$M:$M, MATCH(AN137, Produktionsmethoden!$K:$K, 0)), 0), AN137)</f>
        <v>0</v>
      </c>
      <c r="AG137" s="200">
        <f>IFERROR(IF(NOT(AO137=0), AO137 &amp; " - " &amp; INDEX(Produktionsmethoden!$M:$M, MATCH(AO137, Produktionsmethoden!$K:$K, 0)), 0), AO137)</f>
        <v>0</v>
      </c>
      <c r="AH137" s="200">
        <f>IFERROR(IF(NOT(AP137=0), AP137 &amp; " - " &amp; INDEX(Produktionsmethoden!$M:$M, MATCH(AP137, Produktionsmethoden!$K:$K, 0)), 0), AP137)</f>
        <v>0</v>
      </c>
      <c r="AI137" s="200">
        <f>IFERROR(IF(NOT(AQ137=0), AQ137 &amp; " - " &amp; INDEX(Produktionsmethoden!$M:$M, MATCH(AQ137, Produktionsmethoden!$K:$K, 0)), 0), AQ137)</f>
        <v>0</v>
      </c>
      <c r="AJ137" s="200">
        <f>IFERROR(IF(NOT(AR137=0), AR137 &amp; " - " &amp; INDEX(Produktionsmethoden!$M:$M, MATCH(AR137, Produktionsmethoden!$K:$K, 0)), 0), AR137)</f>
        <v>0</v>
      </c>
      <c r="AK137" s="200">
        <f>IFERROR(IF(NOT(AS137=0), AS137 &amp; " - " &amp; INDEX(Produktionsmethoden!$M:$M, MATCH(AS137, Produktionsmethoden!$K:$K, 0)), 0), AS137)</f>
        <v>0</v>
      </c>
      <c r="AL137" s="200">
        <f>IFERROR(IF(NOT(AT137=0), AT137 &amp; " - " &amp; INDEX(Produktionsmethoden!$M:$M, MATCH(AT137, Produktionsmethoden!$K:$K, 0)), 0), AT137)</f>
        <v>0</v>
      </c>
      <c r="AM137" s="187" t="str" cm="1">
        <f t="array" ref="AM137">IF(ISBLANK($E137), "Bitte CN Code in Spalte C angeben", IFERROR(INDEX(Produktionsmethoden!B:B, MATCH($E137, Produktionsmethoden!$A:$A, 0), 0), ""))</f>
        <v>Bitte CN Code in Spalte C angeben</v>
      </c>
      <c r="AN137" s="187" cm="1">
        <f t="array" ref="AN137">IF(ISBLANK($E137), 0, IFERROR(INDEX(Produktionsmethoden!C:C, MATCH($E137, Produktionsmethoden!$A:$A, 0), 0), ""))</f>
        <v>0</v>
      </c>
      <c r="AO137" s="187" cm="1">
        <f t="array" ref="AO137">IF(ISBLANK($E137), 0, IFERROR(INDEX(Produktionsmethoden!D:D, MATCH($E137, Produktionsmethoden!$A:$A, 0), 0), ""))</f>
        <v>0</v>
      </c>
      <c r="AP137" s="187" cm="1">
        <f t="array" ref="AP137">IF(ISBLANK($E137), 0, IFERROR(INDEX(Produktionsmethoden!E:E, MATCH($E137, Produktionsmethoden!$A:$A, 0), 0), ""))</f>
        <v>0</v>
      </c>
      <c r="AQ137" s="187" cm="1">
        <f t="array" ref="AQ137">IF(ISBLANK($E137), 0, IFERROR(INDEX(Produktionsmethoden!F:F, MATCH($E137, Produktionsmethoden!$A:$A, 0), 0), ""))</f>
        <v>0</v>
      </c>
      <c r="AR137" s="187" cm="1">
        <f t="array" ref="AR137">IF(ISBLANK($E137), 0, IFERROR(INDEX(Produktionsmethoden!G:G, MATCH($E137, Produktionsmethoden!$A:$A, 0), 0), ""))</f>
        <v>0</v>
      </c>
      <c r="AS137" s="187" cm="1">
        <f t="array" ref="AS137">IF(ISBLANK($E137), 0, IFERROR(INDEX(Produktionsmethoden!H:H, MATCH($E137, Produktionsmethoden!$A:$A, 0), 0), ""))</f>
        <v>0</v>
      </c>
      <c r="AT137" s="187" cm="1">
        <f t="array" ref="AT137">IF(ISBLANK($E137), 0, IFERROR(INDEX(Produktionsmethoden!I:I, MATCH($E137, Produktionsmethoden!$A:$A, 0), 0), ""))</f>
        <v>0</v>
      </c>
      <c r="AU137" s="188"/>
    </row>
    <row r="138" spans="1:47" s="180" customFormat="1" ht="45" customHeight="1" thickTop="1" thickBot="1">
      <c r="A138" s="170"/>
      <c r="B138" s="179"/>
      <c r="C138" s="203">
        <v>125</v>
      </c>
      <c r="D138" s="312"/>
      <c r="E138" s="303"/>
      <c r="F138" s="313"/>
      <c r="G138" s="303"/>
      <c r="H138" s="303"/>
      <c r="I138" s="164"/>
      <c r="J138" s="303"/>
      <c r="K138" s="303"/>
      <c r="L138" s="163"/>
      <c r="M138" s="163"/>
      <c r="N138" s="307" t="str">
        <f t="shared" si="1"/>
        <v>Bitte zuerst Warenmenge in M angeben</v>
      </c>
      <c r="O138" s="163"/>
      <c r="P138" s="162"/>
      <c r="Q138" s="161"/>
      <c r="R138" s="160"/>
      <c r="S138" s="160"/>
      <c r="T138" s="159"/>
      <c r="U138" s="310"/>
      <c r="V138" s="310"/>
      <c r="W138" s="310"/>
      <c r="X138" s="310"/>
      <c r="Y138" s="310"/>
      <c r="Z138" s="310"/>
      <c r="AA138" s="310"/>
      <c r="AB138" s="206"/>
      <c r="AC138" s="206"/>
      <c r="AD138" s="207"/>
      <c r="AE138" s="200" t="str">
        <f>IFERROR(IF(NOT(AM138=0), AM138 &amp; " - " &amp; INDEX(Produktionsmethoden!$M:$M, MATCH(AM138, Produktionsmethoden!$K:$K, 0)), 0), AM138)</f>
        <v>Bitte CN Code in Spalte C angeben</v>
      </c>
      <c r="AF138" s="200">
        <f>IFERROR(IF(NOT(AN138=0), AN138 &amp; " - " &amp; INDEX(Produktionsmethoden!$M:$M, MATCH(AN138, Produktionsmethoden!$K:$K, 0)), 0), AN138)</f>
        <v>0</v>
      </c>
      <c r="AG138" s="200">
        <f>IFERROR(IF(NOT(AO138=0), AO138 &amp; " - " &amp; INDEX(Produktionsmethoden!$M:$M, MATCH(AO138, Produktionsmethoden!$K:$K, 0)), 0), AO138)</f>
        <v>0</v>
      </c>
      <c r="AH138" s="200">
        <f>IFERROR(IF(NOT(AP138=0), AP138 &amp; " - " &amp; INDEX(Produktionsmethoden!$M:$M, MATCH(AP138, Produktionsmethoden!$K:$K, 0)), 0), AP138)</f>
        <v>0</v>
      </c>
      <c r="AI138" s="200">
        <f>IFERROR(IF(NOT(AQ138=0), AQ138 &amp; " - " &amp; INDEX(Produktionsmethoden!$M:$M, MATCH(AQ138, Produktionsmethoden!$K:$K, 0)), 0), AQ138)</f>
        <v>0</v>
      </c>
      <c r="AJ138" s="200">
        <f>IFERROR(IF(NOT(AR138=0), AR138 &amp; " - " &amp; INDEX(Produktionsmethoden!$M:$M, MATCH(AR138, Produktionsmethoden!$K:$K, 0)), 0), AR138)</f>
        <v>0</v>
      </c>
      <c r="AK138" s="200">
        <f>IFERROR(IF(NOT(AS138=0), AS138 &amp; " - " &amp; INDEX(Produktionsmethoden!$M:$M, MATCH(AS138, Produktionsmethoden!$K:$K, 0)), 0), AS138)</f>
        <v>0</v>
      </c>
      <c r="AL138" s="200">
        <f>IFERROR(IF(NOT(AT138=0), AT138 &amp; " - " &amp; INDEX(Produktionsmethoden!$M:$M, MATCH(AT138, Produktionsmethoden!$K:$K, 0)), 0), AT138)</f>
        <v>0</v>
      </c>
      <c r="AM138" s="187" t="str" cm="1">
        <f t="array" ref="AM138">IF(ISBLANK($E138), "Bitte CN Code in Spalte C angeben", IFERROR(INDEX(Produktionsmethoden!B:B, MATCH($E138, Produktionsmethoden!$A:$A, 0), 0), ""))</f>
        <v>Bitte CN Code in Spalte C angeben</v>
      </c>
      <c r="AN138" s="187" cm="1">
        <f t="array" ref="AN138">IF(ISBLANK($E138), 0, IFERROR(INDEX(Produktionsmethoden!C:C, MATCH($E138, Produktionsmethoden!$A:$A, 0), 0), ""))</f>
        <v>0</v>
      </c>
      <c r="AO138" s="187" cm="1">
        <f t="array" ref="AO138">IF(ISBLANK($E138), 0, IFERROR(INDEX(Produktionsmethoden!D:D, MATCH($E138, Produktionsmethoden!$A:$A, 0), 0), ""))</f>
        <v>0</v>
      </c>
      <c r="AP138" s="187" cm="1">
        <f t="array" ref="AP138">IF(ISBLANK($E138), 0, IFERROR(INDEX(Produktionsmethoden!E:E, MATCH($E138, Produktionsmethoden!$A:$A, 0), 0), ""))</f>
        <v>0</v>
      </c>
      <c r="AQ138" s="187" cm="1">
        <f t="array" ref="AQ138">IF(ISBLANK($E138), 0, IFERROR(INDEX(Produktionsmethoden!F:F, MATCH($E138, Produktionsmethoden!$A:$A, 0), 0), ""))</f>
        <v>0</v>
      </c>
      <c r="AR138" s="187" cm="1">
        <f t="array" ref="AR138">IF(ISBLANK($E138), 0, IFERROR(INDEX(Produktionsmethoden!G:G, MATCH($E138, Produktionsmethoden!$A:$A, 0), 0), ""))</f>
        <v>0</v>
      </c>
      <c r="AS138" s="187" cm="1">
        <f t="array" ref="AS138">IF(ISBLANK($E138), 0, IFERROR(INDEX(Produktionsmethoden!H:H, MATCH($E138, Produktionsmethoden!$A:$A, 0), 0), ""))</f>
        <v>0</v>
      </c>
      <c r="AT138" s="187" cm="1">
        <f t="array" ref="AT138">IF(ISBLANK($E138), 0, IFERROR(INDEX(Produktionsmethoden!I:I, MATCH($E138, Produktionsmethoden!$A:$A, 0), 0), ""))</f>
        <v>0</v>
      </c>
      <c r="AU138" s="188"/>
    </row>
    <row r="139" spans="1:47" s="180" customFormat="1" ht="45" customHeight="1" thickTop="1" thickBot="1">
      <c r="A139" s="170"/>
      <c r="B139" s="179"/>
      <c r="C139" s="203">
        <v>126</v>
      </c>
      <c r="D139" s="312"/>
      <c r="E139" s="303"/>
      <c r="F139" s="313"/>
      <c r="G139" s="303"/>
      <c r="H139" s="303"/>
      <c r="I139" s="164"/>
      <c r="J139" s="303"/>
      <c r="K139" s="303"/>
      <c r="L139" s="163"/>
      <c r="M139" s="163"/>
      <c r="N139" s="307" t="str">
        <f t="shared" si="1"/>
        <v>Bitte zuerst Warenmenge in M angeben</v>
      </c>
      <c r="O139" s="163"/>
      <c r="P139" s="162"/>
      <c r="Q139" s="161"/>
      <c r="R139" s="160"/>
      <c r="S139" s="160"/>
      <c r="T139" s="159"/>
      <c r="U139" s="310"/>
      <c r="V139" s="310"/>
      <c r="W139" s="310"/>
      <c r="X139" s="310"/>
      <c r="Y139" s="310"/>
      <c r="Z139" s="310"/>
      <c r="AA139" s="310"/>
      <c r="AB139" s="206"/>
      <c r="AC139" s="206"/>
      <c r="AD139" s="207"/>
      <c r="AE139" s="200" t="str">
        <f>IFERROR(IF(NOT(AM139=0), AM139 &amp; " - " &amp; INDEX(Produktionsmethoden!$M:$M, MATCH(AM139, Produktionsmethoden!$K:$K, 0)), 0), AM139)</f>
        <v>Bitte CN Code in Spalte C angeben</v>
      </c>
      <c r="AF139" s="200">
        <f>IFERROR(IF(NOT(AN139=0), AN139 &amp; " - " &amp; INDEX(Produktionsmethoden!$M:$M, MATCH(AN139, Produktionsmethoden!$K:$K, 0)), 0), AN139)</f>
        <v>0</v>
      </c>
      <c r="AG139" s="200">
        <f>IFERROR(IF(NOT(AO139=0), AO139 &amp; " - " &amp; INDEX(Produktionsmethoden!$M:$M, MATCH(AO139, Produktionsmethoden!$K:$K, 0)), 0), AO139)</f>
        <v>0</v>
      </c>
      <c r="AH139" s="200">
        <f>IFERROR(IF(NOT(AP139=0), AP139 &amp; " - " &amp; INDEX(Produktionsmethoden!$M:$M, MATCH(AP139, Produktionsmethoden!$K:$K, 0)), 0), AP139)</f>
        <v>0</v>
      </c>
      <c r="AI139" s="200">
        <f>IFERROR(IF(NOT(AQ139=0), AQ139 &amp; " - " &amp; INDEX(Produktionsmethoden!$M:$M, MATCH(AQ139, Produktionsmethoden!$K:$K, 0)), 0), AQ139)</f>
        <v>0</v>
      </c>
      <c r="AJ139" s="200">
        <f>IFERROR(IF(NOT(AR139=0), AR139 &amp; " - " &amp; INDEX(Produktionsmethoden!$M:$M, MATCH(AR139, Produktionsmethoden!$K:$K, 0)), 0), AR139)</f>
        <v>0</v>
      </c>
      <c r="AK139" s="200">
        <f>IFERROR(IF(NOT(AS139=0), AS139 &amp; " - " &amp; INDEX(Produktionsmethoden!$M:$M, MATCH(AS139, Produktionsmethoden!$K:$K, 0)), 0), AS139)</f>
        <v>0</v>
      </c>
      <c r="AL139" s="200">
        <f>IFERROR(IF(NOT(AT139=0), AT139 &amp; " - " &amp; INDEX(Produktionsmethoden!$M:$M, MATCH(AT139, Produktionsmethoden!$K:$K, 0)), 0), AT139)</f>
        <v>0</v>
      </c>
      <c r="AM139" s="187" t="str" cm="1">
        <f t="array" ref="AM139">IF(ISBLANK($E139), "Bitte CN Code in Spalte C angeben", IFERROR(INDEX(Produktionsmethoden!B:B, MATCH($E139, Produktionsmethoden!$A:$A, 0), 0), ""))</f>
        <v>Bitte CN Code in Spalte C angeben</v>
      </c>
      <c r="AN139" s="187" cm="1">
        <f t="array" ref="AN139">IF(ISBLANK($E139), 0, IFERROR(INDEX(Produktionsmethoden!C:C, MATCH($E139, Produktionsmethoden!$A:$A, 0), 0), ""))</f>
        <v>0</v>
      </c>
      <c r="AO139" s="187" cm="1">
        <f t="array" ref="AO139">IF(ISBLANK($E139), 0, IFERROR(INDEX(Produktionsmethoden!D:D, MATCH($E139, Produktionsmethoden!$A:$A, 0), 0), ""))</f>
        <v>0</v>
      </c>
      <c r="AP139" s="187" cm="1">
        <f t="array" ref="AP139">IF(ISBLANK($E139), 0, IFERROR(INDEX(Produktionsmethoden!E:E, MATCH($E139, Produktionsmethoden!$A:$A, 0), 0), ""))</f>
        <v>0</v>
      </c>
      <c r="AQ139" s="187" cm="1">
        <f t="array" ref="AQ139">IF(ISBLANK($E139), 0, IFERROR(INDEX(Produktionsmethoden!F:F, MATCH($E139, Produktionsmethoden!$A:$A, 0), 0), ""))</f>
        <v>0</v>
      </c>
      <c r="AR139" s="187" cm="1">
        <f t="array" ref="AR139">IF(ISBLANK($E139), 0, IFERROR(INDEX(Produktionsmethoden!G:G, MATCH($E139, Produktionsmethoden!$A:$A, 0), 0), ""))</f>
        <v>0</v>
      </c>
      <c r="AS139" s="187" cm="1">
        <f t="array" ref="AS139">IF(ISBLANK($E139), 0, IFERROR(INDEX(Produktionsmethoden!H:H, MATCH($E139, Produktionsmethoden!$A:$A, 0), 0), ""))</f>
        <v>0</v>
      </c>
      <c r="AT139" s="187" cm="1">
        <f t="array" ref="AT139">IF(ISBLANK($E139), 0, IFERROR(INDEX(Produktionsmethoden!I:I, MATCH($E139, Produktionsmethoden!$A:$A, 0), 0), ""))</f>
        <v>0</v>
      </c>
      <c r="AU139" s="188"/>
    </row>
    <row r="140" spans="1:47" s="180" customFormat="1" ht="45" customHeight="1" thickTop="1" thickBot="1">
      <c r="A140" s="170"/>
      <c r="B140" s="179"/>
      <c r="C140" s="203">
        <v>127</v>
      </c>
      <c r="D140" s="312"/>
      <c r="E140" s="303"/>
      <c r="F140" s="313"/>
      <c r="G140" s="303"/>
      <c r="H140" s="303"/>
      <c r="I140" s="164"/>
      <c r="J140" s="303"/>
      <c r="K140" s="303"/>
      <c r="L140" s="163"/>
      <c r="M140" s="163"/>
      <c r="N140" s="307" t="str">
        <f t="shared" si="1"/>
        <v>Bitte zuerst Warenmenge in M angeben</v>
      </c>
      <c r="O140" s="163"/>
      <c r="P140" s="162"/>
      <c r="Q140" s="161"/>
      <c r="R140" s="160"/>
      <c r="S140" s="160"/>
      <c r="T140" s="159"/>
      <c r="U140" s="310"/>
      <c r="V140" s="310"/>
      <c r="W140" s="310"/>
      <c r="X140" s="310"/>
      <c r="Y140" s="310"/>
      <c r="Z140" s="310"/>
      <c r="AA140" s="310"/>
      <c r="AB140" s="206"/>
      <c r="AC140" s="206"/>
      <c r="AD140" s="207"/>
      <c r="AE140" s="200" t="str">
        <f>IFERROR(IF(NOT(AM140=0), AM140 &amp; " - " &amp; INDEX(Produktionsmethoden!$M:$M, MATCH(AM140, Produktionsmethoden!$K:$K, 0)), 0), AM140)</f>
        <v>Bitte CN Code in Spalte C angeben</v>
      </c>
      <c r="AF140" s="200">
        <f>IFERROR(IF(NOT(AN140=0), AN140 &amp; " - " &amp; INDEX(Produktionsmethoden!$M:$M, MATCH(AN140, Produktionsmethoden!$K:$K, 0)), 0), AN140)</f>
        <v>0</v>
      </c>
      <c r="AG140" s="200">
        <f>IFERROR(IF(NOT(AO140=0), AO140 &amp; " - " &amp; INDEX(Produktionsmethoden!$M:$M, MATCH(AO140, Produktionsmethoden!$K:$K, 0)), 0), AO140)</f>
        <v>0</v>
      </c>
      <c r="AH140" s="200">
        <f>IFERROR(IF(NOT(AP140=0), AP140 &amp; " - " &amp; INDEX(Produktionsmethoden!$M:$M, MATCH(AP140, Produktionsmethoden!$K:$K, 0)), 0), AP140)</f>
        <v>0</v>
      </c>
      <c r="AI140" s="200">
        <f>IFERROR(IF(NOT(AQ140=0), AQ140 &amp; " - " &amp; INDEX(Produktionsmethoden!$M:$M, MATCH(AQ140, Produktionsmethoden!$K:$K, 0)), 0), AQ140)</f>
        <v>0</v>
      </c>
      <c r="AJ140" s="200">
        <f>IFERROR(IF(NOT(AR140=0), AR140 &amp; " - " &amp; INDEX(Produktionsmethoden!$M:$M, MATCH(AR140, Produktionsmethoden!$K:$K, 0)), 0), AR140)</f>
        <v>0</v>
      </c>
      <c r="AK140" s="200">
        <f>IFERROR(IF(NOT(AS140=0), AS140 &amp; " - " &amp; INDEX(Produktionsmethoden!$M:$M, MATCH(AS140, Produktionsmethoden!$K:$K, 0)), 0), AS140)</f>
        <v>0</v>
      </c>
      <c r="AL140" s="200">
        <f>IFERROR(IF(NOT(AT140=0), AT140 &amp; " - " &amp; INDEX(Produktionsmethoden!$M:$M, MATCH(AT140, Produktionsmethoden!$K:$K, 0)), 0), AT140)</f>
        <v>0</v>
      </c>
      <c r="AM140" s="187" t="str" cm="1">
        <f t="array" ref="AM140">IF(ISBLANK($E140), "Bitte CN Code in Spalte C angeben", IFERROR(INDEX(Produktionsmethoden!B:B, MATCH($E140, Produktionsmethoden!$A:$A, 0), 0), ""))</f>
        <v>Bitte CN Code in Spalte C angeben</v>
      </c>
      <c r="AN140" s="187" cm="1">
        <f t="array" ref="AN140">IF(ISBLANK($E140), 0, IFERROR(INDEX(Produktionsmethoden!C:C, MATCH($E140, Produktionsmethoden!$A:$A, 0), 0), ""))</f>
        <v>0</v>
      </c>
      <c r="AO140" s="187" cm="1">
        <f t="array" ref="AO140">IF(ISBLANK($E140), 0, IFERROR(INDEX(Produktionsmethoden!D:D, MATCH($E140, Produktionsmethoden!$A:$A, 0), 0), ""))</f>
        <v>0</v>
      </c>
      <c r="AP140" s="187" cm="1">
        <f t="array" ref="AP140">IF(ISBLANK($E140), 0, IFERROR(INDEX(Produktionsmethoden!E:E, MATCH($E140, Produktionsmethoden!$A:$A, 0), 0), ""))</f>
        <v>0</v>
      </c>
      <c r="AQ140" s="187" cm="1">
        <f t="array" ref="AQ140">IF(ISBLANK($E140), 0, IFERROR(INDEX(Produktionsmethoden!F:F, MATCH($E140, Produktionsmethoden!$A:$A, 0), 0), ""))</f>
        <v>0</v>
      </c>
      <c r="AR140" s="187" cm="1">
        <f t="array" ref="AR140">IF(ISBLANK($E140), 0, IFERROR(INDEX(Produktionsmethoden!G:G, MATCH($E140, Produktionsmethoden!$A:$A, 0), 0), ""))</f>
        <v>0</v>
      </c>
      <c r="AS140" s="187" cm="1">
        <f t="array" ref="AS140">IF(ISBLANK($E140), 0, IFERROR(INDEX(Produktionsmethoden!H:H, MATCH($E140, Produktionsmethoden!$A:$A, 0), 0), ""))</f>
        <v>0</v>
      </c>
      <c r="AT140" s="187" cm="1">
        <f t="array" ref="AT140">IF(ISBLANK($E140), 0, IFERROR(INDEX(Produktionsmethoden!I:I, MATCH($E140, Produktionsmethoden!$A:$A, 0), 0), ""))</f>
        <v>0</v>
      </c>
      <c r="AU140" s="188"/>
    </row>
    <row r="141" spans="1:47" s="180" customFormat="1" ht="45" customHeight="1" thickTop="1" thickBot="1">
      <c r="A141" s="170"/>
      <c r="B141" s="179"/>
      <c r="C141" s="203">
        <v>128</v>
      </c>
      <c r="D141" s="312"/>
      <c r="E141" s="303"/>
      <c r="F141" s="313"/>
      <c r="G141" s="303"/>
      <c r="H141" s="303"/>
      <c r="I141" s="164"/>
      <c r="J141" s="303"/>
      <c r="K141" s="303"/>
      <c r="L141" s="163"/>
      <c r="M141" s="163"/>
      <c r="N141" s="307" t="str">
        <f t="shared" si="1"/>
        <v>Bitte zuerst Warenmenge in M angeben</v>
      </c>
      <c r="O141" s="163"/>
      <c r="P141" s="162"/>
      <c r="Q141" s="161"/>
      <c r="R141" s="160"/>
      <c r="S141" s="160"/>
      <c r="T141" s="159"/>
      <c r="U141" s="310"/>
      <c r="V141" s="310"/>
      <c r="W141" s="310"/>
      <c r="X141" s="310"/>
      <c r="Y141" s="310"/>
      <c r="Z141" s="310"/>
      <c r="AA141" s="310"/>
      <c r="AB141" s="206"/>
      <c r="AC141" s="206"/>
      <c r="AD141" s="207"/>
      <c r="AE141" s="200" t="str">
        <f>IFERROR(IF(NOT(AM141=0), AM141 &amp; " - " &amp; INDEX(Produktionsmethoden!$M:$M, MATCH(AM141, Produktionsmethoden!$K:$K, 0)), 0), AM141)</f>
        <v>Bitte CN Code in Spalte C angeben</v>
      </c>
      <c r="AF141" s="200">
        <f>IFERROR(IF(NOT(AN141=0), AN141 &amp; " - " &amp; INDEX(Produktionsmethoden!$M:$M, MATCH(AN141, Produktionsmethoden!$K:$K, 0)), 0), AN141)</f>
        <v>0</v>
      </c>
      <c r="AG141" s="200">
        <f>IFERROR(IF(NOT(AO141=0), AO141 &amp; " - " &amp; INDEX(Produktionsmethoden!$M:$M, MATCH(AO141, Produktionsmethoden!$K:$K, 0)), 0), AO141)</f>
        <v>0</v>
      </c>
      <c r="AH141" s="200">
        <f>IFERROR(IF(NOT(AP141=0), AP141 &amp; " - " &amp; INDEX(Produktionsmethoden!$M:$M, MATCH(AP141, Produktionsmethoden!$K:$K, 0)), 0), AP141)</f>
        <v>0</v>
      </c>
      <c r="AI141" s="200">
        <f>IFERROR(IF(NOT(AQ141=0), AQ141 &amp; " - " &amp; INDEX(Produktionsmethoden!$M:$M, MATCH(AQ141, Produktionsmethoden!$K:$K, 0)), 0), AQ141)</f>
        <v>0</v>
      </c>
      <c r="AJ141" s="200">
        <f>IFERROR(IF(NOT(AR141=0), AR141 &amp; " - " &amp; INDEX(Produktionsmethoden!$M:$M, MATCH(AR141, Produktionsmethoden!$K:$K, 0)), 0), AR141)</f>
        <v>0</v>
      </c>
      <c r="AK141" s="200">
        <f>IFERROR(IF(NOT(AS141=0), AS141 &amp; " - " &amp; INDEX(Produktionsmethoden!$M:$M, MATCH(AS141, Produktionsmethoden!$K:$K, 0)), 0), AS141)</f>
        <v>0</v>
      </c>
      <c r="AL141" s="200">
        <f>IFERROR(IF(NOT(AT141=0), AT141 &amp; " - " &amp; INDEX(Produktionsmethoden!$M:$M, MATCH(AT141, Produktionsmethoden!$K:$K, 0)), 0), AT141)</f>
        <v>0</v>
      </c>
      <c r="AM141" s="187" t="str" cm="1">
        <f t="array" ref="AM141">IF(ISBLANK($E141), "Bitte CN Code in Spalte C angeben", IFERROR(INDEX(Produktionsmethoden!B:B, MATCH($E141, Produktionsmethoden!$A:$A, 0), 0), ""))</f>
        <v>Bitte CN Code in Spalte C angeben</v>
      </c>
      <c r="AN141" s="187" cm="1">
        <f t="array" ref="AN141">IF(ISBLANK($E141), 0, IFERROR(INDEX(Produktionsmethoden!C:C, MATCH($E141, Produktionsmethoden!$A:$A, 0), 0), ""))</f>
        <v>0</v>
      </c>
      <c r="AO141" s="187" cm="1">
        <f t="array" ref="AO141">IF(ISBLANK($E141), 0, IFERROR(INDEX(Produktionsmethoden!D:D, MATCH($E141, Produktionsmethoden!$A:$A, 0), 0), ""))</f>
        <v>0</v>
      </c>
      <c r="AP141" s="187" cm="1">
        <f t="array" ref="AP141">IF(ISBLANK($E141), 0, IFERROR(INDEX(Produktionsmethoden!E:E, MATCH($E141, Produktionsmethoden!$A:$A, 0), 0), ""))</f>
        <v>0</v>
      </c>
      <c r="AQ141" s="187" cm="1">
        <f t="array" ref="AQ141">IF(ISBLANK($E141), 0, IFERROR(INDEX(Produktionsmethoden!F:F, MATCH($E141, Produktionsmethoden!$A:$A, 0), 0), ""))</f>
        <v>0</v>
      </c>
      <c r="AR141" s="187" cm="1">
        <f t="array" ref="AR141">IF(ISBLANK($E141), 0, IFERROR(INDEX(Produktionsmethoden!G:G, MATCH($E141, Produktionsmethoden!$A:$A, 0), 0), ""))</f>
        <v>0</v>
      </c>
      <c r="AS141" s="187" cm="1">
        <f t="array" ref="AS141">IF(ISBLANK($E141), 0, IFERROR(INDEX(Produktionsmethoden!H:H, MATCH($E141, Produktionsmethoden!$A:$A, 0), 0), ""))</f>
        <v>0</v>
      </c>
      <c r="AT141" s="187" cm="1">
        <f t="array" ref="AT141">IF(ISBLANK($E141), 0, IFERROR(INDEX(Produktionsmethoden!I:I, MATCH($E141, Produktionsmethoden!$A:$A, 0), 0), ""))</f>
        <v>0</v>
      </c>
      <c r="AU141" s="188"/>
    </row>
    <row r="142" spans="1:47" s="180" customFormat="1" ht="45" customHeight="1" thickTop="1" thickBot="1">
      <c r="A142" s="170"/>
      <c r="B142" s="179"/>
      <c r="C142" s="203">
        <v>129</v>
      </c>
      <c r="D142" s="312"/>
      <c r="E142" s="303"/>
      <c r="F142" s="313"/>
      <c r="G142" s="303"/>
      <c r="H142" s="303"/>
      <c r="I142" s="164"/>
      <c r="J142" s="303"/>
      <c r="K142" s="303"/>
      <c r="L142" s="163"/>
      <c r="M142" s="163"/>
      <c r="N142" s="307" t="str">
        <f t="shared" ref="N142:N205" si="2">IF(G142="","Bitte zuerst Warenmenge in M angeben",(L142+M142) &amp;" "&amp; H142 &amp;" / " &amp; G142 &amp;" "&amp; H142)</f>
        <v>Bitte zuerst Warenmenge in M angeben</v>
      </c>
      <c r="O142" s="163"/>
      <c r="P142" s="162"/>
      <c r="Q142" s="161"/>
      <c r="R142" s="160"/>
      <c r="S142" s="160"/>
      <c r="T142" s="159"/>
      <c r="U142" s="310"/>
      <c r="V142" s="310"/>
      <c r="W142" s="310"/>
      <c r="X142" s="310"/>
      <c r="Y142" s="310"/>
      <c r="Z142" s="310"/>
      <c r="AA142" s="310"/>
      <c r="AB142" s="206"/>
      <c r="AC142" s="206"/>
      <c r="AD142" s="207"/>
      <c r="AE142" s="200" t="str">
        <f>IFERROR(IF(NOT(AM142=0), AM142 &amp; " - " &amp; INDEX(Produktionsmethoden!$M:$M, MATCH(AM142, Produktionsmethoden!$K:$K, 0)), 0), AM142)</f>
        <v>Bitte CN Code in Spalte C angeben</v>
      </c>
      <c r="AF142" s="200">
        <f>IFERROR(IF(NOT(AN142=0), AN142 &amp; " - " &amp; INDEX(Produktionsmethoden!$M:$M, MATCH(AN142, Produktionsmethoden!$K:$K, 0)), 0), AN142)</f>
        <v>0</v>
      </c>
      <c r="AG142" s="200">
        <f>IFERROR(IF(NOT(AO142=0), AO142 &amp; " - " &amp; INDEX(Produktionsmethoden!$M:$M, MATCH(AO142, Produktionsmethoden!$K:$K, 0)), 0), AO142)</f>
        <v>0</v>
      </c>
      <c r="AH142" s="200">
        <f>IFERROR(IF(NOT(AP142=0), AP142 &amp; " - " &amp; INDEX(Produktionsmethoden!$M:$M, MATCH(AP142, Produktionsmethoden!$K:$K, 0)), 0), AP142)</f>
        <v>0</v>
      </c>
      <c r="AI142" s="200">
        <f>IFERROR(IF(NOT(AQ142=0), AQ142 &amp; " - " &amp; INDEX(Produktionsmethoden!$M:$M, MATCH(AQ142, Produktionsmethoden!$K:$K, 0)), 0), AQ142)</f>
        <v>0</v>
      </c>
      <c r="AJ142" s="200">
        <f>IFERROR(IF(NOT(AR142=0), AR142 &amp; " - " &amp; INDEX(Produktionsmethoden!$M:$M, MATCH(AR142, Produktionsmethoden!$K:$K, 0)), 0), AR142)</f>
        <v>0</v>
      </c>
      <c r="AK142" s="200">
        <f>IFERROR(IF(NOT(AS142=0), AS142 &amp; " - " &amp; INDEX(Produktionsmethoden!$M:$M, MATCH(AS142, Produktionsmethoden!$K:$K, 0)), 0), AS142)</f>
        <v>0</v>
      </c>
      <c r="AL142" s="200">
        <f>IFERROR(IF(NOT(AT142=0), AT142 &amp; " - " &amp; INDEX(Produktionsmethoden!$M:$M, MATCH(AT142, Produktionsmethoden!$K:$K, 0)), 0), AT142)</f>
        <v>0</v>
      </c>
      <c r="AM142" s="187" t="str" cm="1">
        <f t="array" ref="AM142">IF(ISBLANK($E142), "Bitte CN Code in Spalte C angeben", IFERROR(INDEX(Produktionsmethoden!B:B, MATCH($E142, Produktionsmethoden!$A:$A, 0), 0), ""))</f>
        <v>Bitte CN Code in Spalte C angeben</v>
      </c>
      <c r="AN142" s="187" cm="1">
        <f t="array" ref="AN142">IF(ISBLANK($E142), 0, IFERROR(INDEX(Produktionsmethoden!C:C, MATCH($E142, Produktionsmethoden!$A:$A, 0), 0), ""))</f>
        <v>0</v>
      </c>
      <c r="AO142" s="187" cm="1">
        <f t="array" ref="AO142">IF(ISBLANK($E142), 0, IFERROR(INDEX(Produktionsmethoden!D:D, MATCH($E142, Produktionsmethoden!$A:$A, 0), 0), ""))</f>
        <v>0</v>
      </c>
      <c r="AP142" s="187" cm="1">
        <f t="array" ref="AP142">IF(ISBLANK($E142), 0, IFERROR(INDEX(Produktionsmethoden!E:E, MATCH($E142, Produktionsmethoden!$A:$A, 0), 0), ""))</f>
        <v>0</v>
      </c>
      <c r="AQ142" s="187" cm="1">
        <f t="array" ref="AQ142">IF(ISBLANK($E142), 0, IFERROR(INDEX(Produktionsmethoden!F:F, MATCH($E142, Produktionsmethoden!$A:$A, 0), 0), ""))</f>
        <v>0</v>
      </c>
      <c r="AR142" s="187" cm="1">
        <f t="array" ref="AR142">IF(ISBLANK($E142), 0, IFERROR(INDEX(Produktionsmethoden!G:G, MATCH($E142, Produktionsmethoden!$A:$A, 0), 0), ""))</f>
        <v>0</v>
      </c>
      <c r="AS142" s="187" cm="1">
        <f t="array" ref="AS142">IF(ISBLANK($E142), 0, IFERROR(INDEX(Produktionsmethoden!H:H, MATCH($E142, Produktionsmethoden!$A:$A, 0), 0), ""))</f>
        <v>0</v>
      </c>
      <c r="AT142" s="187" cm="1">
        <f t="array" ref="AT142">IF(ISBLANK($E142), 0, IFERROR(INDEX(Produktionsmethoden!I:I, MATCH($E142, Produktionsmethoden!$A:$A, 0), 0), ""))</f>
        <v>0</v>
      </c>
      <c r="AU142" s="188"/>
    </row>
    <row r="143" spans="1:47" s="180" customFormat="1" ht="45" customHeight="1" thickTop="1" thickBot="1">
      <c r="A143" s="170"/>
      <c r="B143" s="179"/>
      <c r="C143" s="203">
        <v>130</v>
      </c>
      <c r="D143" s="312"/>
      <c r="E143" s="303"/>
      <c r="F143" s="313"/>
      <c r="G143" s="303"/>
      <c r="H143" s="303"/>
      <c r="I143" s="164"/>
      <c r="J143" s="303"/>
      <c r="K143" s="303"/>
      <c r="L143" s="163"/>
      <c r="M143" s="163"/>
      <c r="N143" s="307" t="str">
        <f t="shared" si="2"/>
        <v>Bitte zuerst Warenmenge in M angeben</v>
      </c>
      <c r="O143" s="163"/>
      <c r="P143" s="162"/>
      <c r="Q143" s="161"/>
      <c r="R143" s="160"/>
      <c r="S143" s="160"/>
      <c r="T143" s="159"/>
      <c r="U143" s="310"/>
      <c r="V143" s="310"/>
      <c r="W143" s="310"/>
      <c r="X143" s="310"/>
      <c r="Y143" s="310"/>
      <c r="Z143" s="310"/>
      <c r="AA143" s="310"/>
      <c r="AB143" s="206"/>
      <c r="AC143" s="206"/>
      <c r="AD143" s="207"/>
      <c r="AE143" s="200" t="str">
        <f>IFERROR(IF(NOT(AM143=0), AM143 &amp; " - " &amp; INDEX(Produktionsmethoden!$M:$M, MATCH(AM143, Produktionsmethoden!$K:$K, 0)), 0), AM143)</f>
        <v>Bitte CN Code in Spalte C angeben</v>
      </c>
      <c r="AF143" s="200">
        <f>IFERROR(IF(NOT(AN143=0), AN143 &amp; " - " &amp; INDEX(Produktionsmethoden!$M:$M, MATCH(AN143, Produktionsmethoden!$K:$K, 0)), 0), AN143)</f>
        <v>0</v>
      </c>
      <c r="AG143" s="200">
        <f>IFERROR(IF(NOT(AO143=0), AO143 &amp; " - " &amp; INDEX(Produktionsmethoden!$M:$M, MATCH(AO143, Produktionsmethoden!$K:$K, 0)), 0), AO143)</f>
        <v>0</v>
      </c>
      <c r="AH143" s="200">
        <f>IFERROR(IF(NOT(AP143=0), AP143 &amp; " - " &amp; INDEX(Produktionsmethoden!$M:$M, MATCH(AP143, Produktionsmethoden!$K:$K, 0)), 0), AP143)</f>
        <v>0</v>
      </c>
      <c r="AI143" s="200">
        <f>IFERROR(IF(NOT(AQ143=0), AQ143 &amp; " - " &amp; INDEX(Produktionsmethoden!$M:$M, MATCH(AQ143, Produktionsmethoden!$K:$K, 0)), 0), AQ143)</f>
        <v>0</v>
      </c>
      <c r="AJ143" s="200">
        <f>IFERROR(IF(NOT(AR143=0), AR143 &amp; " - " &amp; INDEX(Produktionsmethoden!$M:$M, MATCH(AR143, Produktionsmethoden!$K:$K, 0)), 0), AR143)</f>
        <v>0</v>
      </c>
      <c r="AK143" s="200">
        <f>IFERROR(IF(NOT(AS143=0), AS143 &amp; " - " &amp; INDEX(Produktionsmethoden!$M:$M, MATCH(AS143, Produktionsmethoden!$K:$K, 0)), 0), AS143)</f>
        <v>0</v>
      </c>
      <c r="AL143" s="200">
        <f>IFERROR(IF(NOT(AT143=0), AT143 &amp; " - " &amp; INDEX(Produktionsmethoden!$M:$M, MATCH(AT143, Produktionsmethoden!$K:$K, 0)), 0), AT143)</f>
        <v>0</v>
      </c>
      <c r="AM143" s="187" t="str" cm="1">
        <f t="array" ref="AM143">IF(ISBLANK($E143), "Bitte CN Code in Spalte C angeben", IFERROR(INDEX(Produktionsmethoden!B:B, MATCH($E143, Produktionsmethoden!$A:$A, 0), 0), ""))</f>
        <v>Bitte CN Code in Spalte C angeben</v>
      </c>
      <c r="AN143" s="187" cm="1">
        <f t="array" ref="AN143">IF(ISBLANK($E143), 0, IFERROR(INDEX(Produktionsmethoden!C:C, MATCH($E143, Produktionsmethoden!$A:$A, 0), 0), ""))</f>
        <v>0</v>
      </c>
      <c r="AO143" s="187" cm="1">
        <f t="array" ref="AO143">IF(ISBLANK($E143), 0, IFERROR(INDEX(Produktionsmethoden!D:D, MATCH($E143, Produktionsmethoden!$A:$A, 0), 0), ""))</f>
        <v>0</v>
      </c>
      <c r="AP143" s="187" cm="1">
        <f t="array" ref="AP143">IF(ISBLANK($E143), 0, IFERROR(INDEX(Produktionsmethoden!E:E, MATCH($E143, Produktionsmethoden!$A:$A, 0), 0), ""))</f>
        <v>0</v>
      </c>
      <c r="AQ143" s="187" cm="1">
        <f t="array" ref="AQ143">IF(ISBLANK($E143), 0, IFERROR(INDEX(Produktionsmethoden!F:F, MATCH($E143, Produktionsmethoden!$A:$A, 0), 0), ""))</f>
        <v>0</v>
      </c>
      <c r="AR143" s="187" cm="1">
        <f t="array" ref="AR143">IF(ISBLANK($E143), 0, IFERROR(INDEX(Produktionsmethoden!G:G, MATCH($E143, Produktionsmethoden!$A:$A, 0), 0), ""))</f>
        <v>0</v>
      </c>
      <c r="AS143" s="187" cm="1">
        <f t="array" ref="AS143">IF(ISBLANK($E143), 0, IFERROR(INDEX(Produktionsmethoden!H:H, MATCH($E143, Produktionsmethoden!$A:$A, 0), 0), ""))</f>
        <v>0</v>
      </c>
      <c r="AT143" s="187" cm="1">
        <f t="array" ref="AT143">IF(ISBLANK($E143), 0, IFERROR(INDEX(Produktionsmethoden!I:I, MATCH($E143, Produktionsmethoden!$A:$A, 0), 0), ""))</f>
        <v>0</v>
      </c>
      <c r="AU143" s="188"/>
    </row>
    <row r="144" spans="1:47" s="180" customFormat="1" ht="45" customHeight="1" thickTop="1" thickBot="1">
      <c r="A144" s="170"/>
      <c r="B144" s="179"/>
      <c r="C144" s="203">
        <v>131</v>
      </c>
      <c r="D144" s="312"/>
      <c r="E144" s="303"/>
      <c r="F144" s="313"/>
      <c r="G144" s="303"/>
      <c r="H144" s="303"/>
      <c r="I144" s="164"/>
      <c r="J144" s="303"/>
      <c r="K144" s="303"/>
      <c r="L144" s="163"/>
      <c r="M144" s="163"/>
      <c r="N144" s="307" t="str">
        <f t="shared" si="2"/>
        <v>Bitte zuerst Warenmenge in M angeben</v>
      </c>
      <c r="O144" s="163"/>
      <c r="P144" s="162"/>
      <c r="Q144" s="161"/>
      <c r="R144" s="160"/>
      <c r="S144" s="160"/>
      <c r="T144" s="159"/>
      <c r="U144" s="310"/>
      <c r="V144" s="310"/>
      <c r="W144" s="310"/>
      <c r="X144" s="310"/>
      <c r="Y144" s="310"/>
      <c r="Z144" s="310"/>
      <c r="AA144" s="310"/>
      <c r="AB144" s="206"/>
      <c r="AC144" s="206"/>
      <c r="AD144" s="207"/>
      <c r="AE144" s="200" t="str">
        <f>IFERROR(IF(NOT(AM144=0), AM144 &amp; " - " &amp; INDEX(Produktionsmethoden!$M:$M, MATCH(AM144, Produktionsmethoden!$K:$K, 0)), 0), AM144)</f>
        <v>Bitte CN Code in Spalte C angeben</v>
      </c>
      <c r="AF144" s="200">
        <f>IFERROR(IF(NOT(AN144=0), AN144 &amp; " - " &amp; INDEX(Produktionsmethoden!$M:$M, MATCH(AN144, Produktionsmethoden!$K:$K, 0)), 0), AN144)</f>
        <v>0</v>
      </c>
      <c r="AG144" s="200">
        <f>IFERROR(IF(NOT(AO144=0), AO144 &amp; " - " &amp; INDEX(Produktionsmethoden!$M:$M, MATCH(AO144, Produktionsmethoden!$K:$K, 0)), 0), AO144)</f>
        <v>0</v>
      </c>
      <c r="AH144" s="200">
        <f>IFERROR(IF(NOT(AP144=0), AP144 &amp; " - " &amp; INDEX(Produktionsmethoden!$M:$M, MATCH(AP144, Produktionsmethoden!$K:$K, 0)), 0), AP144)</f>
        <v>0</v>
      </c>
      <c r="AI144" s="200">
        <f>IFERROR(IF(NOT(AQ144=0), AQ144 &amp; " - " &amp; INDEX(Produktionsmethoden!$M:$M, MATCH(AQ144, Produktionsmethoden!$K:$K, 0)), 0), AQ144)</f>
        <v>0</v>
      </c>
      <c r="AJ144" s="200">
        <f>IFERROR(IF(NOT(AR144=0), AR144 &amp; " - " &amp; INDEX(Produktionsmethoden!$M:$M, MATCH(AR144, Produktionsmethoden!$K:$K, 0)), 0), AR144)</f>
        <v>0</v>
      </c>
      <c r="AK144" s="200">
        <f>IFERROR(IF(NOT(AS144=0), AS144 &amp; " - " &amp; INDEX(Produktionsmethoden!$M:$M, MATCH(AS144, Produktionsmethoden!$K:$K, 0)), 0), AS144)</f>
        <v>0</v>
      </c>
      <c r="AL144" s="200">
        <f>IFERROR(IF(NOT(AT144=0), AT144 &amp; " - " &amp; INDEX(Produktionsmethoden!$M:$M, MATCH(AT144, Produktionsmethoden!$K:$K, 0)), 0), AT144)</f>
        <v>0</v>
      </c>
      <c r="AM144" s="187" t="str" cm="1">
        <f t="array" ref="AM144">IF(ISBLANK($E144), "Bitte CN Code in Spalte C angeben", IFERROR(INDEX(Produktionsmethoden!B:B, MATCH($E144, Produktionsmethoden!$A:$A, 0), 0), ""))</f>
        <v>Bitte CN Code in Spalte C angeben</v>
      </c>
      <c r="AN144" s="187" cm="1">
        <f t="array" ref="AN144">IF(ISBLANK($E144), 0, IFERROR(INDEX(Produktionsmethoden!C:C, MATCH($E144, Produktionsmethoden!$A:$A, 0), 0), ""))</f>
        <v>0</v>
      </c>
      <c r="AO144" s="187" cm="1">
        <f t="array" ref="AO144">IF(ISBLANK($E144), 0, IFERROR(INDEX(Produktionsmethoden!D:D, MATCH($E144, Produktionsmethoden!$A:$A, 0), 0), ""))</f>
        <v>0</v>
      </c>
      <c r="AP144" s="187" cm="1">
        <f t="array" ref="AP144">IF(ISBLANK($E144), 0, IFERROR(INDEX(Produktionsmethoden!E:E, MATCH($E144, Produktionsmethoden!$A:$A, 0), 0), ""))</f>
        <v>0</v>
      </c>
      <c r="AQ144" s="187" cm="1">
        <f t="array" ref="AQ144">IF(ISBLANK($E144), 0, IFERROR(INDEX(Produktionsmethoden!F:F, MATCH($E144, Produktionsmethoden!$A:$A, 0), 0), ""))</f>
        <v>0</v>
      </c>
      <c r="AR144" s="187" cm="1">
        <f t="array" ref="AR144">IF(ISBLANK($E144), 0, IFERROR(INDEX(Produktionsmethoden!G:G, MATCH($E144, Produktionsmethoden!$A:$A, 0), 0), ""))</f>
        <v>0</v>
      </c>
      <c r="AS144" s="187" cm="1">
        <f t="array" ref="AS144">IF(ISBLANK($E144), 0, IFERROR(INDEX(Produktionsmethoden!H:H, MATCH($E144, Produktionsmethoden!$A:$A, 0), 0), ""))</f>
        <v>0</v>
      </c>
      <c r="AT144" s="187" cm="1">
        <f t="array" ref="AT144">IF(ISBLANK($E144), 0, IFERROR(INDEX(Produktionsmethoden!I:I, MATCH($E144, Produktionsmethoden!$A:$A, 0), 0), ""))</f>
        <v>0</v>
      </c>
      <c r="AU144" s="188"/>
    </row>
    <row r="145" spans="1:47" s="180" customFormat="1" ht="45" customHeight="1" thickTop="1" thickBot="1">
      <c r="A145" s="170"/>
      <c r="B145" s="179"/>
      <c r="C145" s="203">
        <v>132</v>
      </c>
      <c r="D145" s="312"/>
      <c r="E145" s="303"/>
      <c r="F145" s="313"/>
      <c r="G145" s="303"/>
      <c r="H145" s="303"/>
      <c r="I145" s="164"/>
      <c r="J145" s="303"/>
      <c r="K145" s="303"/>
      <c r="L145" s="163"/>
      <c r="M145" s="163"/>
      <c r="N145" s="307" t="str">
        <f t="shared" si="2"/>
        <v>Bitte zuerst Warenmenge in M angeben</v>
      </c>
      <c r="O145" s="163"/>
      <c r="P145" s="162"/>
      <c r="Q145" s="161"/>
      <c r="R145" s="160"/>
      <c r="S145" s="160"/>
      <c r="T145" s="159"/>
      <c r="U145" s="310"/>
      <c r="V145" s="310"/>
      <c r="W145" s="310"/>
      <c r="X145" s="310"/>
      <c r="Y145" s="310"/>
      <c r="Z145" s="310"/>
      <c r="AA145" s="310"/>
      <c r="AB145" s="206"/>
      <c r="AC145" s="206"/>
      <c r="AD145" s="207"/>
      <c r="AE145" s="200" t="str">
        <f>IFERROR(IF(NOT(AM145=0), AM145 &amp; " - " &amp; INDEX(Produktionsmethoden!$M:$M, MATCH(AM145, Produktionsmethoden!$K:$K, 0)), 0), AM145)</f>
        <v>Bitte CN Code in Spalte C angeben</v>
      </c>
      <c r="AF145" s="200">
        <f>IFERROR(IF(NOT(AN145=0), AN145 &amp; " - " &amp; INDEX(Produktionsmethoden!$M:$M, MATCH(AN145, Produktionsmethoden!$K:$K, 0)), 0), AN145)</f>
        <v>0</v>
      </c>
      <c r="AG145" s="200">
        <f>IFERROR(IF(NOT(AO145=0), AO145 &amp; " - " &amp; INDEX(Produktionsmethoden!$M:$M, MATCH(AO145, Produktionsmethoden!$K:$K, 0)), 0), AO145)</f>
        <v>0</v>
      </c>
      <c r="AH145" s="200">
        <f>IFERROR(IF(NOT(AP145=0), AP145 &amp; " - " &amp; INDEX(Produktionsmethoden!$M:$M, MATCH(AP145, Produktionsmethoden!$K:$K, 0)), 0), AP145)</f>
        <v>0</v>
      </c>
      <c r="AI145" s="200">
        <f>IFERROR(IF(NOT(AQ145=0), AQ145 &amp; " - " &amp; INDEX(Produktionsmethoden!$M:$M, MATCH(AQ145, Produktionsmethoden!$K:$K, 0)), 0), AQ145)</f>
        <v>0</v>
      </c>
      <c r="AJ145" s="200">
        <f>IFERROR(IF(NOT(AR145=0), AR145 &amp; " - " &amp; INDEX(Produktionsmethoden!$M:$M, MATCH(AR145, Produktionsmethoden!$K:$K, 0)), 0), AR145)</f>
        <v>0</v>
      </c>
      <c r="AK145" s="200">
        <f>IFERROR(IF(NOT(AS145=0), AS145 &amp; " - " &amp; INDEX(Produktionsmethoden!$M:$M, MATCH(AS145, Produktionsmethoden!$K:$K, 0)), 0), AS145)</f>
        <v>0</v>
      </c>
      <c r="AL145" s="200">
        <f>IFERROR(IF(NOT(AT145=0), AT145 &amp; " - " &amp; INDEX(Produktionsmethoden!$M:$M, MATCH(AT145, Produktionsmethoden!$K:$K, 0)), 0), AT145)</f>
        <v>0</v>
      </c>
      <c r="AM145" s="187" t="str" cm="1">
        <f t="array" ref="AM145">IF(ISBLANK($E145), "Bitte CN Code in Spalte C angeben", IFERROR(INDEX(Produktionsmethoden!B:B, MATCH($E145, Produktionsmethoden!$A:$A, 0), 0), ""))</f>
        <v>Bitte CN Code in Spalte C angeben</v>
      </c>
      <c r="AN145" s="187" cm="1">
        <f t="array" ref="AN145">IF(ISBLANK($E145), 0, IFERROR(INDEX(Produktionsmethoden!C:C, MATCH($E145, Produktionsmethoden!$A:$A, 0), 0), ""))</f>
        <v>0</v>
      </c>
      <c r="AO145" s="187" cm="1">
        <f t="array" ref="AO145">IF(ISBLANK($E145), 0, IFERROR(INDEX(Produktionsmethoden!D:D, MATCH($E145, Produktionsmethoden!$A:$A, 0), 0), ""))</f>
        <v>0</v>
      </c>
      <c r="AP145" s="187" cm="1">
        <f t="array" ref="AP145">IF(ISBLANK($E145), 0, IFERROR(INDEX(Produktionsmethoden!E:E, MATCH($E145, Produktionsmethoden!$A:$A, 0), 0), ""))</f>
        <v>0</v>
      </c>
      <c r="AQ145" s="187" cm="1">
        <f t="array" ref="AQ145">IF(ISBLANK($E145), 0, IFERROR(INDEX(Produktionsmethoden!F:F, MATCH($E145, Produktionsmethoden!$A:$A, 0), 0), ""))</f>
        <v>0</v>
      </c>
      <c r="AR145" s="187" cm="1">
        <f t="array" ref="AR145">IF(ISBLANK($E145), 0, IFERROR(INDEX(Produktionsmethoden!G:G, MATCH($E145, Produktionsmethoden!$A:$A, 0), 0), ""))</f>
        <v>0</v>
      </c>
      <c r="AS145" s="187" cm="1">
        <f t="array" ref="AS145">IF(ISBLANK($E145), 0, IFERROR(INDEX(Produktionsmethoden!H:H, MATCH($E145, Produktionsmethoden!$A:$A, 0), 0), ""))</f>
        <v>0</v>
      </c>
      <c r="AT145" s="187" cm="1">
        <f t="array" ref="AT145">IF(ISBLANK($E145), 0, IFERROR(INDEX(Produktionsmethoden!I:I, MATCH($E145, Produktionsmethoden!$A:$A, 0), 0), ""))</f>
        <v>0</v>
      </c>
      <c r="AU145" s="188"/>
    </row>
    <row r="146" spans="1:47" s="180" customFormat="1" ht="45" customHeight="1" thickTop="1" thickBot="1">
      <c r="A146" s="170"/>
      <c r="B146" s="179"/>
      <c r="C146" s="203">
        <v>133</v>
      </c>
      <c r="D146" s="312"/>
      <c r="E146" s="303"/>
      <c r="F146" s="313"/>
      <c r="G146" s="303"/>
      <c r="H146" s="303"/>
      <c r="I146" s="164"/>
      <c r="J146" s="303"/>
      <c r="K146" s="303"/>
      <c r="L146" s="163"/>
      <c r="M146" s="163"/>
      <c r="N146" s="307" t="str">
        <f t="shared" si="2"/>
        <v>Bitte zuerst Warenmenge in M angeben</v>
      </c>
      <c r="O146" s="163"/>
      <c r="P146" s="162"/>
      <c r="Q146" s="161"/>
      <c r="R146" s="160"/>
      <c r="S146" s="160"/>
      <c r="T146" s="159"/>
      <c r="U146" s="310"/>
      <c r="V146" s="310"/>
      <c r="W146" s="310"/>
      <c r="X146" s="310"/>
      <c r="Y146" s="310"/>
      <c r="Z146" s="310"/>
      <c r="AA146" s="310"/>
      <c r="AB146" s="206"/>
      <c r="AC146" s="206"/>
      <c r="AD146" s="207"/>
      <c r="AE146" s="200" t="str">
        <f>IFERROR(IF(NOT(AM146=0), AM146 &amp; " - " &amp; INDEX(Produktionsmethoden!$M:$M, MATCH(AM146, Produktionsmethoden!$K:$K, 0)), 0), AM146)</f>
        <v>Bitte CN Code in Spalte C angeben</v>
      </c>
      <c r="AF146" s="200">
        <f>IFERROR(IF(NOT(AN146=0), AN146 &amp; " - " &amp; INDEX(Produktionsmethoden!$M:$M, MATCH(AN146, Produktionsmethoden!$K:$K, 0)), 0), AN146)</f>
        <v>0</v>
      </c>
      <c r="AG146" s="200">
        <f>IFERROR(IF(NOT(AO146=0), AO146 &amp; " - " &amp; INDEX(Produktionsmethoden!$M:$M, MATCH(AO146, Produktionsmethoden!$K:$K, 0)), 0), AO146)</f>
        <v>0</v>
      </c>
      <c r="AH146" s="200">
        <f>IFERROR(IF(NOT(AP146=0), AP146 &amp; " - " &amp; INDEX(Produktionsmethoden!$M:$M, MATCH(AP146, Produktionsmethoden!$K:$K, 0)), 0), AP146)</f>
        <v>0</v>
      </c>
      <c r="AI146" s="200">
        <f>IFERROR(IF(NOT(AQ146=0), AQ146 &amp; " - " &amp; INDEX(Produktionsmethoden!$M:$M, MATCH(AQ146, Produktionsmethoden!$K:$K, 0)), 0), AQ146)</f>
        <v>0</v>
      </c>
      <c r="AJ146" s="200">
        <f>IFERROR(IF(NOT(AR146=0), AR146 &amp; " - " &amp; INDEX(Produktionsmethoden!$M:$M, MATCH(AR146, Produktionsmethoden!$K:$K, 0)), 0), AR146)</f>
        <v>0</v>
      </c>
      <c r="AK146" s="200">
        <f>IFERROR(IF(NOT(AS146=0), AS146 &amp; " - " &amp; INDEX(Produktionsmethoden!$M:$M, MATCH(AS146, Produktionsmethoden!$K:$K, 0)), 0), AS146)</f>
        <v>0</v>
      </c>
      <c r="AL146" s="200">
        <f>IFERROR(IF(NOT(AT146=0), AT146 &amp; " - " &amp; INDEX(Produktionsmethoden!$M:$M, MATCH(AT146, Produktionsmethoden!$K:$K, 0)), 0), AT146)</f>
        <v>0</v>
      </c>
      <c r="AM146" s="187" t="str" cm="1">
        <f t="array" ref="AM146">IF(ISBLANK($E146), "Bitte CN Code in Spalte C angeben", IFERROR(INDEX(Produktionsmethoden!B:B, MATCH($E146, Produktionsmethoden!$A:$A, 0), 0), ""))</f>
        <v>Bitte CN Code in Spalte C angeben</v>
      </c>
      <c r="AN146" s="187" cm="1">
        <f t="array" ref="AN146">IF(ISBLANK($E146), 0, IFERROR(INDEX(Produktionsmethoden!C:C, MATCH($E146, Produktionsmethoden!$A:$A, 0), 0), ""))</f>
        <v>0</v>
      </c>
      <c r="AO146" s="187" cm="1">
        <f t="array" ref="AO146">IF(ISBLANK($E146), 0, IFERROR(INDEX(Produktionsmethoden!D:D, MATCH($E146, Produktionsmethoden!$A:$A, 0), 0), ""))</f>
        <v>0</v>
      </c>
      <c r="AP146" s="187" cm="1">
        <f t="array" ref="AP146">IF(ISBLANK($E146), 0, IFERROR(INDEX(Produktionsmethoden!E:E, MATCH($E146, Produktionsmethoden!$A:$A, 0), 0), ""))</f>
        <v>0</v>
      </c>
      <c r="AQ146" s="187" cm="1">
        <f t="array" ref="AQ146">IF(ISBLANK($E146), 0, IFERROR(INDEX(Produktionsmethoden!F:F, MATCH($E146, Produktionsmethoden!$A:$A, 0), 0), ""))</f>
        <v>0</v>
      </c>
      <c r="AR146" s="187" cm="1">
        <f t="array" ref="AR146">IF(ISBLANK($E146), 0, IFERROR(INDEX(Produktionsmethoden!G:G, MATCH($E146, Produktionsmethoden!$A:$A, 0), 0), ""))</f>
        <v>0</v>
      </c>
      <c r="AS146" s="187" cm="1">
        <f t="array" ref="AS146">IF(ISBLANK($E146), 0, IFERROR(INDEX(Produktionsmethoden!H:H, MATCH($E146, Produktionsmethoden!$A:$A, 0), 0), ""))</f>
        <v>0</v>
      </c>
      <c r="AT146" s="187" cm="1">
        <f t="array" ref="AT146">IF(ISBLANK($E146), 0, IFERROR(INDEX(Produktionsmethoden!I:I, MATCH($E146, Produktionsmethoden!$A:$A, 0), 0), ""))</f>
        <v>0</v>
      </c>
      <c r="AU146" s="188"/>
    </row>
    <row r="147" spans="1:47" s="180" customFormat="1" ht="45" customHeight="1" thickTop="1" thickBot="1">
      <c r="A147" s="170"/>
      <c r="B147" s="179"/>
      <c r="C147" s="203">
        <v>134</v>
      </c>
      <c r="D147" s="312"/>
      <c r="E147" s="303"/>
      <c r="F147" s="313"/>
      <c r="G147" s="303"/>
      <c r="H147" s="303"/>
      <c r="I147" s="164"/>
      <c r="J147" s="303"/>
      <c r="K147" s="303"/>
      <c r="L147" s="163"/>
      <c r="M147" s="163"/>
      <c r="N147" s="307" t="str">
        <f t="shared" si="2"/>
        <v>Bitte zuerst Warenmenge in M angeben</v>
      </c>
      <c r="O147" s="163"/>
      <c r="P147" s="162"/>
      <c r="Q147" s="161"/>
      <c r="R147" s="160"/>
      <c r="S147" s="160"/>
      <c r="T147" s="159"/>
      <c r="U147" s="310"/>
      <c r="V147" s="310"/>
      <c r="W147" s="310"/>
      <c r="X147" s="310"/>
      <c r="Y147" s="310"/>
      <c r="Z147" s="310"/>
      <c r="AA147" s="310"/>
      <c r="AB147" s="206"/>
      <c r="AC147" s="206"/>
      <c r="AD147" s="207"/>
      <c r="AE147" s="200" t="str">
        <f>IFERROR(IF(NOT(AM147=0), AM147 &amp; " - " &amp; INDEX(Produktionsmethoden!$M:$M, MATCH(AM147, Produktionsmethoden!$K:$K, 0)), 0), AM147)</f>
        <v>Bitte CN Code in Spalte C angeben</v>
      </c>
      <c r="AF147" s="200">
        <f>IFERROR(IF(NOT(AN147=0), AN147 &amp; " - " &amp; INDEX(Produktionsmethoden!$M:$M, MATCH(AN147, Produktionsmethoden!$K:$K, 0)), 0), AN147)</f>
        <v>0</v>
      </c>
      <c r="AG147" s="200">
        <f>IFERROR(IF(NOT(AO147=0), AO147 &amp; " - " &amp; INDEX(Produktionsmethoden!$M:$M, MATCH(AO147, Produktionsmethoden!$K:$K, 0)), 0), AO147)</f>
        <v>0</v>
      </c>
      <c r="AH147" s="200">
        <f>IFERROR(IF(NOT(AP147=0), AP147 &amp; " - " &amp; INDEX(Produktionsmethoden!$M:$M, MATCH(AP147, Produktionsmethoden!$K:$K, 0)), 0), AP147)</f>
        <v>0</v>
      </c>
      <c r="AI147" s="200">
        <f>IFERROR(IF(NOT(AQ147=0), AQ147 &amp; " - " &amp; INDEX(Produktionsmethoden!$M:$M, MATCH(AQ147, Produktionsmethoden!$K:$K, 0)), 0), AQ147)</f>
        <v>0</v>
      </c>
      <c r="AJ147" s="200">
        <f>IFERROR(IF(NOT(AR147=0), AR147 &amp; " - " &amp; INDEX(Produktionsmethoden!$M:$M, MATCH(AR147, Produktionsmethoden!$K:$K, 0)), 0), AR147)</f>
        <v>0</v>
      </c>
      <c r="AK147" s="200">
        <f>IFERROR(IF(NOT(AS147=0), AS147 &amp; " - " &amp; INDEX(Produktionsmethoden!$M:$M, MATCH(AS147, Produktionsmethoden!$K:$K, 0)), 0), AS147)</f>
        <v>0</v>
      </c>
      <c r="AL147" s="200">
        <f>IFERROR(IF(NOT(AT147=0), AT147 &amp; " - " &amp; INDEX(Produktionsmethoden!$M:$M, MATCH(AT147, Produktionsmethoden!$K:$K, 0)), 0), AT147)</f>
        <v>0</v>
      </c>
      <c r="AM147" s="187" t="str" cm="1">
        <f t="array" ref="AM147">IF(ISBLANK($E147), "Bitte CN Code in Spalte C angeben", IFERROR(INDEX(Produktionsmethoden!B:B, MATCH($E147, Produktionsmethoden!$A:$A, 0), 0), ""))</f>
        <v>Bitte CN Code in Spalte C angeben</v>
      </c>
      <c r="AN147" s="187" cm="1">
        <f t="array" ref="AN147">IF(ISBLANK($E147), 0, IFERROR(INDEX(Produktionsmethoden!C:C, MATCH($E147, Produktionsmethoden!$A:$A, 0), 0), ""))</f>
        <v>0</v>
      </c>
      <c r="AO147" s="187" cm="1">
        <f t="array" ref="AO147">IF(ISBLANK($E147), 0, IFERROR(INDEX(Produktionsmethoden!D:D, MATCH($E147, Produktionsmethoden!$A:$A, 0), 0), ""))</f>
        <v>0</v>
      </c>
      <c r="AP147" s="187" cm="1">
        <f t="array" ref="AP147">IF(ISBLANK($E147), 0, IFERROR(INDEX(Produktionsmethoden!E:E, MATCH($E147, Produktionsmethoden!$A:$A, 0), 0), ""))</f>
        <v>0</v>
      </c>
      <c r="AQ147" s="187" cm="1">
        <f t="array" ref="AQ147">IF(ISBLANK($E147), 0, IFERROR(INDEX(Produktionsmethoden!F:F, MATCH($E147, Produktionsmethoden!$A:$A, 0), 0), ""))</f>
        <v>0</v>
      </c>
      <c r="AR147" s="187" cm="1">
        <f t="array" ref="AR147">IF(ISBLANK($E147), 0, IFERROR(INDEX(Produktionsmethoden!G:G, MATCH($E147, Produktionsmethoden!$A:$A, 0), 0), ""))</f>
        <v>0</v>
      </c>
      <c r="AS147" s="187" cm="1">
        <f t="array" ref="AS147">IF(ISBLANK($E147), 0, IFERROR(INDEX(Produktionsmethoden!H:H, MATCH($E147, Produktionsmethoden!$A:$A, 0), 0), ""))</f>
        <v>0</v>
      </c>
      <c r="AT147" s="187" cm="1">
        <f t="array" ref="AT147">IF(ISBLANK($E147), 0, IFERROR(INDEX(Produktionsmethoden!I:I, MATCH($E147, Produktionsmethoden!$A:$A, 0), 0), ""))</f>
        <v>0</v>
      </c>
      <c r="AU147" s="188"/>
    </row>
    <row r="148" spans="1:47" s="180" customFormat="1" ht="45" customHeight="1" thickTop="1" thickBot="1">
      <c r="A148" s="170"/>
      <c r="B148" s="179"/>
      <c r="C148" s="203">
        <v>135</v>
      </c>
      <c r="D148" s="312"/>
      <c r="E148" s="303"/>
      <c r="F148" s="313"/>
      <c r="G148" s="303"/>
      <c r="H148" s="303"/>
      <c r="I148" s="164"/>
      <c r="J148" s="303"/>
      <c r="K148" s="303"/>
      <c r="L148" s="163"/>
      <c r="M148" s="163"/>
      <c r="N148" s="307" t="str">
        <f t="shared" si="2"/>
        <v>Bitte zuerst Warenmenge in M angeben</v>
      </c>
      <c r="O148" s="163"/>
      <c r="P148" s="162"/>
      <c r="Q148" s="161"/>
      <c r="R148" s="160"/>
      <c r="S148" s="160"/>
      <c r="T148" s="159"/>
      <c r="U148" s="310"/>
      <c r="V148" s="310"/>
      <c r="W148" s="310"/>
      <c r="X148" s="310"/>
      <c r="Y148" s="310"/>
      <c r="Z148" s="310"/>
      <c r="AA148" s="310"/>
      <c r="AB148" s="206"/>
      <c r="AC148" s="206"/>
      <c r="AD148" s="207"/>
      <c r="AE148" s="200" t="str">
        <f>IFERROR(IF(NOT(AM148=0), AM148 &amp; " - " &amp; INDEX(Produktionsmethoden!$M:$M, MATCH(AM148, Produktionsmethoden!$K:$K, 0)), 0), AM148)</f>
        <v>Bitte CN Code in Spalte C angeben</v>
      </c>
      <c r="AF148" s="200">
        <f>IFERROR(IF(NOT(AN148=0), AN148 &amp; " - " &amp; INDEX(Produktionsmethoden!$M:$M, MATCH(AN148, Produktionsmethoden!$K:$K, 0)), 0), AN148)</f>
        <v>0</v>
      </c>
      <c r="AG148" s="200">
        <f>IFERROR(IF(NOT(AO148=0), AO148 &amp; " - " &amp; INDEX(Produktionsmethoden!$M:$M, MATCH(AO148, Produktionsmethoden!$K:$K, 0)), 0), AO148)</f>
        <v>0</v>
      </c>
      <c r="AH148" s="200">
        <f>IFERROR(IF(NOT(AP148=0), AP148 &amp; " - " &amp; INDEX(Produktionsmethoden!$M:$M, MATCH(AP148, Produktionsmethoden!$K:$K, 0)), 0), AP148)</f>
        <v>0</v>
      </c>
      <c r="AI148" s="200">
        <f>IFERROR(IF(NOT(AQ148=0), AQ148 &amp; " - " &amp; INDEX(Produktionsmethoden!$M:$M, MATCH(AQ148, Produktionsmethoden!$K:$K, 0)), 0), AQ148)</f>
        <v>0</v>
      </c>
      <c r="AJ148" s="200">
        <f>IFERROR(IF(NOT(AR148=0), AR148 &amp; " - " &amp; INDEX(Produktionsmethoden!$M:$M, MATCH(AR148, Produktionsmethoden!$K:$K, 0)), 0), AR148)</f>
        <v>0</v>
      </c>
      <c r="AK148" s="200">
        <f>IFERROR(IF(NOT(AS148=0), AS148 &amp; " - " &amp; INDEX(Produktionsmethoden!$M:$M, MATCH(AS148, Produktionsmethoden!$K:$K, 0)), 0), AS148)</f>
        <v>0</v>
      </c>
      <c r="AL148" s="200">
        <f>IFERROR(IF(NOT(AT148=0), AT148 &amp; " - " &amp; INDEX(Produktionsmethoden!$M:$M, MATCH(AT148, Produktionsmethoden!$K:$K, 0)), 0), AT148)</f>
        <v>0</v>
      </c>
      <c r="AM148" s="187" t="str" cm="1">
        <f t="array" ref="AM148">IF(ISBLANK($E148), "Bitte CN Code in Spalte C angeben", IFERROR(INDEX(Produktionsmethoden!B:B, MATCH($E148, Produktionsmethoden!$A:$A, 0), 0), ""))</f>
        <v>Bitte CN Code in Spalte C angeben</v>
      </c>
      <c r="AN148" s="187" cm="1">
        <f t="array" ref="AN148">IF(ISBLANK($E148), 0, IFERROR(INDEX(Produktionsmethoden!C:C, MATCH($E148, Produktionsmethoden!$A:$A, 0), 0), ""))</f>
        <v>0</v>
      </c>
      <c r="AO148" s="187" cm="1">
        <f t="array" ref="AO148">IF(ISBLANK($E148), 0, IFERROR(INDEX(Produktionsmethoden!D:D, MATCH($E148, Produktionsmethoden!$A:$A, 0), 0), ""))</f>
        <v>0</v>
      </c>
      <c r="AP148" s="187" cm="1">
        <f t="array" ref="AP148">IF(ISBLANK($E148), 0, IFERROR(INDEX(Produktionsmethoden!E:E, MATCH($E148, Produktionsmethoden!$A:$A, 0), 0), ""))</f>
        <v>0</v>
      </c>
      <c r="AQ148" s="187" cm="1">
        <f t="array" ref="AQ148">IF(ISBLANK($E148), 0, IFERROR(INDEX(Produktionsmethoden!F:F, MATCH($E148, Produktionsmethoden!$A:$A, 0), 0), ""))</f>
        <v>0</v>
      </c>
      <c r="AR148" s="187" cm="1">
        <f t="array" ref="AR148">IF(ISBLANK($E148), 0, IFERROR(INDEX(Produktionsmethoden!G:G, MATCH($E148, Produktionsmethoden!$A:$A, 0), 0), ""))</f>
        <v>0</v>
      </c>
      <c r="AS148" s="187" cm="1">
        <f t="array" ref="AS148">IF(ISBLANK($E148), 0, IFERROR(INDEX(Produktionsmethoden!H:H, MATCH($E148, Produktionsmethoden!$A:$A, 0), 0), ""))</f>
        <v>0</v>
      </c>
      <c r="AT148" s="187" cm="1">
        <f t="array" ref="AT148">IF(ISBLANK($E148), 0, IFERROR(INDEX(Produktionsmethoden!I:I, MATCH($E148, Produktionsmethoden!$A:$A, 0), 0), ""))</f>
        <v>0</v>
      </c>
      <c r="AU148" s="188"/>
    </row>
    <row r="149" spans="1:47" s="180" customFormat="1" ht="45" customHeight="1" thickTop="1" thickBot="1">
      <c r="A149" s="170"/>
      <c r="B149" s="179"/>
      <c r="C149" s="203">
        <v>136</v>
      </c>
      <c r="D149" s="312"/>
      <c r="E149" s="303"/>
      <c r="F149" s="313"/>
      <c r="G149" s="303"/>
      <c r="H149" s="303"/>
      <c r="I149" s="164"/>
      <c r="J149" s="303"/>
      <c r="K149" s="303"/>
      <c r="L149" s="163"/>
      <c r="M149" s="163"/>
      <c r="N149" s="307" t="str">
        <f t="shared" si="2"/>
        <v>Bitte zuerst Warenmenge in M angeben</v>
      </c>
      <c r="O149" s="163"/>
      <c r="P149" s="162"/>
      <c r="Q149" s="161"/>
      <c r="R149" s="160"/>
      <c r="S149" s="160"/>
      <c r="T149" s="159"/>
      <c r="U149" s="310"/>
      <c r="V149" s="310"/>
      <c r="W149" s="310"/>
      <c r="X149" s="310"/>
      <c r="Y149" s="310"/>
      <c r="Z149" s="310"/>
      <c r="AA149" s="310"/>
      <c r="AB149" s="206"/>
      <c r="AC149" s="206"/>
      <c r="AD149" s="207"/>
      <c r="AE149" s="200" t="str">
        <f>IFERROR(IF(NOT(AM149=0), AM149 &amp; " - " &amp; INDEX(Produktionsmethoden!$M:$M, MATCH(AM149, Produktionsmethoden!$K:$K, 0)), 0), AM149)</f>
        <v>Bitte CN Code in Spalte C angeben</v>
      </c>
      <c r="AF149" s="200">
        <f>IFERROR(IF(NOT(AN149=0), AN149 &amp; " - " &amp; INDEX(Produktionsmethoden!$M:$M, MATCH(AN149, Produktionsmethoden!$K:$K, 0)), 0), AN149)</f>
        <v>0</v>
      </c>
      <c r="AG149" s="200">
        <f>IFERROR(IF(NOT(AO149=0), AO149 &amp; " - " &amp; INDEX(Produktionsmethoden!$M:$M, MATCH(AO149, Produktionsmethoden!$K:$K, 0)), 0), AO149)</f>
        <v>0</v>
      </c>
      <c r="AH149" s="200">
        <f>IFERROR(IF(NOT(AP149=0), AP149 &amp; " - " &amp; INDEX(Produktionsmethoden!$M:$M, MATCH(AP149, Produktionsmethoden!$K:$K, 0)), 0), AP149)</f>
        <v>0</v>
      </c>
      <c r="AI149" s="200">
        <f>IFERROR(IF(NOT(AQ149=0), AQ149 &amp; " - " &amp; INDEX(Produktionsmethoden!$M:$M, MATCH(AQ149, Produktionsmethoden!$K:$K, 0)), 0), AQ149)</f>
        <v>0</v>
      </c>
      <c r="AJ149" s="200">
        <f>IFERROR(IF(NOT(AR149=0), AR149 &amp; " - " &amp; INDEX(Produktionsmethoden!$M:$M, MATCH(AR149, Produktionsmethoden!$K:$K, 0)), 0), AR149)</f>
        <v>0</v>
      </c>
      <c r="AK149" s="200">
        <f>IFERROR(IF(NOT(AS149=0), AS149 &amp; " - " &amp; INDEX(Produktionsmethoden!$M:$M, MATCH(AS149, Produktionsmethoden!$K:$K, 0)), 0), AS149)</f>
        <v>0</v>
      </c>
      <c r="AL149" s="200">
        <f>IFERROR(IF(NOT(AT149=0), AT149 &amp; " - " &amp; INDEX(Produktionsmethoden!$M:$M, MATCH(AT149, Produktionsmethoden!$K:$K, 0)), 0), AT149)</f>
        <v>0</v>
      </c>
      <c r="AM149" s="187" t="str" cm="1">
        <f t="array" ref="AM149">IF(ISBLANK($E149), "Bitte CN Code in Spalte C angeben", IFERROR(INDEX(Produktionsmethoden!B:B, MATCH($E149, Produktionsmethoden!$A:$A, 0), 0), ""))</f>
        <v>Bitte CN Code in Spalte C angeben</v>
      </c>
      <c r="AN149" s="187" cm="1">
        <f t="array" ref="AN149">IF(ISBLANK($E149), 0, IFERROR(INDEX(Produktionsmethoden!C:C, MATCH($E149, Produktionsmethoden!$A:$A, 0), 0), ""))</f>
        <v>0</v>
      </c>
      <c r="AO149" s="187" cm="1">
        <f t="array" ref="AO149">IF(ISBLANK($E149), 0, IFERROR(INDEX(Produktionsmethoden!D:D, MATCH($E149, Produktionsmethoden!$A:$A, 0), 0), ""))</f>
        <v>0</v>
      </c>
      <c r="AP149" s="187" cm="1">
        <f t="array" ref="AP149">IF(ISBLANK($E149), 0, IFERROR(INDEX(Produktionsmethoden!E:E, MATCH($E149, Produktionsmethoden!$A:$A, 0), 0), ""))</f>
        <v>0</v>
      </c>
      <c r="AQ149" s="187" cm="1">
        <f t="array" ref="AQ149">IF(ISBLANK($E149), 0, IFERROR(INDEX(Produktionsmethoden!F:F, MATCH($E149, Produktionsmethoden!$A:$A, 0), 0), ""))</f>
        <v>0</v>
      </c>
      <c r="AR149" s="187" cm="1">
        <f t="array" ref="AR149">IF(ISBLANK($E149), 0, IFERROR(INDEX(Produktionsmethoden!G:G, MATCH($E149, Produktionsmethoden!$A:$A, 0), 0), ""))</f>
        <v>0</v>
      </c>
      <c r="AS149" s="187" cm="1">
        <f t="array" ref="AS149">IF(ISBLANK($E149), 0, IFERROR(INDEX(Produktionsmethoden!H:H, MATCH($E149, Produktionsmethoden!$A:$A, 0), 0), ""))</f>
        <v>0</v>
      </c>
      <c r="AT149" s="187" cm="1">
        <f t="array" ref="AT149">IF(ISBLANK($E149), 0, IFERROR(INDEX(Produktionsmethoden!I:I, MATCH($E149, Produktionsmethoden!$A:$A, 0), 0), ""))</f>
        <v>0</v>
      </c>
      <c r="AU149" s="188"/>
    </row>
    <row r="150" spans="1:47" s="180" customFormat="1" ht="45" customHeight="1" thickTop="1" thickBot="1">
      <c r="A150" s="170"/>
      <c r="B150" s="179"/>
      <c r="C150" s="203">
        <v>137</v>
      </c>
      <c r="D150" s="312"/>
      <c r="E150" s="303"/>
      <c r="F150" s="313"/>
      <c r="G150" s="303"/>
      <c r="H150" s="303"/>
      <c r="I150" s="164"/>
      <c r="J150" s="303"/>
      <c r="K150" s="303"/>
      <c r="L150" s="163"/>
      <c r="M150" s="163"/>
      <c r="N150" s="307" t="str">
        <f t="shared" si="2"/>
        <v>Bitte zuerst Warenmenge in M angeben</v>
      </c>
      <c r="O150" s="163"/>
      <c r="P150" s="162"/>
      <c r="Q150" s="161"/>
      <c r="R150" s="160"/>
      <c r="S150" s="160"/>
      <c r="T150" s="159"/>
      <c r="U150" s="310"/>
      <c r="V150" s="310"/>
      <c r="W150" s="310"/>
      <c r="X150" s="310"/>
      <c r="Y150" s="310"/>
      <c r="Z150" s="310"/>
      <c r="AA150" s="310"/>
      <c r="AB150" s="206"/>
      <c r="AC150" s="206"/>
      <c r="AD150" s="207"/>
      <c r="AE150" s="200" t="str">
        <f>IFERROR(IF(NOT(AM150=0), AM150 &amp; " - " &amp; INDEX(Produktionsmethoden!$M:$M, MATCH(AM150, Produktionsmethoden!$K:$K, 0)), 0), AM150)</f>
        <v>Bitte CN Code in Spalte C angeben</v>
      </c>
      <c r="AF150" s="200">
        <f>IFERROR(IF(NOT(AN150=0), AN150 &amp; " - " &amp; INDEX(Produktionsmethoden!$M:$M, MATCH(AN150, Produktionsmethoden!$K:$K, 0)), 0), AN150)</f>
        <v>0</v>
      </c>
      <c r="AG150" s="200">
        <f>IFERROR(IF(NOT(AO150=0), AO150 &amp; " - " &amp; INDEX(Produktionsmethoden!$M:$M, MATCH(AO150, Produktionsmethoden!$K:$K, 0)), 0), AO150)</f>
        <v>0</v>
      </c>
      <c r="AH150" s="200">
        <f>IFERROR(IF(NOT(AP150=0), AP150 &amp; " - " &amp; INDEX(Produktionsmethoden!$M:$M, MATCH(AP150, Produktionsmethoden!$K:$K, 0)), 0), AP150)</f>
        <v>0</v>
      </c>
      <c r="AI150" s="200">
        <f>IFERROR(IF(NOT(AQ150=0), AQ150 &amp; " - " &amp; INDEX(Produktionsmethoden!$M:$M, MATCH(AQ150, Produktionsmethoden!$K:$K, 0)), 0), AQ150)</f>
        <v>0</v>
      </c>
      <c r="AJ150" s="200">
        <f>IFERROR(IF(NOT(AR150=0), AR150 &amp; " - " &amp; INDEX(Produktionsmethoden!$M:$M, MATCH(AR150, Produktionsmethoden!$K:$K, 0)), 0), AR150)</f>
        <v>0</v>
      </c>
      <c r="AK150" s="200">
        <f>IFERROR(IF(NOT(AS150=0), AS150 &amp; " - " &amp; INDEX(Produktionsmethoden!$M:$M, MATCH(AS150, Produktionsmethoden!$K:$K, 0)), 0), AS150)</f>
        <v>0</v>
      </c>
      <c r="AL150" s="200">
        <f>IFERROR(IF(NOT(AT150=0), AT150 &amp; " - " &amp; INDEX(Produktionsmethoden!$M:$M, MATCH(AT150, Produktionsmethoden!$K:$K, 0)), 0), AT150)</f>
        <v>0</v>
      </c>
      <c r="AM150" s="187" t="str" cm="1">
        <f t="array" ref="AM150">IF(ISBLANK($E150), "Bitte CN Code in Spalte C angeben", IFERROR(INDEX(Produktionsmethoden!B:B, MATCH($E150, Produktionsmethoden!$A:$A, 0), 0), ""))</f>
        <v>Bitte CN Code in Spalte C angeben</v>
      </c>
      <c r="AN150" s="187" cm="1">
        <f t="array" ref="AN150">IF(ISBLANK($E150), 0, IFERROR(INDEX(Produktionsmethoden!C:C, MATCH($E150, Produktionsmethoden!$A:$A, 0), 0), ""))</f>
        <v>0</v>
      </c>
      <c r="AO150" s="187" cm="1">
        <f t="array" ref="AO150">IF(ISBLANK($E150), 0, IFERROR(INDEX(Produktionsmethoden!D:D, MATCH($E150, Produktionsmethoden!$A:$A, 0), 0), ""))</f>
        <v>0</v>
      </c>
      <c r="AP150" s="187" cm="1">
        <f t="array" ref="AP150">IF(ISBLANK($E150), 0, IFERROR(INDEX(Produktionsmethoden!E:E, MATCH($E150, Produktionsmethoden!$A:$A, 0), 0), ""))</f>
        <v>0</v>
      </c>
      <c r="AQ150" s="187" cm="1">
        <f t="array" ref="AQ150">IF(ISBLANK($E150), 0, IFERROR(INDEX(Produktionsmethoden!F:F, MATCH($E150, Produktionsmethoden!$A:$A, 0), 0), ""))</f>
        <v>0</v>
      </c>
      <c r="AR150" s="187" cm="1">
        <f t="array" ref="AR150">IF(ISBLANK($E150), 0, IFERROR(INDEX(Produktionsmethoden!G:G, MATCH($E150, Produktionsmethoden!$A:$A, 0), 0), ""))</f>
        <v>0</v>
      </c>
      <c r="AS150" s="187" cm="1">
        <f t="array" ref="AS150">IF(ISBLANK($E150), 0, IFERROR(INDEX(Produktionsmethoden!H:H, MATCH($E150, Produktionsmethoden!$A:$A, 0), 0), ""))</f>
        <v>0</v>
      </c>
      <c r="AT150" s="187" cm="1">
        <f t="array" ref="AT150">IF(ISBLANK($E150), 0, IFERROR(INDEX(Produktionsmethoden!I:I, MATCH($E150, Produktionsmethoden!$A:$A, 0), 0), ""))</f>
        <v>0</v>
      </c>
      <c r="AU150" s="188"/>
    </row>
    <row r="151" spans="1:47" s="180" customFormat="1" ht="45" customHeight="1" thickTop="1" thickBot="1">
      <c r="A151" s="170"/>
      <c r="B151" s="179"/>
      <c r="C151" s="203">
        <v>138</v>
      </c>
      <c r="D151" s="312"/>
      <c r="E151" s="303"/>
      <c r="F151" s="313"/>
      <c r="G151" s="303"/>
      <c r="H151" s="303"/>
      <c r="I151" s="164"/>
      <c r="J151" s="303"/>
      <c r="K151" s="303"/>
      <c r="L151" s="163"/>
      <c r="M151" s="163"/>
      <c r="N151" s="307" t="str">
        <f t="shared" si="2"/>
        <v>Bitte zuerst Warenmenge in M angeben</v>
      </c>
      <c r="O151" s="163"/>
      <c r="P151" s="162"/>
      <c r="Q151" s="161"/>
      <c r="R151" s="160"/>
      <c r="S151" s="160"/>
      <c r="T151" s="159"/>
      <c r="U151" s="310"/>
      <c r="V151" s="310"/>
      <c r="W151" s="310"/>
      <c r="X151" s="310"/>
      <c r="Y151" s="310"/>
      <c r="Z151" s="310"/>
      <c r="AA151" s="310"/>
      <c r="AB151" s="206"/>
      <c r="AC151" s="206"/>
      <c r="AD151" s="207"/>
      <c r="AE151" s="200" t="str">
        <f>IFERROR(IF(NOT(AM151=0), AM151 &amp; " - " &amp; INDEX(Produktionsmethoden!$M:$M, MATCH(AM151, Produktionsmethoden!$K:$K, 0)), 0), AM151)</f>
        <v>Bitte CN Code in Spalte C angeben</v>
      </c>
      <c r="AF151" s="200">
        <f>IFERROR(IF(NOT(AN151=0), AN151 &amp; " - " &amp; INDEX(Produktionsmethoden!$M:$M, MATCH(AN151, Produktionsmethoden!$K:$K, 0)), 0), AN151)</f>
        <v>0</v>
      </c>
      <c r="AG151" s="200">
        <f>IFERROR(IF(NOT(AO151=0), AO151 &amp; " - " &amp; INDEX(Produktionsmethoden!$M:$M, MATCH(AO151, Produktionsmethoden!$K:$K, 0)), 0), AO151)</f>
        <v>0</v>
      </c>
      <c r="AH151" s="200">
        <f>IFERROR(IF(NOT(AP151=0), AP151 &amp; " - " &amp; INDEX(Produktionsmethoden!$M:$M, MATCH(AP151, Produktionsmethoden!$K:$K, 0)), 0), AP151)</f>
        <v>0</v>
      </c>
      <c r="AI151" s="200">
        <f>IFERROR(IF(NOT(AQ151=0), AQ151 &amp; " - " &amp; INDEX(Produktionsmethoden!$M:$M, MATCH(AQ151, Produktionsmethoden!$K:$K, 0)), 0), AQ151)</f>
        <v>0</v>
      </c>
      <c r="AJ151" s="200">
        <f>IFERROR(IF(NOT(AR151=0), AR151 &amp; " - " &amp; INDEX(Produktionsmethoden!$M:$M, MATCH(AR151, Produktionsmethoden!$K:$K, 0)), 0), AR151)</f>
        <v>0</v>
      </c>
      <c r="AK151" s="200">
        <f>IFERROR(IF(NOT(AS151=0), AS151 &amp; " - " &amp; INDEX(Produktionsmethoden!$M:$M, MATCH(AS151, Produktionsmethoden!$K:$K, 0)), 0), AS151)</f>
        <v>0</v>
      </c>
      <c r="AL151" s="200">
        <f>IFERROR(IF(NOT(AT151=0), AT151 &amp; " - " &amp; INDEX(Produktionsmethoden!$M:$M, MATCH(AT151, Produktionsmethoden!$K:$K, 0)), 0), AT151)</f>
        <v>0</v>
      </c>
      <c r="AM151" s="187" t="str" cm="1">
        <f t="array" ref="AM151">IF(ISBLANK($E151), "Bitte CN Code in Spalte C angeben", IFERROR(INDEX(Produktionsmethoden!B:B, MATCH($E151, Produktionsmethoden!$A:$A, 0), 0), ""))</f>
        <v>Bitte CN Code in Spalte C angeben</v>
      </c>
      <c r="AN151" s="187" cm="1">
        <f t="array" ref="AN151">IF(ISBLANK($E151), 0, IFERROR(INDEX(Produktionsmethoden!C:C, MATCH($E151, Produktionsmethoden!$A:$A, 0), 0), ""))</f>
        <v>0</v>
      </c>
      <c r="AO151" s="187" cm="1">
        <f t="array" ref="AO151">IF(ISBLANK($E151), 0, IFERROR(INDEX(Produktionsmethoden!D:D, MATCH($E151, Produktionsmethoden!$A:$A, 0), 0), ""))</f>
        <v>0</v>
      </c>
      <c r="AP151" s="187" cm="1">
        <f t="array" ref="AP151">IF(ISBLANK($E151), 0, IFERROR(INDEX(Produktionsmethoden!E:E, MATCH($E151, Produktionsmethoden!$A:$A, 0), 0), ""))</f>
        <v>0</v>
      </c>
      <c r="AQ151" s="187" cm="1">
        <f t="array" ref="AQ151">IF(ISBLANK($E151), 0, IFERROR(INDEX(Produktionsmethoden!F:F, MATCH($E151, Produktionsmethoden!$A:$A, 0), 0), ""))</f>
        <v>0</v>
      </c>
      <c r="AR151" s="187" cm="1">
        <f t="array" ref="AR151">IF(ISBLANK($E151), 0, IFERROR(INDEX(Produktionsmethoden!G:G, MATCH($E151, Produktionsmethoden!$A:$A, 0), 0), ""))</f>
        <v>0</v>
      </c>
      <c r="AS151" s="187" cm="1">
        <f t="array" ref="AS151">IF(ISBLANK($E151), 0, IFERROR(INDEX(Produktionsmethoden!H:H, MATCH($E151, Produktionsmethoden!$A:$A, 0), 0), ""))</f>
        <v>0</v>
      </c>
      <c r="AT151" s="187" cm="1">
        <f t="array" ref="AT151">IF(ISBLANK($E151), 0, IFERROR(INDEX(Produktionsmethoden!I:I, MATCH($E151, Produktionsmethoden!$A:$A, 0), 0), ""))</f>
        <v>0</v>
      </c>
      <c r="AU151" s="188"/>
    </row>
    <row r="152" spans="1:47" s="180" customFormat="1" ht="45" customHeight="1" thickTop="1" thickBot="1">
      <c r="A152" s="170"/>
      <c r="B152" s="179"/>
      <c r="C152" s="203">
        <v>139</v>
      </c>
      <c r="D152" s="312"/>
      <c r="E152" s="303"/>
      <c r="F152" s="313"/>
      <c r="G152" s="303"/>
      <c r="H152" s="303"/>
      <c r="I152" s="164"/>
      <c r="J152" s="303"/>
      <c r="K152" s="303"/>
      <c r="L152" s="163"/>
      <c r="M152" s="163"/>
      <c r="N152" s="307" t="str">
        <f t="shared" si="2"/>
        <v>Bitte zuerst Warenmenge in M angeben</v>
      </c>
      <c r="O152" s="163"/>
      <c r="P152" s="162"/>
      <c r="Q152" s="161"/>
      <c r="R152" s="160"/>
      <c r="S152" s="160"/>
      <c r="T152" s="159"/>
      <c r="U152" s="310"/>
      <c r="V152" s="310"/>
      <c r="W152" s="310"/>
      <c r="X152" s="310"/>
      <c r="Y152" s="310"/>
      <c r="Z152" s="310"/>
      <c r="AA152" s="310"/>
      <c r="AB152" s="206"/>
      <c r="AC152" s="206"/>
      <c r="AD152" s="207"/>
      <c r="AE152" s="200" t="str">
        <f>IFERROR(IF(NOT(AM152=0), AM152 &amp; " - " &amp; INDEX(Produktionsmethoden!$M:$M, MATCH(AM152, Produktionsmethoden!$K:$K, 0)), 0), AM152)</f>
        <v>Bitte CN Code in Spalte C angeben</v>
      </c>
      <c r="AF152" s="200">
        <f>IFERROR(IF(NOT(AN152=0), AN152 &amp; " - " &amp; INDEX(Produktionsmethoden!$M:$M, MATCH(AN152, Produktionsmethoden!$K:$K, 0)), 0), AN152)</f>
        <v>0</v>
      </c>
      <c r="AG152" s="200">
        <f>IFERROR(IF(NOT(AO152=0), AO152 &amp; " - " &amp; INDEX(Produktionsmethoden!$M:$M, MATCH(AO152, Produktionsmethoden!$K:$K, 0)), 0), AO152)</f>
        <v>0</v>
      </c>
      <c r="AH152" s="200">
        <f>IFERROR(IF(NOT(AP152=0), AP152 &amp; " - " &amp; INDEX(Produktionsmethoden!$M:$M, MATCH(AP152, Produktionsmethoden!$K:$K, 0)), 0), AP152)</f>
        <v>0</v>
      </c>
      <c r="AI152" s="200">
        <f>IFERROR(IF(NOT(AQ152=0), AQ152 &amp; " - " &amp; INDEX(Produktionsmethoden!$M:$M, MATCH(AQ152, Produktionsmethoden!$K:$K, 0)), 0), AQ152)</f>
        <v>0</v>
      </c>
      <c r="AJ152" s="200">
        <f>IFERROR(IF(NOT(AR152=0), AR152 &amp; " - " &amp; INDEX(Produktionsmethoden!$M:$M, MATCH(AR152, Produktionsmethoden!$K:$K, 0)), 0), AR152)</f>
        <v>0</v>
      </c>
      <c r="AK152" s="200">
        <f>IFERROR(IF(NOT(AS152=0), AS152 &amp; " - " &amp; INDEX(Produktionsmethoden!$M:$M, MATCH(AS152, Produktionsmethoden!$K:$K, 0)), 0), AS152)</f>
        <v>0</v>
      </c>
      <c r="AL152" s="200">
        <f>IFERROR(IF(NOT(AT152=0), AT152 &amp; " - " &amp; INDEX(Produktionsmethoden!$M:$M, MATCH(AT152, Produktionsmethoden!$K:$K, 0)), 0), AT152)</f>
        <v>0</v>
      </c>
      <c r="AM152" s="187" t="str" cm="1">
        <f t="array" ref="AM152">IF(ISBLANK($E152), "Bitte CN Code in Spalte C angeben", IFERROR(INDEX(Produktionsmethoden!B:B, MATCH($E152, Produktionsmethoden!$A:$A, 0), 0), ""))</f>
        <v>Bitte CN Code in Spalte C angeben</v>
      </c>
      <c r="AN152" s="187" cm="1">
        <f t="array" ref="AN152">IF(ISBLANK($E152), 0, IFERROR(INDEX(Produktionsmethoden!C:C, MATCH($E152, Produktionsmethoden!$A:$A, 0), 0), ""))</f>
        <v>0</v>
      </c>
      <c r="AO152" s="187" cm="1">
        <f t="array" ref="AO152">IF(ISBLANK($E152), 0, IFERROR(INDEX(Produktionsmethoden!D:D, MATCH($E152, Produktionsmethoden!$A:$A, 0), 0), ""))</f>
        <v>0</v>
      </c>
      <c r="AP152" s="187" cm="1">
        <f t="array" ref="AP152">IF(ISBLANK($E152), 0, IFERROR(INDEX(Produktionsmethoden!E:E, MATCH($E152, Produktionsmethoden!$A:$A, 0), 0), ""))</f>
        <v>0</v>
      </c>
      <c r="AQ152" s="187" cm="1">
        <f t="array" ref="AQ152">IF(ISBLANK($E152), 0, IFERROR(INDEX(Produktionsmethoden!F:F, MATCH($E152, Produktionsmethoden!$A:$A, 0), 0), ""))</f>
        <v>0</v>
      </c>
      <c r="AR152" s="187" cm="1">
        <f t="array" ref="AR152">IF(ISBLANK($E152), 0, IFERROR(INDEX(Produktionsmethoden!G:G, MATCH($E152, Produktionsmethoden!$A:$A, 0), 0), ""))</f>
        <v>0</v>
      </c>
      <c r="AS152" s="187" cm="1">
        <f t="array" ref="AS152">IF(ISBLANK($E152), 0, IFERROR(INDEX(Produktionsmethoden!H:H, MATCH($E152, Produktionsmethoden!$A:$A, 0), 0), ""))</f>
        <v>0</v>
      </c>
      <c r="AT152" s="187" cm="1">
        <f t="array" ref="AT152">IF(ISBLANK($E152), 0, IFERROR(INDEX(Produktionsmethoden!I:I, MATCH($E152, Produktionsmethoden!$A:$A, 0), 0), ""))</f>
        <v>0</v>
      </c>
      <c r="AU152" s="188"/>
    </row>
    <row r="153" spans="1:47" s="180" customFormat="1" ht="45" customHeight="1" thickTop="1" thickBot="1">
      <c r="A153" s="170"/>
      <c r="B153" s="179"/>
      <c r="C153" s="203">
        <v>140</v>
      </c>
      <c r="D153" s="312"/>
      <c r="E153" s="303"/>
      <c r="F153" s="313"/>
      <c r="G153" s="303"/>
      <c r="H153" s="303"/>
      <c r="I153" s="164"/>
      <c r="J153" s="303"/>
      <c r="K153" s="303"/>
      <c r="L153" s="163"/>
      <c r="M153" s="163"/>
      <c r="N153" s="307" t="str">
        <f t="shared" si="2"/>
        <v>Bitte zuerst Warenmenge in M angeben</v>
      </c>
      <c r="O153" s="163"/>
      <c r="P153" s="162"/>
      <c r="Q153" s="161"/>
      <c r="R153" s="160"/>
      <c r="S153" s="160"/>
      <c r="T153" s="159"/>
      <c r="U153" s="310"/>
      <c r="V153" s="310"/>
      <c r="W153" s="310"/>
      <c r="X153" s="310"/>
      <c r="Y153" s="310"/>
      <c r="Z153" s="310"/>
      <c r="AA153" s="310"/>
      <c r="AB153" s="206"/>
      <c r="AC153" s="206"/>
      <c r="AD153" s="207"/>
      <c r="AE153" s="200" t="str">
        <f>IFERROR(IF(NOT(AM153=0), AM153 &amp; " - " &amp; INDEX(Produktionsmethoden!$M:$M, MATCH(AM153, Produktionsmethoden!$K:$K, 0)), 0), AM153)</f>
        <v>Bitte CN Code in Spalte C angeben</v>
      </c>
      <c r="AF153" s="200">
        <f>IFERROR(IF(NOT(AN153=0), AN153 &amp; " - " &amp; INDEX(Produktionsmethoden!$M:$M, MATCH(AN153, Produktionsmethoden!$K:$K, 0)), 0), AN153)</f>
        <v>0</v>
      </c>
      <c r="AG153" s="200">
        <f>IFERROR(IF(NOT(AO153=0), AO153 &amp; " - " &amp; INDEX(Produktionsmethoden!$M:$M, MATCH(AO153, Produktionsmethoden!$K:$K, 0)), 0), AO153)</f>
        <v>0</v>
      </c>
      <c r="AH153" s="200">
        <f>IFERROR(IF(NOT(AP153=0), AP153 &amp; " - " &amp; INDEX(Produktionsmethoden!$M:$M, MATCH(AP153, Produktionsmethoden!$K:$K, 0)), 0), AP153)</f>
        <v>0</v>
      </c>
      <c r="AI153" s="200">
        <f>IFERROR(IF(NOT(AQ153=0), AQ153 &amp; " - " &amp; INDEX(Produktionsmethoden!$M:$M, MATCH(AQ153, Produktionsmethoden!$K:$K, 0)), 0), AQ153)</f>
        <v>0</v>
      </c>
      <c r="AJ153" s="200">
        <f>IFERROR(IF(NOT(AR153=0), AR153 &amp; " - " &amp; INDEX(Produktionsmethoden!$M:$M, MATCH(AR153, Produktionsmethoden!$K:$K, 0)), 0), AR153)</f>
        <v>0</v>
      </c>
      <c r="AK153" s="200">
        <f>IFERROR(IF(NOT(AS153=0), AS153 &amp; " - " &amp; INDEX(Produktionsmethoden!$M:$M, MATCH(AS153, Produktionsmethoden!$K:$K, 0)), 0), AS153)</f>
        <v>0</v>
      </c>
      <c r="AL153" s="200">
        <f>IFERROR(IF(NOT(AT153=0), AT153 &amp; " - " &amp; INDEX(Produktionsmethoden!$M:$M, MATCH(AT153, Produktionsmethoden!$K:$K, 0)), 0), AT153)</f>
        <v>0</v>
      </c>
      <c r="AM153" s="187" t="str" cm="1">
        <f t="array" ref="AM153">IF(ISBLANK($E153), "Bitte CN Code in Spalte C angeben", IFERROR(INDEX(Produktionsmethoden!B:B, MATCH($E153, Produktionsmethoden!$A:$A, 0), 0), ""))</f>
        <v>Bitte CN Code in Spalte C angeben</v>
      </c>
      <c r="AN153" s="187" cm="1">
        <f t="array" ref="AN153">IF(ISBLANK($E153), 0, IFERROR(INDEX(Produktionsmethoden!C:C, MATCH($E153, Produktionsmethoden!$A:$A, 0), 0), ""))</f>
        <v>0</v>
      </c>
      <c r="AO153" s="187" cm="1">
        <f t="array" ref="AO153">IF(ISBLANK($E153), 0, IFERROR(INDEX(Produktionsmethoden!D:D, MATCH($E153, Produktionsmethoden!$A:$A, 0), 0), ""))</f>
        <v>0</v>
      </c>
      <c r="AP153" s="187" cm="1">
        <f t="array" ref="AP153">IF(ISBLANK($E153), 0, IFERROR(INDEX(Produktionsmethoden!E:E, MATCH($E153, Produktionsmethoden!$A:$A, 0), 0), ""))</f>
        <v>0</v>
      </c>
      <c r="AQ153" s="187" cm="1">
        <f t="array" ref="AQ153">IF(ISBLANK($E153), 0, IFERROR(INDEX(Produktionsmethoden!F:F, MATCH($E153, Produktionsmethoden!$A:$A, 0), 0), ""))</f>
        <v>0</v>
      </c>
      <c r="AR153" s="187" cm="1">
        <f t="array" ref="AR153">IF(ISBLANK($E153), 0, IFERROR(INDEX(Produktionsmethoden!G:G, MATCH($E153, Produktionsmethoden!$A:$A, 0), 0), ""))</f>
        <v>0</v>
      </c>
      <c r="AS153" s="187" cm="1">
        <f t="array" ref="AS153">IF(ISBLANK($E153), 0, IFERROR(INDEX(Produktionsmethoden!H:H, MATCH($E153, Produktionsmethoden!$A:$A, 0), 0), ""))</f>
        <v>0</v>
      </c>
      <c r="AT153" s="187" cm="1">
        <f t="array" ref="AT153">IF(ISBLANK($E153), 0, IFERROR(INDEX(Produktionsmethoden!I:I, MATCH($E153, Produktionsmethoden!$A:$A, 0), 0), ""))</f>
        <v>0</v>
      </c>
      <c r="AU153" s="188"/>
    </row>
    <row r="154" spans="1:47" s="180" customFormat="1" ht="45" customHeight="1" thickTop="1" thickBot="1">
      <c r="A154" s="170"/>
      <c r="B154" s="179"/>
      <c r="C154" s="203">
        <v>141</v>
      </c>
      <c r="D154" s="312"/>
      <c r="E154" s="303"/>
      <c r="F154" s="313"/>
      <c r="G154" s="303"/>
      <c r="H154" s="303"/>
      <c r="I154" s="164"/>
      <c r="J154" s="303"/>
      <c r="K154" s="303"/>
      <c r="L154" s="163"/>
      <c r="M154" s="163"/>
      <c r="N154" s="307" t="str">
        <f t="shared" si="2"/>
        <v>Bitte zuerst Warenmenge in M angeben</v>
      </c>
      <c r="O154" s="163"/>
      <c r="P154" s="162"/>
      <c r="Q154" s="161"/>
      <c r="R154" s="160"/>
      <c r="S154" s="160"/>
      <c r="T154" s="159"/>
      <c r="U154" s="310"/>
      <c r="V154" s="310"/>
      <c r="W154" s="310"/>
      <c r="X154" s="310"/>
      <c r="Y154" s="310"/>
      <c r="Z154" s="310"/>
      <c r="AA154" s="310"/>
      <c r="AB154" s="206"/>
      <c r="AC154" s="206"/>
      <c r="AD154" s="207"/>
      <c r="AE154" s="200" t="str">
        <f>IFERROR(IF(NOT(AM154=0), AM154 &amp; " - " &amp; INDEX(Produktionsmethoden!$M:$M, MATCH(AM154, Produktionsmethoden!$K:$K, 0)), 0), AM154)</f>
        <v>Bitte CN Code in Spalte C angeben</v>
      </c>
      <c r="AF154" s="200">
        <f>IFERROR(IF(NOT(AN154=0), AN154 &amp; " - " &amp; INDEX(Produktionsmethoden!$M:$M, MATCH(AN154, Produktionsmethoden!$K:$K, 0)), 0), AN154)</f>
        <v>0</v>
      </c>
      <c r="AG154" s="200">
        <f>IFERROR(IF(NOT(AO154=0), AO154 &amp; " - " &amp; INDEX(Produktionsmethoden!$M:$M, MATCH(AO154, Produktionsmethoden!$K:$K, 0)), 0), AO154)</f>
        <v>0</v>
      </c>
      <c r="AH154" s="200">
        <f>IFERROR(IF(NOT(AP154=0), AP154 &amp; " - " &amp; INDEX(Produktionsmethoden!$M:$M, MATCH(AP154, Produktionsmethoden!$K:$K, 0)), 0), AP154)</f>
        <v>0</v>
      </c>
      <c r="AI154" s="200">
        <f>IFERROR(IF(NOT(AQ154=0), AQ154 &amp; " - " &amp; INDEX(Produktionsmethoden!$M:$M, MATCH(AQ154, Produktionsmethoden!$K:$K, 0)), 0), AQ154)</f>
        <v>0</v>
      </c>
      <c r="AJ154" s="200">
        <f>IFERROR(IF(NOT(AR154=0), AR154 &amp; " - " &amp; INDEX(Produktionsmethoden!$M:$M, MATCH(AR154, Produktionsmethoden!$K:$K, 0)), 0), AR154)</f>
        <v>0</v>
      </c>
      <c r="AK154" s="200">
        <f>IFERROR(IF(NOT(AS154=0), AS154 &amp; " - " &amp; INDEX(Produktionsmethoden!$M:$M, MATCH(AS154, Produktionsmethoden!$K:$K, 0)), 0), AS154)</f>
        <v>0</v>
      </c>
      <c r="AL154" s="200">
        <f>IFERROR(IF(NOT(AT154=0), AT154 &amp; " - " &amp; INDEX(Produktionsmethoden!$M:$M, MATCH(AT154, Produktionsmethoden!$K:$K, 0)), 0), AT154)</f>
        <v>0</v>
      </c>
      <c r="AM154" s="187" t="str" cm="1">
        <f t="array" ref="AM154">IF(ISBLANK($E154), "Bitte CN Code in Spalte C angeben", IFERROR(INDEX(Produktionsmethoden!B:B, MATCH($E154, Produktionsmethoden!$A:$A, 0), 0), ""))</f>
        <v>Bitte CN Code in Spalte C angeben</v>
      </c>
      <c r="AN154" s="187" cm="1">
        <f t="array" ref="AN154">IF(ISBLANK($E154), 0, IFERROR(INDEX(Produktionsmethoden!C:C, MATCH($E154, Produktionsmethoden!$A:$A, 0), 0), ""))</f>
        <v>0</v>
      </c>
      <c r="AO154" s="187" cm="1">
        <f t="array" ref="AO154">IF(ISBLANK($E154), 0, IFERROR(INDEX(Produktionsmethoden!D:D, MATCH($E154, Produktionsmethoden!$A:$A, 0), 0), ""))</f>
        <v>0</v>
      </c>
      <c r="AP154" s="187" cm="1">
        <f t="array" ref="AP154">IF(ISBLANK($E154), 0, IFERROR(INDEX(Produktionsmethoden!E:E, MATCH($E154, Produktionsmethoden!$A:$A, 0), 0), ""))</f>
        <v>0</v>
      </c>
      <c r="AQ154" s="187" cm="1">
        <f t="array" ref="AQ154">IF(ISBLANK($E154), 0, IFERROR(INDEX(Produktionsmethoden!F:F, MATCH($E154, Produktionsmethoden!$A:$A, 0), 0), ""))</f>
        <v>0</v>
      </c>
      <c r="AR154" s="187" cm="1">
        <f t="array" ref="AR154">IF(ISBLANK($E154), 0, IFERROR(INDEX(Produktionsmethoden!G:G, MATCH($E154, Produktionsmethoden!$A:$A, 0), 0), ""))</f>
        <v>0</v>
      </c>
      <c r="AS154" s="187" cm="1">
        <f t="array" ref="AS154">IF(ISBLANK($E154), 0, IFERROR(INDEX(Produktionsmethoden!H:H, MATCH($E154, Produktionsmethoden!$A:$A, 0), 0), ""))</f>
        <v>0</v>
      </c>
      <c r="AT154" s="187" cm="1">
        <f t="array" ref="AT154">IF(ISBLANK($E154), 0, IFERROR(INDEX(Produktionsmethoden!I:I, MATCH($E154, Produktionsmethoden!$A:$A, 0), 0), ""))</f>
        <v>0</v>
      </c>
      <c r="AU154" s="188"/>
    </row>
    <row r="155" spans="1:47" s="180" customFormat="1" ht="45" customHeight="1" thickTop="1" thickBot="1">
      <c r="A155" s="170"/>
      <c r="B155" s="179"/>
      <c r="C155" s="203">
        <v>142</v>
      </c>
      <c r="D155" s="312"/>
      <c r="E155" s="303"/>
      <c r="F155" s="313"/>
      <c r="G155" s="303"/>
      <c r="H155" s="303"/>
      <c r="I155" s="164"/>
      <c r="J155" s="303"/>
      <c r="K155" s="303"/>
      <c r="L155" s="163"/>
      <c r="M155" s="163"/>
      <c r="N155" s="307" t="str">
        <f t="shared" si="2"/>
        <v>Bitte zuerst Warenmenge in M angeben</v>
      </c>
      <c r="O155" s="163"/>
      <c r="P155" s="162"/>
      <c r="Q155" s="161"/>
      <c r="R155" s="160"/>
      <c r="S155" s="160"/>
      <c r="T155" s="159"/>
      <c r="U155" s="310"/>
      <c r="V155" s="310"/>
      <c r="W155" s="310"/>
      <c r="X155" s="310"/>
      <c r="Y155" s="310"/>
      <c r="Z155" s="310"/>
      <c r="AA155" s="310"/>
      <c r="AB155" s="206"/>
      <c r="AC155" s="206"/>
      <c r="AD155" s="207"/>
      <c r="AE155" s="200" t="str">
        <f>IFERROR(IF(NOT(AM155=0), AM155 &amp; " - " &amp; INDEX(Produktionsmethoden!$M:$M, MATCH(AM155, Produktionsmethoden!$K:$K, 0)), 0), AM155)</f>
        <v>Bitte CN Code in Spalte C angeben</v>
      </c>
      <c r="AF155" s="200">
        <f>IFERROR(IF(NOT(AN155=0), AN155 &amp; " - " &amp; INDEX(Produktionsmethoden!$M:$M, MATCH(AN155, Produktionsmethoden!$K:$K, 0)), 0), AN155)</f>
        <v>0</v>
      </c>
      <c r="AG155" s="200">
        <f>IFERROR(IF(NOT(AO155=0), AO155 &amp; " - " &amp; INDEX(Produktionsmethoden!$M:$M, MATCH(AO155, Produktionsmethoden!$K:$K, 0)), 0), AO155)</f>
        <v>0</v>
      </c>
      <c r="AH155" s="200">
        <f>IFERROR(IF(NOT(AP155=0), AP155 &amp; " - " &amp; INDEX(Produktionsmethoden!$M:$M, MATCH(AP155, Produktionsmethoden!$K:$K, 0)), 0), AP155)</f>
        <v>0</v>
      </c>
      <c r="AI155" s="200">
        <f>IFERROR(IF(NOT(AQ155=0), AQ155 &amp; " - " &amp; INDEX(Produktionsmethoden!$M:$M, MATCH(AQ155, Produktionsmethoden!$K:$K, 0)), 0), AQ155)</f>
        <v>0</v>
      </c>
      <c r="AJ155" s="200">
        <f>IFERROR(IF(NOT(AR155=0), AR155 &amp; " - " &amp; INDEX(Produktionsmethoden!$M:$M, MATCH(AR155, Produktionsmethoden!$K:$K, 0)), 0), AR155)</f>
        <v>0</v>
      </c>
      <c r="AK155" s="200">
        <f>IFERROR(IF(NOT(AS155=0), AS155 &amp; " - " &amp; INDEX(Produktionsmethoden!$M:$M, MATCH(AS155, Produktionsmethoden!$K:$K, 0)), 0), AS155)</f>
        <v>0</v>
      </c>
      <c r="AL155" s="200">
        <f>IFERROR(IF(NOT(AT155=0), AT155 &amp; " - " &amp; INDEX(Produktionsmethoden!$M:$M, MATCH(AT155, Produktionsmethoden!$K:$K, 0)), 0), AT155)</f>
        <v>0</v>
      </c>
      <c r="AM155" s="187" t="str" cm="1">
        <f t="array" ref="AM155">IF(ISBLANK($E155), "Bitte CN Code in Spalte C angeben", IFERROR(INDEX(Produktionsmethoden!B:B, MATCH($E155, Produktionsmethoden!$A:$A, 0), 0), ""))</f>
        <v>Bitte CN Code in Spalte C angeben</v>
      </c>
      <c r="AN155" s="187" cm="1">
        <f t="array" ref="AN155">IF(ISBLANK($E155), 0, IFERROR(INDEX(Produktionsmethoden!C:C, MATCH($E155, Produktionsmethoden!$A:$A, 0), 0), ""))</f>
        <v>0</v>
      </c>
      <c r="AO155" s="187" cm="1">
        <f t="array" ref="AO155">IF(ISBLANK($E155), 0, IFERROR(INDEX(Produktionsmethoden!D:D, MATCH($E155, Produktionsmethoden!$A:$A, 0), 0), ""))</f>
        <v>0</v>
      </c>
      <c r="AP155" s="187" cm="1">
        <f t="array" ref="AP155">IF(ISBLANK($E155), 0, IFERROR(INDEX(Produktionsmethoden!E:E, MATCH($E155, Produktionsmethoden!$A:$A, 0), 0), ""))</f>
        <v>0</v>
      </c>
      <c r="AQ155" s="187" cm="1">
        <f t="array" ref="AQ155">IF(ISBLANK($E155), 0, IFERROR(INDEX(Produktionsmethoden!F:F, MATCH($E155, Produktionsmethoden!$A:$A, 0), 0), ""))</f>
        <v>0</v>
      </c>
      <c r="AR155" s="187" cm="1">
        <f t="array" ref="AR155">IF(ISBLANK($E155), 0, IFERROR(INDEX(Produktionsmethoden!G:G, MATCH($E155, Produktionsmethoden!$A:$A, 0), 0), ""))</f>
        <v>0</v>
      </c>
      <c r="AS155" s="187" cm="1">
        <f t="array" ref="AS155">IF(ISBLANK($E155), 0, IFERROR(INDEX(Produktionsmethoden!H:H, MATCH($E155, Produktionsmethoden!$A:$A, 0), 0), ""))</f>
        <v>0</v>
      </c>
      <c r="AT155" s="187" cm="1">
        <f t="array" ref="AT155">IF(ISBLANK($E155), 0, IFERROR(INDEX(Produktionsmethoden!I:I, MATCH($E155, Produktionsmethoden!$A:$A, 0), 0), ""))</f>
        <v>0</v>
      </c>
      <c r="AU155" s="188"/>
    </row>
    <row r="156" spans="1:47" s="180" customFormat="1" ht="45" customHeight="1" thickTop="1" thickBot="1">
      <c r="A156" s="170"/>
      <c r="B156" s="179"/>
      <c r="C156" s="203">
        <v>143</v>
      </c>
      <c r="D156" s="312"/>
      <c r="E156" s="303"/>
      <c r="F156" s="313"/>
      <c r="G156" s="303"/>
      <c r="H156" s="303"/>
      <c r="I156" s="164"/>
      <c r="J156" s="303"/>
      <c r="K156" s="303"/>
      <c r="L156" s="163"/>
      <c r="M156" s="163"/>
      <c r="N156" s="307" t="str">
        <f t="shared" si="2"/>
        <v>Bitte zuerst Warenmenge in M angeben</v>
      </c>
      <c r="O156" s="163"/>
      <c r="P156" s="162"/>
      <c r="Q156" s="161"/>
      <c r="R156" s="160"/>
      <c r="S156" s="160"/>
      <c r="T156" s="159"/>
      <c r="U156" s="310"/>
      <c r="V156" s="310"/>
      <c r="W156" s="310"/>
      <c r="X156" s="310"/>
      <c r="Y156" s="310"/>
      <c r="Z156" s="310"/>
      <c r="AA156" s="310"/>
      <c r="AB156" s="206"/>
      <c r="AC156" s="206"/>
      <c r="AD156" s="207"/>
      <c r="AE156" s="200" t="str">
        <f>IFERROR(IF(NOT(AM156=0), AM156 &amp; " - " &amp; INDEX(Produktionsmethoden!$M:$M, MATCH(AM156, Produktionsmethoden!$K:$K, 0)), 0), AM156)</f>
        <v>Bitte CN Code in Spalte C angeben</v>
      </c>
      <c r="AF156" s="200">
        <f>IFERROR(IF(NOT(AN156=0), AN156 &amp; " - " &amp; INDEX(Produktionsmethoden!$M:$M, MATCH(AN156, Produktionsmethoden!$K:$K, 0)), 0), AN156)</f>
        <v>0</v>
      </c>
      <c r="AG156" s="200">
        <f>IFERROR(IF(NOT(AO156=0), AO156 &amp; " - " &amp; INDEX(Produktionsmethoden!$M:$M, MATCH(AO156, Produktionsmethoden!$K:$K, 0)), 0), AO156)</f>
        <v>0</v>
      </c>
      <c r="AH156" s="200">
        <f>IFERROR(IF(NOT(AP156=0), AP156 &amp; " - " &amp; INDEX(Produktionsmethoden!$M:$M, MATCH(AP156, Produktionsmethoden!$K:$K, 0)), 0), AP156)</f>
        <v>0</v>
      </c>
      <c r="AI156" s="200">
        <f>IFERROR(IF(NOT(AQ156=0), AQ156 &amp; " - " &amp; INDEX(Produktionsmethoden!$M:$M, MATCH(AQ156, Produktionsmethoden!$K:$K, 0)), 0), AQ156)</f>
        <v>0</v>
      </c>
      <c r="AJ156" s="200">
        <f>IFERROR(IF(NOT(AR156=0), AR156 &amp; " - " &amp; INDEX(Produktionsmethoden!$M:$M, MATCH(AR156, Produktionsmethoden!$K:$K, 0)), 0), AR156)</f>
        <v>0</v>
      </c>
      <c r="AK156" s="200">
        <f>IFERROR(IF(NOT(AS156=0), AS156 &amp; " - " &amp; INDEX(Produktionsmethoden!$M:$M, MATCH(AS156, Produktionsmethoden!$K:$K, 0)), 0), AS156)</f>
        <v>0</v>
      </c>
      <c r="AL156" s="200">
        <f>IFERROR(IF(NOT(AT156=0), AT156 &amp; " - " &amp; INDEX(Produktionsmethoden!$M:$M, MATCH(AT156, Produktionsmethoden!$K:$K, 0)), 0), AT156)</f>
        <v>0</v>
      </c>
      <c r="AM156" s="187" t="str" cm="1">
        <f t="array" ref="AM156">IF(ISBLANK($E156), "Bitte CN Code in Spalte C angeben", IFERROR(INDEX(Produktionsmethoden!B:B, MATCH($E156, Produktionsmethoden!$A:$A, 0), 0), ""))</f>
        <v>Bitte CN Code in Spalte C angeben</v>
      </c>
      <c r="AN156" s="187" cm="1">
        <f t="array" ref="AN156">IF(ISBLANK($E156), 0, IFERROR(INDEX(Produktionsmethoden!C:C, MATCH($E156, Produktionsmethoden!$A:$A, 0), 0), ""))</f>
        <v>0</v>
      </c>
      <c r="AO156" s="187" cm="1">
        <f t="array" ref="AO156">IF(ISBLANK($E156), 0, IFERROR(INDEX(Produktionsmethoden!D:D, MATCH($E156, Produktionsmethoden!$A:$A, 0), 0), ""))</f>
        <v>0</v>
      </c>
      <c r="AP156" s="187" cm="1">
        <f t="array" ref="AP156">IF(ISBLANK($E156), 0, IFERROR(INDEX(Produktionsmethoden!E:E, MATCH($E156, Produktionsmethoden!$A:$A, 0), 0), ""))</f>
        <v>0</v>
      </c>
      <c r="AQ156" s="187" cm="1">
        <f t="array" ref="AQ156">IF(ISBLANK($E156), 0, IFERROR(INDEX(Produktionsmethoden!F:F, MATCH($E156, Produktionsmethoden!$A:$A, 0), 0), ""))</f>
        <v>0</v>
      </c>
      <c r="AR156" s="187" cm="1">
        <f t="array" ref="AR156">IF(ISBLANK($E156), 0, IFERROR(INDEX(Produktionsmethoden!G:G, MATCH($E156, Produktionsmethoden!$A:$A, 0), 0), ""))</f>
        <v>0</v>
      </c>
      <c r="AS156" s="187" cm="1">
        <f t="array" ref="AS156">IF(ISBLANK($E156), 0, IFERROR(INDEX(Produktionsmethoden!H:H, MATCH($E156, Produktionsmethoden!$A:$A, 0), 0), ""))</f>
        <v>0</v>
      </c>
      <c r="AT156" s="187" cm="1">
        <f t="array" ref="AT156">IF(ISBLANK($E156), 0, IFERROR(INDEX(Produktionsmethoden!I:I, MATCH($E156, Produktionsmethoden!$A:$A, 0), 0), ""))</f>
        <v>0</v>
      </c>
      <c r="AU156" s="188"/>
    </row>
    <row r="157" spans="1:47" s="180" customFormat="1" ht="45" customHeight="1" thickTop="1" thickBot="1">
      <c r="A157" s="170"/>
      <c r="B157" s="179"/>
      <c r="C157" s="203">
        <v>144</v>
      </c>
      <c r="D157" s="312"/>
      <c r="E157" s="303"/>
      <c r="F157" s="313"/>
      <c r="G157" s="303"/>
      <c r="H157" s="303"/>
      <c r="I157" s="164"/>
      <c r="J157" s="303"/>
      <c r="K157" s="303"/>
      <c r="L157" s="163"/>
      <c r="M157" s="163"/>
      <c r="N157" s="307" t="str">
        <f t="shared" si="2"/>
        <v>Bitte zuerst Warenmenge in M angeben</v>
      </c>
      <c r="O157" s="163"/>
      <c r="P157" s="162"/>
      <c r="Q157" s="161"/>
      <c r="R157" s="160"/>
      <c r="S157" s="160"/>
      <c r="T157" s="159"/>
      <c r="U157" s="310"/>
      <c r="V157" s="310"/>
      <c r="W157" s="310"/>
      <c r="X157" s="310"/>
      <c r="Y157" s="310"/>
      <c r="Z157" s="310"/>
      <c r="AA157" s="310"/>
      <c r="AB157" s="206"/>
      <c r="AC157" s="206"/>
      <c r="AD157" s="207"/>
      <c r="AE157" s="200" t="str">
        <f>IFERROR(IF(NOT(AM157=0), AM157 &amp; " - " &amp; INDEX(Produktionsmethoden!$M:$M, MATCH(AM157, Produktionsmethoden!$K:$K, 0)), 0), AM157)</f>
        <v>Bitte CN Code in Spalte C angeben</v>
      </c>
      <c r="AF157" s="200">
        <f>IFERROR(IF(NOT(AN157=0), AN157 &amp; " - " &amp; INDEX(Produktionsmethoden!$M:$M, MATCH(AN157, Produktionsmethoden!$K:$K, 0)), 0), AN157)</f>
        <v>0</v>
      </c>
      <c r="AG157" s="200">
        <f>IFERROR(IF(NOT(AO157=0), AO157 &amp; " - " &amp; INDEX(Produktionsmethoden!$M:$M, MATCH(AO157, Produktionsmethoden!$K:$K, 0)), 0), AO157)</f>
        <v>0</v>
      </c>
      <c r="AH157" s="200">
        <f>IFERROR(IF(NOT(AP157=0), AP157 &amp; " - " &amp; INDEX(Produktionsmethoden!$M:$M, MATCH(AP157, Produktionsmethoden!$K:$K, 0)), 0), AP157)</f>
        <v>0</v>
      </c>
      <c r="AI157" s="200">
        <f>IFERROR(IF(NOT(AQ157=0), AQ157 &amp; " - " &amp; INDEX(Produktionsmethoden!$M:$M, MATCH(AQ157, Produktionsmethoden!$K:$K, 0)), 0), AQ157)</f>
        <v>0</v>
      </c>
      <c r="AJ157" s="200">
        <f>IFERROR(IF(NOT(AR157=0), AR157 &amp; " - " &amp; INDEX(Produktionsmethoden!$M:$M, MATCH(AR157, Produktionsmethoden!$K:$K, 0)), 0), AR157)</f>
        <v>0</v>
      </c>
      <c r="AK157" s="200">
        <f>IFERROR(IF(NOT(AS157=0), AS157 &amp; " - " &amp; INDEX(Produktionsmethoden!$M:$M, MATCH(AS157, Produktionsmethoden!$K:$K, 0)), 0), AS157)</f>
        <v>0</v>
      </c>
      <c r="AL157" s="200">
        <f>IFERROR(IF(NOT(AT157=0), AT157 &amp; " - " &amp; INDEX(Produktionsmethoden!$M:$M, MATCH(AT157, Produktionsmethoden!$K:$K, 0)), 0), AT157)</f>
        <v>0</v>
      </c>
      <c r="AM157" s="187" t="str" cm="1">
        <f t="array" ref="AM157">IF(ISBLANK($E157), "Bitte CN Code in Spalte C angeben", IFERROR(INDEX(Produktionsmethoden!B:B, MATCH($E157, Produktionsmethoden!$A:$A, 0), 0), ""))</f>
        <v>Bitte CN Code in Spalte C angeben</v>
      </c>
      <c r="AN157" s="187" cm="1">
        <f t="array" ref="AN157">IF(ISBLANK($E157), 0, IFERROR(INDEX(Produktionsmethoden!C:C, MATCH($E157, Produktionsmethoden!$A:$A, 0), 0), ""))</f>
        <v>0</v>
      </c>
      <c r="AO157" s="187" cm="1">
        <f t="array" ref="AO157">IF(ISBLANK($E157), 0, IFERROR(INDEX(Produktionsmethoden!D:D, MATCH($E157, Produktionsmethoden!$A:$A, 0), 0), ""))</f>
        <v>0</v>
      </c>
      <c r="AP157" s="187" cm="1">
        <f t="array" ref="AP157">IF(ISBLANK($E157), 0, IFERROR(INDEX(Produktionsmethoden!E:E, MATCH($E157, Produktionsmethoden!$A:$A, 0), 0), ""))</f>
        <v>0</v>
      </c>
      <c r="AQ157" s="187" cm="1">
        <f t="array" ref="AQ157">IF(ISBLANK($E157), 0, IFERROR(INDEX(Produktionsmethoden!F:F, MATCH($E157, Produktionsmethoden!$A:$A, 0), 0), ""))</f>
        <v>0</v>
      </c>
      <c r="AR157" s="187" cm="1">
        <f t="array" ref="AR157">IF(ISBLANK($E157), 0, IFERROR(INDEX(Produktionsmethoden!G:G, MATCH($E157, Produktionsmethoden!$A:$A, 0), 0), ""))</f>
        <v>0</v>
      </c>
      <c r="AS157" s="187" cm="1">
        <f t="array" ref="AS157">IF(ISBLANK($E157), 0, IFERROR(INDEX(Produktionsmethoden!H:H, MATCH($E157, Produktionsmethoden!$A:$A, 0), 0), ""))</f>
        <v>0</v>
      </c>
      <c r="AT157" s="187" cm="1">
        <f t="array" ref="AT157">IF(ISBLANK($E157), 0, IFERROR(INDEX(Produktionsmethoden!I:I, MATCH($E157, Produktionsmethoden!$A:$A, 0), 0), ""))</f>
        <v>0</v>
      </c>
      <c r="AU157" s="188"/>
    </row>
    <row r="158" spans="1:47" s="180" customFormat="1" ht="45" customHeight="1" thickTop="1" thickBot="1">
      <c r="A158" s="170"/>
      <c r="B158" s="179"/>
      <c r="C158" s="203">
        <v>145</v>
      </c>
      <c r="D158" s="312"/>
      <c r="E158" s="303"/>
      <c r="F158" s="313"/>
      <c r="G158" s="303"/>
      <c r="H158" s="303"/>
      <c r="I158" s="164"/>
      <c r="J158" s="303"/>
      <c r="K158" s="303"/>
      <c r="L158" s="163"/>
      <c r="M158" s="163"/>
      <c r="N158" s="307" t="str">
        <f t="shared" si="2"/>
        <v>Bitte zuerst Warenmenge in M angeben</v>
      </c>
      <c r="O158" s="163"/>
      <c r="P158" s="162"/>
      <c r="Q158" s="161"/>
      <c r="R158" s="160"/>
      <c r="S158" s="160"/>
      <c r="T158" s="159"/>
      <c r="U158" s="310"/>
      <c r="V158" s="310"/>
      <c r="W158" s="310"/>
      <c r="X158" s="310"/>
      <c r="Y158" s="310"/>
      <c r="Z158" s="310"/>
      <c r="AA158" s="310"/>
      <c r="AB158" s="206"/>
      <c r="AC158" s="206"/>
      <c r="AD158" s="207"/>
      <c r="AE158" s="200" t="str">
        <f>IFERROR(IF(NOT(AM158=0), AM158 &amp; " - " &amp; INDEX(Produktionsmethoden!$M:$M, MATCH(AM158, Produktionsmethoden!$K:$K, 0)), 0), AM158)</f>
        <v>Bitte CN Code in Spalte C angeben</v>
      </c>
      <c r="AF158" s="200">
        <f>IFERROR(IF(NOT(AN158=0), AN158 &amp; " - " &amp; INDEX(Produktionsmethoden!$M:$M, MATCH(AN158, Produktionsmethoden!$K:$K, 0)), 0), AN158)</f>
        <v>0</v>
      </c>
      <c r="AG158" s="200">
        <f>IFERROR(IF(NOT(AO158=0), AO158 &amp; " - " &amp; INDEX(Produktionsmethoden!$M:$M, MATCH(AO158, Produktionsmethoden!$K:$K, 0)), 0), AO158)</f>
        <v>0</v>
      </c>
      <c r="AH158" s="200">
        <f>IFERROR(IF(NOT(AP158=0), AP158 &amp; " - " &amp; INDEX(Produktionsmethoden!$M:$M, MATCH(AP158, Produktionsmethoden!$K:$K, 0)), 0), AP158)</f>
        <v>0</v>
      </c>
      <c r="AI158" s="200">
        <f>IFERROR(IF(NOT(AQ158=0), AQ158 &amp; " - " &amp; INDEX(Produktionsmethoden!$M:$M, MATCH(AQ158, Produktionsmethoden!$K:$K, 0)), 0), AQ158)</f>
        <v>0</v>
      </c>
      <c r="AJ158" s="200">
        <f>IFERROR(IF(NOT(AR158=0), AR158 &amp; " - " &amp; INDEX(Produktionsmethoden!$M:$M, MATCH(AR158, Produktionsmethoden!$K:$K, 0)), 0), AR158)</f>
        <v>0</v>
      </c>
      <c r="AK158" s="200">
        <f>IFERROR(IF(NOT(AS158=0), AS158 &amp; " - " &amp; INDEX(Produktionsmethoden!$M:$M, MATCH(AS158, Produktionsmethoden!$K:$K, 0)), 0), AS158)</f>
        <v>0</v>
      </c>
      <c r="AL158" s="200">
        <f>IFERROR(IF(NOT(AT158=0), AT158 &amp; " - " &amp; INDEX(Produktionsmethoden!$M:$M, MATCH(AT158, Produktionsmethoden!$K:$K, 0)), 0), AT158)</f>
        <v>0</v>
      </c>
      <c r="AM158" s="187" t="str" cm="1">
        <f t="array" ref="AM158">IF(ISBLANK($E158), "Bitte CN Code in Spalte C angeben", IFERROR(INDEX(Produktionsmethoden!B:B, MATCH($E158, Produktionsmethoden!$A:$A, 0), 0), ""))</f>
        <v>Bitte CN Code in Spalte C angeben</v>
      </c>
      <c r="AN158" s="187" cm="1">
        <f t="array" ref="AN158">IF(ISBLANK($E158), 0, IFERROR(INDEX(Produktionsmethoden!C:C, MATCH($E158, Produktionsmethoden!$A:$A, 0), 0), ""))</f>
        <v>0</v>
      </c>
      <c r="AO158" s="187" cm="1">
        <f t="array" ref="AO158">IF(ISBLANK($E158), 0, IFERROR(INDEX(Produktionsmethoden!D:D, MATCH($E158, Produktionsmethoden!$A:$A, 0), 0), ""))</f>
        <v>0</v>
      </c>
      <c r="AP158" s="187" cm="1">
        <f t="array" ref="AP158">IF(ISBLANK($E158), 0, IFERROR(INDEX(Produktionsmethoden!E:E, MATCH($E158, Produktionsmethoden!$A:$A, 0), 0), ""))</f>
        <v>0</v>
      </c>
      <c r="AQ158" s="187" cm="1">
        <f t="array" ref="AQ158">IF(ISBLANK($E158), 0, IFERROR(INDEX(Produktionsmethoden!F:F, MATCH($E158, Produktionsmethoden!$A:$A, 0), 0), ""))</f>
        <v>0</v>
      </c>
      <c r="AR158" s="187" cm="1">
        <f t="array" ref="AR158">IF(ISBLANK($E158), 0, IFERROR(INDEX(Produktionsmethoden!G:G, MATCH($E158, Produktionsmethoden!$A:$A, 0), 0), ""))</f>
        <v>0</v>
      </c>
      <c r="AS158" s="187" cm="1">
        <f t="array" ref="AS158">IF(ISBLANK($E158), 0, IFERROR(INDEX(Produktionsmethoden!H:H, MATCH($E158, Produktionsmethoden!$A:$A, 0), 0), ""))</f>
        <v>0</v>
      </c>
      <c r="AT158" s="187" cm="1">
        <f t="array" ref="AT158">IF(ISBLANK($E158), 0, IFERROR(INDEX(Produktionsmethoden!I:I, MATCH($E158, Produktionsmethoden!$A:$A, 0), 0), ""))</f>
        <v>0</v>
      </c>
      <c r="AU158" s="188"/>
    </row>
    <row r="159" spans="1:47" s="180" customFormat="1" ht="45" customHeight="1" thickTop="1" thickBot="1">
      <c r="A159" s="170"/>
      <c r="B159" s="179"/>
      <c r="C159" s="203">
        <v>146</v>
      </c>
      <c r="D159" s="312"/>
      <c r="E159" s="303"/>
      <c r="F159" s="313"/>
      <c r="G159" s="303"/>
      <c r="H159" s="303"/>
      <c r="I159" s="164"/>
      <c r="J159" s="303"/>
      <c r="K159" s="303"/>
      <c r="L159" s="163"/>
      <c r="M159" s="163"/>
      <c r="N159" s="307" t="str">
        <f t="shared" si="2"/>
        <v>Bitte zuerst Warenmenge in M angeben</v>
      </c>
      <c r="O159" s="163"/>
      <c r="P159" s="162"/>
      <c r="Q159" s="161"/>
      <c r="R159" s="160"/>
      <c r="S159" s="160"/>
      <c r="T159" s="159"/>
      <c r="U159" s="310"/>
      <c r="V159" s="310"/>
      <c r="W159" s="310"/>
      <c r="X159" s="310"/>
      <c r="Y159" s="310"/>
      <c r="Z159" s="310"/>
      <c r="AA159" s="310"/>
      <c r="AB159" s="206"/>
      <c r="AC159" s="206"/>
      <c r="AD159" s="207"/>
      <c r="AE159" s="200" t="str">
        <f>IFERROR(IF(NOT(AM159=0), AM159 &amp; " - " &amp; INDEX(Produktionsmethoden!$M:$M, MATCH(AM159, Produktionsmethoden!$K:$K, 0)), 0), AM159)</f>
        <v>Bitte CN Code in Spalte C angeben</v>
      </c>
      <c r="AF159" s="200">
        <f>IFERROR(IF(NOT(AN159=0), AN159 &amp; " - " &amp; INDEX(Produktionsmethoden!$M:$M, MATCH(AN159, Produktionsmethoden!$K:$K, 0)), 0), AN159)</f>
        <v>0</v>
      </c>
      <c r="AG159" s="200">
        <f>IFERROR(IF(NOT(AO159=0), AO159 &amp; " - " &amp; INDEX(Produktionsmethoden!$M:$M, MATCH(AO159, Produktionsmethoden!$K:$K, 0)), 0), AO159)</f>
        <v>0</v>
      </c>
      <c r="AH159" s="200">
        <f>IFERROR(IF(NOT(AP159=0), AP159 &amp; " - " &amp; INDEX(Produktionsmethoden!$M:$M, MATCH(AP159, Produktionsmethoden!$K:$K, 0)), 0), AP159)</f>
        <v>0</v>
      </c>
      <c r="AI159" s="200">
        <f>IFERROR(IF(NOT(AQ159=0), AQ159 &amp; " - " &amp; INDEX(Produktionsmethoden!$M:$M, MATCH(AQ159, Produktionsmethoden!$K:$K, 0)), 0), AQ159)</f>
        <v>0</v>
      </c>
      <c r="AJ159" s="200">
        <f>IFERROR(IF(NOT(AR159=0), AR159 &amp; " - " &amp; INDEX(Produktionsmethoden!$M:$M, MATCH(AR159, Produktionsmethoden!$K:$K, 0)), 0), AR159)</f>
        <v>0</v>
      </c>
      <c r="AK159" s="200">
        <f>IFERROR(IF(NOT(AS159=0), AS159 &amp; " - " &amp; INDEX(Produktionsmethoden!$M:$M, MATCH(AS159, Produktionsmethoden!$K:$K, 0)), 0), AS159)</f>
        <v>0</v>
      </c>
      <c r="AL159" s="200">
        <f>IFERROR(IF(NOT(AT159=0), AT159 &amp; " - " &amp; INDEX(Produktionsmethoden!$M:$M, MATCH(AT159, Produktionsmethoden!$K:$K, 0)), 0), AT159)</f>
        <v>0</v>
      </c>
      <c r="AM159" s="187" t="str" cm="1">
        <f t="array" ref="AM159">IF(ISBLANK($E159), "Bitte CN Code in Spalte C angeben", IFERROR(INDEX(Produktionsmethoden!B:B, MATCH($E159, Produktionsmethoden!$A:$A, 0), 0), ""))</f>
        <v>Bitte CN Code in Spalte C angeben</v>
      </c>
      <c r="AN159" s="187" cm="1">
        <f t="array" ref="AN159">IF(ISBLANK($E159), 0, IFERROR(INDEX(Produktionsmethoden!C:C, MATCH($E159, Produktionsmethoden!$A:$A, 0), 0), ""))</f>
        <v>0</v>
      </c>
      <c r="AO159" s="187" cm="1">
        <f t="array" ref="AO159">IF(ISBLANK($E159), 0, IFERROR(INDEX(Produktionsmethoden!D:D, MATCH($E159, Produktionsmethoden!$A:$A, 0), 0), ""))</f>
        <v>0</v>
      </c>
      <c r="AP159" s="187" cm="1">
        <f t="array" ref="AP159">IF(ISBLANK($E159), 0, IFERROR(INDEX(Produktionsmethoden!E:E, MATCH($E159, Produktionsmethoden!$A:$A, 0), 0), ""))</f>
        <v>0</v>
      </c>
      <c r="AQ159" s="187" cm="1">
        <f t="array" ref="AQ159">IF(ISBLANK($E159), 0, IFERROR(INDEX(Produktionsmethoden!F:F, MATCH($E159, Produktionsmethoden!$A:$A, 0), 0), ""))</f>
        <v>0</v>
      </c>
      <c r="AR159" s="187" cm="1">
        <f t="array" ref="AR159">IF(ISBLANK($E159), 0, IFERROR(INDEX(Produktionsmethoden!G:G, MATCH($E159, Produktionsmethoden!$A:$A, 0), 0), ""))</f>
        <v>0</v>
      </c>
      <c r="AS159" s="187" cm="1">
        <f t="array" ref="AS159">IF(ISBLANK($E159), 0, IFERROR(INDEX(Produktionsmethoden!H:H, MATCH($E159, Produktionsmethoden!$A:$A, 0), 0), ""))</f>
        <v>0</v>
      </c>
      <c r="AT159" s="187" cm="1">
        <f t="array" ref="AT159">IF(ISBLANK($E159), 0, IFERROR(INDEX(Produktionsmethoden!I:I, MATCH($E159, Produktionsmethoden!$A:$A, 0), 0), ""))</f>
        <v>0</v>
      </c>
      <c r="AU159" s="188"/>
    </row>
    <row r="160" spans="1:47" s="180" customFormat="1" ht="45" customHeight="1" thickTop="1" thickBot="1">
      <c r="A160" s="170"/>
      <c r="B160" s="179"/>
      <c r="C160" s="203">
        <v>147</v>
      </c>
      <c r="D160" s="312"/>
      <c r="E160" s="303"/>
      <c r="F160" s="313"/>
      <c r="G160" s="303"/>
      <c r="H160" s="303"/>
      <c r="I160" s="164"/>
      <c r="J160" s="303"/>
      <c r="K160" s="303"/>
      <c r="L160" s="163"/>
      <c r="M160" s="163"/>
      <c r="N160" s="307" t="str">
        <f t="shared" si="2"/>
        <v>Bitte zuerst Warenmenge in M angeben</v>
      </c>
      <c r="O160" s="163"/>
      <c r="P160" s="162"/>
      <c r="Q160" s="161"/>
      <c r="R160" s="160"/>
      <c r="S160" s="160"/>
      <c r="T160" s="159"/>
      <c r="U160" s="310"/>
      <c r="V160" s="310"/>
      <c r="W160" s="310"/>
      <c r="X160" s="310"/>
      <c r="Y160" s="310"/>
      <c r="Z160" s="310"/>
      <c r="AA160" s="310"/>
      <c r="AB160" s="206"/>
      <c r="AC160" s="206"/>
      <c r="AD160" s="207"/>
      <c r="AE160" s="200" t="str">
        <f>IFERROR(IF(NOT(AM160=0), AM160 &amp; " - " &amp; INDEX(Produktionsmethoden!$M:$M, MATCH(AM160, Produktionsmethoden!$K:$K, 0)), 0), AM160)</f>
        <v>Bitte CN Code in Spalte C angeben</v>
      </c>
      <c r="AF160" s="200">
        <f>IFERROR(IF(NOT(AN160=0), AN160 &amp; " - " &amp; INDEX(Produktionsmethoden!$M:$M, MATCH(AN160, Produktionsmethoden!$K:$K, 0)), 0), AN160)</f>
        <v>0</v>
      </c>
      <c r="AG160" s="200">
        <f>IFERROR(IF(NOT(AO160=0), AO160 &amp; " - " &amp; INDEX(Produktionsmethoden!$M:$M, MATCH(AO160, Produktionsmethoden!$K:$K, 0)), 0), AO160)</f>
        <v>0</v>
      </c>
      <c r="AH160" s="200">
        <f>IFERROR(IF(NOT(AP160=0), AP160 &amp; " - " &amp; INDEX(Produktionsmethoden!$M:$M, MATCH(AP160, Produktionsmethoden!$K:$K, 0)), 0), AP160)</f>
        <v>0</v>
      </c>
      <c r="AI160" s="200">
        <f>IFERROR(IF(NOT(AQ160=0), AQ160 &amp; " - " &amp; INDEX(Produktionsmethoden!$M:$M, MATCH(AQ160, Produktionsmethoden!$K:$K, 0)), 0), AQ160)</f>
        <v>0</v>
      </c>
      <c r="AJ160" s="200">
        <f>IFERROR(IF(NOT(AR160=0), AR160 &amp; " - " &amp; INDEX(Produktionsmethoden!$M:$M, MATCH(AR160, Produktionsmethoden!$K:$K, 0)), 0), AR160)</f>
        <v>0</v>
      </c>
      <c r="AK160" s="200">
        <f>IFERROR(IF(NOT(AS160=0), AS160 &amp; " - " &amp; INDEX(Produktionsmethoden!$M:$M, MATCH(AS160, Produktionsmethoden!$K:$K, 0)), 0), AS160)</f>
        <v>0</v>
      </c>
      <c r="AL160" s="200">
        <f>IFERROR(IF(NOT(AT160=0), AT160 &amp; " - " &amp; INDEX(Produktionsmethoden!$M:$M, MATCH(AT160, Produktionsmethoden!$K:$K, 0)), 0), AT160)</f>
        <v>0</v>
      </c>
      <c r="AM160" s="187" t="str" cm="1">
        <f t="array" ref="AM160">IF(ISBLANK($E160), "Bitte CN Code in Spalte C angeben", IFERROR(INDEX(Produktionsmethoden!B:B, MATCH($E160, Produktionsmethoden!$A:$A, 0), 0), ""))</f>
        <v>Bitte CN Code in Spalte C angeben</v>
      </c>
      <c r="AN160" s="187" cm="1">
        <f t="array" ref="AN160">IF(ISBLANK($E160), 0, IFERROR(INDEX(Produktionsmethoden!C:C, MATCH($E160, Produktionsmethoden!$A:$A, 0), 0), ""))</f>
        <v>0</v>
      </c>
      <c r="AO160" s="187" cm="1">
        <f t="array" ref="AO160">IF(ISBLANK($E160), 0, IFERROR(INDEX(Produktionsmethoden!D:D, MATCH($E160, Produktionsmethoden!$A:$A, 0), 0), ""))</f>
        <v>0</v>
      </c>
      <c r="AP160" s="187" cm="1">
        <f t="array" ref="AP160">IF(ISBLANK($E160), 0, IFERROR(INDEX(Produktionsmethoden!E:E, MATCH($E160, Produktionsmethoden!$A:$A, 0), 0), ""))</f>
        <v>0</v>
      </c>
      <c r="AQ160" s="187" cm="1">
        <f t="array" ref="AQ160">IF(ISBLANK($E160), 0, IFERROR(INDEX(Produktionsmethoden!F:F, MATCH($E160, Produktionsmethoden!$A:$A, 0), 0), ""))</f>
        <v>0</v>
      </c>
      <c r="AR160" s="187" cm="1">
        <f t="array" ref="AR160">IF(ISBLANK($E160), 0, IFERROR(INDEX(Produktionsmethoden!G:G, MATCH($E160, Produktionsmethoden!$A:$A, 0), 0), ""))</f>
        <v>0</v>
      </c>
      <c r="AS160" s="187" cm="1">
        <f t="array" ref="AS160">IF(ISBLANK($E160), 0, IFERROR(INDEX(Produktionsmethoden!H:H, MATCH($E160, Produktionsmethoden!$A:$A, 0), 0), ""))</f>
        <v>0</v>
      </c>
      <c r="AT160" s="187" cm="1">
        <f t="array" ref="AT160">IF(ISBLANK($E160), 0, IFERROR(INDEX(Produktionsmethoden!I:I, MATCH($E160, Produktionsmethoden!$A:$A, 0), 0), ""))</f>
        <v>0</v>
      </c>
      <c r="AU160" s="188"/>
    </row>
    <row r="161" spans="1:47" s="180" customFormat="1" ht="45" customHeight="1" thickTop="1" thickBot="1">
      <c r="A161" s="170"/>
      <c r="B161" s="179"/>
      <c r="C161" s="203">
        <v>148</v>
      </c>
      <c r="D161" s="312"/>
      <c r="E161" s="303"/>
      <c r="F161" s="313"/>
      <c r="G161" s="303"/>
      <c r="H161" s="303"/>
      <c r="I161" s="164"/>
      <c r="J161" s="303"/>
      <c r="K161" s="303"/>
      <c r="L161" s="163"/>
      <c r="M161" s="163"/>
      <c r="N161" s="307" t="str">
        <f t="shared" si="2"/>
        <v>Bitte zuerst Warenmenge in M angeben</v>
      </c>
      <c r="O161" s="163"/>
      <c r="P161" s="162"/>
      <c r="Q161" s="161"/>
      <c r="R161" s="160"/>
      <c r="S161" s="160"/>
      <c r="T161" s="159"/>
      <c r="U161" s="310"/>
      <c r="V161" s="310"/>
      <c r="W161" s="310"/>
      <c r="X161" s="310"/>
      <c r="Y161" s="310"/>
      <c r="Z161" s="310"/>
      <c r="AA161" s="310"/>
      <c r="AB161" s="206"/>
      <c r="AC161" s="206"/>
      <c r="AD161" s="207"/>
      <c r="AE161" s="200" t="str">
        <f>IFERROR(IF(NOT(AM161=0), AM161 &amp; " - " &amp; INDEX(Produktionsmethoden!$M:$M, MATCH(AM161, Produktionsmethoden!$K:$K, 0)), 0), AM161)</f>
        <v>Bitte CN Code in Spalte C angeben</v>
      </c>
      <c r="AF161" s="200">
        <f>IFERROR(IF(NOT(AN161=0), AN161 &amp; " - " &amp; INDEX(Produktionsmethoden!$M:$M, MATCH(AN161, Produktionsmethoden!$K:$K, 0)), 0), AN161)</f>
        <v>0</v>
      </c>
      <c r="AG161" s="200">
        <f>IFERROR(IF(NOT(AO161=0), AO161 &amp; " - " &amp; INDEX(Produktionsmethoden!$M:$M, MATCH(AO161, Produktionsmethoden!$K:$K, 0)), 0), AO161)</f>
        <v>0</v>
      </c>
      <c r="AH161" s="200">
        <f>IFERROR(IF(NOT(AP161=0), AP161 &amp; " - " &amp; INDEX(Produktionsmethoden!$M:$M, MATCH(AP161, Produktionsmethoden!$K:$K, 0)), 0), AP161)</f>
        <v>0</v>
      </c>
      <c r="AI161" s="200">
        <f>IFERROR(IF(NOT(AQ161=0), AQ161 &amp; " - " &amp; INDEX(Produktionsmethoden!$M:$M, MATCH(AQ161, Produktionsmethoden!$K:$K, 0)), 0), AQ161)</f>
        <v>0</v>
      </c>
      <c r="AJ161" s="200">
        <f>IFERROR(IF(NOT(AR161=0), AR161 &amp; " - " &amp; INDEX(Produktionsmethoden!$M:$M, MATCH(AR161, Produktionsmethoden!$K:$K, 0)), 0), AR161)</f>
        <v>0</v>
      </c>
      <c r="AK161" s="200">
        <f>IFERROR(IF(NOT(AS161=0), AS161 &amp; " - " &amp; INDEX(Produktionsmethoden!$M:$M, MATCH(AS161, Produktionsmethoden!$K:$K, 0)), 0), AS161)</f>
        <v>0</v>
      </c>
      <c r="AL161" s="200">
        <f>IFERROR(IF(NOT(AT161=0), AT161 &amp; " - " &amp; INDEX(Produktionsmethoden!$M:$M, MATCH(AT161, Produktionsmethoden!$K:$K, 0)), 0), AT161)</f>
        <v>0</v>
      </c>
      <c r="AM161" s="187" t="str" cm="1">
        <f t="array" ref="AM161">IF(ISBLANK($E161), "Bitte CN Code in Spalte C angeben", IFERROR(INDEX(Produktionsmethoden!B:B, MATCH($E161, Produktionsmethoden!$A:$A, 0), 0), ""))</f>
        <v>Bitte CN Code in Spalte C angeben</v>
      </c>
      <c r="AN161" s="187" cm="1">
        <f t="array" ref="AN161">IF(ISBLANK($E161), 0, IFERROR(INDEX(Produktionsmethoden!C:C, MATCH($E161, Produktionsmethoden!$A:$A, 0), 0), ""))</f>
        <v>0</v>
      </c>
      <c r="AO161" s="187" cm="1">
        <f t="array" ref="AO161">IF(ISBLANK($E161), 0, IFERROR(INDEX(Produktionsmethoden!D:D, MATCH($E161, Produktionsmethoden!$A:$A, 0), 0), ""))</f>
        <v>0</v>
      </c>
      <c r="AP161" s="187" cm="1">
        <f t="array" ref="AP161">IF(ISBLANK($E161), 0, IFERROR(INDEX(Produktionsmethoden!E:E, MATCH($E161, Produktionsmethoden!$A:$A, 0), 0), ""))</f>
        <v>0</v>
      </c>
      <c r="AQ161" s="187" cm="1">
        <f t="array" ref="AQ161">IF(ISBLANK($E161), 0, IFERROR(INDEX(Produktionsmethoden!F:F, MATCH($E161, Produktionsmethoden!$A:$A, 0), 0), ""))</f>
        <v>0</v>
      </c>
      <c r="AR161" s="187" cm="1">
        <f t="array" ref="AR161">IF(ISBLANK($E161), 0, IFERROR(INDEX(Produktionsmethoden!G:G, MATCH($E161, Produktionsmethoden!$A:$A, 0), 0), ""))</f>
        <v>0</v>
      </c>
      <c r="AS161" s="187" cm="1">
        <f t="array" ref="AS161">IF(ISBLANK($E161), 0, IFERROR(INDEX(Produktionsmethoden!H:H, MATCH($E161, Produktionsmethoden!$A:$A, 0), 0), ""))</f>
        <v>0</v>
      </c>
      <c r="AT161" s="187" cm="1">
        <f t="array" ref="AT161">IF(ISBLANK($E161), 0, IFERROR(INDEX(Produktionsmethoden!I:I, MATCH($E161, Produktionsmethoden!$A:$A, 0), 0), ""))</f>
        <v>0</v>
      </c>
      <c r="AU161" s="188"/>
    </row>
    <row r="162" spans="1:47" s="180" customFormat="1" ht="45" customHeight="1" thickTop="1" thickBot="1">
      <c r="A162" s="170"/>
      <c r="B162" s="179"/>
      <c r="C162" s="203">
        <v>149</v>
      </c>
      <c r="D162" s="312"/>
      <c r="E162" s="303"/>
      <c r="F162" s="313"/>
      <c r="G162" s="303"/>
      <c r="H162" s="303"/>
      <c r="I162" s="164"/>
      <c r="J162" s="303"/>
      <c r="K162" s="303"/>
      <c r="L162" s="163"/>
      <c r="M162" s="163"/>
      <c r="N162" s="307" t="str">
        <f t="shared" si="2"/>
        <v>Bitte zuerst Warenmenge in M angeben</v>
      </c>
      <c r="O162" s="163"/>
      <c r="P162" s="162"/>
      <c r="Q162" s="161"/>
      <c r="R162" s="160"/>
      <c r="S162" s="160"/>
      <c r="T162" s="159"/>
      <c r="U162" s="310"/>
      <c r="V162" s="310"/>
      <c r="W162" s="310"/>
      <c r="X162" s="310"/>
      <c r="Y162" s="310"/>
      <c r="Z162" s="310"/>
      <c r="AA162" s="310"/>
      <c r="AB162" s="206"/>
      <c r="AC162" s="206"/>
      <c r="AD162" s="207"/>
      <c r="AE162" s="200" t="str">
        <f>IFERROR(IF(NOT(AM162=0), AM162 &amp; " - " &amp; INDEX(Produktionsmethoden!$M:$M, MATCH(AM162, Produktionsmethoden!$K:$K, 0)), 0), AM162)</f>
        <v>Bitte CN Code in Spalte C angeben</v>
      </c>
      <c r="AF162" s="200">
        <f>IFERROR(IF(NOT(AN162=0), AN162 &amp; " - " &amp; INDEX(Produktionsmethoden!$M:$M, MATCH(AN162, Produktionsmethoden!$K:$K, 0)), 0), AN162)</f>
        <v>0</v>
      </c>
      <c r="AG162" s="200">
        <f>IFERROR(IF(NOT(AO162=0), AO162 &amp; " - " &amp; INDEX(Produktionsmethoden!$M:$M, MATCH(AO162, Produktionsmethoden!$K:$K, 0)), 0), AO162)</f>
        <v>0</v>
      </c>
      <c r="AH162" s="200">
        <f>IFERROR(IF(NOT(AP162=0), AP162 &amp; " - " &amp; INDEX(Produktionsmethoden!$M:$M, MATCH(AP162, Produktionsmethoden!$K:$K, 0)), 0), AP162)</f>
        <v>0</v>
      </c>
      <c r="AI162" s="200">
        <f>IFERROR(IF(NOT(AQ162=0), AQ162 &amp; " - " &amp; INDEX(Produktionsmethoden!$M:$M, MATCH(AQ162, Produktionsmethoden!$K:$K, 0)), 0), AQ162)</f>
        <v>0</v>
      </c>
      <c r="AJ162" s="200">
        <f>IFERROR(IF(NOT(AR162=0), AR162 &amp; " - " &amp; INDEX(Produktionsmethoden!$M:$M, MATCH(AR162, Produktionsmethoden!$K:$K, 0)), 0), AR162)</f>
        <v>0</v>
      </c>
      <c r="AK162" s="200">
        <f>IFERROR(IF(NOT(AS162=0), AS162 &amp; " - " &amp; INDEX(Produktionsmethoden!$M:$M, MATCH(AS162, Produktionsmethoden!$K:$K, 0)), 0), AS162)</f>
        <v>0</v>
      </c>
      <c r="AL162" s="200">
        <f>IFERROR(IF(NOT(AT162=0), AT162 &amp; " - " &amp; INDEX(Produktionsmethoden!$M:$M, MATCH(AT162, Produktionsmethoden!$K:$K, 0)), 0), AT162)</f>
        <v>0</v>
      </c>
      <c r="AM162" s="187" t="str" cm="1">
        <f t="array" ref="AM162">IF(ISBLANK($E162), "Bitte CN Code in Spalte C angeben", IFERROR(INDEX(Produktionsmethoden!B:B, MATCH($E162, Produktionsmethoden!$A:$A, 0), 0), ""))</f>
        <v>Bitte CN Code in Spalte C angeben</v>
      </c>
      <c r="AN162" s="187" cm="1">
        <f t="array" ref="AN162">IF(ISBLANK($E162), 0, IFERROR(INDEX(Produktionsmethoden!C:C, MATCH($E162, Produktionsmethoden!$A:$A, 0), 0), ""))</f>
        <v>0</v>
      </c>
      <c r="AO162" s="187" cm="1">
        <f t="array" ref="AO162">IF(ISBLANK($E162), 0, IFERROR(INDEX(Produktionsmethoden!D:D, MATCH($E162, Produktionsmethoden!$A:$A, 0), 0), ""))</f>
        <v>0</v>
      </c>
      <c r="AP162" s="187" cm="1">
        <f t="array" ref="AP162">IF(ISBLANK($E162), 0, IFERROR(INDEX(Produktionsmethoden!E:E, MATCH($E162, Produktionsmethoden!$A:$A, 0), 0), ""))</f>
        <v>0</v>
      </c>
      <c r="AQ162" s="187" cm="1">
        <f t="array" ref="AQ162">IF(ISBLANK($E162), 0, IFERROR(INDEX(Produktionsmethoden!F:F, MATCH($E162, Produktionsmethoden!$A:$A, 0), 0), ""))</f>
        <v>0</v>
      </c>
      <c r="AR162" s="187" cm="1">
        <f t="array" ref="AR162">IF(ISBLANK($E162), 0, IFERROR(INDEX(Produktionsmethoden!G:G, MATCH($E162, Produktionsmethoden!$A:$A, 0), 0), ""))</f>
        <v>0</v>
      </c>
      <c r="AS162" s="187" cm="1">
        <f t="array" ref="AS162">IF(ISBLANK($E162), 0, IFERROR(INDEX(Produktionsmethoden!H:H, MATCH($E162, Produktionsmethoden!$A:$A, 0), 0), ""))</f>
        <v>0</v>
      </c>
      <c r="AT162" s="187" cm="1">
        <f t="array" ref="AT162">IF(ISBLANK($E162), 0, IFERROR(INDEX(Produktionsmethoden!I:I, MATCH($E162, Produktionsmethoden!$A:$A, 0), 0), ""))</f>
        <v>0</v>
      </c>
      <c r="AU162" s="188"/>
    </row>
    <row r="163" spans="1:47" s="180" customFormat="1" ht="45" customHeight="1" thickTop="1" thickBot="1">
      <c r="A163" s="170"/>
      <c r="B163" s="179"/>
      <c r="C163" s="203">
        <v>150</v>
      </c>
      <c r="D163" s="312"/>
      <c r="E163" s="303"/>
      <c r="F163" s="313"/>
      <c r="G163" s="303"/>
      <c r="H163" s="303"/>
      <c r="I163" s="164"/>
      <c r="J163" s="303"/>
      <c r="K163" s="303"/>
      <c r="L163" s="163"/>
      <c r="M163" s="163"/>
      <c r="N163" s="307" t="str">
        <f t="shared" si="2"/>
        <v>Bitte zuerst Warenmenge in M angeben</v>
      </c>
      <c r="O163" s="163"/>
      <c r="P163" s="162"/>
      <c r="Q163" s="161"/>
      <c r="R163" s="160"/>
      <c r="S163" s="160"/>
      <c r="T163" s="159"/>
      <c r="U163" s="310"/>
      <c r="V163" s="310"/>
      <c r="W163" s="310"/>
      <c r="X163" s="310"/>
      <c r="Y163" s="310"/>
      <c r="Z163" s="310"/>
      <c r="AA163" s="310"/>
      <c r="AB163" s="206"/>
      <c r="AC163" s="206"/>
      <c r="AD163" s="207"/>
      <c r="AE163" s="200" t="str">
        <f>IFERROR(IF(NOT(AM163=0), AM163 &amp; " - " &amp; INDEX(Produktionsmethoden!$M:$M, MATCH(AM163, Produktionsmethoden!$K:$K, 0)), 0), AM163)</f>
        <v>Bitte CN Code in Spalte C angeben</v>
      </c>
      <c r="AF163" s="200">
        <f>IFERROR(IF(NOT(AN163=0), AN163 &amp; " - " &amp; INDEX(Produktionsmethoden!$M:$M, MATCH(AN163, Produktionsmethoden!$K:$K, 0)), 0), AN163)</f>
        <v>0</v>
      </c>
      <c r="AG163" s="200">
        <f>IFERROR(IF(NOT(AO163=0), AO163 &amp; " - " &amp; INDEX(Produktionsmethoden!$M:$M, MATCH(AO163, Produktionsmethoden!$K:$K, 0)), 0), AO163)</f>
        <v>0</v>
      </c>
      <c r="AH163" s="200">
        <f>IFERROR(IF(NOT(AP163=0), AP163 &amp; " - " &amp; INDEX(Produktionsmethoden!$M:$M, MATCH(AP163, Produktionsmethoden!$K:$K, 0)), 0), AP163)</f>
        <v>0</v>
      </c>
      <c r="AI163" s="200">
        <f>IFERROR(IF(NOT(AQ163=0), AQ163 &amp; " - " &amp; INDEX(Produktionsmethoden!$M:$M, MATCH(AQ163, Produktionsmethoden!$K:$K, 0)), 0), AQ163)</f>
        <v>0</v>
      </c>
      <c r="AJ163" s="200">
        <f>IFERROR(IF(NOT(AR163=0), AR163 &amp; " - " &amp; INDEX(Produktionsmethoden!$M:$M, MATCH(AR163, Produktionsmethoden!$K:$K, 0)), 0), AR163)</f>
        <v>0</v>
      </c>
      <c r="AK163" s="200">
        <f>IFERROR(IF(NOT(AS163=0), AS163 &amp; " - " &amp; INDEX(Produktionsmethoden!$M:$M, MATCH(AS163, Produktionsmethoden!$K:$K, 0)), 0), AS163)</f>
        <v>0</v>
      </c>
      <c r="AL163" s="200">
        <f>IFERROR(IF(NOT(AT163=0), AT163 &amp; " - " &amp; INDEX(Produktionsmethoden!$M:$M, MATCH(AT163, Produktionsmethoden!$K:$K, 0)), 0), AT163)</f>
        <v>0</v>
      </c>
      <c r="AM163" s="187" t="str" cm="1">
        <f t="array" ref="AM163">IF(ISBLANK($E163), "Bitte CN Code in Spalte C angeben", IFERROR(INDEX(Produktionsmethoden!B:B, MATCH($E163, Produktionsmethoden!$A:$A, 0), 0), ""))</f>
        <v>Bitte CN Code in Spalte C angeben</v>
      </c>
      <c r="AN163" s="187" cm="1">
        <f t="array" ref="AN163">IF(ISBLANK($E163), 0, IFERROR(INDEX(Produktionsmethoden!C:C, MATCH($E163, Produktionsmethoden!$A:$A, 0), 0), ""))</f>
        <v>0</v>
      </c>
      <c r="AO163" s="187" cm="1">
        <f t="array" ref="AO163">IF(ISBLANK($E163), 0, IFERROR(INDEX(Produktionsmethoden!D:D, MATCH($E163, Produktionsmethoden!$A:$A, 0), 0), ""))</f>
        <v>0</v>
      </c>
      <c r="AP163" s="187" cm="1">
        <f t="array" ref="AP163">IF(ISBLANK($E163), 0, IFERROR(INDEX(Produktionsmethoden!E:E, MATCH($E163, Produktionsmethoden!$A:$A, 0), 0), ""))</f>
        <v>0</v>
      </c>
      <c r="AQ163" s="187" cm="1">
        <f t="array" ref="AQ163">IF(ISBLANK($E163), 0, IFERROR(INDEX(Produktionsmethoden!F:F, MATCH($E163, Produktionsmethoden!$A:$A, 0), 0), ""))</f>
        <v>0</v>
      </c>
      <c r="AR163" s="187" cm="1">
        <f t="array" ref="AR163">IF(ISBLANK($E163), 0, IFERROR(INDEX(Produktionsmethoden!G:G, MATCH($E163, Produktionsmethoden!$A:$A, 0), 0), ""))</f>
        <v>0</v>
      </c>
      <c r="AS163" s="187" cm="1">
        <f t="array" ref="AS163">IF(ISBLANK($E163), 0, IFERROR(INDEX(Produktionsmethoden!H:H, MATCH($E163, Produktionsmethoden!$A:$A, 0), 0), ""))</f>
        <v>0</v>
      </c>
      <c r="AT163" s="187" cm="1">
        <f t="array" ref="AT163">IF(ISBLANK($E163), 0, IFERROR(INDEX(Produktionsmethoden!I:I, MATCH($E163, Produktionsmethoden!$A:$A, 0), 0), ""))</f>
        <v>0</v>
      </c>
      <c r="AU163" s="188"/>
    </row>
    <row r="164" spans="1:47" s="180" customFormat="1" ht="45" customHeight="1" thickTop="1" thickBot="1">
      <c r="A164" s="170"/>
      <c r="B164" s="179"/>
      <c r="C164" s="203">
        <v>151</v>
      </c>
      <c r="D164" s="312"/>
      <c r="E164" s="303"/>
      <c r="F164" s="313"/>
      <c r="G164" s="303"/>
      <c r="H164" s="303"/>
      <c r="I164" s="164"/>
      <c r="J164" s="303"/>
      <c r="K164" s="303"/>
      <c r="L164" s="163"/>
      <c r="M164" s="163"/>
      <c r="N164" s="307" t="str">
        <f t="shared" si="2"/>
        <v>Bitte zuerst Warenmenge in M angeben</v>
      </c>
      <c r="O164" s="163"/>
      <c r="P164" s="162"/>
      <c r="Q164" s="161"/>
      <c r="R164" s="160"/>
      <c r="S164" s="160"/>
      <c r="T164" s="159"/>
      <c r="U164" s="310"/>
      <c r="V164" s="310"/>
      <c r="W164" s="310"/>
      <c r="X164" s="310"/>
      <c r="Y164" s="310"/>
      <c r="Z164" s="310"/>
      <c r="AA164" s="310"/>
      <c r="AB164" s="206"/>
      <c r="AC164" s="206"/>
      <c r="AD164" s="207"/>
      <c r="AE164" s="200" t="str">
        <f>IFERROR(IF(NOT(AM164=0), AM164 &amp; " - " &amp; INDEX(Produktionsmethoden!$M:$M, MATCH(AM164, Produktionsmethoden!$K:$K, 0)), 0), AM164)</f>
        <v>Bitte CN Code in Spalte C angeben</v>
      </c>
      <c r="AF164" s="200">
        <f>IFERROR(IF(NOT(AN164=0), AN164 &amp; " - " &amp; INDEX(Produktionsmethoden!$M:$M, MATCH(AN164, Produktionsmethoden!$K:$K, 0)), 0), AN164)</f>
        <v>0</v>
      </c>
      <c r="AG164" s="200">
        <f>IFERROR(IF(NOT(AO164=0), AO164 &amp; " - " &amp; INDEX(Produktionsmethoden!$M:$M, MATCH(AO164, Produktionsmethoden!$K:$K, 0)), 0), AO164)</f>
        <v>0</v>
      </c>
      <c r="AH164" s="200">
        <f>IFERROR(IF(NOT(AP164=0), AP164 &amp; " - " &amp; INDEX(Produktionsmethoden!$M:$M, MATCH(AP164, Produktionsmethoden!$K:$K, 0)), 0), AP164)</f>
        <v>0</v>
      </c>
      <c r="AI164" s="200">
        <f>IFERROR(IF(NOT(AQ164=0), AQ164 &amp; " - " &amp; INDEX(Produktionsmethoden!$M:$M, MATCH(AQ164, Produktionsmethoden!$K:$K, 0)), 0), AQ164)</f>
        <v>0</v>
      </c>
      <c r="AJ164" s="200">
        <f>IFERROR(IF(NOT(AR164=0), AR164 &amp; " - " &amp; INDEX(Produktionsmethoden!$M:$M, MATCH(AR164, Produktionsmethoden!$K:$K, 0)), 0), AR164)</f>
        <v>0</v>
      </c>
      <c r="AK164" s="200">
        <f>IFERROR(IF(NOT(AS164=0), AS164 &amp; " - " &amp; INDEX(Produktionsmethoden!$M:$M, MATCH(AS164, Produktionsmethoden!$K:$K, 0)), 0), AS164)</f>
        <v>0</v>
      </c>
      <c r="AL164" s="200">
        <f>IFERROR(IF(NOT(AT164=0), AT164 &amp; " - " &amp; INDEX(Produktionsmethoden!$M:$M, MATCH(AT164, Produktionsmethoden!$K:$K, 0)), 0), AT164)</f>
        <v>0</v>
      </c>
      <c r="AM164" s="187" t="str" cm="1">
        <f t="array" ref="AM164">IF(ISBLANK($E164), "Bitte CN Code in Spalte C angeben", IFERROR(INDEX(Produktionsmethoden!B:B, MATCH($E164, Produktionsmethoden!$A:$A, 0), 0), ""))</f>
        <v>Bitte CN Code in Spalte C angeben</v>
      </c>
      <c r="AN164" s="187" cm="1">
        <f t="array" ref="AN164">IF(ISBLANK($E164), 0, IFERROR(INDEX(Produktionsmethoden!C:C, MATCH($E164, Produktionsmethoden!$A:$A, 0), 0), ""))</f>
        <v>0</v>
      </c>
      <c r="AO164" s="187" cm="1">
        <f t="array" ref="AO164">IF(ISBLANK($E164), 0, IFERROR(INDEX(Produktionsmethoden!D:D, MATCH($E164, Produktionsmethoden!$A:$A, 0), 0), ""))</f>
        <v>0</v>
      </c>
      <c r="AP164" s="187" cm="1">
        <f t="array" ref="AP164">IF(ISBLANK($E164), 0, IFERROR(INDEX(Produktionsmethoden!E:E, MATCH($E164, Produktionsmethoden!$A:$A, 0), 0), ""))</f>
        <v>0</v>
      </c>
      <c r="AQ164" s="187" cm="1">
        <f t="array" ref="AQ164">IF(ISBLANK($E164), 0, IFERROR(INDEX(Produktionsmethoden!F:F, MATCH($E164, Produktionsmethoden!$A:$A, 0), 0), ""))</f>
        <v>0</v>
      </c>
      <c r="AR164" s="187" cm="1">
        <f t="array" ref="AR164">IF(ISBLANK($E164), 0, IFERROR(INDEX(Produktionsmethoden!G:G, MATCH($E164, Produktionsmethoden!$A:$A, 0), 0), ""))</f>
        <v>0</v>
      </c>
      <c r="AS164" s="187" cm="1">
        <f t="array" ref="AS164">IF(ISBLANK($E164), 0, IFERROR(INDEX(Produktionsmethoden!H:H, MATCH($E164, Produktionsmethoden!$A:$A, 0), 0), ""))</f>
        <v>0</v>
      </c>
      <c r="AT164" s="187" cm="1">
        <f t="array" ref="AT164">IF(ISBLANK($E164), 0, IFERROR(INDEX(Produktionsmethoden!I:I, MATCH($E164, Produktionsmethoden!$A:$A, 0), 0), ""))</f>
        <v>0</v>
      </c>
      <c r="AU164" s="188"/>
    </row>
    <row r="165" spans="1:47" s="180" customFormat="1" ht="45" customHeight="1" thickTop="1" thickBot="1">
      <c r="A165" s="170"/>
      <c r="B165" s="179"/>
      <c r="C165" s="203">
        <v>152</v>
      </c>
      <c r="D165" s="312"/>
      <c r="E165" s="303"/>
      <c r="F165" s="313"/>
      <c r="G165" s="303"/>
      <c r="H165" s="303"/>
      <c r="I165" s="164"/>
      <c r="J165" s="303"/>
      <c r="K165" s="303"/>
      <c r="L165" s="163"/>
      <c r="M165" s="163"/>
      <c r="N165" s="307" t="str">
        <f t="shared" si="2"/>
        <v>Bitte zuerst Warenmenge in M angeben</v>
      </c>
      <c r="O165" s="163"/>
      <c r="P165" s="162"/>
      <c r="Q165" s="161"/>
      <c r="R165" s="160"/>
      <c r="S165" s="160"/>
      <c r="T165" s="159"/>
      <c r="U165" s="310"/>
      <c r="V165" s="310"/>
      <c r="W165" s="310"/>
      <c r="X165" s="310"/>
      <c r="Y165" s="310"/>
      <c r="Z165" s="310"/>
      <c r="AA165" s="310"/>
      <c r="AB165" s="206"/>
      <c r="AC165" s="206"/>
      <c r="AD165" s="207"/>
      <c r="AE165" s="200" t="str">
        <f>IFERROR(IF(NOT(AM165=0), AM165 &amp; " - " &amp; INDEX(Produktionsmethoden!$M:$M, MATCH(AM165, Produktionsmethoden!$K:$K, 0)), 0), AM165)</f>
        <v>Bitte CN Code in Spalte C angeben</v>
      </c>
      <c r="AF165" s="200">
        <f>IFERROR(IF(NOT(AN165=0), AN165 &amp; " - " &amp; INDEX(Produktionsmethoden!$M:$M, MATCH(AN165, Produktionsmethoden!$K:$K, 0)), 0), AN165)</f>
        <v>0</v>
      </c>
      <c r="AG165" s="200">
        <f>IFERROR(IF(NOT(AO165=0), AO165 &amp; " - " &amp; INDEX(Produktionsmethoden!$M:$M, MATCH(AO165, Produktionsmethoden!$K:$K, 0)), 0), AO165)</f>
        <v>0</v>
      </c>
      <c r="AH165" s="200">
        <f>IFERROR(IF(NOT(AP165=0), AP165 &amp; " - " &amp; INDEX(Produktionsmethoden!$M:$M, MATCH(AP165, Produktionsmethoden!$K:$K, 0)), 0), AP165)</f>
        <v>0</v>
      </c>
      <c r="AI165" s="200">
        <f>IFERROR(IF(NOT(AQ165=0), AQ165 &amp; " - " &amp; INDEX(Produktionsmethoden!$M:$M, MATCH(AQ165, Produktionsmethoden!$K:$K, 0)), 0), AQ165)</f>
        <v>0</v>
      </c>
      <c r="AJ165" s="200">
        <f>IFERROR(IF(NOT(AR165=0), AR165 &amp; " - " &amp; INDEX(Produktionsmethoden!$M:$M, MATCH(AR165, Produktionsmethoden!$K:$K, 0)), 0), AR165)</f>
        <v>0</v>
      </c>
      <c r="AK165" s="200">
        <f>IFERROR(IF(NOT(AS165=0), AS165 &amp; " - " &amp; INDEX(Produktionsmethoden!$M:$M, MATCH(AS165, Produktionsmethoden!$K:$K, 0)), 0), AS165)</f>
        <v>0</v>
      </c>
      <c r="AL165" s="200">
        <f>IFERROR(IF(NOT(AT165=0), AT165 &amp; " - " &amp; INDEX(Produktionsmethoden!$M:$M, MATCH(AT165, Produktionsmethoden!$K:$K, 0)), 0), AT165)</f>
        <v>0</v>
      </c>
      <c r="AM165" s="187" t="str" cm="1">
        <f t="array" ref="AM165">IF(ISBLANK($E165), "Bitte CN Code in Spalte C angeben", IFERROR(INDEX(Produktionsmethoden!B:B, MATCH($E165, Produktionsmethoden!$A:$A, 0), 0), ""))</f>
        <v>Bitte CN Code in Spalte C angeben</v>
      </c>
      <c r="AN165" s="187" cm="1">
        <f t="array" ref="AN165">IF(ISBLANK($E165), 0, IFERROR(INDEX(Produktionsmethoden!C:C, MATCH($E165, Produktionsmethoden!$A:$A, 0), 0), ""))</f>
        <v>0</v>
      </c>
      <c r="AO165" s="187" cm="1">
        <f t="array" ref="AO165">IF(ISBLANK($E165), 0, IFERROR(INDEX(Produktionsmethoden!D:D, MATCH($E165, Produktionsmethoden!$A:$A, 0), 0), ""))</f>
        <v>0</v>
      </c>
      <c r="AP165" s="187" cm="1">
        <f t="array" ref="AP165">IF(ISBLANK($E165), 0, IFERROR(INDEX(Produktionsmethoden!E:E, MATCH($E165, Produktionsmethoden!$A:$A, 0), 0), ""))</f>
        <v>0</v>
      </c>
      <c r="AQ165" s="187" cm="1">
        <f t="array" ref="AQ165">IF(ISBLANK($E165), 0, IFERROR(INDEX(Produktionsmethoden!F:F, MATCH($E165, Produktionsmethoden!$A:$A, 0), 0), ""))</f>
        <v>0</v>
      </c>
      <c r="AR165" s="187" cm="1">
        <f t="array" ref="AR165">IF(ISBLANK($E165), 0, IFERROR(INDEX(Produktionsmethoden!G:G, MATCH($E165, Produktionsmethoden!$A:$A, 0), 0), ""))</f>
        <v>0</v>
      </c>
      <c r="AS165" s="187" cm="1">
        <f t="array" ref="AS165">IF(ISBLANK($E165), 0, IFERROR(INDEX(Produktionsmethoden!H:H, MATCH($E165, Produktionsmethoden!$A:$A, 0), 0), ""))</f>
        <v>0</v>
      </c>
      <c r="AT165" s="187" cm="1">
        <f t="array" ref="AT165">IF(ISBLANK($E165), 0, IFERROR(INDEX(Produktionsmethoden!I:I, MATCH($E165, Produktionsmethoden!$A:$A, 0), 0), ""))</f>
        <v>0</v>
      </c>
      <c r="AU165" s="188"/>
    </row>
    <row r="166" spans="1:47" s="180" customFormat="1" ht="45" customHeight="1" thickTop="1" thickBot="1">
      <c r="A166" s="170"/>
      <c r="B166" s="179"/>
      <c r="C166" s="203">
        <v>153</v>
      </c>
      <c r="D166" s="312"/>
      <c r="E166" s="303"/>
      <c r="F166" s="313"/>
      <c r="G166" s="303"/>
      <c r="H166" s="303"/>
      <c r="I166" s="164"/>
      <c r="J166" s="303"/>
      <c r="K166" s="303"/>
      <c r="L166" s="163"/>
      <c r="M166" s="163"/>
      <c r="N166" s="307" t="str">
        <f t="shared" si="2"/>
        <v>Bitte zuerst Warenmenge in M angeben</v>
      </c>
      <c r="O166" s="163"/>
      <c r="P166" s="162"/>
      <c r="Q166" s="161"/>
      <c r="R166" s="160"/>
      <c r="S166" s="160"/>
      <c r="T166" s="159"/>
      <c r="U166" s="310"/>
      <c r="V166" s="310"/>
      <c r="W166" s="310"/>
      <c r="X166" s="310"/>
      <c r="Y166" s="310"/>
      <c r="Z166" s="310"/>
      <c r="AA166" s="310"/>
      <c r="AB166" s="206"/>
      <c r="AC166" s="206"/>
      <c r="AD166" s="207"/>
      <c r="AE166" s="200" t="str">
        <f>IFERROR(IF(NOT(AM166=0), AM166 &amp; " - " &amp; INDEX(Produktionsmethoden!$M:$M, MATCH(AM166, Produktionsmethoden!$K:$K, 0)), 0), AM166)</f>
        <v>Bitte CN Code in Spalte C angeben</v>
      </c>
      <c r="AF166" s="200">
        <f>IFERROR(IF(NOT(AN166=0), AN166 &amp; " - " &amp; INDEX(Produktionsmethoden!$M:$M, MATCH(AN166, Produktionsmethoden!$K:$K, 0)), 0), AN166)</f>
        <v>0</v>
      </c>
      <c r="AG166" s="200">
        <f>IFERROR(IF(NOT(AO166=0), AO166 &amp; " - " &amp; INDEX(Produktionsmethoden!$M:$M, MATCH(AO166, Produktionsmethoden!$K:$K, 0)), 0), AO166)</f>
        <v>0</v>
      </c>
      <c r="AH166" s="200">
        <f>IFERROR(IF(NOT(AP166=0), AP166 &amp; " - " &amp; INDEX(Produktionsmethoden!$M:$M, MATCH(AP166, Produktionsmethoden!$K:$K, 0)), 0), AP166)</f>
        <v>0</v>
      </c>
      <c r="AI166" s="200">
        <f>IFERROR(IF(NOT(AQ166=0), AQ166 &amp; " - " &amp; INDEX(Produktionsmethoden!$M:$M, MATCH(AQ166, Produktionsmethoden!$K:$K, 0)), 0), AQ166)</f>
        <v>0</v>
      </c>
      <c r="AJ166" s="200">
        <f>IFERROR(IF(NOT(AR166=0), AR166 &amp; " - " &amp; INDEX(Produktionsmethoden!$M:$M, MATCH(AR166, Produktionsmethoden!$K:$K, 0)), 0), AR166)</f>
        <v>0</v>
      </c>
      <c r="AK166" s="200">
        <f>IFERROR(IF(NOT(AS166=0), AS166 &amp; " - " &amp; INDEX(Produktionsmethoden!$M:$M, MATCH(AS166, Produktionsmethoden!$K:$K, 0)), 0), AS166)</f>
        <v>0</v>
      </c>
      <c r="AL166" s="200">
        <f>IFERROR(IF(NOT(AT166=0), AT166 &amp; " - " &amp; INDEX(Produktionsmethoden!$M:$M, MATCH(AT166, Produktionsmethoden!$K:$K, 0)), 0), AT166)</f>
        <v>0</v>
      </c>
      <c r="AM166" s="187" t="str" cm="1">
        <f t="array" ref="AM166">IF(ISBLANK($E166), "Bitte CN Code in Spalte C angeben", IFERROR(INDEX(Produktionsmethoden!B:B, MATCH($E166, Produktionsmethoden!$A:$A, 0), 0), ""))</f>
        <v>Bitte CN Code in Spalte C angeben</v>
      </c>
      <c r="AN166" s="187" cm="1">
        <f t="array" ref="AN166">IF(ISBLANK($E166), 0, IFERROR(INDEX(Produktionsmethoden!C:C, MATCH($E166, Produktionsmethoden!$A:$A, 0), 0), ""))</f>
        <v>0</v>
      </c>
      <c r="AO166" s="187" cm="1">
        <f t="array" ref="AO166">IF(ISBLANK($E166), 0, IFERROR(INDEX(Produktionsmethoden!D:D, MATCH($E166, Produktionsmethoden!$A:$A, 0), 0), ""))</f>
        <v>0</v>
      </c>
      <c r="AP166" s="187" cm="1">
        <f t="array" ref="AP166">IF(ISBLANK($E166), 0, IFERROR(INDEX(Produktionsmethoden!E:E, MATCH($E166, Produktionsmethoden!$A:$A, 0), 0), ""))</f>
        <v>0</v>
      </c>
      <c r="AQ166" s="187" cm="1">
        <f t="array" ref="AQ166">IF(ISBLANK($E166), 0, IFERROR(INDEX(Produktionsmethoden!F:F, MATCH($E166, Produktionsmethoden!$A:$A, 0), 0), ""))</f>
        <v>0</v>
      </c>
      <c r="AR166" s="187" cm="1">
        <f t="array" ref="AR166">IF(ISBLANK($E166), 0, IFERROR(INDEX(Produktionsmethoden!G:G, MATCH($E166, Produktionsmethoden!$A:$A, 0), 0), ""))</f>
        <v>0</v>
      </c>
      <c r="AS166" s="187" cm="1">
        <f t="array" ref="AS166">IF(ISBLANK($E166), 0, IFERROR(INDEX(Produktionsmethoden!H:H, MATCH($E166, Produktionsmethoden!$A:$A, 0), 0), ""))</f>
        <v>0</v>
      </c>
      <c r="AT166" s="187" cm="1">
        <f t="array" ref="AT166">IF(ISBLANK($E166), 0, IFERROR(INDEX(Produktionsmethoden!I:I, MATCH($E166, Produktionsmethoden!$A:$A, 0), 0), ""))</f>
        <v>0</v>
      </c>
      <c r="AU166" s="188"/>
    </row>
    <row r="167" spans="1:47" s="180" customFormat="1" ht="45" customHeight="1" thickTop="1" thickBot="1">
      <c r="A167" s="170"/>
      <c r="B167" s="179"/>
      <c r="C167" s="203">
        <v>154</v>
      </c>
      <c r="D167" s="312"/>
      <c r="E167" s="303"/>
      <c r="F167" s="313"/>
      <c r="G167" s="303"/>
      <c r="H167" s="303"/>
      <c r="I167" s="164"/>
      <c r="J167" s="303"/>
      <c r="K167" s="303"/>
      <c r="L167" s="163"/>
      <c r="M167" s="163"/>
      <c r="N167" s="307" t="str">
        <f t="shared" si="2"/>
        <v>Bitte zuerst Warenmenge in M angeben</v>
      </c>
      <c r="O167" s="163"/>
      <c r="P167" s="162"/>
      <c r="Q167" s="161"/>
      <c r="R167" s="160"/>
      <c r="S167" s="160"/>
      <c r="T167" s="159"/>
      <c r="U167" s="310"/>
      <c r="V167" s="310"/>
      <c r="W167" s="310"/>
      <c r="X167" s="310"/>
      <c r="Y167" s="310"/>
      <c r="Z167" s="310"/>
      <c r="AA167" s="310"/>
      <c r="AB167" s="206"/>
      <c r="AC167" s="206"/>
      <c r="AD167" s="207"/>
      <c r="AE167" s="200" t="str">
        <f>IFERROR(IF(NOT(AM167=0), AM167 &amp; " - " &amp; INDEX(Produktionsmethoden!$M:$M, MATCH(AM167, Produktionsmethoden!$K:$K, 0)), 0), AM167)</f>
        <v>Bitte CN Code in Spalte C angeben</v>
      </c>
      <c r="AF167" s="200">
        <f>IFERROR(IF(NOT(AN167=0), AN167 &amp; " - " &amp; INDEX(Produktionsmethoden!$M:$M, MATCH(AN167, Produktionsmethoden!$K:$K, 0)), 0), AN167)</f>
        <v>0</v>
      </c>
      <c r="AG167" s="200">
        <f>IFERROR(IF(NOT(AO167=0), AO167 &amp; " - " &amp; INDEX(Produktionsmethoden!$M:$M, MATCH(AO167, Produktionsmethoden!$K:$K, 0)), 0), AO167)</f>
        <v>0</v>
      </c>
      <c r="AH167" s="200">
        <f>IFERROR(IF(NOT(AP167=0), AP167 &amp; " - " &amp; INDEX(Produktionsmethoden!$M:$M, MATCH(AP167, Produktionsmethoden!$K:$K, 0)), 0), AP167)</f>
        <v>0</v>
      </c>
      <c r="AI167" s="200">
        <f>IFERROR(IF(NOT(AQ167=0), AQ167 &amp; " - " &amp; INDEX(Produktionsmethoden!$M:$M, MATCH(AQ167, Produktionsmethoden!$K:$K, 0)), 0), AQ167)</f>
        <v>0</v>
      </c>
      <c r="AJ167" s="200">
        <f>IFERROR(IF(NOT(AR167=0), AR167 &amp; " - " &amp; INDEX(Produktionsmethoden!$M:$M, MATCH(AR167, Produktionsmethoden!$K:$K, 0)), 0), AR167)</f>
        <v>0</v>
      </c>
      <c r="AK167" s="200">
        <f>IFERROR(IF(NOT(AS167=0), AS167 &amp; " - " &amp; INDEX(Produktionsmethoden!$M:$M, MATCH(AS167, Produktionsmethoden!$K:$K, 0)), 0), AS167)</f>
        <v>0</v>
      </c>
      <c r="AL167" s="200">
        <f>IFERROR(IF(NOT(AT167=0), AT167 &amp; " - " &amp; INDEX(Produktionsmethoden!$M:$M, MATCH(AT167, Produktionsmethoden!$K:$K, 0)), 0), AT167)</f>
        <v>0</v>
      </c>
      <c r="AM167" s="187" t="str" cm="1">
        <f t="array" ref="AM167">IF(ISBLANK($E167), "Bitte CN Code in Spalte C angeben", IFERROR(INDEX(Produktionsmethoden!B:B, MATCH($E167, Produktionsmethoden!$A:$A, 0), 0), ""))</f>
        <v>Bitte CN Code in Spalte C angeben</v>
      </c>
      <c r="AN167" s="187" cm="1">
        <f t="array" ref="AN167">IF(ISBLANK($E167), 0, IFERROR(INDEX(Produktionsmethoden!C:C, MATCH($E167, Produktionsmethoden!$A:$A, 0), 0), ""))</f>
        <v>0</v>
      </c>
      <c r="AO167" s="187" cm="1">
        <f t="array" ref="AO167">IF(ISBLANK($E167), 0, IFERROR(INDEX(Produktionsmethoden!D:D, MATCH($E167, Produktionsmethoden!$A:$A, 0), 0), ""))</f>
        <v>0</v>
      </c>
      <c r="AP167" s="187" cm="1">
        <f t="array" ref="AP167">IF(ISBLANK($E167), 0, IFERROR(INDEX(Produktionsmethoden!E:E, MATCH($E167, Produktionsmethoden!$A:$A, 0), 0), ""))</f>
        <v>0</v>
      </c>
      <c r="AQ167" s="187" cm="1">
        <f t="array" ref="AQ167">IF(ISBLANK($E167), 0, IFERROR(INDEX(Produktionsmethoden!F:F, MATCH($E167, Produktionsmethoden!$A:$A, 0), 0), ""))</f>
        <v>0</v>
      </c>
      <c r="AR167" s="187" cm="1">
        <f t="array" ref="AR167">IF(ISBLANK($E167), 0, IFERROR(INDEX(Produktionsmethoden!G:G, MATCH($E167, Produktionsmethoden!$A:$A, 0), 0), ""))</f>
        <v>0</v>
      </c>
      <c r="AS167" s="187" cm="1">
        <f t="array" ref="AS167">IF(ISBLANK($E167), 0, IFERROR(INDEX(Produktionsmethoden!H:H, MATCH($E167, Produktionsmethoden!$A:$A, 0), 0), ""))</f>
        <v>0</v>
      </c>
      <c r="AT167" s="187" cm="1">
        <f t="array" ref="AT167">IF(ISBLANK($E167), 0, IFERROR(INDEX(Produktionsmethoden!I:I, MATCH($E167, Produktionsmethoden!$A:$A, 0), 0), ""))</f>
        <v>0</v>
      </c>
      <c r="AU167" s="188"/>
    </row>
    <row r="168" spans="1:47" s="180" customFormat="1" ht="45" customHeight="1" thickTop="1" thickBot="1">
      <c r="A168" s="170"/>
      <c r="B168" s="179"/>
      <c r="C168" s="203">
        <v>155</v>
      </c>
      <c r="D168" s="312"/>
      <c r="E168" s="303"/>
      <c r="F168" s="313"/>
      <c r="G168" s="303"/>
      <c r="H168" s="303"/>
      <c r="I168" s="164"/>
      <c r="J168" s="303"/>
      <c r="K168" s="303"/>
      <c r="L168" s="163"/>
      <c r="M168" s="163"/>
      <c r="N168" s="307" t="str">
        <f t="shared" si="2"/>
        <v>Bitte zuerst Warenmenge in M angeben</v>
      </c>
      <c r="O168" s="163"/>
      <c r="P168" s="162"/>
      <c r="Q168" s="161"/>
      <c r="R168" s="160"/>
      <c r="S168" s="160"/>
      <c r="T168" s="159"/>
      <c r="U168" s="310"/>
      <c r="V168" s="310"/>
      <c r="W168" s="310"/>
      <c r="X168" s="310"/>
      <c r="Y168" s="310"/>
      <c r="Z168" s="310"/>
      <c r="AA168" s="310"/>
      <c r="AB168" s="206"/>
      <c r="AC168" s="206"/>
      <c r="AD168" s="207"/>
      <c r="AE168" s="200" t="str">
        <f>IFERROR(IF(NOT(AM168=0), AM168 &amp; " - " &amp; INDEX(Produktionsmethoden!$M:$M, MATCH(AM168, Produktionsmethoden!$K:$K, 0)), 0), AM168)</f>
        <v>Bitte CN Code in Spalte C angeben</v>
      </c>
      <c r="AF168" s="200">
        <f>IFERROR(IF(NOT(AN168=0), AN168 &amp; " - " &amp; INDEX(Produktionsmethoden!$M:$M, MATCH(AN168, Produktionsmethoden!$K:$K, 0)), 0), AN168)</f>
        <v>0</v>
      </c>
      <c r="AG168" s="200">
        <f>IFERROR(IF(NOT(AO168=0), AO168 &amp; " - " &amp; INDEX(Produktionsmethoden!$M:$M, MATCH(AO168, Produktionsmethoden!$K:$K, 0)), 0), AO168)</f>
        <v>0</v>
      </c>
      <c r="AH168" s="200">
        <f>IFERROR(IF(NOT(AP168=0), AP168 &amp; " - " &amp; INDEX(Produktionsmethoden!$M:$M, MATCH(AP168, Produktionsmethoden!$K:$K, 0)), 0), AP168)</f>
        <v>0</v>
      </c>
      <c r="AI168" s="200">
        <f>IFERROR(IF(NOT(AQ168=0), AQ168 &amp; " - " &amp; INDEX(Produktionsmethoden!$M:$M, MATCH(AQ168, Produktionsmethoden!$K:$K, 0)), 0), AQ168)</f>
        <v>0</v>
      </c>
      <c r="AJ168" s="200">
        <f>IFERROR(IF(NOT(AR168=0), AR168 &amp; " - " &amp; INDEX(Produktionsmethoden!$M:$M, MATCH(AR168, Produktionsmethoden!$K:$K, 0)), 0), AR168)</f>
        <v>0</v>
      </c>
      <c r="AK168" s="200">
        <f>IFERROR(IF(NOT(AS168=0), AS168 &amp; " - " &amp; INDEX(Produktionsmethoden!$M:$M, MATCH(AS168, Produktionsmethoden!$K:$K, 0)), 0), AS168)</f>
        <v>0</v>
      </c>
      <c r="AL168" s="200">
        <f>IFERROR(IF(NOT(AT168=0), AT168 &amp; " - " &amp; INDEX(Produktionsmethoden!$M:$M, MATCH(AT168, Produktionsmethoden!$K:$K, 0)), 0), AT168)</f>
        <v>0</v>
      </c>
      <c r="AM168" s="187" t="str" cm="1">
        <f t="array" ref="AM168">IF(ISBLANK($E168), "Bitte CN Code in Spalte C angeben", IFERROR(INDEX(Produktionsmethoden!B:B, MATCH($E168, Produktionsmethoden!$A:$A, 0), 0), ""))</f>
        <v>Bitte CN Code in Spalte C angeben</v>
      </c>
      <c r="AN168" s="187" cm="1">
        <f t="array" ref="AN168">IF(ISBLANK($E168), 0, IFERROR(INDEX(Produktionsmethoden!C:C, MATCH($E168, Produktionsmethoden!$A:$A, 0), 0), ""))</f>
        <v>0</v>
      </c>
      <c r="AO168" s="187" cm="1">
        <f t="array" ref="AO168">IF(ISBLANK($E168), 0, IFERROR(INDEX(Produktionsmethoden!D:D, MATCH($E168, Produktionsmethoden!$A:$A, 0), 0), ""))</f>
        <v>0</v>
      </c>
      <c r="AP168" s="187" cm="1">
        <f t="array" ref="AP168">IF(ISBLANK($E168), 0, IFERROR(INDEX(Produktionsmethoden!E:E, MATCH($E168, Produktionsmethoden!$A:$A, 0), 0), ""))</f>
        <v>0</v>
      </c>
      <c r="AQ168" s="187" cm="1">
        <f t="array" ref="AQ168">IF(ISBLANK($E168), 0, IFERROR(INDEX(Produktionsmethoden!F:F, MATCH($E168, Produktionsmethoden!$A:$A, 0), 0), ""))</f>
        <v>0</v>
      </c>
      <c r="AR168" s="187" cm="1">
        <f t="array" ref="AR168">IF(ISBLANK($E168), 0, IFERROR(INDEX(Produktionsmethoden!G:G, MATCH($E168, Produktionsmethoden!$A:$A, 0), 0), ""))</f>
        <v>0</v>
      </c>
      <c r="AS168" s="187" cm="1">
        <f t="array" ref="AS168">IF(ISBLANK($E168), 0, IFERROR(INDEX(Produktionsmethoden!H:H, MATCH($E168, Produktionsmethoden!$A:$A, 0), 0), ""))</f>
        <v>0</v>
      </c>
      <c r="AT168" s="187" cm="1">
        <f t="array" ref="AT168">IF(ISBLANK($E168), 0, IFERROR(INDEX(Produktionsmethoden!I:I, MATCH($E168, Produktionsmethoden!$A:$A, 0), 0), ""))</f>
        <v>0</v>
      </c>
      <c r="AU168" s="188"/>
    </row>
    <row r="169" spans="1:47" s="180" customFormat="1" ht="45" customHeight="1" thickTop="1" thickBot="1">
      <c r="A169" s="170"/>
      <c r="B169" s="179"/>
      <c r="C169" s="203">
        <v>156</v>
      </c>
      <c r="D169" s="312"/>
      <c r="E169" s="303"/>
      <c r="F169" s="313"/>
      <c r="G169" s="303"/>
      <c r="H169" s="303"/>
      <c r="I169" s="164"/>
      <c r="J169" s="303"/>
      <c r="K169" s="303"/>
      <c r="L169" s="163"/>
      <c r="M169" s="163"/>
      <c r="N169" s="307" t="str">
        <f t="shared" si="2"/>
        <v>Bitte zuerst Warenmenge in M angeben</v>
      </c>
      <c r="O169" s="163"/>
      <c r="P169" s="162"/>
      <c r="Q169" s="161"/>
      <c r="R169" s="160"/>
      <c r="S169" s="160"/>
      <c r="T169" s="159"/>
      <c r="U169" s="310"/>
      <c r="V169" s="310"/>
      <c r="W169" s="310"/>
      <c r="X169" s="310"/>
      <c r="Y169" s="310"/>
      <c r="Z169" s="310"/>
      <c r="AA169" s="310"/>
      <c r="AB169" s="206"/>
      <c r="AC169" s="206"/>
      <c r="AD169" s="207"/>
      <c r="AE169" s="200" t="str">
        <f>IFERROR(IF(NOT(AM169=0), AM169 &amp; " - " &amp; INDEX(Produktionsmethoden!$M:$M, MATCH(AM169, Produktionsmethoden!$K:$K, 0)), 0), AM169)</f>
        <v>Bitte CN Code in Spalte C angeben</v>
      </c>
      <c r="AF169" s="200">
        <f>IFERROR(IF(NOT(AN169=0), AN169 &amp; " - " &amp; INDEX(Produktionsmethoden!$M:$M, MATCH(AN169, Produktionsmethoden!$K:$K, 0)), 0), AN169)</f>
        <v>0</v>
      </c>
      <c r="AG169" s="200">
        <f>IFERROR(IF(NOT(AO169=0), AO169 &amp; " - " &amp; INDEX(Produktionsmethoden!$M:$M, MATCH(AO169, Produktionsmethoden!$K:$K, 0)), 0), AO169)</f>
        <v>0</v>
      </c>
      <c r="AH169" s="200">
        <f>IFERROR(IF(NOT(AP169=0), AP169 &amp; " - " &amp; INDEX(Produktionsmethoden!$M:$M, MATCH(AP169, Produktionsmethoden!$K:$K, 0)), 0), AP169)</f>
        <v>0</v>
      </c>
      <c r="AI169" s="200">
        <f>IFERROR(IF(NOT(AQ169=0), AQ169 &amp; " - " &amp; INDEX(Produktionsmethoden!$M:$M, MATCH(AQ169, Produktionsmethoden!$K:$K, 0)), 0), AQ169)</f>
        <v>0</v>
      </c>
      <c r="AJ169" s="200">
        <f>IFERROR(IF(NOT(AR169=0), AR169 &amp; " - " &amp; INDEX(Produktionsmethoden!$M:$M, MATCH(AR169, Produktionsmethoden!$K:$K, 0)), 0), AR169)</f>
        <v>0</v>
      </c>
      <c r="AK169" s="200">
        <f>IFERROR(IF(NOT(AS169=0), AS169 &amp; " - " &amp; INDEX(Produktionsmethoden!$M:$M, MATCH(AS169, Produktionsmethoden!$K:$K, 0)), 0), AS169)</f>
        <v>0</v>
      </c>
      <c r="AL169" s="200">
        <f>IFERROR(IF(NOT(AT169=0), AT169 &amp; " - " &amp; INDEX(Produktionsmethoden!$M:$M, MATCH(AT169, Produktionsmethoden!$K:$K, 0)), 0), AT169)</f>
        <v>0</v>
      </c>
      <c r="AM169" s="187" t="str" cm="1">
        <f t="array" ref="AM169">IF(ISBLANK($E169), "Bitte CN Code in Spalte C angeben", IFERROR(INDEX(Produktionsmethoden!B:B, MATCH($E169, Produktionsmethoden!$A:$A, 0), 0), ""))</f>
        <v>Bitte CN Code in Spalte C angeben</v>
      </c>
      <c r="AN169" s="187" cm="1">
        <f t="array" ref="AN169">IF(ISBLANK($E169), 0, IFERROR(INDEX(Produktionsmethoden!C:C, MATCH($E169, Produktionsmethoden!$A:$A, 0), 0), ""))</f>
        <v>0</v>
      </c>
      <c r="AO169" s="187" cm="1">
        <f t="array" ref="AO169">IF(ISBLANK($E169), 0, IFERROR(INDEX(Produktionsmethoden!D:D, MATCH($E169, Produktionsmethoden!$A:$A, 0), 0), ""))</f>
        <v>0</v>
      </c>
      <c r="AP169" s="187" cm="1">
        <f t="array" ref="AP169">IF(ISBLANK($E169), 0, IFERROR(INDEX(Produktionsmethoden!E:E, MATCH($E169, Produktionsmethoden!$A:$A, 0), 0), ""))</f>
        <v>0</v>
      </c>
      <c r="AQ169" s="187" cm="1">
        <f t="array" ref="AQ169">IF(ISBLANK($E169), 0, IFERROR(INDEX(Produktionsmethoden!F:F, MATCH($E169, Produktionsmethoden!$A:$A, 0), 0), ""))</f>
        <v>0</v>
      </c>
      <c r="AR169" s="187" cm="1">
        <f t="array" ref="AR169">IF(ISBLANK($E169), 0, IFERROR(INDEX(Produktionsmethoden!G:G, MATCH($E169, Produktionsmethoden!$A:$A, 0), 0), ""))</f>
        <v>0</v>
      </c>
      <c r="AS169" s="187" cm="1">
        <f t="array" ref="AS169">IF(ISBLANK($E169), 0, IFERROR(INDEX(Produktionsmethoden!H:H, MATCH($E169, Produktionsmethoden!$A:$A, 0), 0), ""))</f>
        <v>0</v>
      </c>
      <c r="AT169" s="187" cm="1">
        <f t="array" ref="AT169">IF(ISBLANK($E169), 0, IFERROR(INDEX(Produktionsmethoden!I:I, MATCH($E169, Produktionsmethoden!$A:$A, 0), 0), ""))</f>
        <v>0</v>
      </c>
      <c r="AU169" s="188"/>
    </row>
    <row r="170" spans="1:47" s="180" customFormat="1" ht="45" customHeight="1" thickTop="1" thickBot="1">
      <c r="A170" s="170"/>
      <c r="B170" s="179"/>
      <c r="C170" s="203">
        <v>157</v>
      </c>
      <c r="D170" s="312"/>
      <c r="E170" s="303"/>
      <c r="F170" s="313"/>
      <c r="G170" s="303"/>
      <c r="H170" s="303"/>
      <c r="I170" s="164"/>
      <c r="J170" s="303"/>
      <c r="K170" s="303"/>
      <c r="L170" s="163"/>
      <c r="M170" s="163"/>
      <c r="N170" s="307" t="str">
        <f t="shared" si="2"/>
        <v>Bitte zuerst Warenmenge in M angeben</v>
      </c>
      <c r="O170" s="163"/>
      <c r="P170" s="162"/>
      <c r="Q170" s="161"/>
      <c r="R170" s="160"/>
      <c r="S170" s="160"/>
      <c r="T170" s="159"/>
      <c r="U170" s="310"/>
      <c r="V170" s="310"/>
      <c r="W170" s="310"/>
      <c r="X170" s="310"/>
      <c r="Y170" s="310"/>
      <c r="Z170" s="310"/>
      <c r="AA170" s="310"/>
      <c r="AB170" s="206"/>
      <c r="AC170" s="206"/>
      <c r="AD170" s="207"/>
      <c r="AE170" s="200" t="str">
        <f>IFERROR(IF(NOT(AM170=0), AM170 &amp; " - " &amp; INDEX(Produktionsmethoden!$M:$M, MATCH(AM170, Produktionsmethoden!$K:$K, 0)), 0), AM170)</f>
        <v>Bitte CN Code in Spalte C angeben</v>
      </c>
      <c r="AF170" s="200">
        <f>IFERROR(IF(NOT(AN170=0), AN170 &amp; " - " &amp; INDEX(Produktionsmethoden!$M:$M, MATCH(AN170, Produktionsmethoden!$K:$K, 0)), 0), AN170)</f>
        <v>0</v>
      </c>
      <c r="AG170" s="200">
        <f>IFERROR(IF(NOT(AO170=0), AO170 &amp; " - " &amp; INDEX(Produktionsmethoden!$M:$M, MATCH(AO170, Produktionsmethoden!$K:$K, 0)), 0), AO170)</f>
        <v>0</v>
      </c>
      <c r="AH170" s="200">
        <f>IFERROR(IF(NOT(AP170=0), AP170 &amp; " - " &amp; INDEX(Produktionsmethoden!$M:$M, MATCH(AP170, Produktionsmethoden!$K:$K, 0)), 0), AP170)</f>
        <v>0</v>
      </c>
      <c r="AI170" s="200">
        <f>IFERROR(IF(NOT(AQ170=0), AQ170 &amp; " - " &amp; INDEX(Produktionsmethoden!$M:$M, MATCH(AQ170, Produktionsmethoden!$K:$K, 0)), 0), AQ170)</f>
        <v>0</v>
      </c>
      <c r="AJ170" s="200">
        <f>IFERROR(IF(NOT(AR170=0), AR170 &amp; " - " &amp; INDEX(Produktionsmethoden!$M:$M, MATCH(AR170, Produktionsmethoden!$K:$K, 0)), 0), AR170)</f>
        <v>0</v>
      </c>
      <c r="AK170" s="200">
        <f>IFERROR(IF(NOT(AS170=0), AS170 &amp; " - " &amp; INDEX(Produktionsmethoden!$M:$M, MATCH(AS170, Produktionsmethoden!$K:$K, 0)), 0), AS170)</f>
        <v>0</v>
      </c>
      <c r="AL170" s="200">
        <f>IFERROR(IF(NOT(AT170=0), AT170 &amp; " - " &amp; INDEX(Produktionsmethoden!$M:$M, MATCH(AT170, Produktionsmethoden!$K:$K, 0)), 0), AT170)</f>
        <v>0</v>
      </c>
      <c r="AM170" s="187" t="str" cm="1">
        <f t="array" ref="AM170">IF(ISBLANK($E170), "Bitte CN Code in Spalte C angeben", IFERROR(INDEX(Produktionsmethoden!B:B, MATCH($E170, Produktionsmethoden!$A:$A, 0), 0), ""))</f>
        <v>Bitte CN Code in Spalte C angeben</v>
      </c>
      <c r="AN170" s="187" cm="1">
        <f t="array" ref="AN170">IF(ISBLANK($E170), 0, IFERROR(INDEX(Produktionsmethoden!C:C, MATCH($E170, Produktionsmethoden!$A:$A, 0), 0), ""))</f>
        <v>0</v>
      </c>
      <c r="AO170" s="187" cm="1">
        <f t="array" ref="AO170">IF(ISBLANK($E170), 0, IFERROR(INDEX(Produktionsmethoden!D:D, MATCH($E170, Produktionsmethoden!$A:$A, 0), 0), ""))</f>
        <v>0</v>
      </c>
      <c r="AP170" s="187" cm="1">
        <f t="array" ref="AP170">IF(ISBLANK($E170), 0, IFERROR(INDEX(Produktionsmethoden!E:E, MATCH($E170, Produktionsmethoden!$A:$A, 0), 0), ""))</f>
        <v>0</v>
      </c>
      <c r="AQ170" s="187" cm="1">
        <f t="array" ref="AQ170">IF(ISBLANK($E170), 0, IFERROR(INDEX(Produktionsmethoden!F:F, MATCH($E170, Produktionsmethoden!$A:$A, 0), 0), ""))</f>
        <v>0</v>
      </c>
      <c r="AR170" s="187" cm="1">
        <f t="array" ref="AR170">IF(ISBLANK($E170), 0, IFERROR(INDEX(Produktionsmethoden!G:G, MATCH($E170, Produktionsmethoden!$A:$A, 0), 0), ""))</f>
        <v>0</v>
      </c>
      <c r="AS170" s="187" cm="1">
        <f t="array" ref="AS170">IF(ISBLANK($E170), 0, IFERROR(INDEX(Produktionsmethoden!H:H, MATCH($E170, Produktionsmethoden!$A:$A, 0), 0), ""))</f>
        <v>0</v>
      </c>
      <c r="AT170" s="187" cm="1">
        <f t="array" ref="AT170">IF(ISBLANK($E170), 0, IFERROR(INDEX(Produktionsmethoden!I:I, MATCH($E170, Produktionsmethoden!$A:$A, 0), 0), ""))</f>
        <v>0</v>
      </c>
      <c r="AU170" s="188"/>
    </row>
    <row r="171" spans="1:47" s="180" customFormat="1" ht="45" customHeight="1" thickTop="1" thickBot="1">
      <c r="A171" s="170"/>
      <c r="B171" s="179"/>
      <c r="C171" s="203">
        <v>158</v>
      </c>
      <c r="D171" s="312"/>
      <c r="E171" s="303"/>
      <c r="F171" s="313"/>
      <c r="G171" s="303"/>
      <c r="H171" s="303"/>
      <c r="I171" s="164"/>
      <c r="J171" s="303"/>
      <c r="K171" s="303"/>
      <c r="L171" s="163"/>
      <c r="M171" s="163"/>
      <c r="N171" s="307" t="str">
        <f t="shared" si="2"/>
        <v>Bitte zuerst Warenmenge in M angeben</v>
      </c>
      <c r="O171" s="163"/>
      <c r="P171" s="162"/>
      <c r="Q171" s="161"/>
      <c r="R171" s="160"/>
      <c r="S171" s="160"/>
      <c r="T171" s="159"/>
      <c r="U171" s="310"/>
      <c r="V171" s="310"/>
      <c r="W171" s="310"/>
      <c r="X171" s="310"/>
      <c r="Y171" s="310"/>
      <c r="Z171" s="310"/>
      <c r="AA171" s="310"/>
      <c r="AB171" s="206"/>
      <c r="AC171" s="206"/>
      <c r="AD171" s="207"/>
      <c r="AE171" s="200" t="str">
        <f>IFERROR(IF(NOT(AM171=0), AM171 &amp; " - " &amp; INDEX(Produktionsmethoden!$M:$M, MATCH(AM171, Produktionsmethoden!$K:$K, 0)), 0), AM171)</f>
        <v>Bitte CN Code in Spalte C angeben</v>
      </c>
      <c r="AF171" s="200">
        <f>IFERROR(IF(NOT(AN171=0), AN171 &amp; " - " &amp; INDEX(Produktionsmethoden!$M:$M, MATCH(AN171, Produktionsmethoden!$K:$K, 0)), 0), AN171)</f>
        <v>0</v>
      </c>
      <c r="AG171" s="200">
        <f>IFERROR(IF(NOT(AO171=0), AO171 &amp; " - " &amp; INDEX(Produktionsmethoden!$M:$M, MATCH(AO171, Produktionsmethoden!$K:$K, 0)), 0), AO171)</f>
        <v>0</v>
      </c>
      <c r="AH171" s="200">
        <f>IFERROR(IF(NOT(AP171=0), AP171 &amp; " - " &amp; INDEX(Produktionsmethoden!$M:$M, MATCH(AP171, Produktionsmethoden!$K:$K, 0)), 0), AP171)</f>
        <v>0</v>
      </c>
      <c r="AI171" s="200">
        <f>IFERROR(IF(NOT(AQ171=0), AQ171 &amp; " - " &amp; INDEX(Produktionsmethoden!$M:$M, MATCH(AQ171, Produktionsmethoden!$K:$K, 0)), 0), AQ171)</f>
        <v>0</v>
      </c>
      <c r="AJ171" s="200">
        <f>IFERROR(IF(NOT(AR171=0), AR171 &amp; " - " &amp; INDEX(Produktionsmethoden!$M:$M, MATCH(AR171, Produktionsmethoden!$K:$K, 0)), 0), AR171)</f>
        <v>0</v>
      </c>
      <c r="AK171" s="200">
        <f>IFERROR(IF(NOT(AS171=0), AS171 &amp; " - " &amp; INDEX(Produktionsmethoden!$M:$M, MATCH(AS171, Produktionsmethoden!$K:$K, 0)), 0), AS171)</f>
        <v>0</v>
      </c>
      <c r="AL171" s="200">
        <f>IFERROR(IF(NOT(AT171=0), AT171 &amp; " - " &amp; INDEX(Produktionsmethoden!$M:$M, MATCH(AT171, Produktionsmethoden!$K:$K, 0)), 0), AT171)</f>
        <v>0</v>
      </c>
      <c r="AM171" s="187" t="str" cm="1">
        <f t="array" ref="AM171">IF(ISBLANK($E171), "Bitte CN Code in Spalte C angeben", IFERROR(INDEX(Produktionsmethoden!B:B, MATCH($E171, Produktionsmethoden!$A:$A, 0), 0), ""))</f>
        <v>Bitte CN Code in Spalte C angeben</v>
      </c>
      <c r="AN171" s="187" cm="1">
        <f t="array" ref="AN171">IF(ISBLANK($E171), 0, IFERROR(INDEX(Produktionsmethoden!C:C, MATCH($E171, Produktionsmethoden!$A:$A, 0), 0), ""))</f>
        <v>0</v>
      </c>
      <c r="AO171" s="187" cm="1">
        <f t="array" ref="AO171">IF(ISBLANK($E171), 0, IFERROR(INDEX(Produktionsmethoden!D:D, MATCH($E171, Produktionsmethoden!$A:$A, 0), 0), ""))</f>
        <v>0</v>
      </c>
      <c r="AP171" s="187" cm="1">
        <f t="array" ref="AP171">IF(ISBLANK($E171), 0, IFERROR(INDEX(Produktionsmethoden!E:E, MATCH($E171, Produktionsmethoden!$A:$A, 0), 0), ""))</f>
        <v>0</v>
      </c>
      <c r="AQ171" s="187" cm="1">
        <f t="array" ref="AQ171">IF(ISBLANK($E171), 0, IFERROR(INDEX(Produktionsmethoden!F:F, MATCH($E171, Produktionsmethoden!$A:$A, 0), 0), ""))</f>
        <v>0</v>
      </c>
      <c r="AR171" s="187" cm="1">
        <f t="array" ref="AR171">IF(ISBLANK($E171), 0, IFERROR(INDEX(Produktionsmethoden!G:G, MATCH($E171, Produktionsmethoden!$A:$A, 0), 0), ""))</f>
        <v>0</v>
      </c>
      <c r="AS171" s="187" cm="1">
        <f t="array" ref="AS171">IF(ISBLANK($E171), 0, IFERROR(INDEX(Produktionsmethoden!H:H, MATCH($E171, Produktionsmethoden!$A:$A, 0), 0), ""))</f>
        <v>0</v>
      </c>
      <c r="AT171" s="187" cm="1">
        <f t="array" ref="AT171">IF(ISBLANK($E171), 0, IFERROR(INDEX(Produktionsmethoden!I:I, MATCH($E171, Produktionsmethoden!$A:$A, 0), 0), ""))</f>
        <v>0</v>
      </c>
      <c r="AU171" s="188"/>
    </row>
    <row r="172" spans="1:47" s="180" customFormat="1" ht="45" customHeight="1" thickTop="1" thickBot="1">
      <c r="A172" s="170"/>
      <c r="B172" s="179"/>
      <c r="C172" s="203">
        <v>159</v>
      </c>
      <c r="D172" s="312"/>
      <c r="E172" s="303"/>
      <c r="F172" s="313"/>
      <c r="G172" s="303"/>
      <c r="H172" s="303"/>
      <c r="I172" s="164"/>
      <c r="J172" s="303"/>
      <c r="K172" s="303"/>
      <c r="L172" s="163"/>
      <c r="M172" s="163"/>
      <c r="N172" s="307" t="str">
        <f t="shared" si="2"/>
        <v>Bitte zuerst Warenmenge in M angeben</v>
      </c>
      <c r="O172" s="163"/>
      <c r="P172" s="162"/>
      <c r="Q172" s="161"/>
      <c r="R172" s="160"/>
      <c r="S172" s="160"/>
      <c r="T172" s="159"/>
      <c r="U172" s="310"/>
      <c r="V172" s="310"/>
      <c r="W172" s="310"/>
      <c r="X172" s="310"/>
      <c r="Y172" s="310"/>
      <c r="Z172" s="310"/>
      <c r="AA172" s="310"/>
      <c r="AB172" s="206"/>
      <c r="AC172" s="206"/>
      <c r="AD172" s="207"/>
      <c r="AE172" s="200" t="str">
        <f>IFERROR(IF(NOT(AM172=0), AM172 &amp; " - " &amp; INDEX(Produktionsmethoden!$M:$M, MATCH(AM172, Produktionsmethoden!$K:$K, 0)), 0), AM172)</f>
        <v>Bitte CN Code in Spalte C angeben</v>
      </c>
      <c r="AF172" s="200">
        <f>IFERROR(IF(NOT(AN172=0), AN172 &amp; " - " &amp; INDEX(Produktionsmethoden!$M:$M, MATCH(AN172, Produktionsmethoden!$K:$K, 0)), 0), AN172)</f>
        <v>0</v>
      </c>
      <c r="AG172" s="200">
        <f>IFERROR(IF(NOT(AO172=0), AO172 &amp; " - " &amp; INDEX(Produktionsmethoden!$M:$M, MATCH(AO172, Produktionsmethoden!$K:$K, 0)), 0), AO172)</f>
        <v>0</v>
      </c>
      <c r="AH172" s="200">
        <f>IFERROR(IF(NOT(AP172=0), AP172 &amp; " - " &amp; INDEX(Produktionsmethoden!$M:$M, MATCH(AP172, Produktionsmethoden!$K:$K, 0)), 0), AP172)</f>
        <v>0</v>
      </c>
      <c r="AI172" s="200">
        <f>IFERROR(IF(NOT(AQ172=0), AQ172 &amp; " - " &amp; INDEX(Produktionsmethoden!$M:$M, MATCH(AQ172, Produktionsmethoden!$K:$K, 0)), 0), AQ172)</f>
        <v>0</v>
      </c>
      <c r="AJ172" s="200">
        <f>IFERROR(IF(NOT(AR172=0), AR172 &amp; " - " &amp; INDEX(Produktionsmethoden!$M:$M, MATCH(AR172, Produktionsmethoden!$K:$K, 0)), 0), AR172)</f>
        <v>0</v>
      </c>
      <c r="AK172" s="200">
        <f>IFERROR(IF(NOT(AS172=0), AS172 &amp; " - " &amp; INDEX(Produktionsmethoden!$M:$M, MATCH(AS172, Produktionsmethoden!$K:$K, 0)), 0), AS172)</f>
        <v>0</v>
      </c>
      <c r="AL172" s="200">
        <f>IFERROR(IF(NOT(AT172=0), AT172 &amp; " - " &amp; INDEX(Produktionsmethoden!$M:$M, MATCH(AT172, Produktionsmethoden!$K:$K, 0)), 0), AT172)</f>
        <v>0</v>
      </c>
      <c r="AM172" s="187" t="str" cm="1">
        <f t="array" ref="AM172">IF(ISBLANK($E172), "Bitte CN Code in Spalte C angeben", IFERROR(INDEX(Produktionsmethoden!B:B, MATCH($E172, Produktionsmethoden!$A:$A, 0), 0), ""))</f>
        <v>Bitte CN Code in Spalte C angeben</v>
      </c>
      <c r="AN172" s="187" cm="1">
        <f t="array" ref="AN172">IF(ISBLANK($E172), 0, IFERROR(INDEX(Produktionsmethoden!C:C, MATCH($E172, Produktionsmethoden!$A:$A, 0), 0), ""))</f>
        <v>0</v>
      </c>
      <c r="AO172" s="187" cm="1">
        <f t="array" ref="AO172">IF(ISBLANK($E172), 0, IFERROR(INDEX(Produktionsmethoden!D:D, MATCH($E172, Produktionsmethoden!$A:$A, 0), 0), ""))</f>
        <v>0</v>
      </c>
      <c r="AP172" s="187" cm="1">
        <f t="array" ref="AP172">IF(ISBLANK($E172), 0, IFERROR(INDEX(Produktionsmethoden!E:E, MATCH($E172, Produktionsmethoden!$A:$A, 0), 0), ""))</f>
        <v>0</v>
      </c>
      <c r="AQ172" s="187" cm="1">
        <f t="array" ref="AQ172">IF(ISBLANK($E172), 0, IFERROR(INDEX(Produktionsmethoden!F:F, MATCH($E172, Produktionsmethoden!$A:$A, 0), 0), ""))</f>
        <v>0</v>
      </c>
      <c r="AR172" s="187" cm="1">
        <f t="array" ref="AR172">IF(ISBLANK($E172), 0, IFERROR(INDEX(Produktionsmethoden!G:G, MATCH($E172, Produktionsmethoden!$A:$A, 0), 0), ""))</f>
        <v>0</v>
      </c>
      <c r="AS172" s="187" cm="1">
        <f t="array" ref="AS172">IF(ISBLANK($E172), 0, IFERROR(INDEX(Produktionsmethoden!H:H, MATCH($E172, Produktionsmethoden!$A:$A, 0), 0), ""))</f>
        <v>0</v>
      </c>
      <c r="AT172" s="187" cm="1">
        <f t="array" ref="AT172">IF(ISBLANK($E172), 0, IFERROR(INDEX(Produktionsmethoden!I:I, MATCH($E172, Produktionsmethoden!$A:$A, 0), 0), ""))</f>
        <v>0</v>
      </c>
      <c r="AU172" s="188"/>
    </row>
    <row r="173" spans="1:47" s="180" customFormat="1" ht="45" customHeight="1" thickTop="1" thickBot="1">
      <c r="A173" s="170"/>
      <c r="B173" s="179"/>
      <c r="C173" s="203">
        <v>160</v>
      </c>
      <c r="D173" s="312"/>
      <c r="E173" s="303"/>
      <c r="F173" s="313"/>
      <c r="G173" s="303"/>
      <c r="H173" s="303"/>
      <c r="I173" s="164"/>
      <c r="J173" s="303"/>
      <c r="K173" s="303"/>
      <c r="L173" s="163"/>
      <c r="M173" s="163"/>
      <c r="N173" s="307" t="str">
        <f t="shared" si="2"/>
        <v>Bitte zuerst Warenmenge in M angeben</v>
      </c>
      <c r="O173" s="163"/>
      <c r="P173" s="162"/>
      <c r="Q173" s="161"/>
      <c r="R173" s="160"/>
      <c r="S173" s="160"/>
      <c r="T173" s="159"/>
      <c r="U173" s="310"/>
      <c r="V173" s="310"/>
      <c r="W173" s="310"/>
      <c r="X173" s="310"/>
      <c r="Y173" s="310"/>
      <c r="Z173" s="310"/>
      <c r="AA173" s="310"/>
      <c r="AB173" s="206"/>
      <c r="AC173" s="206"/>
      <c r="AD173" s="207"/>
      <c r="AE173" s="200" t="str">
        <f>IFERROR(IF(NOT(AM173=0), AM173 &amp; " - " &amp; INDEX(Produktionsmethoden!$M:$M, MATCH(AM173, Produktionsmethoden!$K:$K, 0)), 0), AM173)</f>
        <v>Bitte CN Code in Spalte C angeben</v>
      </c>
      <c r="AF173" s="200">
        <f>IFERROR(IF(NOT(AN173=0), AN173 &amp; " - " &amp; INDEX(Produktionsmethoden!$M:$M, MATCH(AN173, Produktionsmethoden!$K:$K, 0)), 0), AN173)</f>
        <v>0</v>
      </c>
      <c r="AG173" s="200">
        <f>IFERROR(IF(NOT(AO173=0), AO173 &amp; " - " &amp; INDEX(Produktionsmethoden!$M:$M, MATCH(AO173, Produktionsmethoden!$K:$K, 0)), 0), AO173)</f>
        <v>0</v>
      </c>
      <c r="AH173" s="200">
        <f>IFERROR(IF(NOT(AP173=0), AP173 &amp; " - " &amp; INDEX(Produktionsmethoden!$M:$M, MATCH(AP173, Produktionsmethoden!$K:$K, 0)), 0), AP173)</f>
        <v>0</v>
      </c>
      <c r="AI173" s="200">
        <f>IFERROR(IF(NOT(AQ173=0), AQ173 &amp; " - " &amp; INDEX(Produktionsmethoden!$M:$M, MATCH(AQ173, Produktionsmethoden!$K:$K, 0)), 0), AQ173)</f>
        <v>0</v>
      </c>
      <c r="AJ173" s="200">
        <f>IFERROR(IF(NOT(AR173=0), AR173 &amp; " - " &amp; INDEX(Produktionsmethoden!$M:$M, MATCH(AR173, Produktionsmethoden!$K:$K, 0)), 0), AR173)</f>
        <v>0</v>
      </c>
      <c r="AK173" s="200">
        <f>IFERROR(IF(NOT(AS173=0), AS173 &amp; " - " &amp; INDEX(Produktionsmethoden!$M:$M, MATCH(AS173, Produktionsmethoden!$K:$K, 0)), 0), AS173)</f>
        <v>0</v>
      </c>
      <c r="AL173" s="200">
        <f>IFERROR(IF(NOT(AT173=0), AT173 &amp; " - " &amp; INDEX(Produktionsmethoden!$M:$M, MATCH(AT173, Produktionsmethoden!$K:$K, 0)), 0), AT173)</f>
        <v>0</v>
      </c>
      <c r="AM173" s="187" t="str" cm="1">
        <f t="array" ref="AM173">IF(ISBLANK($E173), "Bitte CN Code in Spalte C angeben", IFERROR(INDEX(Produktionsmethoden!B:B, MATCH($E173, Produktionsmethoden!$A:$A, 0), 0), ""))</f>
        <v>Bitte CN Code in Spalte C angeben</v>
      </c>
      <c r="AN173" s="187" cm="1">
        <f t="array" ref="AN173">IF(ISBLANK($E173), 0, IFERROR(INDEX(Produktionsmethoden!C:C, MATCH($E173, Produktionsmethoden!$A:$A, 0), 0), ""))</f>
        <v>0</v>
      </c>
      <c r="AO173" s="187" cm="1">
        <f t="array" ref="AO173">IF(ISBLANK($E173), 0, IFERROR(INDEX(Produktionsmethoden!D:D, MATCH($E173, Produktionsmethoden!$A:$A, 0), 0), ""))</f>
        <v>0</v>
      </c>
      <c r="AP173" s="187" cm="1">
        <f t="array" ref="AP173">IF(ISBLANK($E173), 0, IFERROR(INDEX(Produktionsmethoden!E:E, MATCH($E173, Produktionsmethoden!$A:$A, 0), 0), ""))</f>
        <v>0</v>
      </c>
      <c r="AQ173" s="187" cm="1">
        <f t="array" ref="AQ173">IF(ISBLANK($E173), 0, IFERROR(INDEX(Produktionsmethoden!F:F, MATCH($E173, Produktionsmethoden!$A:$A, 0), 0), ""))</f>
        <v>0</v>
      </c>
      <c r="AR173" s="187" cm="1">
        <f t="array" ref="AR173">IF(ISBLANK($E173), 0, IFERROR(INDEX(Produktionsmethoden!G:G, MATCH($E173, Produktionsmethoden!$A:$A, 0), 0), ""))</f>
        <v>0</v>
      </c>
      <c r="AS173" s="187" cm="1">
        <f t="array" ref="AS173">IF(ISBLANK($E173), 0, IFERROR(INDEX(Produktionsmethoden!H:H, MATCH($E173, Produktionsmethoden!$A:$A, 0), 0), ""))</f>
        <v>0</v>
      </c>
      <c r="AT173" s="187" cm="1">
        <f t="array" ref="AT173">IF(ISBLANK($E173), 0, IFERROR(INDEX(Produktionsmethoden!I:I, MATCH($E173, Produktionsmethoden!$A:$A, 0), 0), ""))</f>
        <v>0</v>
      </c>
      <c r="AU173" s="188"/>
    </row>
    <row r="174" spans="1:47" s="180" customFormat="1" ht="45" customHeight="1" thickTop="1" thickBot="1">
      <c r="A174" s="170"/>
      <c r="B174" s="179"/>
      <c r="C174" s="203">
        <v>161</v>
      </c>
      <c r="D174" s="312"/>
      <c r="E174" s="303"/>
      <c r="F174" s="313"/>
      <c r="G174" s="303"/>
      <c r="H174" s="303"/>
      <c r="I174" s="164"/>
      <c r="J174" s="303"/>
      <c r="K174" s="303"/>
      <c r="L174" s="163"/>
      <c r="M174" s="163"/>
      <c r="N174" s="307" t="str">
        <f t="shared" si="2"/>
        <v>Bitte zuerst Warenmenge in M angeben</v>
      </c>
      <c r="O174" s="163"/>
      <c r="P174" s="162"/>
      <c r="Q174" s="161"/>
      <c r="R174" s="160"/>
      <c r="S174" s="160"/>
      <c r="T174" s="159"/>
      <c r="U174" s="310"/>
      <c r="V174" s="310"/>
      <c r="W174" s="310"/>
      <c r="X174" s="310"/>
      <c r="Y174" s="310"/>
      <c r="Z174" s="310"/>
      <c r="AA174" s="310"/>
      <c r="AB174" s="206"/>
      <c r="AC174" s="206"/>
      <c r="AD174" s="207"/>
      <c r="AE174" s="200" t="str">
        <f>IFERROR(IF(NOT(AM174=0), AM174 &amp; " - " &amp; INDEX(Produktionsmethoden!$M:$M, MATCH(AM174, Produktionsmethoden!$K:$K, 0)), 0), AM174)</f>
        <v>Bitte CN Code in Spalte C angeben</v>
      </c>
      <c r="AF174" s="200">
        <f>IFERROR(IF(NOT(AN174=0), AN174 &amp; " - " &amp; INDEX(Produktionsmethoden!$M:$M, MATCH(AN174, Produktionsmethoden!$K:$K, 0)), 0), AN174)</f>
        <v>0</v>
      </c>
      <c r="AG174" s="200">
        <f>IFERROR(IF(NOT(AO174=0), AO174 &amp; " - " &amp; INDEX(Produktionsmethoden!$M:$M, MATCH(AO174, Produktionsmethoden!$K:$K, 0)), 0), AO174)</f>
        <v>0</v>
      </c>
      <c r="AH174" s="200">
        <f>IFERROR(IF(NOT(AP174=0), AP174 &amp; " - " &amp; INDEX(Produktionsmethoden!$M:$M, MATCH(AP174, Produktionsmethoden!$K:$K, 0)), 0), AP174)</f>
        <v>0</v>
      </c>
      <c r="AI174" s="200">
        <f>IFERROR(IF(NOT(AQ174=0), AQ174 &amp; " - " &amp; INDEX(Produktionsmethoden!$M:$M, MATCH(AQ174, Produktionsmethoden!$K:$K, 0)), 0), AQ174)</f>
        <v>0</v>
      </c>
      <c r="AJ174" s="200">
        <f>IFERROR(IF(NOT(AR174=0), AR174 &amp; " - " &amp; INDEX(Produktionsmethoden!$M:$M, MATCH(AR174, Produktionsmethoden!$K:$K, 0)), 0), AR174)</f>
        <v>0</v>
      </c>
      <c r="AK174" s="200">
        <f>IFERROR(IF(NOT(AS174=0), AS174 &amp; " - " &amp; INDEX(Produktionsmethoden!$M:$M, MATCH(AS174, Produktionsmethoden!$K:$K, 0)), 0), AS174)</f>
        <v>0</v>
      </c>
      <c r="AL174" s="200">
        <f>IFERROR(IF(NOT(AT174=0), AT174 &amp; " - " &amp; INDEX(Produktionsmethoden!$M:$M, MATCH(AT174, Produktionsmethoden!$K:$K, 0)), 0), AT174)</f>
        <v>0</v>
      </c>
      <c r="AM174" s="187" t="str" cm="1">
        <f t="array" ref="AM174">IF(ISBLANK($E174), "Bitte CN Code in Spalte C angeben", IFERROR(INDEX(Produktionsmethoden!B:B, MATCH($E174, Produktionsmethoden!$A:$A, 0), 0), ""))</f>
        <v>Bitte CN Code in Spalte C angeben</v>
      </c>
      <c r="AN174" s="187" cm="1">
        <f t="array" ref="AN174">IF(ISBLANK($E174), 0, IFERROR(INDEX(Produktionsmethoden!C:C, MATCH($E174, Produktionsmethoden!$A:$A, 0), 0), ""))</f>
        <v>0</v>
      </c>
      <c r="AO174" s="187" cm="1">
        <f t="array" ref="AO174">IF(ISBLANK($E174), 0, IFERROR(INDEX(Produktionsmethoden!D:D, MATCH($E174, Produktionsmethoden!$A:$A, 0), 0), ""))</f>
        <v>0</v>
      </c>
      <c r="AP174" s="187" cm="1">
        <f t="array" ref="AP174">IF(ISBLANK($E174), 0, IFERROR(INDEX(Produktionsmethoden!E:E, MATCH($E174, Produktionsmethoden!$A:$A, 0), 0), ""))</f>
        <v>0</v>
      </c>
      <c r="AQ174" s="187" cm="1">
        <f t="array" ref="AQ174">IF(ISBLANK($E174), 0, IFERROR(INDEX(Produktionsmethoden!F:F, MATCH($E174, Produktionsmethoden!$A:$A, 0), 0), ""))</f>
        <v>0</v>
      </c>
      <c r="AR174" s="187" cm="1">
        <f t="array" ref="AR174">IF(ISBLANK($E174), 0, IFERROR(INDEX(Produktionsmethoden!G:G, MATCH($E174, Produktionsmethoden!$A:$A, 0), 0), ""))</f>
        <v>0</v>
      </c>
      <c r="AS174" s="187" cm="1">
        <f t="array" ref="AS174">IF(ISBLANK($E174), 0, IFERROR(INDEX(Produktionsmethoden!H:H, MATCH($E174, Produktionsmethoden!$A:$A, 0), 0), ""))</f>
        <v>0</v>
      </c>
      <c r="AT174" s="187" cm="1">
        <f t="array" ref="AT174">IF(ISBLANK($E174), 0, IFERROR(INDEX(Produktionsmethoden!I:I, MATCH($E174, Produktionsmethoden!$A:$A, 0), 0), ""))</f>
        <v>0</v>
      </c>
      <c r="AU174" s="188"/>
    </row>
    <row r="175" spans="1:47" s="180" customFormat="1" ht="45" customHeight="1" thickTop="1" thickBot="1">
      <c r="A175" s="170"/>
      <c r="B175" s="179"/>
      <c r="C175" s="203">
        <v>162</v>
      </c>
      <c r="D175" s="312"/>
      <c r="E175" s="303"/>
      <c r="F175" s="313"/>
      <c r="G175" s="303"/>
      <c r="H175" s="303"/>
      <c r="I175" s="164"/>
      <c r="J175" s="303"/>
      <c r="K175" s="303"/>
      <c r="L175" s="163"/>
      <c r="M175" s="163"/>
      <c r="N175" s="307" t="str">
        <f t="shared" si="2"/>
        <v>Bitte zuerst Warenmenge in M angeben</v>
      </c>
      <c r="O175" s="163"/>
      <c r="P175" s="162"/>
      <c r="Q175" s="161"/>
      <c r="R175" s="160"/>
      <c r="S175" s="160"/>
      <c r="T175" s="159"/>
      <c r="U175" s="310"/>
      <c r="V175" s="310"/>
      <c r="W175" s="310"/>
      <c r="X175" s="310"/>
      <c r="Y175" s="310"/>
      <c r="Z175" s="310"/>
      <c r="AA175" s="310"/>
      <c r="AB175" s="206"/>
      <c r="AC175" s="206"/>
      <c r="AD175" s="207"/>
      <c r="AE175" s="200" t="str">
        <f>IFERROR(IF(NOT(AM175=0), AM175 &amp; " - " &amp; INDEX(Produktionsmethoden!$M:$M, MATCH(AM175, Produktionsmethoden!$K:$K, 0)), 0), AM175)</f>
        <v>Bitte CN Code in Spalte C angeben</v>
      </c>
      <c r="AF175" s="200">
        <f>IFERROR(IF(NOT(AN175=0), AN175 &amp; " - " &amp; INDEX(Produktionsmethoden!$M:$M, MATCH(AN175, Produktionsmethoden!$K:$K, 0)), 0), AN175)</f>
        <v>0</v>
      </c>
      <c r="AG175" s="200">
        <f>IFERROR(IF(NOT(AO175=0), AO175 &amp; " - " &amp; INDEX(Produktionsmethoden!$M:$M, MATCH(AO175, Produktionsmethoden!$K:$K, 0)), 0), AO175)</f>
        <v>0</v>
      </c>
      <c r="AH175" s="200">
        <f>IFERROR(IF(NOT(AP175=0), AP175 &amp; " - " &amp; INDEX(Produktionsmethoden!$M:$M, MATCH(AP175, Produktionsmethoden!$K:$K, 0)), 0), AP175)</f>
        <v>0</v>
      </c>
      <c r="AI175" s="200">
        <f>IFERROR(IF(NOT(AQ175=0), AQ175 &amp; " - " &amp; INDEX(Produktionsmethoden!$M:$M, MATCH(AQ175, Produktionsmethoden!$K:$K, 0)), 0), AQ175)</f>
        <v>0</v>
      </c>
      <c r="AJ175" s="200">
        <f>IFERROR(IF(NOT(AR175=0), AR175 &amp; " - " &amp; INDEX(Produktionsmethoden!$M:$M, MATCH(AR175, Produktionsmethoden!$K:$K, 0)), 0), AR175)</f>
        <v>0</v>
      </c>
      <c r="AK175" s="200">
        <f>IFERROR(IF(NOT(AS175=0), AS175 &amp; " - " &amp; INDEX(Produktionsmethoden!$M:$M, MATCH(AS175, Produktionsmethoden!$K:$K, 0)), 0), AS175)</f>
        <v>0</v>
      </c>
      <c r="AL175" s="200">
        <f>IFERROR(IF(NOT(AT175=0), AT175 &amp; " - " &amp; INDEX(Produktionsmethoden!$M:$M, MATCH(AT175, Produktionsmethoden!$K:$K, 0)), 0), AT175)</f>
        <v>0</v>
      </c>
      <c r="AM175" s="187" t="str" cm="1">
        <f t="array" ref="AM175">IF(ISBLANK($E175), "Bitte CN Code in Spalte C angeben", IFERROR(INDEX(Produktionsmethoden!B:B, MATCH($E175, Produktionsmethoden!$A:$A, 0), 0), ""))</f>
        <v>Bitte CN Code in Spalte C angeben</v>
      </c>
      <c r="AN175" s="187" cm="1">
        <f t="array" ref="AN175">IF(ISBLANK($E175), 0, IFERROR(INDEX(Produktionsmethoden!C:C, MATCH($E175, Produktionsmethoden!$A:$A, 0), 0), ""))</f>
        <v>0</v>
      </c>
      <c r="AO175" s="187" cm="1">
        <f t="array" ref="AO175">IF(ISBLANK($E175), 0, IFERROR(INDEX(Produktionsmethoden!D:D, MATCH($E175, Produktionsmethoden!$A:$A, 0), 0), ""))</f>
        <v>0</v>
      </c>
      <c r="AP175" s="187" cm="1">
        <f t="array" ref="AP175">IF(ISBLANK($E175), 0, IFERROR(INDEX(Produktionsmethoden!E:E, MATCH($E175, Produktionsmethoden!$A:$A, 0), 0), ""))</f>
        <v>0</v>
      </c>
      <c r="AQ175" s="187" cm="1">
        <f t="array" ref="AQ175">IF(ISBLANK($E175), 0, IFERROR(INDEX(Produktionsmethoden!F:F, MATCH($E175, Produktionsmethoden!$A:$A, 0), 0), ""))</f>
        <v>0</v>
      </c>
      <c r="AR175" s="187" cm="1">
        <f t="array" ref="AR175">IF(ISBLANK($E175), 0, IFERROR(INDEX(Produktionsmethoden!G:G, MATCH($E175, Produktionsmethoden!$A:$A, 0), 0), ""))</f>
        <v>0</v>
      </c>
      <c r="AS175" s="187" cm="1">
        <f t="array" ref="AS175">IF(ISBLANK($E175), 0, IFERROR(INDEX(Produktionsmethoden!H:H, MATCH($E175, Produktionsmethoden!$A:$A, 0), 0), ""))</f>
        <v>0</v>
      </c>
      <c r="AT175" s="187" cm="1">
        <f t="array" ref="AT175">IF(ISBLANK($E175), 0, IFERROR(INDEX(Produktionsmethoden!I:I, MATCH($E175, Produktionsmethoden!$A:$A, 0), 0), ""))</f>
        <v>0</v>
      </c>
      <c r="AU175" s="188"/>
    </row>
    <row r="176" spans="1:47" s="180" customFormat="1" ht="45" customHeight="1" thickTop="1" thickBot="1">
      <c r="A176" s="170"/>
      <c r="B176" s="179"/>
      <c r="C176" s="203">
        <v>163</v>
      </c>
      <c r="D176" s="312"/>
      <c r="E176" s="303"/>
      <c r="F176" s="313"/>
      <c r="G176" s="303"/>
      <c r="H176" s="303"/>
      <c r="I176" s="164"/>
      <c r="J176" s="303"/>
      <c r="K176" s="303"/>
      <c r="L176" s="163"/>
      <c r="M176" s="163"/>
      <c r="N176" s="307" t="str">
        <f t="shared" si="2"/>
        <v>Bitte zuerst Warenmenge in M angeben</v>
      </c>
      <c r="O176" s="163"/>
      <c r="P176" s="162"/>
      <c r="Q176" s="161"/>
      <c r="R176" s="160"/>
      <c r="S176" s="160"/>
      <c r="T176" s="159"/>
      <c r="U176" s="310"/>
      <c r="V176" s="310"/>
      <c r="W176" s="310"/>
      <c r="X176" s="310"/>
      <c r="Y176" s="310"/>
      <c r="Z176" s="310"/>
      <c r="AA176" s="310"/>
      <c r="AB176" s="206"/>
      <c r="AC176" s="206"/>
      <c r="AD176" s="207"/>
      <c r="AE176" s="200" t="str">
        <f>IFERROR(IF(NOT(AM176=0), AM176 &amp; " - " &amp; INDEX(Produktionsmethoden!$M:$M, MATCH(AM176, Produktionsmethoden!$K:$K, 0)), 0), AM176)</f>
        <v>Bitte CN Code in Spalte C angeben</v>
      </c>
      <c r="AF176" s="200">
        <f>IFERROR(IF(NOT(AN176=0), AN176 &amp; " - " &amp; INDEX(Produktionsmethoden!$M:$M, MATCH(AN176, Produktionsmethoden!$K:$K, 0)), 0), AN176)</f>
        <v>0</v>
      </c>
      <c r="AG176" s="200">
        <f>IFERROR(IF(NOT(AO176=0), AO176 &amp; " - " &amp; INDEX(Produktionsmethoden!$M:$M, MATCH(AO176, Produktionsmethoden!$K:$K, 0)), 0), AO176)</f>
        <v>0</v>
      </c>
      <c r="AH176" s="200">
        <f>IFERROR(IF(NOT(AP176=0), AP176 &amp; " - " &amp; INDEX(Produktionsmethoden!$M:$M, MATCH(AP176, Produktionsmethoden!$K:$K, 0)), 0), AP176)</f>
        <v>0</v>
      </c>
      <c r="AI176" s="200">
        <f>IFERROR(IF(NOT(AQ176=0), AQ176 &amp; " - " &amp; INDEX(Produktionsmethoden!$M:$M, MATCH(AQ176, Produktionsmethoden!$K:$K, 0)), 0), AQ176)</f>
        <v>0</v>
      </c>
      <c r="AJ176" s="200">
        <f>IFERROR(IF(NOT(AR176=0), AR176 &amp; " - " &amp; INDEX(Produktionsmethoden!$M:$M, MATCH(AR176, Produktionsmethoden!$K:$K, 0)), 0), AR176)</f>
        <v>0</v>
      </c>
      <c r="AK176" s="200">
        <f>IFERROR(IF(NOT(AS176=0), AS176 &amp; " - " &amp; INDEX(Produktionsmethoden!$M:$M, MATCH(AS176, Produktionsmethoden!$K:$K, 0)), 0), AS176)</f>
        <v>0</v>
      </c>
      <c r="AL176" s="200">
        <f>IFERROR(IF(NOT(AT176=0), AT176 &amp; " - " &amp; INDEX(Produktionsmethoden!$M:$M, MATCH(AT176, Produktionsmethoden!$K:$K, 0)), 0), AT176)</f>
        <v>0</v>
      </c>
      <c r="AM176" s="187" t="str" cm="1">
        <f t="array" ref="AM176">IF(ISBLANK($E176), "Bitte CN Code in Spalte C angeben", IFERROR(INDEX(Produktionsmethoden!B:B, MATCH($E176, Produktionsmethoden!$A:$A, 0), 0), ""))</f>
        <v>Bitte CN Code in Spalte C angeben</v>
      </c>
      <c r="AN176" s="187" cm="1">
        <f t="array" ref="AN176">IF(ISBLANK($E176), 0, IFERROR(INDEX(Produktionsmethoden!C:C, MATCH($E176, Produktionsmethoden!$A:$A, 0), 0), ""))</f>
        <v>0</v>
      </c>
      <c r="AO176" s="187" cm="1">
        <f t="array" ref="AO176">IF(ISBLANK($E176), 0, IFERROR(INDEX(Produktionsmethoden!D:D, MATCH($E176, Produktionsmethoden!$A:$A, 0), 0), ""))</f>
        <v>0</v>
      </c>
      <c r="AP176" s="187" cm="1">
        <f t="array" ref="AP176">IF(ISBLANK($E176), 0, IFERROR(INDEX(Produktionsmethoden!E:E, MATCH($E176, Produktionsmethoden!$A:$A, 0), 0), ""))</f>
        <v>0</v>
      </c>
      <c r="AQ176" s="187" cm="1">
        <f t="array" ref="AQ176">IF(ISBLANK($E176), 0, IFERROR(INDEX(Produktionsmethoden!F:F, MATCH($E176, Produktionsmethoden!$A:$A, 0), 0), ""))</f>
        <v>0</v>
      </c>
      <c r="AR176" s="187" cm="1">
        <f t="array" ref="AR176">IF(ISBLANK($E176), 0, IFERROR(INDEX(Produktionsmethoden!G:G, MATCH($E176, Produktionsmethoden!$A:$A, 0), 0), ""))</f>
        <v>0</v>
      </c>
      <c r="AS176" s="187" cm="1">
        <f t="array" ref="AS176">IF(ISBLANK($E176), 0, IFERROR(INDEX(Produktionsmethoden!H:H, MATCH($E176, Produktionsmethoden!$A:$A, 0), 0), ""))</f>
        <v>0</v>
      </c>
      <c r="AT176" s="187" cm="1">
        <f t="array" ref="AT176">IF(ISBLANK($E176), 0, IFERROR(INDEX(Produktionsmethoden!I:I, MATCH($E176, Produktionsmethoden!$A:$A, 0), 0), ""))</f>
        <v>0</v>
      </c>
      <c r="AU176" s="188"/>
    </row>
    <row r="177" spans="1:47" s="180" customFormat="1" ht="45" customHeight="1" thickTop="1" thickBot="1">
      <c r="A177" s="170"/>
      <c r="B177" s="179"/>
      <c r="C177" s="203">
        <v>164</v>
      </c>
      <c r="D177" s="312"/>
      <c r="E177" s="303"/>
      <c r="F177" s="313"/>
      <c r="G177" s="303"/>
      <c r="H177" s="303"/>
      <c r="I177" s="164"/>
      <c r="J177" s="303"/>
      <c r="K177" s="303"/>
      <c r="L177" s="163"/>
      <c r="M177" s="163"/>
      <c r="N177" s="307" t="str">
        <f t="shared" si="2"/>
        <v>Bitte zuerst Warenmenge in M angeben</v>
      </c>
      <c r="O177" s="163"/>
      <c r="P177" s="162"/>
      <c r="Q177" s="161"/>
      <c r="R177" s="160"/>
      <c r="S177" s="160"/>
      <c r="T177" s="159"/>
      <c r="U177" s="310"/>
      <c r="V177" s="310"/>
      <c r="W177" s="310"/>
      <c r="X177" s="310"/>
      <c r="Y177" s="310"/>
      <c r="Z177" s="310"/>
      <c r="AA177" s="310"/>
      <c r="AB177" s="206"/>
      <c r="AC177" s="206"/>
      <c r="AD177" s="207"/>
      <c r="AE177" s="200" t="str">
        <f>IFERROR(IF(NOT(AM177=0), AM177 &amp; " - " &amp; INDEX(Produktionsmethoden!$M:$M, MATCH(AM177, Produktionsmethoden!$K:$K, 0)), 0), AM177)</f>
        <v>Bitte CN Code in Spalte C angeben</v>
      </c>
      <c r="AF177" s="200">
        <f>IFERROR(IF(NOT(AN177=0), AN177 &amp; " - " &amp; INDEX(Produktionsmethoden!$M:$M, MATCH(AN177, Produktionsmethoden!$K:$K, 0)), 0), AN177)</f>
        <v>0</v>
      </c>
      <c r="AG177" s="200">
        <f>IFERROR(IF(NOT(AO177=0), AO177 &amp; " - " &amp; INDEX(Produktionsmethoden!$M:$M, MATCH(AO177, Produktionsmethoden!$K:$K, 0)), 0), AO177)</f>
        <v>0</v>
      </c>
      <c r="AH177" s="200">
        <f>IFERROR(IF(NOT(AP177=0), AP177 &amp; " - " &amp; INDEX(Produktionsmethoden!$M:$M, MATCH(AP177, Produktionsmethoden!$K:$K, 0)), 0), AP177)</f>
        <v>0</v>
      </c>
      <c r="AI177" s="200">
        <f>IFERROR(IF(NOT(AQ177=0), AQ177 &amp; " - " &amp; INDEX(Produktionsmethoden!$M:$M, MATCH(AQ177, Produktionsmethoden!$K:$K, 0)), 0), AQ177)</f>
        <v>0</v>
      </c>
      <c r="AJ177" s="200">
        <f>IFERROR(IF(NOT(AR177=0), AR177 &amp; " - " &amp; INDEX(Produktionsmethoden!$M:$M, MATCH(AR177, Produktionsmethoden!$K:$K, 0)), 0), AR177)</f>
        <v>0</v>
      </c>
      <c r="AK177" s="200">
        <f>IFERROR(IF(NOT(AS177=0), AS177 &amp; " - " &amp; INDEX(Produktionsmethoden!$M:$M, MATCH(AS177, Produktionsmethoden!$K:$K, 0)), 0), AS177)</f>
        <v>0</v>
      </c>
      <c r="AL177" s="200">
        <f>IFERROR(IF(NOT(AT177=0), AT177 &amp; " - " &amp; INDEX(Produktionsmethoden!$M:$M, MATCH(AT177, Produktionsmethoden!$K:$K, 0)), 0), AT177)</f>
        <v>0</v>
      </c>
      <c r="AM177" s="187" t="str" cm="1">
        <f t="array" ref="AM177">IF(ISBLANK($E177), "Bitte CN Code in Spalte C angeben", IFERROR(INDEX(Produktionsmethoden!B:B, MATCH($E177, Produktionsmethoden!$A:$A, 0), 0), ""))</f>
        <v>Bitte CN Code in Spalte C angeben</v>
      </c>
      <c r="AN177" s="187" cm="1">
        <f t="array" ref="AN177">IF(ISBLANK($E177), 0, IFERROR(INDEX(Produktionsmethoden!C:C, MATCH($E177, Produktionsmethoden!$A:$A, 0), 0), ""))</f>
        <v>0</v>
      </c>
      <c r="AO177" s="187" cm="1">
        <f t="array" ref="AO177">IF(ISBLANK($E177), 0, IFERROR(INDEX(Produktionsmethoden!D:D, MATCH($E177, Produktionsmethoden!$A:$A, 0), 0), ""))</f>
        <v>0</v>
      </c>
      <c r="AP177" s="187" cm="1">
        <f t="array" ref="AP177">IF(ISBLANK($E177), 0, IFERROR(INDEX(Produktionsmethoden!E:E, MATCH($E177, Produktionsmethoden!$A:$A, 0), 0), ""))</f>
        <v>0</v>
      </c>
      <c r="AQ177" s="187" cm="1">
        <f t="array" ref="AQ177">IF(ISBLANK($E177), 0, IFERROR(INDEX(Produktionsmethoden!F:F, MATCH($E177, Produktionsmethoden!$A:$A, 0), 0), ""))</f>
        <v>0</v>
      </c>
      <c r="AR177" s="187" cm="1">
        <f t="array" ref="AR177">IF(ISBLANK($E177), 0, IFERROR(INDEX(Produktionsmethoden!G:G, MATCH($E177, Produktionsmethoden!$A:$A, 0), 0), ""))</f>
        <v>0</v>
      </c>
      <c r="AS177" s="187" cm="1">
        <f t="array" ref="AS177">IF(ISBLANK($E177), 0, IFERROR(INDEX(Produktionsmethoden!H:H, MATCH($E177, Produktionsmethoden!$A:$A, 0), 0), ""))</f>
        <v>0</v>
      </c>
      <c r="AT177" s="187" cm="1">
        <f t="array" ref="AT177">IF(ISBLANK($E177), 0, IFERROR(INDEX(Produktionsmethoden!I:I, MATCH($E177, Produktionsmethoden!$A:$A, 0), 0), ""))</f>
        <v>0</v>
      </c>
      <c r="AU177" s="188"/>
    </row>
    <row r="178" spans="1:47" s="180" customFormat="1" ht="45" customHeight="1" thickTop="1" thickBot="1">
      <c r="A178" s="170"/>
      <c r="B178" s="179"/>
      <c r="C178" s="203">
        <v>165</v>
      </c>
      <c r="D178" s="312"/>
      <c r="E178" s="303"/>
      <c r="F178" s="313"/>
      <c r="G178" s="303"/>
      <c r="H178" s="303"/>
      <c r="I178" s="164"/>
      <c r="J178" s="303"/>
      <c r="K178" s="303"/>
      <c r="L178" s="163"/>
      <c r="M178" s="163"/>
      <c r="N178" s="307" t="str">
        <f t="shared" si="2"/>
        <v>Bitte zuerst Warenmenge in M angeben</v>
      </c>
      <c r="O178" s="163"/>
      <c r="P178" s="162"/>
      <c r="Q178" s="161"/>
      <c r="R178" s="160"/>
      <c r="S178" s="160"/>
      <c r="T178" s="159"/>
      <c r="U178" s="310"/>
      <c r="V178" s="310"/>
      <c r="W178" s="310"/>
      <c r="X178" s="310"/>
      <c r="Y178" s="310"/>
      <c r="Z178" s="310"/>
      <c r="AA178" s="310"/>
      <c r="AB178" s="206"/>
      <c r="AC178" s="206"/>
      <c r="AD178" s="207"/>
      <c r="AE178" s="200" t="str">
        <f>IFERROR(IF(NOT(AM178=0), AM178 &amp; " - " &amp; INDEX(Produktionsmethoden!$M:$M, MATCH(AM178, Produktionsmethoden!$K:$K, 0)), 0), AM178)</f>
        <v>Bitte CN Code in Spalte C angeben</v>
      </c>
      <c r="AF178" s="200">
        <f>IFERROR(IF(NOT(AN178=0), AN178 &amp; " - " &amp; INDEX(Produktionsmethoden!$M:$M, MATCH(AN178, Produktionsmethoden!$K:$K, 0)), 0), AN178)</f>
        <v>0</v>
      </c>
      <c r="AG178" s="200">
        <f>IFERROR(IF(NOT(AO178=0), AO178 &amp; " - " &amp; INDEX(Produktionsmethoden!$M:$M, MATCH(AO178, Produktionsmethoden!$K:$K, 0)), 0), AO178)</f>
        <v>0</v>
      </c>
      <c r="AH178" s="200">
        <f>IFERROR(IF(NOT(AP178=0), AP178 &amp; " - " &amp; INDEX(Produktionsmethoden!$M:$M, MATCH(AP178, Produktionsmethoden!$K:$K, 0)), 0), AP178)</f>
        <v>0</v>
      </c>
      <c r="AI178" s="200">
        <f>IFERROR(IF(NOT(AQ178=0), AQ178 &amp; " - " &amp; INDEX(Produktionsmethoden!$M:$M, MATCH(AQ178, Produktionsmethoden!$K:$K, 0)), 0), AQ178)</f>
        <v>0</v>
      </c>
      <c r="AJ178" s="200">
        <f>IFERROR(IF(NOT(AR178=0), AR178 &amp; " - " &amp; INDEX(Produktionsmethoden!$M:$M, MATCH(AR178, Produktionsmethoden!$K:$K, 0)), 0), AR178)</f>
        <v>0</v>
      </c>
      <c r="AK178" s="200">
        <f>IFERROR(IF(NOT(AS178=0), AS178 &amp; " - " &amp; INDEX(Produktionsmethoden!$M:$M, MATCH(AS178, Produktionsmethoden!$K:$K, 0)), 0), AS178)</f>
        <v>0</v>
      </c>
      <c r="AL178" s="200">
        <f>IFERROR(IF(NOT(AT178=0), AT178 &amp; " - " &amp; INDEX(Produktionsmethoden!$M:$M, MATCH(AT178, Produktionsmethoden!$K:$K, 0)), 0), AT178)</f>
        <v>0</v>
      </c>
      <c r="AM178" s="187" t="str" cm="1">
        <f t="array" ref="AM178">IF(ISBLANK($E178), "Bitte CN Code in Spalte C angeben", IFERROR(INDEX(Produktionsmethoden!B:B, MATCH($E178, Produktionsmethoden!$A:$A, 0), 0), ""))</f>
        <v>Bitte CN Code in Spalte C angeben</v>
      </c>
      <c r="AN178" s="187" cm="1">
        <f t="array" ref="AN178">IF(ISBLANK($E178), 0, IFERROR(INDEX(Produktionsmethoden!C:C, MATCH($E178, Produktionsmethoden!$A:$A, 0), 0), ""))</f>
        <v>0</v>
      </c>
      <c r="AO178" s="187" cm="1">
        <f t="array" ref="AO178">IF(ISBLANK($E178), 0, IFERROR(INDEX(Produktionsmethoden!D:D, MATCH($E178, Produktionsmethoden!$A:$A, 0), 0), ""))</f>
        <v>0</v>
      </c>
      <c r="AP178" s="187" cm="1">
        <f t="array" ref="AP178">IF(ISBLANK($E178), 0, IFERROR(INDEX(Produktionsmethoden!E:E, MATCH($E178, Produktionsmethoden!$A:$A, 0), 0), ""))</f>
        <v>0</v>
      </c>
      <c r="AQ178" s="187" cm="1">
        <f t="array" ref="AQ178">IF(ISBLANK($E178), 0, IFERROR(INDEX(Produktionsmethoden!F:F, MATCH($E178, Produktionsmethoden!$A:$A, 0), 0), ""))</f>
        <v>0</v>
      </c>
      <c r="AR178" s="187" cm="1">
        <f t="array" ref="AR178">IF(ISBLANK($E178), 0, IFERROR(INDEX(Produktionsmethoden!G:G, MATCH($E178, Produktionsmethoden!$A:$A, 0), 0), ""))</f>
        <v>0</v>
      </c>
      <c r="AS178" s="187" cm="1">
        <f t="array" ref="AS178">IF(ISBLANK($E178), 0, IFERROR(INDEX(Produktionsmethoden!H:H, MATCH($E178, Produktionsmethoden!$A:$A, 0), 0), ""))</f>
        <v>0</v>
      </c>
      <c r="AT178" s="187" cm="1">
        <f t="array" ref="AT178">IF(ISBLANK($E178), 0, IFERROR(INDEX(Produktionsmethoden!I:I, MATCH($E178, Produktionsmethoden!$A:$A, 0), 0), ""))</f>
        <v>0</v>
      </c>
      <c r="AU178" s="188"/>
    </row>
    <row r="179" spans="1:47" s="180" customFormat="1" ht="45" customHeight="1" thickTop="1" thickBot="1">
      <c r="A179" s="170"/>
      <c r="B179" s="179"/>
      <c r="C179" s="203">
        <v>166</v>
      </c>
      <c r="D179" s="312"/>
      <c r="E179" s="303"/>
      <c r="F179" s="313"/>
      <c r="G179" s="303"/>
      <c r="H179" s="303"/>
      <c r="I179" s="164"/>
      <c r="J179" s="303"/>
      <c r="K179" s="303"/>
      <c r="L179" s="163"/>
      <c r="M179" s="163"/>
      <c r="N179" s="307" t="str">
        <f t="shared" si="2"/>
        <v>Bitte zuerst Warenmenge in M angeben</v>
      </c>
      <c r="O179" s="163"/>
      <c r="P179" s="162"/>
      <c r="Q179" s="161"/>
      <c r="R179" s="160"/>
      <c r="S179" s="160"/>
      <c r="T179" s="159"/>
      <c r="U179" s="310"/>
      <c r="V179" s="310"/>
      <c r="W179" s="310"/>
      <c r="X179" s="310"/>
      <c r="Y179" s="310"/>
      <c r="Z179" s="310"/>
      <c r="AA179" s="310"/>
      <c r="AB179" s="206"/>
      <c r="AC179" s="206"/>
      <c r="AD179" s="207"/>
      <c r="AE179" s="200" t="str">
        <f>IFERROR(IF(NOT(AM179=0), AM179 &amp; " - " &amp; INDEX(Produktionsmethoden!$M:$M, MATCH(AM179, Produktionsmethoden!$K:$K, 0)), 0), AM179)</f>
        <v>Bitte CN Code in Spalte C angeben</v>
      </c>
      <c r="AF179" s="200">
        <f>IFERROR(IF(NOT(AN179=0), AN179 &amp; " - " &amp; INDEX(Produktionsmethoden!$M:$M, MATCH(AN179, Produktionsmethoden!$K:$K, 0)), 0), AN179)</f>
        <v>0</v>
      </c>
      <c r="AG179" s="200">
        <f>IFERROR(IF(NOT(AO179=0), AO179 &amp; " - " &amp; INDEX(Produktionsmethoden!$M:$M, MATCH(AO179, Produktionsmethoden!$K:$K, 0)), 0), AO179)</f>
        <v>0</v>
      </c>
      <c r="AH179" s="200">
        <f>IFERROR(IF(NOT(AP179=0), AP179 &amp; " - " &amp; INDEX(Produktionsmethoden!$M:$M, MATCH(AP179, Produktionsmethoden!$K:$K, 0)), 0), AP179)</f>
        <v>0</v>
      </c>
      <c r="AI179" s="200">
        <f>IFERROR(IF(NOT(AQ179=0), AQ179 &amp; " - " &amp; INDEX(Produktionsmethoden!$M:$M, MATCH(AQ179, Produktionsmethoden!$K:$K, 0)), 0), AQ179)</f>
        <v>0</v>
      </c>
      <c r="AJ179" s="200">
        <f>IFERROR(IF(NOT(AR179=0), AR179 &amp; " - " &amp; INDEX(Produktionsmethoden!$M:$M, MATCH(AR179, Produktionsmethoden!$K:$K, 0)), 0), AR179)</f>
        <v>0</v>
      </c>
      <c r="AK179" s="200">
        <f>IFERROR(IF(NOT(AS179=0), AS179 &amp; " - " &amp; INDEX(Produktionsmethoden!$M:$M, MATCH(AS179, Produktionsmethoden!$K:$K, 0)), 0), AS179)</f>
        <v>0</v>
      </c>
      <c r="AL179" s="200">
        <f>IFERROR(IF(NOT(AT179=0), AT179 &amp; " - " &amp; INDEX(Produktionsmethoden!$M:$M, MATCH(AT179, Produktionsmethoden!$K:$K, 0)), 0), AT179)</f>
        <v>0</v>
      </c>
      <c r="AM179" s="187" t="str" cm="1">
        <f t="array" ref="AM179">IF(ISBLANK($E179), "Bitte CN Code in Spalte C angeben", IFERROR(INDEX(Produktionsmethoden!B:B, MATCH($E179, Produktionsmethoden!$A:$A, 0), 0), ""))</f>
        <v>Bitte CN Code in Spalte C angeben</v>
      </c>
      <c r="AN179" s="187" cm="1">
        <f t="array" ref="AN179">IF(ISBLANK($E179), 0, IFERROR(INDEX(Produktionsmethoden!C:C, MATCH($E179, Produktionsmethoden!$A:$A, 0), 0), ""))</f>
        <v>0</v>
      </c>
      <c r="AO179" s="187" cm="1">
        <f t="array" ref="AO179">IF(ISBLANK($E179), 0, IFERROR(INDEX(Produktionsmethoden!D:D, MATCH($E179, Produktionsmethoden!$A:$A, 0), 0), ""))</f>
        <v>0</v>
      </c>
      <c r="AP179" s="187" cm="1">
        <f t="array" ref="AP179">IF(ISBLANK($E179), 0, IFERROR(INDEX(Produktionsmethoden!E:E, MATCH($E179, Produktionsmethoden!$A:$A, 0), 0), ""))</f>
        <v>0</v>
      </c>
      <c r="AQ179" s="187" cm="1">
        <f t="array" ref="AQ179">IF(ISBLANK($E179), 0, IFERROR(INDEX(Produktionsmethoden!F:F, MATCH($E179, Produktionsmethoden!$A:$A, 0), 0), ""))</f>
        <v>0</v>
      </c>
      <c r="AR179" s="187" cm="1">
        <f t="array" ref="AR179">IF(ISBLANK($E179), 0, IFERROR(INDEX(Produktionsmethoden!G:G, MATCH($E179, Produktionsmethoden!$A:$A, 0), 0), ""))</f>
        <v>0</v>
      </c>
      <c r="AS179" s="187" cm="1">
        <f t="array" ref="AS179">IF(ISBLANK($E179), 0, IFERROR(INDEX(Produktionsmethoden!H:H, MATCH($E179, Produktionsmethoden!$A:$A, 0), 0), ""))</f>
        <v>0</v>
      </c>
      <c r="AT179" s="187" cm="1">
        <f t="array" ref="AT179">IF(ISBLANK($E179), 0, IFERROR(INDEX(Produktionsmethoden!I:I, MATCH($E179, Produktionsmethoden!$A:$A, 0), 0), ""))</f>
        <v>0</v>
      </c>
      <c r="AU179" s="188"/>
    </row>
    <row r="180" spans="1:47" s="180" customFormat="1" ht="45" customHeight="1" thickTop="1" thickBot="1">
      <c r="A180" s="170"/>
      <c r="B180" s="179"/>
      <c r="C180" s="203">
        <v>167</v>
      </c>
      <c r="D180" s="312"/>
      <c r="E180" s="303"/>
      <c r="F180" s="313"/>
      <c r="G180" s="303"/>
      <c r="H180" s="303"/>
      <c r="I180" s="164"/>
      <c r="J180" s="303"/>
      <c r="K180" s="303"/>
      <c r="L180" s="163"/>
      <c r="M180" s="163"/>
      <c r="N180" s="307" t="str">
        <f t="shared" si="2"/>
        <v>Bitte zuerst Warenmenge in M angeben</v>
      </c>
      <c r="O180" s="163"/>
      <c r="P180" s="162"/>
      <c r="Q180" s="161"/>
      <c r="R180" s="160"/>
      <c r="S180" s="160"/>
      <c r="T180" s="159"/>
      <c r="U180" s="310"/>
      <c r="V180" s="310"/>
      <c r="W180" s="310"/>
      <c r="X180" s="310"/>
      <c r="Y180" s="310"/>
      <c r="Z180" s="310"/>
      <c r="AA180" s="310"/>
      <c r="AB180" s="206"/>
      <c r="AC180" s="206"/>
      <c r="AD180" s="207"/>
      <c r="AE180" s="200" t="str">
        <f>IFERROR(IF(NOT(AM180=0), AM180 &amp; " - " &amp; INDEX(Produktionsmethoden!$M:$M, MATCH(AM180, Produktionsmethoden!$K:$K, 0)), 0), AM180)</f>
        <v>Bitte CN Code in Spalte C angeben</v>
      </c>
      <c r="AF180" s="200">
        <f>IFERROR(IF(NOT(AN180=0), AN180 &amp; " - " &amp; INDEX(Produktionsmethoden!$M:$M, MATCH(AN180, Produktionsmethoden!$K:$K, 0)), 0), AN180)</f>
        <v>0</v>
      </c>
      <c r="AG180" s="200">
        <f>IFERROR(IF(NOT(AO180=0), AO180 &amp; " - " &amp; INDEX(Produktionsmethoden!$M:$M, MATCH(AO180, Produktionsmethoden!$K:$K, 0)), 0), AO180)</f>
        <v>0</v>
      </c>
      <c r="AH180" s="200">
        <f>IFERROR(IF(NOT(AP180=0), AP180 &amp; " - " &amp; INDEX(Produktionsmethoden!$M:$M, MATCH(AP180, Produktionsmethoden!$K:$K, 0)), 0), AP180)</f>
        <v>0</v>
      </c>
      <c r="AI180" s="200">
        <f>IFERROR(IF(NOT(AQ180=0), AQ180 &amp; " - " &amp; INDEX(Produktionsmethoden!$M:$M, MATCH(AQ180, Produktionsmethoden!$K:$K, 0)), 0), AQ180)</f>
        <v>0</v>
      </c>
      <c r="AJ180" s="200">
        <f>IFERROR(IF(NOT(AR180=0), AR180 &amp; " - " &amp; INDEX(Produktionsmethoden!$M:$M, MATCH(AR180, Produktionsmethoden!$K:$K, 0)), 0), AR180)</f>
        <v>0</v>
      </c>
      <c r="AK180" s="200">
        <f>IFERROR(IF(NOT(AS180=0), AS180 &amp; " - " &amp; INDEX(Produktionsmethoden!$M:$M, MATCH(AS180, Produktionsmethoden!$K:$K, 0)), 0), AS180)</f>
        <v>0</v>
      </c>
      <c r="AL180" s="200">
        <f>IFERROR(IF(NOT(AT180=0), AT180 &amp; " - " &amp; INDEX(Produktionsmethoden!$M:$M, MATCH(AT180, Produktionsmethoden!$K:$K, 0)), 0), AT180)</f>
        <v>0</v>
      </c>
      <c r="AM180" s="187" t="str" cm="1">
        <f t="array" ref="AM180">IF(ISBLANK($E180), "Bitte CN Code in Spalte C angeben", IFERROR(INDEX(Produktionsmethoden!B:B, MATCH($E180, Produktionsmethoden!$A:$A, 0), 0), ""))</f>
        <v>Bitte CN Code in Spalte C angeben</v>
      </c>
      <c r="AN180" s="187" cm="1">
        <f t="array" ref="AN180">IF(ISBLANK($E180), 0, IFERROR(INDEX(Produktionsmethoden!C:C, MATCH($E180, Produktionsmethoden!$A:$A, 0), 0), ""))</f>
        <v>0</v>
      </c>
      <c r="AO180" s="187" cm="1">
        <f t="array" ref="AO180">IF(ISBLANK($E180), 0, IFERROR(INDEX(Produktionsmethoden!D:D, MATCH($E180, Produktionsmethoden!$A:$A, 0), 0), ""))</f>
        <v>0</v>
      </c>
      <c r="AP180" s="187" cm="1">
        <f t="array" ref="AP180">IF(ISBLANK($E180), 0, IFERROR(INDEX(Produktionsmethoden!E:E, MATCH($E180, Produktionsmethoden!$A:$A, 0), 0), ""))</f>
        <v>0</v>
      </c>
      <c r="AQ180" s="187" cm="1">
        <f t="array" ref="AQ180">IF(ISBLANK($E180), 0, IFERROR(INDEX(Produktionsmethoden!F:F, MATCH($E180, Produktionsmethoden!$A:$A, 0), 0), ""))</f>
        <v>0</v>
      </c>
      <c r="AR180" s="187" cm="1">
        <f t="array" ref="AR180">IF(ISBLANK($E180), 0, IFERROR(INDEX(Produktionsmethoden!G:G, MATCH($E180, Produktionsmethoden!$A:$A, 0), 0), ""))</f>
        <v>0</v>
      </c>
      <c r="AS180" s="187" cm="1">
        <f t="array" ref="AS180">IF(ISBLANK($E180), 0, IFERROR(INDEX(Produktionsmethoden!H:H, MATCH($E180, Produktionsmethoden!$A:$A, 0), 0), ""))</f>
        <v>0</v>
      </c>
      <c r="AT180" s="187" cm="1">
        <f t="array" ref="AT180">IF(ISBLANK($E180), 0, IFERROR(INDEX(Produktionsmethoden!I:I, MATCH($E180, Produktionsmethoden!$A:$A, 0), 0), ""))</f>
        <v>0</v>
      </c>
      <c r="AU180" s="188"/>
    </row>
    <row r="181" spans="1:47" s="180" customFormat="1" ht="45" customHeight="1" thickTop="1" thickBot="1">
      <c r="A181" s="170"/>
      <c r="B181" s="179"/>
      <c r="C181" s="203">
        <v>168</v>
      </c>
      <c r="D181" s="312"/>
      <c r="E181" s="303"/>
      <c r="F181" s="313"/>
      <c r="G181" s="303"/>
      <c r="H181" s="303"/>
      <c r="I181" s="164"/>
      <c r="J181" s="303"/>
      <c r="K181" s="303"/>
      <c r="L181" s="163"/>
      <c r="M181" s="163"/>
      <c r="N181" s="307" t="str">
        <f t="shared" si="2"/>
        <v>Bitte zuerst Warenmenge in M angeben</v>
      </c>
      <c r="O181" s="163"/>
      <c r="P181" s="162"/>
      <c r="Q181" s="161"/>
      <c r="R181" s="160"/>
      <c r="S181" s="160"/>
      <c r="T181" s="159"/>
      <c r="U181" s="310"/>
      <c r="V181" s="310"/>
      <c r="W181" s="310"/>
      <c r="X181" s="310"/>
      <c r="Y181" s="310"/>
      <c r="Z181" s="310"/>
      <c r="AA181" s="310"/>
      <c r="AB181" s="206"/>
      <c r="AC181" s="206"/>
      <c r="AD181" s="207"/>
      <c r="AE181" s="200" t="str">
        <f>IFERROR(IF(NOT(AM181=0), AM181 &amp; " - " &amp; INDEX(Produktionsmethoden!$M:$M, MATCH(AM181, Produktionsmethoden!$K:$K, 0)), 0), AM181)</f>
        <v>Bitte CN Code in Spalte C angeben</v>
      </c>
      <c r="AF181" s="200">
        <f>IFERROR(IF(NOT(AN181=0), AN181 &amp; " - " &amp; INDEX(Produktionsmethoden!$M:$M, MATCH(AN181, Produktionsmethoden!$K:$K, 0)), 0), AN181)</f>
        <v>0</v>
      </c>
      <c r="AG181" s="200">
        <f>IFERROR(IF(NOT(AO181=0), AO181 &amp; " - " &amp; INDEX(Produktionsmethoden!$M:$M, MATCH(AO181, Produktionsmethoden!$K:$K, 0)), 0), AO181)</f>
        <v>0</v>
      </c>
      <c r="AH181" s="200">
        <f>IFERROR(IF(NOT(AP181=0), AP181 &amp; " - " &amp; INDEX(Produktionsmethoden!$M:$M, MATCH(AP181, Produktionsmethoden!$K:$K, 0)), 0), AP181)</f>
        <v>0</v>
      </c>
      <c r="AI181" s="200">
        <f>IFERROR(IF(NOT(AQ181=0), AQ181 &amp; " - " &amp; INDEX(Produktionsmethoden!$M:$M, MATCH(AQ181, Produktionsmethoden!$K:$K, 0)), 0), AQ181)</f>
        <v>0</v>
      </c>
      <c r="AJ181" s="200">
        <f>IFERROR(IF(NOT(AR181=0), AR181 &amp; " - " &amp; INDEX(Produktionsmethoden!$M:$M, MATCH(AR181, Produktionsmethoden!$K:$K, 0)), 0), AR181)</f>
        <v>0</v>
      </c>
      <c r="AK181" s="200">
        <f>IFERROR(IF(NOT(AS181=0), AS181 &amp; " - " &amp; INDEX(Produktionsmethoden!$M:$M, MATCH(AS181, Produktionsmethoden!$K:$K, 0)), 0), AS181)</f>
        <v>0</v>
      </c>
      <c r="AL181" s="200">
        <f>IFERROR(IF(NOT(AT181=0), AT181 &amp; " - " &amp; INDEX(Produktionsmethoden!$M:$M, MATCH(AT181, Produktionsmethoden!$K:$K, 0)), 0), AT181)</f>
        <v>0</v>
      </c>
      <c r="AM181" s="187" t="str" cm="1">
        <f t="array" ref="AM181">IF(ISBLANK($E181), "Bitte CN Code in Spalte C angeben", IFERROR(INDEX(Produktionsmethoden!B:B, MATCH($E181, Produktionsmethoden!$A:$A, 0), 0), ""))</f>
        <v>Bitte CN Code in Spalte C angeben</v>
      </c>
      <c r="AN181" s="187" cm="1">
        <f t="array" ref="AN181">IF(ISBLANK($E181), 0, IFERROR(INDEX(Produktionsmethoden!C:C, MATCH($E181, Produktionsmethoden!$A:$A, 0), 0), ""))</f>
        <v>0</v>
      </c>
      <c r="AO181" s="187" cm="1">
        <f t="array" ref="AO181">IF(ISBLANK($E181), 0, IFERROR(INDEX(Produktionsmethoden!D:D, MATCH($E181, Produktionsmethoden!$A:$A, 0), 0), ""))</f>
        <v>0</v>
      </c>
      <c r="AP181" s="187" cm="1">
        <f t="array" ref="AP181">IF(ISBLANK($E181), 0, IFERROR(INDEX(Produktionsmethoden!E:E, MATCH($E181, Produktionsmethoden!$A:$A, 0), 0), ""))</f>
        <v>0</v>
      </c>
      <c r="AQ181" s="187" cm="1">
        <f t="array" ref="AQ181">IF(ISBLANK($E181), 0, IFERROR(INDEX(Produktionsmethoden!F:F, MATCH($E181, Produktionsmethoden!$A:$A, 0), 0), ""))</f>
        <v>0</v>
      </c>
      <c r="AR181" s="187" cm="1">
        <f t="array" ref="AR181">IF(ISBLANK($E181), 0, IFERROR(INDEX(Produktionsmethoden!G:G, MATCH($E181, Produktionsmethoden!$A:$A, 0), 0), ""))</f>
        <v>0</v>
      </c>
      <c r="AS181" s="187" cm="1">
        <f t="array" ref="AS181">IF(ISBLANK($E181), 0, IFERROR(INDEX(Produktionsmethoden!H:H, MATCH($E181, Produktionsmethoden!$A:$A, 0), 0), ""))</f>
        <v>0</v>
      </c>
      <c r="AT181" s="187" cm="1">
        <f t="array" ref="AT181">IF(ISBLANK($E181), 0, IFERROR(INDEX(Produktionsmethoden!I:I, MATCH($E181, Produktionsmethoden!$A:$A, 0), 0), ""))</f>
        <v>0</v>
      </c>
      <c r="AU181" s="188"/>
    </row>
    <row r="182" spans="1:47" s="180" customFormat="1" ht="45" customHeight="1" thickTop="1" thickBot="1">
      <c r="A182" s="170"/>
      <c r="B182" s="179"/>
      <c r="C182" s="203">
        <v>169</v>
      </c>
      <c r="D182" s="312"/>
      <c r="E182" s="303"/>
      <c r="F182" s="313"/>
      <c r="G182" s="303"/>
      <c r="H182" s="303"/>
      <c r="I182" s="164"/>
      <c r="J182" s="303"/>
      <c r="K182" s="303"/>
      <c r="L182" s="163"/>
      <c r="M182" s="163"/>
      <c r="N182" s="307" t="str">
        <f t="shared" si="2"/>
        <v>Bitte zuerst Warenmenge in M angeben</v>
      </c>
      <c r="O182" s="163"/>
      <c r="P182" s="162"/>
      <c r="Q182" s="161"/>
      <c r="R182" s="160"/>
      <c r="S182" s="160"/>
      <c r="T182" s="159"/>
      <c r="U182" s="310"/>
      <c r="V182" s="310"/>
      <c r="W182" s="310"/>
      <c r="X182" s="310"/>
      <c r="Y182" s="310"/>
      <c r="Z182" s="310"/>
      <c r="AA182" s="310"/>
      <c r="AB182" s="206"/>
      <c r="AC182" s="206"/>
      <c r="AD182" s="207"/>
      <c r="AE182" s="200" t="str">
        <f>IFERROR(IF(NOT(AM182=0), AM182 &amp; " - " &amp; INDEX(Produktionsmethoden!$M:$M, MATCH(AM182, Produktionsmethoden!$K:$K, 0)), 0), AM182)</f>
        <v>Bitte CN Code in Spalte C angeben</v>
      </c>
      <c r="AF182" s="200">
        <f>IFERROR(IF(NOT(AN182=0), AN182 &amp; " - " &amp; INDEX(Produktionsmethoden!$M:$M, MATCH(AN182, Produktionsmethoden!$K:$K, 0)), 0), AN182)</f>
        <v>0</v>
      </c>
      <c r="AG182" s="200">
        <f>IFERROR(IF(NOT(AO182=0), AO182 &amp; " - " &amp; INDEX(Produktionsmethoden!$M:$M, MATCH(AO182, Produktionsmethoden!$K:$K, 0)), 0), AO182)</f>
        <v>0</v>
      </c>
      <c r="AH182" s="200">
        <f>IFERROR(IF(NOT(AP182=0), AP182 &amp; " - " &amp; INDEX(Produktionsmethoden!$M:$M, MATCH(AP182, Produktionsmethoden!$K:$K, 0)), 0), AP182)</f>
        <v>0</v>
      </c>
      <c r="AI182" s="200">
        <f>IFERROR(IF(NOT(AQ182=0), AQ182 &amp; " - " &amp; INDEX(Produktionsmethoden!$M:$M, MATCH(AQ182, Produktionsmethoden!$K:$K, 0)), 0), AQ182)</f>
        <v>0</v>
      </c>
      <c r="AJ182" s="200">
        <f>IFERROR(IF(NOT(AR182=0), AR182 &amp; " - " &amp; INDEX(Produktionsmethoden!$M:$M, MATCH(AR182, Produktionsmethoden!$K:$K, 0)), 0), AR182)</f>
        <v>0</v>
      </c>
      <c r="AK182" s="200">
        <f>IFERROR(IF(NOT(AS182=0), AS182 &amp; " - " &amp; INDEX(Produktionsmethoden!$M:$M, MATCH(AS182, Produktionsmethoden!$K:$K, 0)), 0), AS182)</f>
        <v>0</v>
      </c>
      <c r="AL182" s="200">
        <f>IFERROR(IF(NOT(AT182=0), AT182 &amp; " - " &amp; INDEX(Produktionsmethoden!$M:$M, MATCH(AT182, Produktionsmethoden!$K:$K, 0)), 0), AT182)</f>
        <v>0</v>
      </c>
      <c r="AM182" s="187" t="str" cm="1">
        <f t="array" ref="AM182">IF(ISBLANK($E182), "Bitte CN Code in Spalte C angeben", IFERROR(INDEX(Produktionsmethoden!B:B, MATCH($E182, Produktionsmethoden!$A:$A, 0), 0), ""))</f>
        <v>Bitte CN Code in Spalte C angeben</v>
      </c>
      <c r="AN182" s="187" cm="1">
        <f t="array" ref="AN182">IF(ISBLANK($E182), 0, IFERROR(INDEX(Produktionsmethoden!C:C, MATCH($E182, Produktionsmethoden!$A:$A, 0), 0), ""))</f>
        <v>0</v>
      </c>
      <c r="AO182" s="187" cm="1">
        <f t="array" ref="AO182">IF(ISBLANK($E182), 0, IFERROR(INDEX(Produktionsmethoden!D:D, MATCH($E182, Produktionsmethoden!$A:$A, 0), 0), ""))</f>
        <v>0</v>
      </c>
      <c r="AP182" s="187" cm="1">
        <f t="array" ref="AP182">IF(ISBLANK($E182), 0, IFERROR(INDEX(Produktionsmethoden!E:E, MATCH($E182, Produktionsmethoden!$A:$A, 0), 0), ""))</f>
        <v>0</v>
      </c>
      <c r="AQ182" s="187" cm="1">
        <f t="array" ref="AQ182">IF(ISBLANK($E182), 0, IFERROR(INDEX(Produktionsmethoden!F:F, MATCH($E182, Produktionsmethoden!$A:$A, 0), 0), ""))</f>
        <v>0</v>
      </c>
      <c r="AR182" s="187" cm="1">
        <f t="array" ref="AR182">IF(ISBLANK($E182), 0, IFERROR(INDEX(Produktionsmethoden!G:G, MATCH($E182, Produktionsmethoden!$A:$A, 0), 0), ""))</f>
        <v>0</v>
      </c>
      <c r="AS182" s="187" cm="1">
        <f t="array" ref="AS182">IF(ISBLANK($E182), 0, IFERROR(INDEX(Produktionsmethoden!H:H, MATCH($E182, Produktionsmethoden!$A:$A, 0), 0), ""))</f>
        <v>0</v>
      </c>
      <c r="AT182" s="187" cm="1">
        <f t="array" ref="AT182">IF(ISBLANK($E182), 0, IFERROR(INDEX(Produktionsmethoden!I:I, MATCH($E182, Produktionsmethoden!$A:$A, 0), 0), ""))</f>
        <v>0</v>
      </c>
      <c r="AU182" s="188"/>
    </row>
    <row r="183" spans="1:47" s="180" customFormat="1" ht="45" customHeight="1" thickTop="1" thickBot="1">
      <c r="A183" s="170"/>
      <c r="B183" s="179"/>
      <c r="C183" s="203">
        <v>170</v>
      </c>
      <c r="D183" s="312"/>
      <c r="E183" s="303"/>
      <c r="F183" s="313"/>
      <c r="G183" s="303"/>
      <c r="H183" s="303"/>
      <c r="I183" s="164"/>
      <c r="J183" s="303"/>
      <c r="K183" s="303"/>
      <c r="L183" s="163"/>
      <c r="M183" s="163"/>
      <c r="N183" s="307" t="str">
        <f t="shared" si="2"/>
        <v>Bitte zuerst Warenmenge in M angeben</v>
      </c>
      <c r="O183" s="163"/>
      <c r="P183" s="162"/>
      <c r="Q183" s="161"/>
      <c r="R183" s="160"/>
      <c r="S183" s="160"/>
      <c r="T183" s="159"/>
      <c r="U183" s="310"/>
      <c r="V183" s="310"/>
      <c r="W183" s="310"/>
      <c r="X183" s="310"/>
      <c r="Y183" s="310"/>
      <c r="Z183" s="310"/>
      <c r="AA183" s="310"/>
      <c r="AB183" s="206"/>
      <c r="AC183" s="206"/>
      <c r="AD183" s="207"/>
      <c r="AE183" s="200" t="str">
        <f>IFERROR(IF(NOT(AM183=0), AM183 &amp; " - " &amp; INDEX(Produktionsmethoden!$M:$M, MATCH(AM183, Produktionsmethoden!$K:$K, 0)), 0), AM183)</f>
        <v>Bitte CN Code in Spalte C angeben</v>
      </c>
      <c r="AF183" s="200">
        <f>IFERROR(IF(NOT(AN183=0), AN183 &amp; " - " &amp; INDEX(Produktionsmethoden!$M:$M, MATCH(AN183, Produktionsmethoden!$K:$K, 0)), 0), AN183)</f>
        <v>0</v>
      </c>
      <c r="AG183" s="200">
        <f>IFERROR(IF(NOT(AO183=0), AO183 &amp; " - " &amp; INDEX(Produktionsmethoden!$M:$M, MATCH(AO183, Produktionsmethoden!$K:$K, 0)), 0), AO183)</f>
        <v>0</v>
      </c>
      <c r="AH183" s="200">
        <f>IFERROR(IF(NOT(AP183=0), AP183 &amp; " - " &amp; INDEX(Produktionsmethoden!$M:$M, MATCH(AP183, Produktionsmethoden!$K:$K, 0)), 0), AP183)</f>
        <v>0</v>
      </c>
      <c r="AI183" s="200">
        <f>IFERROR(IF(NOT(AQ183=0), AQ183 &amp; " - " &amp; INDEX(Produktionsmethoden!$M:$M, MATCH(AQ183, Produktionsmethoden!$K:$K, 0)), 0), AQ183)</f>
        <v>0</v>
      </c>
      <c r="AJ183" s="200">
        <f>IFERROR(IF(NOT(AR183=0), AR183 &amp; " - " &amp; INDEX(Produktionsmethoden!$M:$M, MATCH(AR183, Produktionsmethoden!$K:$K, 0)), 0), AR183)</f>
        <v>0</v>
      </c>
      <c r="AK183" s="200">
        <f>IFERROR(IF(NOT(AS183=0), AS183 &amp; " - " &amp; INDEX(Produktionsmethoden!$M:$M, MATCH(AS183, Produktionsmethoden!$K:$K, 0)), 0), AS183)</f>
        <v>0</v>
      </c>
      <c r="AL183" s="200">
        <f>IFERROR(IF(NOT(AT183=0), AT183 &amp; " - " &amp; INDEX(Produktionsmethoden!$M:$M, MATCH(AT183, Produktionsmethoden!$K:$K, 0)), 0), AT183)</f>
        <v>0</v>
      </c>
      <c r="AM183" s="187" t="str" cm="1">
        <f t="array" ref="AM183">IF(ISBLANK($E183), "Bitte CN Code in Spalte C angeben", IFERROR(INDEX(Produktionsmethoden!B:B, MATCH($E183, Produktionsmethoden!$A:$A, 0), 0), ""))</f>
        <v>Bitte CN Code in Spalte C angeben</v>
      </c>
      <c r="AN183" s="187" cm="1">
        <f t="array" ref="AN183">IF(ISBLANK($E183), 0, IFERROR(INDEX(Produktionsmethoden!C:C, MATCH($E183, Produktionsmethoden!$A:$A, 0), 0), ""))</f>
        <v>0</v>
      </c>
      <c r="AO183" s="187" cm="1">
        <f t="array" ref="AO183">IF(ISBLANK($E183), 0, IFERROR(INDEX(Produktionsmethoden!D:D, MATCH($E183, Produktionsmethoden!$A:$A, 0), 0), ""))</f>
        <v>0</v>
      </c>
      <c r="AP183" s="187" cm="1">
        <f t="array" ref="AP183">IF(ISBLANK($E183), 0, IFERROR(INDEX(Produktionsmethoden!E:E, MATCH($E183, Produktionsmethoden!$A:$A, 0), 0), ""))</f>
        <v>0</v>
      </c>
      <c r="AQ183" s="187" cm="1">
        <f t="array" ref="AQ183">IF(ISBLANK($E183), 0, IFERROR(INDEX(Produktionsmethoden!F:F, MATCH($E183, Produktionsmethoden!$A:$A, 0), 0), ""))</f>
        <v>0</v>
      </c>
      <c r="AR183" s="187" cm="1">
        <f t="array" ref="AR183">IF(ISBLANK($E183), 0, IFERROR(INDEX(Produktionsmethoden!G:G, MATCH($E183, Produktionsmethoden!$A:$A, 0), 0), ""))</f>
        <v>0</v>
      </c>
      <c r="AS183" s="187" cm="1">
        <f t="array" ref="AS183">IF(ISBLANK($E183), 0, IFERROR(INDEX(Produktionsmethoden!H:H, MATCH($E183, Produktionsmethoden!$A:$A, 0), 0), ""))</f>
        <v>0</v>
      </c>
      <c r="AT183" s="187" cm="1">
        <f t="array" ref="AT183">IF(ISBLANK($E183), 0, IFERROR(INDEX(Produktionsmethoden!I:I, MATCH($E183, Produktionsmethoden!$A:$A, 0), 0), ""))</f>
        <v>0</v>
      </c>
      <c r="AU183" s="188"/>
    </row>
    <row r="184" spans="1:47" s="180" customFormat="1" ht="45" customHeight="1" thickTop="1" thickBot="1">
      <c r="A184" s="170"/>
      <c r="B184" s="179"/>
      <c r="C184" s="203">
        <v>171</v>
      </c>
      <c r="D184" s="312"/>
      <c r="E184" s="303"/>
      <c r="F184" s="313"/>
      <c r="G184" s="303"/>
      <c r="H184" s="303"/>
      <c r="I184" s="164"/>
      <c r="J184" s="303"/>
      <c r="K184" s="303"/>
      <c r="L184" s="163"/>
      <c r="M184" s="163"/>
      <c r="N184" s="307" t="str">
        <f t="shared" si="2"/>
        <v>Bitte zuerst Warenmenge in M angeben</v>
      </c>
      <c r="O184" s="163"/>
      <c r="P184" s="162"/>
      <c r="Q184" s="161"/>
      <c r="R184" s="160"/>
      <c r="S184" s="160"/>
      <c r="T184" s="159"/>
      <c r="U184" s="310"/>
      <c r="V184" s="310"/>
      <c r="W184" s="310"/>
      <c r="X184" s="310"/>
      <c r="Y184" s="310"/>
      <c r="Z184" s="310"/>
      <c r="AA184" s="310"/>
      <c r="AB184" s="206"/>
      <c r="AC184" s="206"/>
      <c r="AD184" s="207"/>
      <c r="AE184" s="200" t="str">
        <f>IFERROR(IF(NOT(AM184=0), AM184 &amp; " - " &amp; INDEX(Produktionsmethoden!$M:$M, MATCH(AM184, Produktionsmethoden!$K:$K, 0)), 0), AM184)</f>
        <v>Bitte CN Code in Spalte C angeben</v>
      </c>
      <c r="AF184" s="200">
        <f>IFERROR(IF(NOT(AN184=0), AN184 &amp; " - " &amp; INDEX(Produktionsmethoden!$M:$M, MATCH(AN184, Produktionsmethoden!$K:$K, 0)), 0), AN184)</f>
        <v>0</v>
      </c>
      <c r="AG184" s="200">
        <f>IFERROR(IF(NOT(AO184=0), AO184 &amp; " - " &amp; INDEX(Produktionsmethoden!$M:$M, MATCH(AO184, Produktionsmethoden!$K:$K, 0)), 0), AO184)</f>
        <v>0</v>
      </c>
      <c r="AH184" s="200">
        <f>IFERROR(IF(NOT(AP184=0), AP184 &amp; " - " &amp; INDEX(Produktionsmethoden!$M:$M, MATCH(AP184, Produktionsmethoden!$K:$K, 0)), 0), AP184)</f>
        <v>0</v>
      </c>
      <c r="AI184" s="200">
        <f>IFERROR(IF(NOT(AQ184=0), AQ184 &amp; " - " &amp; INDEX(Produktionsmethoden!$M:$M, MATCH(AQ184, Produktionsmethoden!$K:$K, 0)), 0), AQ184)</f>
        <v>0</v>
      </c>
      <c r="AJ184" s="200">
        <f>IFERROR(IF(NOT(AR184=0), AR184 &amp; " - " &amp; INDEX(Produktionsmethoden!$M:$M, MATCH(AR184, Produktionsmethoden!$K:$K, 0)), 0), AR184)</f>
        <v>0</v>
      </c>
      <c r="AK184" s="200">
        <f>IFERROR(IF(NOT(AS184=0), AS184 &amp; " - " &amp; INDEX(Produktionsmethoden!$M:$M, MATCH(AS184, Produktionsmethoden!$K:$K, 0)), 0), AS184)</f>
        <v>0</v>
      </c>
      <c r="AL184" s="200">
        <f>IFERROR(IF(NOT(AT184=0), AT184 &amp; " - " &amp; INDEX(Produktionsmethoden!$M:$M, MATCH(AT184, Produktionsmethoden!$K:$K, 0)), 0), AT184)</f>
        <v>0</v>
      </c>
      <c r="AM184" s="187" t="str" cm="1">
        <f t="array" ref="AM184">IF(ISBLANK($E184), "Bitte CN Code in Spalte C angeben", IFERROR(INDEX(Produktionsmethoden!B:B, MATCH($E184, Produktionsmethoden!$A:$A, 0), 0), ""))</f>
        <v>Bitte CN Code in Spalte C angeben</v>
      </c>
      <c r="AN184" s="187" cm="1">
        <f t="array" ref="AN184">IF(ISBLANK($E184), 0, IFERROR(INDEX(Produktionsmethoden!C:C, MATCH($E184, Produktionsmethoden!$A:$A, 0), 0), ""))</f>
        <v>0</v>
      </c>
      <c r="AO184" s="187" cm="1">
        <f t="array" ref="AO184">IF(ISBLANK($E184), 0, IFERROR(INDEX(Produktionsmethoden!D:D, MATCH($E184, Produktionsmethoden!$A:$A, 0), 0), ""))</f>
        <v>0</v>
      </c>
      <c r="AP184" s="187" cm="1">
        <f t="array" ref="AP184">IF(ISBLANK($E184), 0, IFERROR(INDEX(Produktionsmethoden!E:E, MATCH($E184, Produktionsmethoden!$A:$A, 0), 0), ""))</f>
        <v>0</v>
      </c>
      <c r="AQ184" s="187" cm="1">
        <f t="array" ref="AQ184">IF(ISBLANK($E184), 0, IFERROR(INDEX(Produktionsmethoden!F:F, MATCH($E184, Produktionsmethoden!$A:$A, 0), 0), ""))</f>
        <v>0</v>
      </c>
      <c r="AR184" s="187" cm="1">
        <f t="array" ref="AR184">IF(ISBLANK($E184), 0, IFERROR(INDEX(Produktionsmethoden!G:G, MATCH($E184, Produktionsmethoden!$A:$A, 0), 0), ""))</f>
        <v>0</v>
      </c>
      <c r="AS184" s="187" cm="1">
        <f t="array" ref="AS184">IF(ISBLANK($E184), 0, IFERROR(INDEX(Produktionsmethoden!H:H, MATCH($E184, Produktionsmethoden!$A:$A, 0), 0), ""))</f>
        <v>0</v>
      </c>
      <c r="AT184" s="187" cm="1">
        <f t="array" ref="AT184">IF(ISBLANK($E184), 0, IFERROR(INDEX(Produktionsmethoden!I:I, MATCH($E184, Produktionsmethoden!$A:$A, 0), 0), ""))</f>
        <v>0</v>
      </c>
      <c r="AU184" s="188"/>
    </row>
    <row r="185" spans="1:47" s="180" customFormat="1" ht="45" customHeight="1" thickTop="1" thickBot="1">
      <c r="A185" s="170"/>
      <c r="B185" s="179"/>
      <c r="C185" s="203">
        <v>172</v>
      </c>
      <c r="D185" s="312"/>
      <c r="E185" s="303"/>
      <c r="F185" s="313"/>
      <c r="G185" s="303"/>
      <c r="H185" s="303"/>
      <c r="I185" s="164"/>
      <c r="J185" s="303"/>
      <c r="K185" s="303"/>
      <c r="L185" s="163"/>
      <c r="M185" s="163"/>
      <c r="N185" s="307" t="str">
        <f t="shared" si="2"/>
        <v>Bitte zuerst Warenmenge in M angeben</v>
      </c>
      <c r="O185" s="163"/>
      <c r="P185" s="162"/>
      <c r="Q185" s="161"/>
      <c r="R185" s="160"/>
      <c r="S185" s="160"/>
      <c r="T185" s="159"/>
      <c r="U185" s="310"/>
      <c r="V185" s="310"/>
      <c r="W185" s="310"/>
      <c r="X185" s="310"/>
      <c r="Y185" s="310"/>
      <c r="Z185" s="310"/>
      <c r="AA185" s="310"/>
      <c r="AB185" s="206"/>
      <c r="AC185" s="206"/>
      <c r="AD185" s="207"/>
      <c r="AE185" s="200" t="str">
        <f>IFERROR(IF(NOT(AM185=0), AM185 &amp; " - " &amp; INDEX(Produktionsmethoden!$M:$M, MATCH(AM185, Produktionsmethoden!$K:$K, 0)), 0), AM185)</f>
        <v>Bitte CN Code in Spalte C angeben</v>
      </c>
      <c r="AF185" s="200">
        <f>IFERROR(IF(NOT(AN185=0), AN185 &amp; " - " &amp; INDEX(Produktionsmethoden!$M:$M, MATCH(AN185, Produktionsmethoden!$K:$K, 0)), 0), AN185)</f>
        <v>0</v>
      </c>
      <c r="AG185" s="200">
        <f>IFERROR(IF(NOT(AO185=0), AO185 &amp; " - " &amp; INDEX(Produktionsmethoden!$M:$M, MATCH(AO185, Produktionsmethoden!$K:$K, 0)), 0), AO185)</f>
        <v>0</v>
      </c>
      <c r="AH185" s="200">
        <f>IFERROR(IF(NOT(AP185=0), AP185 &amp; " - " &amp; INDEX(Produktionsmethoden!$M:$M, MATCH(AP185, Produktionsmethoden!$K:$K, 0)), 0), AP185)</f>
        <v>0</v>
      </c>
      <c r="AI185" s="200">
        <f>IFERROR(IF(NOT(AQ185=0), AQ185 &amp; " - " &amp; INDEX(Produktionsmethoden!$M:$M, MATCH(AQ185, Produktionsmethoden!$K:$K, 0)), 0), AQ185)</f>
        <v>0</v>
      </c>
      <c r="AJ185" s="200">
        <f>IFERROR(IF(NOT(AR185=0), AR185 &amp; " - " &amp; INDEX(Produktionsmethoden!$M:$M, MATCH(AR185, Produktionsmethoden!$K:$K, 0)), 0), AR185)</f>
        <v>0</v>
      </c>
      <c r="AK185" s="200">
        <f>IFERROR(IF(NOT(AS185=0), AS185 &amp; " - " &amp; INDEX(Produktionsmethoden!$M:$M, MATCH(AS185, Produktionsmethoden!$K:$K, 0)), 0), AS185)</f>
        <v>0</v>
      </c>
      <c r="AL185" s="200">
        <f>IFERROR(IF(NOT(AT185=0), AT185 &amp; " - " &amp; INDEX(Produktionsmethoden!$M:$M, MATCH(AT185, Produktionsmethoden!$K:$K, 0)), 0), AT185)</f>
        <v>0</v>
      </c>
      <c r="AM185" s="187" t="str" cm="1">
        <f t="array" ref="AM185">IF(ISBLANK($E185), "Bitte CN Code in Spalte C angeben", IFERROR(INDEX(Produktionsmethoden!B:B, MATCH($E185, Produktionsmethoden!$A:$A, 0), 0), ""))</f>
        <v>Bitte CN Code in Spalte C angeben</v>
      </c>
      <c r="AN185" s="187" cm="1">
        <f t="array" ref="AN185">IF(ISBLANK($E185), 0, IFERROR(INDEX(Produktionsmethoden!C:C, MATCH($E185, Produktionsmethoden!$A:$A, 0), 0), ""))</f>
        <v>0</v>
      </c>
      <c r="AO185" s="187" cm="1">
        <f t="array" ref="AO185">IF(ISBLANK($E185), 0, IFERROR(INDEX(Produktionsmethoden!D:D, MATCH($E185, Produktionsmethoden!$A:$A, 0), 0), ""))</f>
        <v>0</v>
      </c>
      <c r="AP185" s="187" cm="1">
        <f t="array" ref="AP185">IF(ISBLANK($E185), 0, IFERROR(INDEX(Produktionsmethoden!E:E, MATCH($E185, Produktionsmethoden!$A:$A, 0), 0), ""))</f>
        <v>0</v>
      </c>
      <c r="AQ185" s="187" cm="1">
        <f t="array" ref="AQ185">IF(ISBLANK($E185), 0, IFERROR(INDEX(Produktionsmethoden!F:F, MATCH($E185, Produktionsmethoden!$A:$A, 0), 0), ""))</f>
        <v>0</v>
      </c>
      <c r="AR185" s="187" cm="1">
        <f t="array" ref="AR185">IF(ISBLANK($E185), 0, IFERROR(INDEX(Produktionsmethoden!G:G, MATCH($E185, Produktionsmethoden!$A:$A, 0), 0), ""))</f>
        <v>0</v>
      </c>
      <c r="AS185" s="187" cm="1">
        <f t="array" ref="AS185">IF(ISBLANK($E185), 0, IFERROR(INDEX(Produktionsmethoden!H:H, MATCH($E185, Produktionsmethoden!$A:$A, 0), 0), ""))</f>
        <v>0</v>
      </c>
      <c r="AT185" s="187" cm="1">
        <f t="array" ref="AT185">IF(ISBLANK($E185), 0, IFERROR(INDEX(Produktionsmethoden!I:I, MATCH($E185, Produktionsmethoden!$A:$A, 0), 0), ""))</f>
        <v>0</v>
      </c>
      <c r="AU185" s="188"/>
    </row>
    <row r="186" spans="1:47" s="180" customFormat="1" ht="45" customHeight="1" thickTop="1" thickBot="1">
      <c r="A186" s="170"/>
      <c r="B186" s="179"/>
      <c r="C186" s="203">
        <v>173</v>
      </c>
      <c r="D186" s="312"/>
      <c r="E186" s="303"/>
      <c r="F186" s="313"/>
      <c r="G186" s="303"/>
      <c r="H186" s="303"/>
      <c r="I186" s="164"/>
      <c r="J186" s="303"/>
      <c r="K186" s="303"/>
      <c r="L186" s="163"/>
      <c r="M186" s="163"/>
      <c r="N186" s="307" t="str">
        <f t="shared" si="2"/>
        <v>Bitte zuerst Warenmenge in M angeben</v>
      </c>
      <c r="O186" s="163"/>
      <c r="P186" s="162"/>
      <c r="Q186" s="161"/>
      <c r="R186" s="160"/>
      <c r="S186" s="160"/>
      <c r="T186" s="159"/>
      <c r="U186" s="310"/>
      <c r="V186" s="310"/>
      <c r="W186" s="310"/>
      <c r="X186" s="310"/>
      <c r="Y186" s="310"/>
      <c r="Z186" s="310"/>
      <c r="AA186" s="310"/>
      <c r="AB186" s="206"/>
      <c r="AC186" s="206"/>
      <c r="AD186" s="207"/>
      <c r="AE186" s="200" t="str">
        <f>IFERROR(IF(NOT(AM186=0), AM186 &amp; " - " &amp; INDEX(Produktionsmethoden!$M:$M, MATCH(AM186, Produktionsmethoden!$K:$K, 0)), 0), AM186)</f>
        <v>Bitte CN Code in Spalte C angeben</v>
      </c>
      <c r="AF186" s="200">
        <f>IFERROR(IF(NOT(AN186=0), AN186 &amp; " - " &amp; INDEX(Produktionsmethoden!$M:$M, MATCH(AN186, Produktionsmethoden!$K:$K, 0)), 0), AN186)</f>
        <v>0</v>
      </c>
      <c r="AG186" s="200">
        <f>IFERROR(IF(NOT(AO186=0), AO186 &amp; " - " &amp; INDEX(Produktionsmethoden!$M:$M, MATCH(AO186, Produktionsmethoden!$K:$K, 0)), 0), AO186)</f>
        <v>0</v>
      </c>
      <c r="AH186" s="200">
        <f>IFERROR(IF(NOT(AP186=0), AP186 &amp; " - " &amp; INDEX(Produktionsmethoden!$M:$M, MATCH(AP186, Produktionsmethoden!$K:$K, 0)), 0), AP186)</f>
        <v>0</v>
      </c>
      <c r="AI186" s="200">
        <f>IFERROR(IF(NOT(AQ186=0), AQ186 &amp; " - " &amp; INDEX(Produktionsmethoden!$M:$M, MATCH(AQ186, Produktionsmethoden!$K:$K, 0)), 0), AQ186)</f>
        <v>0</v>
      </c>
      <c r="AJ186" s="200">
        <f>IFERROR(IF(NOT(AR186=0), AR186 &amp; " - " &amp; INDEX(Produktionsmethoden!$M:$M, MATCH(AR186, Produktionsmethoden!$K:$K, 0)), 0), AR186)</f>
        <v>0</v>
      </c>
      <c r="AK186" s="200">
        <f>IFERROR(IF(NOT(AS186=0), AS186 &amp; " - " &amp; INDEX(Produktionsmethoden!$M:$M, MATCH(AS186, Produktionsmethoden!$K:$K, 0)), 0), AS186)</f>
        <v>0</v>
      </c>
      <c r="AL186" s="200">
        <f>IFERROR(IF(NOT(AT186=0), AT186 &amp; " - " &amp; INDEX(Produktionsmethoden!$M:$M, MATCH(AT186, Produktionsmethoden!$K:$K, 0)), 0), AT186)</f>
        <v>0</v>
      </c>
      <c r="AM186" s="187" t="str" cm="1">
        <f t="array" ref="AM186">IF(ISBLANK($E186), "Bitte CN Code in Spalte C angeben", IFERROR(INDEX(Produktionsmethoden!B:B, MATCH($E186, Produktionsmethoden!$A:$A, 0), 0), ""))</f>
        <v>Bitte CN Code in Spalte C angeben</v>
      </c>
      <c r="AN186" s="187" cm="1">
        <f t="array" ref="AN186">IF(ISBLANK($E186), 0, IFERROR(INDEX(Produktionsmethoden!C:C, MATCH($E186, Produktionsmethoden!$A:$A, 0), 0), ""))</f>
        <v>0</v>
      </c>
      <c r="AO186" s="187" cm="1">
        <f t="array" ref="AO186">IF(ISBLANK($E186), 0, IFERROR(INDEX(Produktionsmethoden!D:D, MATCH($E186, Produktionsmethoden!$A:$A, 0), 0), ""))</f>
        <v>0</v>
      </c>
      <c r="AP186" s="187" cm="1">
        <f t="array" ref="AP186">IF(ISBLANK($E186), 0, IFERROR(INDEX(Produktionsmethoden!E:E, MATCH($E186, Produktionsmethoden!$A:$A, 0), 0), ""))</f>
        <v>0</v>
      </c>
      <c r="AQ186" s="187" cm="1">
        <f t="array" ref="AQ186">IF(ISBLANK($E186), 0, IFERROR(INDEX(Produktionsmethoden!F:F, MATCH($E186, Produktionsmethoden!$A:$A, 0), 0), ""))</f>
        <v>0</v>
      </c>
      <c r="AR186" s="187" cm="1">
        <f t="array" ref="AR186">IF(ISBLANK($E186), 0, IFERROR(INDEX(Produktionsmethoden!G:G, MATCH($E186, Produktionsmethoden!$A:$A, 0), 0), ""))</f>
        <v>0</v>
      </c>
      <c r="AS186" s="187" cm="1">
        <f t="array" ref="AS186">IF(ISBLANK($E186), 0, IFERROR(INDEX(Produktionsmethoden!H:H, MATCH($E186, Produktionsmethoden!$A:$A, 0), 0), ""))</f>
        <v>0</v>
      </c>
      <c r="AT186" s="187" cm="1">
        <f t="array" ref="AT186">IF(ISBLANK($E186), 0, IFERROR(INDEX(Produktionsmethoden!I:I, MATCH($E186, Produktionsmethoden!$A:$A, 0), 0), ""))</f>
        <v>0</v>
      </c>
      <c r="AU186" s="188"/>
    </row>
    <row r="187" spans="1:47" s="180" customFormat="1" ht="45" customHeight="1" thickTop="1" thickBot="1">
      <c r="A187" s="170"/>
      <c r="B187" s="179"/>
      <c r="C187" s="203">
        <v>174</v>
      </c>
      <c r="D187" s="312"/>
      <c r="E187" s="303"/>
      <c r="F187" s="313"/>
      <c r="G187" s="303"/>
      <c r="H187" s="303"/>
      <c r="I187" s="164"/>
      <c r="J187" s="303"/>
      <c r="K187" s="303"/>
      <c r="L187" s="163"/>
      <c r="M187" s="163"/>
      <c r="N187" s="307" t="str">
        <f t="shared" si="2"/>
        <v>Bitte zuerst Warenmenge in M angeben</v>
      </c>
      <c r="O187" s="163"/>
      <c r="P187" s="162"/>
      <c r="Q187" s="161"/>
      <c r="R187" s="160"/>
      <c r="S187" s="160"/>
      <c r="T187" s="159"/>
      <c r="U187" s="310"/>
      <c r="V187" s="310"/>
      <c r="W187" s="310"/>
      <c r="X187" s="310"/>
      <c r="Y187" s="310"/>
      <c r="Z187" s="310"/>
      <c r="AA187" s="310"/>
      <c r="AB187" s="206"/>
      <c r="AC187" s="206"/>
      <c r="AD187" s="207"/>
      <c r="AE187" s="200" t="str">
        <f>IFERROR(IF(NOT(AM187=0), AM187 &amp; " - " &amp; INDEX(Produktionsmethoden!$M:$M, MATCH(AM187, Produktionsmethoden!$K:$K, 0)), 0), AM187)</f>
        <v>Bitte CN Code in Spalte C angeben</v>
      </c>
      <c r="AF187" s="200">
        <f>IFERROR(IF(NOT(AN187=0), AN187 &amp; " - " &amp; INDEX(Produktionsmethoden!$M:$M, MATCH(AN187, Produktionsmethoden!$K:$K, 0)), 0), AN187)</f>
        <v>0</v>
      </c>
      <c r="AG187" s="200">
        <f>IFERROR(IF(NOT(AO187=0), AO187 &amp; " - " &amp; INDEX(Produktionsmethoden!$M:$M, MATCH(AO187, Produktionsmethoden!$K:$K, 0)), 0), AO187)</f>
        <v>0</v>
      </c>
      <c r="AH187" s="200">
        <f>IFERROR(IF(NOT(AP187=0), AP187 &amp; " - " &amp; INDEX(Produktionsmethoden!$M:$M, MATCH(AP187, Produktionsmethoden!$K:$K, 0)), 0), AP187)</f>
        <v>0</v>
      </c>
      <c r="AI187" s="200">
        <f>IFERROR(IF(NOT(AQ187=0), AQ187 &amp; " - " &amp; INDEX(Produktionsmethoden!$M:$M, MATCH(AQ187, Produktionsmethoden!$K:$K, 0)), 0), AQ187)</f>
        <v>0</v>
      </c>
      <c r="AJ187" s="200">
        <f>IFERROR(IF(NOT(AR187=0), AR187 &amp; " - " &amp; INDEX(Produktionsmethoden!$M:$M, MATCH(AR187, Produktionsmethoden!$K:$K, 0)), 0), AR187)</f>
        <v>0</v>
      </c>
      <c r="AK187" s="200">
        <f>IFERROR(IF(NOT(AS187=0), AS187 &amp; " - " &amp; INDEX(Produktionsmethoden!$M:$M, MATCH(AS187, Produktionsmethoden!$K:$K, 0)), 0), AS187)</f>
        <v>0</v>
      </c>
      <c r="AL187" s="200">
        <f>IFERROR(IF(NOT(AT187=0), AT187 &amp; " - " &amp; INDEX(Produktionsmethoden!$M:$M, MATCH(AT187, Produktionsmethoden!$K:$K, 0)), 0), AT187)</f>
        <v>0</v>
      </c>
      <c r="AM187" s="187" t="str" cm="1">
        <f t="array" ref="AM187">IF(ISBLANK($E187), "Bitte CN Code in Spalte C angeben", IFERROR(INDEX(Produktionsmethoden!B:B, MATCH($E187, Produktionsmethoden!$A:$A, 0), 0), ""))</f>
        <v>Bitte CN Code in Spalte C angeben</v>
      </c>
      <c r="AN187" s="187" cm="1">
        <f t="array" ref="AN187">IF(ISBLANK($E187), 0, IFERROR(INDEX(Produktionsmethoden!C:C, MATCH($E187, Produktionsmethoden!$A:$A, 0), 0), ""))</f>
        <v>0</v>
      </c>
      <c r="AO187" s="187" cm="1">
        <f t="array" ref="AO187">IF(ISBLANK($E187), 0, IFERROR(INDEX(Produktionsmethoden!D:D, MATCH($E187, Produktionsmethoden!$A:$A, 0), 0), ""))</f>
        <v>0</v>
      </c>
      <c r="AP187" s="187" cm="1">
        <f t="array" ref="AP187">IF(ISBLANK($E187), 0, IFERROR(INDEX(Produktionsmethoden!E:E, MATCH($E187, Produktionsmethoden!$A:$A, 0), 0), ""))</f>
        <v>0</v>
      </c>
      <c r="AQ187" s="187" cm="1">
        <f t="array" ref="AQ187">IF(ISBLANK($E187), 0, IFERROR(INDEX(Produktionsmethoden!F:F, MATCH($E187, Produktionsmethoden!$A:$A, 0), 0), ""))</f>
        <v>0</v>
      </c>
      <c r="AR187" s="187" cm="1">
        <f t="array" ref="AR187">IF(ISBLANK($E187), 0, IFERROR(INDEX(Produktionsmethoden!G:G, MATCH($E187, Produktionsmethoden!$A:$A, 0), 0), ""))</f>
        <v>0</v>
      </c>
      <c r="AS187" s="187" cm="1">
        <f t="array" ref="AS187">IF(ISBLANK($E187), 0, IFERROR(INDEX(Produktionsmethoden!H:H, MATCH($E187, Produktionsmethoden!$A:$A, 0), 0), ""))</f>
        <v>0</v>
      </c>
      <c r="AT187" s="187" cm="1">
        <f t="array" ref="AT187">IF(ISBLANK($E187), 0, IFERROR(INDEX(Produktionsmethoden!I:I, MATCH($E187, Produktionsmethoden!$A:$A, 0), 0), ""))</f>
        <v>0</v>
      </c>
      <c r="AU187" s="188"/>
    </row>
    <row r="188" spans="1:47" s="180" customFormat="1" ht="45" customHeight="1" thickTop="1" thickBot="1">
      <c r="A188" s="170"/>
      <c r="B188" s="179"/>
      <c r="C188" s="203">
        <v>175</v>
      </c>
      <c r="D188" s="312"/>
      <c r="E188" s="303"/>
      <c r="F188" s="313"/>
      <c r="G188" s="303"/>
      <c r="H188" s="303"/>
      <c r="I188" s="164"/>
      <c r="J188" s="303"/>
      <c r="K188" s="303"/>
      <c r="L188" s="163"/>
      <c r="M188" s="163"/>
      <c r="N188" s="307" t="str">
        <f t="shared" si="2"/>
        <v>Bitte zuerst Warenmenge in M angeben</v>
      </c>
      <c r="O188" s="163"/>
      <c r="P188" s="162"/>
      <c r="Q188" s="161"/>
      <c r="R188" s="160"/>
      <c r="S188" s="160"/>
      <c r="T188" s="159"/>
      <c r="U188" s="310"/>
      <c r="V188" s="310"/>
      <c r="W188" s="310"/>
      <c r="X188" s="310"/>
      <c r="Y188" s="310"/>
      <c r="Z188" s="310"/>
      <c r="AA188" s="310"/>
      <c r="AB188" s="206"/>
      <c r="AC188" s="206"/>
      <c r="AD188" s="207"/>
      <c r="AE188" s="200" t="str">
        <f>IFERROR(IF(NOT(AM188=0), AM188 &amp; " - " &amp; INDEX(Produktionsmethoden!$M:$M, MATCH(AM188, Produktionsmethoden!$K:$K, 0)), 0), AM188)</f>
        <v>Bitte CN Code in Spalte C angeben</v>
      </c>
      <c r="AF188" s="200">
        <f>IFERROR(IF(NOT(AN188=0), AN188 &amp; " - " &amp; INDEX(Produktionsmethoden!$M:$M, MATCH(AN188, Produktionsmethoden!$K:$K, 0)), 0), AN188)</f>
        <v>0</v>
      </c>
      <c r="AG188" s="200">
        <f>IFERROR(IF(NOT(AO188=0), AO188 &amp; " - " &amp; INDEX(Produktionsmethoden!$M:$M, MATCH(AO188, Produktionsmethoden!$K:$K, 0)), 0), AO188)</f>
        <v>0</v>
      </c>
      <c r="AH188" s="200">
        <f>IFERROR(IF(NOT(AP188=0), AP188 &amp; " - " &amp; INDEX(Produktionsmethoden!$M:$M, MATCH(AP188, Produktionsmethoden!$K:$K, 0)), 0), AP188)</f>
        <v>0</v>
      </c>
      <c r="AI188" s="200">
        <f>IFERROR(IF(NOT(AQ188=0), AQ188 &amp; " - " &amp; INDEX(Produktionsmethoden!$M:$M, MATCH(AQ188, Produktionsmethoden!$K:$K, 0)), 0), AQ188)</f>
        <v>0</v>
      </c>
      <c r="AJ188" s="200">
        <f>IFERROR(IF(NOT(AR188=0), AR188 &amp; " - " &amp; INDEX(Produktionsmethoden!$M:$M, MATCH(AR188, Produktionsmethoden!$K:$K, 0)), 0), AR188)</f>
        <v>0</v>
      </c>
      <c r="AK188" s="200">
        <f>IFERROR(IF(NOT(AS188=0), AS188 &amp; " - " &amp; INDEX(Produktionsmethoden!$M:$M, MATCH(AS188, Produktionsmethoden!$K:$K, 0)), 0), AS188)</f>
        <v>0</v>
      </c>
      <c r="AL188" s="200">
        <f>IFERROR(IF(NOT(AT188=0), AT188 &amp; " - " &amp; INDEX(Produktionsmethoden!$M:$M, MATCH(AT188, Produktionsmethoden!$K:$K, 0)), 0), AT188)</f>
        <v>0</v>
      </c>
      <c r="AM188" s="187" t="str" cm="1">
        <f t="array" ref="AM188">IF(ISBLANK($E188), "Bitte CN Code in Spalte C angeben", IFERROR(INDEX(Produktionsmethoden!B:B, MATCH($E188, Produktionsmethoden!$A:$A, 0), 0), ""))</f>
        <v>Bitte CN Code in Spalte C angeben</v>
      </c>
      <c r="AN188" s="187" cm="1">
        <f t="array" ref="AN188">IF(ISBLANK($E188), 0, IFERROR(INDEX(Produktionsmethoden!C:C, MATCH($E188, Produktionsmethoden!$A:$A, 0), 0), ""))</f>
        <v>0</v>
      </c>
      <c r="AO188" s="187" cm="1">
        <f t="array" ref="AO188">IF(ISBLANK($E188), 0, IFERROR(INDEX(Produktionsmethoden!D:D, MATCH($E188, Produktionsmethoden!$A:$A, 0), 0), ""))</f>
        <v>0</v>
      </c>
      <c r="AP188" s="187" cm="1">
        <f t="array" ref="AP188">IF(ISBLANK($E188), 0, IFERROR(INDEX(Produktionsmethoden!E:E, MATCH($E188, Produktionsmethoden!$A:$A, 0), 0), ""))</f>
        <v>0</v>
      </c>
      <c r="AQ188" s="187" cm="1">
        <f t="array" ref="AQ188">IF(ISBLANK($E188), 0, IFERROR(INDEX(Produktionsmethoden!F:F, MATCH($E188, Produktionsmethoden!$A:$A, 0), 0), ""))</f>
        <v>0</v>
      </c>
      <c r="AR188" s="187" cm="1">
        <f t="array" ref="AR188">IF(ISBLANK($E188), 0, IFERROR(INDEX(Produktionsmethoden!G:G, MATCH($E188, Produktionsmethoden!$A:$A, 0), 0), ""))</f>
        <v>0</v>
      </c>
      <c r="AS188" s="187" cm="1">
        <f t="array" ref="AS188">IF(ISBLANK($E188), 0, IFERROR(INDEX(Produktionsmethoden!H:H, MATCH($E188, Produktionsmethoden!$A:$A, 0), 0), ""))</f>
        <v>0</v>
      </c>
      <c r="AT188" s="187" cm="1">
        <f t="array" ref="AT188">IF(ISBLANK($E188), 0, IFERROR(INDEX(Produktionsmethoden!I:I, MATCH($E188, Produktionsmethoden!$A:$A, 0), 0), ""))</f>
        <v>0</v>
      </c>
      <c r="AU188" s="188"/>
    </row>
    <row r="189" spans="1:47" s="180" customFormat="1" ht="45" customHeight="1" thickTop="1" thickBot="1">
      <c r="A189" s="170"/>
      <c r="B189" s="179"/>
      <c r="C189" s="203">
        <v>176</v>
      </c>
      <c r="D189" s="312"/>
      <c r="E189" s="303"/>
      <c r="F189" s="313"/>
      <c r="G189" s="303"/>
      <c r="H189" s="303"/>
      <c r="I189" s="164"/>
      <c r="J189" s="303"/>
      <c r="K189" s="303"/>
      <c r="L189" s="163"/>
      <c r="M189" s="163"/>
      <c r="N189" s="307" t="str">
        <f t="shared" si="2"/>
        <v>Bitte zuerst Warenmenge in M angeben</v>
      </c>
      <c r="O189" s="163"/>
      <c r="P189" s="162"/>
      <c r="Q189" s="161"/>
      <c r="R189" s="160"/>
      <c r="S189" s="160"/>
      <c r="T189" s="159"/>
      <c r="U189" s="310"/>
      <c r="V189" s="310"/>
      <c r="W189" s="310"/>
      <c r="X189" s="310"/>
      <c r="Y189" s="310"/>
      <c r="Z189" s="310"/>
      <c r="AA189" s="310"/>
      <c r="AB189" s="206"/>
      <c r="AC189" s="206"/>
      <c r="AD189" s="207"/>
      <c r="AE189" s="200" t="str">
        <f>IFERROR(IF(NOT(AM189=0), AM189 &amp; " - " &amp; INDEX(Produktionsmethoden!$M:$M, MATCH(AM189, Produktionsmethoden!$K:$K, 0)), 0), AM189)</f>
        <v>Bitte CN Code in Spalte C angeben</v>
      </c>
      <c r="AF189" s="200">
        <f>IFERROR(IF(NOT(AN189=0), AN189 &amp; " - " &amp; INDEX(Produktionsmethoden!$M:$M, MATCH(AN189, Produktionsmethoden!$K:$K, 0)), 0), AN189)</f>
        <v>0</v>
      </c>
      <c r="AG189" s="200">
        <f>IFERROR(IF(NOT(AO189=0), AO189 &amp; " - " &amp; INDEX(Produktionsmethoden!$M:$M, MATCH(AO189, Produktionsmethoden!$K:$K, 0)), 0), AO189)</f>
        <v>0</v>
      </c>
      <c r="AH189" s="200">
        <f>IFERROR(IF(NOT(AP189=0), AP189 &amp; " - " &amp; INDEX(Produktionsmethoden!$M:$M, MATCH(AP189, Produktionsmethoden!$K:$K, 0)), 0), AP189)</f>
        <v>0</v>
      </c>
      <c r="AI189" s="200">
        <f>IFERROR(IF(NOT(AQ189=0), AQ189 &amp; " - " &amp; INDEX(Produktionsmethoden!$M:$M, MATCH(AQ189, Produktionsmethoden!$K:$K, 0)), 0), AQ189)</f>
        <v>0</v>
      </c>
      <c r="AJ189" s="200">
        <f>IFERROR(IF(NOT(AR189=0), AR189 &amp; " - " &amp; INDEX(Produktionsmethoden!$M:$M, MATCH(AR189, Produktionsmethoden!$K:$K, 0)), 0), AR189)</f>
        <v>0</v>
      </c>
      <c r="AK189" s="200">
        <f>IFERROR(IF(NOT(AS189=0), AS189 &amp; " - " &amp; INDEX(Produktionsmethoden!$M:$M, MATCH(AS189, Produktionsmethoden!$K:$K, 0)), 0), AS189)</f>
        <v>0</v>
      </c>
      <c r="AL189" s="200">
        <f>IFERROR(IF(NOT(AT189=0), AT189 &amp; " - " &amp; INDEX(Produktionsmethoden!$M:$M, MATCH(AT189, Produktionsmethoden!$K:$K, 0)), 0), AT189)</f>
        <v>0</v>
      </c>
      <c r="AM189" s="187" t="str" cm="1">
        <f t="array" ref="AM189">IF(ISBLANK($E189), "Bitte CN Code in Spalte C angeben", IFERROR(INDEX(Produktionsmethoden!B:B, MATCH($E189, Produktionsmethoden!$A:$A, 0), 0), ""))</f>
        <v>Bitte CN Code in Spalte C angeben</v>
      </c>
      <c r="AN189" s="187" cm="1">
        <f t="array" ref="AN189">IF(ISBLANK($E189), 0, IFERROR(INDEX(Produktionsmethoden!C:C, MATCH($E189, Produktionsmethoden!$A:$A, 0), 0), ""))</f>
        <v>0</v>
      </c>
      <c r="AO189" s="187" cm="1">
        <f t="array" ref="AO189">IF(ISBLANK($E189), 0, IFERROR(INDEX(Produktionsmethoden!D:D, MATCH($E189, Produktionsmethoden!$A:$A, 0), 0), ""))</f>
        <v>0</v>
      </c>
      <c r="AP189" s="187" cm="1">
        <f t="array" ref="AP189">IF(ISBLANK($E189), 0, IFERROR(INDEX(Produktionsmethoden!E:E, MATCH($E189, Produktionsmethoden!$A:$A, 0), 0), ""))</f>
        <v>0</v>
      </c>
      <c r="AQ189" s="187" cm="1">
        <f t="array" ref="AQ189">IF(ISBLANK($E189), 0, IFERROR(INDEX(Produktionsmethoden!F:F, MATCH($E189, Produktionsmethoden!$A:$A, 0), 0), ""))</f>
        <v>0</v>
      </c>
      <c r="AR189" s="187" cm="1">
        <f t="array" ref="AR189">IF(ISBLANK($E189), 0, IFERROR(INDEX(Produktionsmethoden!G:G, MATCH($E189, Produktionsmethoden!$A:$A, 0), 0), ""))</f>
        <v>0</v>
      </c>
      <c r="AS189" s="187" cm="1">
        <f t="array" ref="AS189">IF(ISBLANK($E189), 0, IFERROR(INDEX(Produktionsmethoden!H:H, MATCH($E189, Produktionsmethoden!$A:$A, 0), 0), ""))</f>
        <v>0</v>
      </c>
      <c r="AT189" s="187" cm="1">
        <f t="array" ref="AT189">IF(ISBLANK($E189), 0, IFERROR(INDEX(Produktionsmethoden!I:I, MATCH($E189, Produktionsmethoden!$A:$A, 0), 0), ""))</f>
        <v>0</v>
      </c>
      <c r="AU189" s="188"/>
    </row>
    <row r="190" spans="1:47" s="180" customFormat="1" ht="45" customHeight="1" thickTop="1" thickBot="1">
      <c r="A190" s="170"/>
      <c r="B190" s="179"/>
      <c r="C190" s="203">
        <v>177</v>
      </c>
      <c r="D190" s="312"/>
      <c r="E190" s="303"/>
      <c r="F190" s="313"/>
      <c r="G190" s="303"/>
      <c r="H190" s="303"/>
      <c r="I190" s="164"/>
      <c r="J190" s="303"/>
      <c r="K190" s="303"/>
      <c r="L190" s="163"/>
      <c r="M190" s="163"/>
      <c r="N190" s="307" t="str">
        <f t="shared" si="2"/>
        <v>Bitte zuerst Warenmenge in M angeben</v>
      </c>
      <c r="O190" s="163"/>
      <c r="P190" s="162"/>
      <c r="Q190" s="161"/>
      <c r="R190" s="160"/>
      <c r="S190" s="160"/>
      <c r="T190" s="159"/>
      <c r="U190" s="310"/>
      <c r="V190" s="310"/>
      <c r="W190" s="310"/>
      <c r="X190" s="310"/>
      <c r="Y190" s="310"/>
      <c r="Z190" s="310"/>
      <c r="AA190" s="310"/>
      <c r="AB190" s="206"/>
      <c r="AC190" s="206"/>
      <c r="AD190" s="207"/>
      <c r="AE190" s="200" t="str">
        <f>IFERROR(IF(NOT(AM190=0), AM190 &amp; " - " &amp; INDEX(Produktionsmethoden!$M:$M, MATCH(AM190, Produktionsmethoden!$K:$K, 0)), 0), AM190)</f>
        <v>Bitte CN Code in Spalte C angeben</v>
      </c>
      <c r="AF190" s="200">
        <f>IFERROR(IF(NOT(AN190=0), AN190 &amp; " - " &amp; INDEX(Produktionsmethoden!$M:$M, MATCH(AN190, Produktionsmethoden!$K:$K, 0)), 0), AN190)</f>
        <v>0</v>
      </c>
      <c r="AG190" s="200">
        <f>IFERROR(IF(NOT(AO190=0), AO190 &amp; " - " &amp; INDEX(Produktionsmethoden!$M:$M, MATCH(AO190, Produktionsmethoden!$K:$K, 0)), 0), AO190)</f>
        <v>0</v>
      </c>
      <c r="AH190" s="200">
        <f>IFERROR(IF(NOT(AP190=0), AP190 &amp; " - " &amp; INDEX(Produktionsmethoden!$M:$M, MATCH(AP190, Produktionsmethoden!$K:$K, 0)), 0), AP190)</f>
        <v>0</v>
      </c>
      <c r="AI190" s="200">
        <f>IFERROR(IF(NOT(AQ190=0), AQ190 &amp; " - " &amp; INDEX(Produktionsmethoden!$M:$M, MATCH(AQ190, Produktionsmethoden!$K:$K, 0)), 0), AQ190)</f>
        <v>0</v>
      </c>
      <c r="AJ190" s="200">
        <f>IFERROR(IF(NOT(AR190=0), AR190 &amp; " - " &amp; INDEX(Produktionsmethoden!$M:$M, MATCH(AR190, Produktionsmethoden!$K:$K, 0)), 0), AR190)</f>
        <v>0</v>
      </c>
      <c r="AK190" s="200">
        <f>IFERROR(IF(NOT(AS190=0), AS190 &amp; " - " &amp; INDEX(Produktionsmethoden!$M:$M, MATCH(AS190, Produktionsmethoden!$K:$K, 0)), 0), AS190)</f>
        <v>0</v>
      </c>
      <c r="AL190" s="200">
        <f>IFERROR(IF(NOT(AT190=0), AT190 &amp; " - " &amp; INDEX(Produktionsmethoden!$M:$M, MATCH(AT190, Produktionsmethoden!$K:$K, 0)), 0), AT190)</f>
        <v>0</v>
      </c>
      <c r="AM190" s="187" t="str" cm="1">
        <f t="array" ref="AM190">IF(ISBLANK($E190), "Bitte CN Code in Spalte C angeben", IFERROR(INDEX(Produktionsmethoden!B:B, MATCH($E190, Produktionsmethoden!$A:$A, 0), 0), ""))</f>
        <v>Bitte CN Code in Spalte C angeben</v>
      </c>
      <c r="AN190" s="187" cm="1">
        <f t="array" ref="AN190">IF(ISBLANK($E190), 0, IFERROR(INDEX(Produktionsmethoden!C:C, MATCH($E190, Produktionsmethoden!$A:$A, 0), 0), ""))</f>
        <v>0</v>
      </c>
      <c r="AO190" s="187" cm="1">
        <f t="array" ref="AO190">IF(ISBLANK($E190), 0, IFERROR(INDEX(Produktionsmethoden!D:D, MATCH($E190, Produktionsmethoden!$A:$A, 0), 0), ""))</f>
        <v>0</v>
      </c>
      <c r="AP190" s="187" cm="1">
        <f t="array" ref="AP190">IF(ISBLANK($E190), 0, IFERROR(INDEX(Produktionsmethoden!E:E, MATCH($E190, Produktionsmethoden!$A:$A, 0), 0), ""))</f>
        <v>0</v>
      </c>
      <c r="AQ190" s="187" cm="1">
        <f t="array" ref="AQ190">IF(ISBLANK($E190), 0, IFERROR(INDEX(Produktionsmethoden!F:F, MATCH($E190, Produktionsmethoden!$A:$A, 0), 0), ""))</f>
        <v>0</v>
      </c>
      <c r="AR190" s="187" cm="1">
        <f t="array" ref="AR190">IF(ISBLANK($E190), 0, IFERROR(INDEX(Produktionsmethoden!G:G, MATCH($E190, Produktionsmethoden!$A:$A, 0), 0), ""))</f>
        <v>0</v>
      </c>
      <c r="AS190" s="187" cm="1">
        <f t="array" ref="AS190">IF(ISBLANK($E190), 0, IFERROR(INDEX(Produktionsmethoden!H:H, MATCH($E190, Produktionsmethoden!$A:$A, 0), 0), ""))</f>
        <v>0</v>
      </c>
      <c r="AT190" s="187" cm="1">
        <f t="array" ref="AT190">IF(ISBLANK($E190), 0, IFERROR(INDEX(Produktionsmethoden!I:I, MATCH($E190, Produktionsmethoden!$A:$A, 0), 0), ""))</f>
        <v>0</v>
      </c>
      <c r="AU190" s="188"/>
    </row>
    <row r="191" spans="1:47" s="180" customFormat="1" ht="45" customHeight="1" thickTop="1" thickBot="1">
      <c r="A191" s="170"/>
      <c r="B191" s="179"/>
      <c r="C191" s="203">
        <v>178</v>
      </c>
      <c r="D191" s="312"/>
      <c r="E191" s="303"/>
      <c r="F191" s="313"/>
      <c r="G191" s="303"/>
      <c r="H191" s="303"/>
      <c r="I191" s="164"/>
      <c r="J191" s="303"/>
      <c r="K191" s="303"/>
      <c r="L191" s="163"/>
      <c r="M191" s="163"/>
      <c r="N191" s="307" t="str">
        <f t="shared" si="2"/>
        <v>Bitte zuerst Warenmenge in M angeben</v>
      </c>
      <c r="O191" s="163"/>
      <c r="P191" s="162"/>
      <c r="Q191" s="161"/>
      <c r="R191" s="160"/>
      <c r="S191" s="160"/>
      <c r="T191" s="159"/>
      <c r="U191" s="310"/>
      <c r="V191" s="310"/>
      <c r="W191" s="310"/>
      <c r="X191" s="310"/>
      <c r="Y191" s="310"/>
      <c r="Z191" s="310"/>
      <c r="AA191" s="310"/>
      <c r="AB191" s="206"/>
      <c r="AC191" s="206"/>
      <c r="AD191" s="207"/>
      <c r="AE191" s="200" t="str">
        <f>IFERROR(IF(NOT(AM191=0), AM191 &amp; " - " &amp; INDEX(Produktionsmethoden!$M:$M, MATCH(AM191, Produktionsmethoden!$K:$K, 0)), 0), AM191)</f>
        <v>Bitte CN Code in Spalte C angeben</v>
      </c>
      <c r="AF191" s="200">
        <f>IFERROR(IF(NOT(AN191=0), AN191 &amp; " - " &amp; INDEX(Produktionsmethoden!$M:$M, MATCH(AN191, Produktionsmethoden!$K:$K, 0)), 0), AN191)</f>
        <v>0</v>
      </c>
      <c r="AG191" s="200">
        <f>IFERROR(IF(NOT(AO191=0), AO191 &amp; " - " &amp; INDEX(Produktionsmethoden!$M:$M, MATCH(AO191, Produktionsmethoden!$K:$K, 0)), 0), AO191)</f>
        <v>0</v>
      </c>
      <c r="AH191" s="200">
        <f>IFERROR(IF(NOT(AP191=0), AP191 &amp; " - " &amp; INDEX(Produktionsmethoden!$M:$M, MATCH(AP191, Produktionsmethoden!$K:$K, 0)), 0), AP191)</f>
        <v>0</v>
      </c>
      <c r="AI191" s="200">
        <f>IFERROR(IF(NOT(AQ191=0), AQ191 &amp; " - " &amp; INDEX(Produktionsmethoden!$M:$M, MATCH(AQ191, Produktionsmethoden!$K:$K, 0)), 0), AQ191)</f>
        <v>0</v>
      </c>
      <c r="AJ191" s="200">
        <f>IFERROR(IF(NOT(AR191=0), AR191 &amp; " - " &amp; INDEX(Produktionsmethoden!$M:$M, MATCH(AR191, Produktionsmethoden!$K:$K, 0)), 0), AR191)</f>
        <v>0</v>
      </c>
      <c r="AK191" s="200">
        <f>IFERROR(IF(NOT(AS191=0), AS191 &amp; " - " &amp; INDEX(Produktionsmethoden!$M:$M, MATCH(AS191, Produktionsmethoden!$K:$K, 0)), 0), AS191)</f>
        <v>0</v>
      </c>
      <c r="AL191" s="200">
        <f>IFERROR(IF(NOT(AT191=0), AT191 &amp; " - " &amp; INDEX(Produktionsmethoden!$M:$M, MATCH(AT191, Produktionsmethoden!$K:$K, 0)), 0), AT191)</f>
        <v>0</v>
      </c>
      <c r="AM191" s="187" t="str" cm="1">
        <f t="array" ref="AM191">IF(ISBLANK($E191), "Bitte CN Code in Spalte C angeben", IFERROR(INDEX(Produktionsmethoden!B:B, MATCH($E191, Produktionsmethoden!$A:$A, 0), 0), ""))</f>
        <v>Bitte CN Code in Spalte C angeben</v>
      </c>
      <c r="AN191" s="187" cm="1">
        <f t="array" ref="AN191">IF(ISBLANK($E191), 0, IFERROR(INDEX(Produktionsmethoden!C:C, MATCH($E191, Produktionsmethoden!$A:$A, 0), 0), ""))</f>
        <v>0</v>
      </c>
      <c r="AO191" s="187" cm="1">
        <f t="array" ref="AO191">IF(ISBLANK($E191), 0, IFERROR(INDEX(Produktionsmethoden!D:D, MATCH($E191, Produktionsmethoden!$A:$A, 0), 0), ""))</f>
        <v>0</v>
      </c>
      <c r="AP191" s="187" cm="1">
        <f t="array" ref="AP191">IF(ISBLANK($E191), 0, IFERROR(INDEX(Produktionsmethoden!E:E, MATCH($E191, Produktionsmethoden!$A:$A, 0), 0), ""))</f>
        <v>0</v>
      </c>
      <c r="AQ191" s="187" cm="1">
        <f t="array" ref="AQ191">IF(ISBLANK($E191), 0, IFERROR(INDEX(Produktionsmethoden!F:F, MATCH($E191, Produktionsmethoden!$A:$A, 0), 0), ""))</f>
        <v>0</v>
      </c>
      <c r="AR191" s="187" cm="1">
        <f t="array" ref="AR191">IF(ISBLANK($E191), 0, IFERROR(INDEX(Produktionsmethoden!G:G, MATCH($E191, Produktionsmethoden!$A:$A, 0), 0), ""))</f>
        <v>0</v>
      </c>
      <c r="AS191" s="187" cm="1">
        <f t="array" ref="AS191">IF(ISBLANK($E191), 0, IFERROR(INDEX(Produktionsmethoden!H:H, MATCH($E191, Produktionsmethoden!$A:$A, 0), 0), ""))</f>
        <v>0</v>
      </c>
      <c r="AT191" s="187" cm="1">
        <f t="array" ref="AT191">IF(ISBLANK($E191), 0, IFERROR(INDEX(Produktionsmethoden!I:I, MATCH($E191, Produktionsmethoden!$A:$A, 0), 0), ""))</f>
        <v>0</v>
      </c>
      <c r="AU191" s="188"/>
    </row>
    <row r="192" spans="1:47" s="180" customFormat="1" ht="45" customHeight="1" thickTop="1" thickBot="1">
      <c r="A192" s="170"/>
      <c r="B192" s="179"/>
      <c r="C192" s="203">
        <v>179</v>
      </c>
      <c r="D192" s="312"/>
      <c r="E192" s="303"/>
      <c r="F192" s="313"/>
      <c r="G192" s="303"/>
      <c r="H192" s="303"/>
      <c r="I192" s="164"/>
      <c r="J192" s="303"/>
      <c r="K192" s="303"/>
      <c r="L192" s="163"/>
      <c r="M192" s="163"/>
      <c r="N192" s="307" t="str">
        <f t="shared" si="2"/>
        <v>Bitte zuerst Warenmenge in M angeben</v>
      </c>
      <c r="O192" s="163"/>
      <c r="P192" s="162"/>
      <c r="Q192" s="161"/>
      <c r="R192" s="160"/>
      <c r="S192" s="160"/>
      <c r="T192" s="159"/>
      <c r="U192" s="310"/>
      <c r="V192" s="310"/>
      <c r="W192" s="310"/>
      <c r="X192" s="310"/>
      <c r="Y192" s="310"/>
      <c r="Z192" s="310"/>
      <c r="AA192" s="310"/>
      <c r="AB192" s="206"/>
      <c r="AC192" s="206"/>
      <c r="AD192" s="207"/>
      <c r="AE192" s="200" t="str">
        <f>IFERROR(IF(NOT(AM192=0), AM192 &amp; " - " &amp; INDEX(Produktionsmethoden!$M:$M, MATCH(AM192, Produktionsmethoden!$K:$K, 0)), 0), AM192)</f>
        <v>Bitte CN Code in Spalte C angeben</v>
      </c>
      <c r="AF192" s="200">
        <f>IFERROR(IF(NOT(AN192=0), AN192 &amp; " - " &amp; INDEX(Produktionsmethoden!$M:$M, MATCH(AN192, Produktionsmethoden!$K:$K, 0)), 0), AN192)</f>
        <v>0</v>
      </c>
      <c r="AG192" s="200">
        <f>IFERROR(IF(NOT(AO192=0), AO192 &amp; " - " &amp; INDEX(Produktionsmethoden!$M:$M, MATCH(AO192, Produktionsmethoden!$K:$K, 0)), 0), AO192)</f>
        <v>0</v>
      </c>
      <c r="AH192" s="200">
        <f>IFERROR(IF(NOT(AP192=0), AP192 &amp; " - " &amp; INDEX(Produktionsmethoden!$M:$M, MATCH(AP192, Produktionsmethoden!$K:$K, 0)), 0), AP192)</f>
        <v>0</v>
      </c>
      <c r="AI192" s="200">
        <f>IFERROR(IF(NOT(AQ192=0), AQ192 &amp; " - " &amp; INDEX(Produktionsmethoden!$M:$M, MATCH(AQ192, Produktionsmethoden!$K:$K, 0)), 0), AQ192)</f>
        <v>0</v>
      </c>
      <c r="AJ192" s="200">
        <f>IFERROR(IF(NOT(AR192=0), AR192 &amp; " - " &amp; INDEX(Produktionsmethoden!$M:$M, MATCH(AR192, Produktionsmethoden!$K:$K, 0)), 0), AR192)</f>
        <v>0</v>
      </c>
      <c r="AK192" s="200">
        <f>IFERROR(IF(NOT(AS192=0), AS192 &amp; " - " &amp; INDEX(Produktionsmethoden!$M:$M, MATCH(AS192, Produktionsmethoden!$K:$K, 0)), 0), AS192)</f>
        <v>0</v>
      </c>
      <c r="AL192" s="200">
        <f>IFERROR(IF(NOT(AT192=0), AT192 &amp; " - " &amp; INDEX(Produktionsmethoden!$M:$M, MATCH(AT192, Produktionsmethoden!$K:$K, 0)), 0), AT192)</f>
        <v>0</v>
      </c>
      <c r="AM192" s="187" t="str" cm="1">
        <f t="array" ref="AM192">IF(ISBLANK($E192), "Bitte CN Code in Spalte C angeben", IFERROR(INDEX(Produktionsmethoden!B:B, MATCH($E192, Produktionsmethoden!$A:$A, 0), 0), ""))</f>
        <v>Bitte CN Code in Spalte C angeben</v>
      </c>
      <c r="AN192" s="187" cm="1">
        <f t="array" ref="AN192">IF(ISBLANK($E192), 0, IFERROR(INDEX(Produktionsmethoden!C:C, MATCH($E192, Produktionsmethoden!$A:$A, 0), 0), ""))</f>
        <v>0</v>
      </c>
      <c r="AO192" s="187" cm="1">
        <f t="array" ref="AO192">IF(ISBLANK($E192), 0, IFERROR(INDEX(Produktionsmethoden!D:D, MATCH($E192, Produktionsmethoden!$A:$A, 0), 0), ""))</f>
        <v>0</v>
      </c>
      <c r="AP192" s="187" cm="1">
        <f t="array" ref="AP192">IF(ISBLANK($E192), 0, IFERROR(INDEX(Produktionsmethoden!E:E, MATCH($E192, Produktionsmethoden!$A:$A, 0), 0), ""))</f>
        <v>0</v>
      </c>
      <c r="AQ192" s="187" cm="1">
        <f t="array" ref="AQ192">IF(ISBLANK($E192), 0, IFERROR(INDEX(Produktionsmethoden!F:F, MATCH($E192, Produktionsmethoden!$A:$A, 0), 0), ""))</f>
        <v>0</v>
      </c>
      <c r="AR192" s="187" cm="1">
        <f t="array" ref="AR192">IF(ISBLANK($E192), 0, IFERROR(INDEX(Produktionsmethoden!G:G, MATCH($E192, Produktionsmethoden!$A:$A, 0), 0), ""))</f>
        <v>0</v>
      </c>
      <c r="AS192" s="187" cm="1">
        <f t="array" ref="AS192">IF(ISBLANK($E192), 0, IFERROR(INDEX(Produktionsmethoden!H:H, MATCH($E192, Produktionsmethoden!$A:$A, 0), 0), ""))</f>
        <v>0</v>
      </c>
      <c r="AT192" s="187" cm="1">
        <f t="array" ref="AT192">IF(ISBLANK($E192), 0, IFERROR(INDEX(Produktionsmethoden!I:I, MATCH($E192, Produktionsmethoden!$A:$A, 0), 0), ""))</f>
        <v>0</v>
      </c>
      <c r="AU192" s="188"/>
    </row>
    <row r="193" spans="1:47" s="180" customFormat="1" ht="45" customHeight="1" thickTop="1" thickBot="1">
      <c r="A193" s="170"/>
      <c r="B193" s="179"/>
      <c r="C193" s="203">
        <v>180</v>
      </c>
      <c r="D193" s="312"/>
      <c r="E193" s="303"/>
      <c r="F193" s="313"/>
      <c r="G193" s="303"/>
      <c r="H193" s="303"/>
      <c r="I193" s="164"/>
      <c r="J193" s="303"/>
      <c r="K193" s="303"/>
      <c r="L193" s="163"/>
      <c r="M193" s="163"/>
      <c r="N193" s="307" t="str">
        <f t="shared" si="2"/>
        <v>Bitte zuerst Warenmenge in M angeben</v>
      </c>
      <c r="O193" s="163"/>
      <c r="P193" s="162"/>
      <c r="Q193" s="161"/>
      <c r="R193" s="160"/>
      <c r="S193" s="160"/>
      <c r="T193" s="159"/>
      <c r="U193" s="310"/>
      <c r="V193" s="310"/>
      <c r="W193" s="310"/>
      <c r="X193" s="310"/>
      <c r="Y193" s="310"/>
      <c r="Z193" s="310"/>
      <c r="AA193" s="310"/>
      <c r="AB193" s="206"/>
      <c r="AC193" s="206"/>
      <c r="AD193" s="207"/>
      <c r="AE193" s="200" t="str">
        <f>IFERROR(IF(NOT(AM193=0), AM193 &amp; " - " &amp; INDEX(Produktionsmethoden!$M:$M, MATCH(AM193, Produktionsmethoden!$K:$K, 0)), 0), AM193)</f>
        <v>Bitte CN Code in Spalte C angeben</v>
      </c>
      <c r="AF193" s="200">
        <f>IFERROR(IF(NOT(AN193=0), AN193 &amp; " - " &amp; INDEX(Produktionsmethoden!$M:$M, MATCH(AN193, Produktionsmethoden!$K:$K, 0)), 0), AN193)</f>
        <v>0</v>
      </c>
      <c r="AG193" s="200">
        <f>IFERROR(IF(NOT(AO193=0), AO193 &amp; " - " &amp; INDEX(Produktionsmethoden!$M:$M, MATCH(AO193, Produktionsmethoden!$K:$K, 0)), 0), AO193)</f>
        <v>0</v>
      </c>
      <c r="AH193" s="200">
        <f>IFERROR(IF(NOT(AP193=0), AP193 &amp; " - " &amp; INDEX(Produktionsmethoden!$M:$M, MATCH(AP193, Produktionsmethoden!$K:$K, 0)), 0), AP193)</f>
        <v>0</v>
      </c>
      <c r="AI193" s="200">
        <f>IFERROR(IF(NOT(AQ193=0), AQ193 &amp; " - " &amp; INDEX(Produktionsmethoden!$M:$M, MATCH(AQ193, Produktionsmethoden!$K:$K, 0)), 0), AQ193)</f>
        <v>0</v>
      </c>
      <c r="AJ193" s="200">
        <f>IFERROR(IF(NOT(AR193=0), AR193 &amp; " - " &amp; INDEX(Produktionsmethoden!$M:$M, MATCH(AR193, Produktionsmethoden!$K:$K, 0)), 0), AR193)</f>
        <v>0</v>
      </c>
      <c r="AK193" s="200">
        <f>IFERROR(IF(NOT(AS193=0), AS193 &amp; " - " &amp; INDEX(Produktionsmethoden!$M:$M, MATCH(AS193, Produktionsmethoden!$K:$K, 0)), 0), AS193)</f>
        <v>0</v>
      </c>
      <c r="AL193" s="200">
        <f>IFERROR(IF(NOT(AT193=0), AT193 &amp; " - " &amp; INDEX(Produktionsmethoden!$M:$M, MATCH(AT193, Produktionsmethoden!$K:$K, 0)), 0), AT193)</f>
        <v>0</v>
      </c>
      <c r="AM193" s="187" t="str" cm="1">
        <f t="array" ref="AM193">IF(ISBLANK($E193), "Bitte CN Code in Spalte C angeben", IFERROR(INDEX(Produktionsmethoden!B:B, MATCH($E193, Produktionsmethoden!$A:$A, 0), 0), ""))</f>
        <v>Bitte CN Code in Spalte C angeben</v>
      </c>
      <c r="AN193" s="187" cm="1">
        <f t="array" ref="AN193">IF(ISBLANK($E193), 0, IFERROR(INDEX(Produktionsmethoden!C:C, MATCH($E193, Produktionsmethoden!$A:$A, 0), 0), ""))</f>
        <v>0</v>
      </c>
      <c r="AO193" s="187" cm="1">
        <f t="array" ref="AO193">IF(ISBLANK($E193), 0, IFERROR(INDEX(Produktionsmethoden!D:D, MATCH($E193, Produktionsmethoden!$A:$A, 0), 0), ""))</f>
        <v>0</v>
      </c>
      <c r="AP193" s="187" cm="1">
        <f t="array" ref="AP193">IF(ISBLANK($E193), 0, IFERROR(INDEX(Produktionsmethoden!E:E, MATCH($E193, Produktionsmethoden!$A:$A, 0), 0), ""))</f>
        <v>0</v>
      </c>
      <c r="AQ193" s="187" cm="1">
        <f t="array" ref="AQ193">IF(ISBLANK($E193), 0, IFERROR(INDEX(Produktionsmethoden!F:F, MATCH($E193, Produktionsmethoden!$A:$A, 0), 0), ""))</f>
        <v>0</v>
      </c>
      <c r="AR193" s="187" cm="1">
        <f t="array" ref="AR193">IF(ISBLANK($E193), 0, IFERROR(INDEX(Produktionsmethoden!G:G, MATCH($E193, Produktionsmethoden!$A:$A, 0), 0), ""))</f>
        <v>0</v>
      </c>
      <c r="AS193" s="187" cm="1">
        <f t="array" ref="AS193">IF(ISBLANK($E193), 0, IFERROR(INDEX(Produktionsmethoden!H:H, MATCH($E193, Produktionsmethoden!$A:$A, 0), 0), ""))</f>
        <v>0</v>
      </c>
      <c r="AT193" s="187" cm="1">
        <f t="array" ref="AT193">IF(ISBLANK($E193), 0, IFERROR(INDEX(Produktionsmethoden!I:I, MATCH($E193, Produktionsmethoden!$A:$A, 0), 0), ""))</f>
        <v>0</v>
      </c>
      <c r="AU193" s="188"/>
    </row>
    <row r="194" spans="1:47" s="180" customFormat="1" ht="45" customHeight="1" thickTop="1" thickBot="1">
      <c r="A194" s="170"/>
      <c r="B194" s="179"/>
      <c r="C194" s="203">
        <v>181</v>
      </c>
      <c r="D194" s="312"/>
      <c r="E194" s="303"/>
      <c r="F194" s="313"/>
      <c r="G194" s="303"/>
      <c r="H194" s="303"/>
      <c r="I194" s="164"/>
      <c r="J194" s="303"/>
      <c r="K194" s="303"/>
      <c r="L194" s="163"/>
      <c r="M194" s="163"/>
      <c r="N194" s="307" t="str">
        <f t="shared" si="2"/>
        <v>Bitte zuerst Warenmenge in M angeben</v>
      </c>
      <c r="O194" s="163"/>
      <c r="P194" s="162"/>
      <c r="Q194" s="161"/>
      <c r="R194" s="160"/>
      <c r="S194" s="160"/>
      <c r="T194" s="159"/>
      <c r="U194" s="310"/>
      <c r="V194" s="310"/>
      <c r="W194" s="310"/>
      <c r="X194" s="310"/>
      <c r="Y194" s="310"/>
      <c r="Z194" s="310"/>
      <c r="AA194" s="310"/>
      <c r="AB194" s="206"/>
      <c r="AC194" s="206"/>
      <c r="AD194" s="207"/>
      <c r="AE194" s="200" t="str">
        <f>IFERROR(IF(NOT(AM194=0), AM194 &amp; " - " &amp; INDEX(Produktionsmethoden!$M:$M, MATCH(AM194, Produktionsmethoden!$K:$K, 0)), 0), AM194)</f>
        <v>Bitte CN Code in Spalte C angeben</v>
      </c>
      <c r="AF194" s="200">
        <f>IFERROR(IF(NOT(AN194=0), AN194 &amp; " - " &amp; INDEX(Produktionsmethoden!$M:$M, MATCH(AN194, Produktionsmethoden!$K:$K, 0)), 0), AN194)</f>
        <v>0</v>
      </c>
      <c r="AG194" s="200">
        <f>IFERROR(IF(NOT(AO194=0), AO194 &amp; " - " &amp; INDEX(Produktionsmethoden!$M:$M, MATCH(AO194, Produktionsmethoden!$K:$K, 0)), 0), AO194)</f>
        <v>0</v>
      </c>
      <c r="AH194" s="200">
        <f>IFERROR(IF(NOT(AP194=0), AP194 &amp; " - " &amp; INDEX(Produktionsmethoden!$M:$M, MATCH(AP194, Produktionsmethoden!$K:$K, 0)), 0), AP194)</f>
        <v>0</v>
      </c>
      <c r="AI194" s="200">
        <f>IFERROR(IF(NOT(AQ194=0), AQ194 &amp; " - " &amp; INDEX(Produktionsmethoden!$M:$M, MATCH(AQ194, Produktionsmethoden!$K:$K, 0)), 0), AQ194)</f>
        <v>0</v>
      </c>
      <c r="AJ194" s="200">
        <f>IFERROR(IF(NOT(AR194=0), AR194 &amp; " - " &amp; INDEX(Produktionsmethoden!$M:$M, MATCH(AR194, Produktionsmethoden!$K:$K, 0)), 0), AR194)</f>
        <v>0</v>
      </c>
      <c r="AK194" s="200">
        <f>IFERROR(IF(NOT(AS194=0), AS194 &amp; " - " &amp; INDEX(Produktionsmethoden!$M:$M, MATCH(AS194, Produktionsmethoden!$K:$K, 0)), 0), AS194)</f>
        <v>0</v>
      </c>
      <c r="AL194" s="200">
        <f>IFERROR(IF(NOT(AT194=0), AT194 &amp; " - " &amp; INDEX(Produktionsmethoden!$M:$M, MATCH(AT194, Produktionsmethoden!$K:$K, 0)), 0), AT194)</f>
        <v>0</v>
      </c>
      <c r="AM194" s="187" t="str" cm="1">
        <f t="array" ref="AM194">IF(ISBLANK($E194), "Bitte CN Code in Spalte C angeben", IFERROR(INDEX(Produktionsmethoden!B:B, MATCH($E194, Produktionsmethoden!$A:$A, 0), 0), ""))</f>
        <v>Bitte CN Code in Spalte C angeben</v>
      </c>
      <c r="AN194" s="187" cm="1">
        <f t="array" ref="AN194">IF(ISBLANK($E194), 0, IFERROR(INDEX(Produktionsmethoden!C:C, MATCH($E194, Produktionsmethoden!$A:$A, 0), 0), ""))</f>
        <v>0</v>
      </c>
      <c r="AO194" s="187" cm="1">
        <f t="array" ref="AO194">IF(ISBLANK($E194), 0, IFERROR(INDEX(Produktionsmethoden!D:D, MATCH($E194, Produktionsmethoden!$A:$A, 0), 0), ""))</f>
        <v>0</v>
      </c>
      <c r="AP194" s="187" cm="1">
        <f t="array" ref="AP194">IF(ISBLANK($E194), 0, IFERROR(INDEX(Produktionsmethoden!E:E, MATCH($E194, Produktionsmethoden!$A:$A, 0), 0), ""))</f>
        <v>0</v>
      </c>
      <c r="AQ194" s="187" cm="1">
        <f t="array" ref="AQ194">IF(ISBLANK($E194), 0, IFERROR(INDEX(Produktionsmethoden!F:F, MATCH($E194, Produktionsmethoden!$A:$A, 0), 0), ""))</f>
        <v>0</v>
      </c>
      <c r="AR194" s="187" cm="1">
        <f t="array" ref="AR194">IF(ISBLANK($E194), 0, IFERROR(INDEX(Produktionsmethoden!G:G, MATCH($E194, Produktionsmethoden!$A:$A, 0), 0), ""))</f>
        <v>0</v>
      </c>
      <c r="AS194" s="187" cm="1">
        <f t="array" ref="AS194">IF(ISBLANK($E194), 0, IFERROR(INDEX(Produktionsmethoden!H:H, MATCH($E194, Produktionsmethoden!$A:$A, 0), 0), ""))</f>
        <v>0</v>
      </c>
      <c r="AT194" s="187" cm="1">
        <f t="array" ref="AT194">IF(ISBLANK($E194), 0, IFERROR(INDEX(Produktionsmethoden!I:I, MATCH($E194, Produktionsmethoden!$A:$A, 0), 0), ""))</f>
        <v>0</v>
      </c>
      <c r="AU194" s="188"/>
    </row>
    <row r="195" spans="1:47" s="180" customFormat="1" ht="45" customHeight="1" thickTop="1" thickBot="1">
      <c r="A195" s="170"/>
      <c r="B195" s="179"/>
      <c r="C195" s="203">
        <v>182</v>
      </c>
      <c r="D195" s="312"/>
      <c r="E195" s="303"/>
      <c r="F195" s="313"/>
      <c r="G195" s="303"/>
      <c r="H195" s="303"/>
      <c r="I195" s="164"/>
      <c r="J195" s="303"/>
      <c r="K195" s="303"/>
      <c r="L195" s="163"/>
      <c r="M195" s="163"/>
      <c r="N195" s="307" t="str">
        <f t="shared" si="2"/>
        <v>Bitte zuerst Warenmenge in M angeben</v>
      </c>
      <c r="O195" s="163"/>
      <c r="P195" s="162"/>
      <c r="Q195" s="161"/>
      <c r="R195" s="160"/>
      <c r="S195" s="160"/>
      <c r="T195" s="159"/>
      <c r="U195" s="310"/>
      <c r="V195" s="310"/>
      <c r="W195" s="310"/>
      <c r="X195" s="310"/>
      <c r="Y195" s="310"/>
      <c r="Z195" s="310"/>
      <c r="AA195" s="310"/>
      <c r="AB195" s="206"/>
      <c r="AC195" s="206"/>
      <c r="AD195" s="207"/>
      <c r="AE195" s="200" t="str">
        <f>IFERROR(IF(NOT(AM195=0), AM195 &amp; " - " &amp; INDEX(Produktionsmethoden!$M:$M, MATCH(AM195, Produktionsmethoden!$K:$K, 0)), 0), AM195)</f>
        <v>Bitte CN Code in Spalte C angeben</v>
      </c>
      <c r="AF195" s="200">
        <f>IFERROR(IF(NOT(AN195=0), AN195 &amp; " - " &amp; INDEX(Produktionsmethoden!$M:$M, MATCH(AN195, Produktionsmethoden!$K:$K, 0)), 0), AN195)</f>
        <v>0</v>
      </c>
      <c r="AG195" s="200">
        <f>IFERROR(IF(NOT(AO195=0), AO195 &amp; " - " &amp; INDEX(Produktionsmethoden!$M:$M, MATCH(AO195, Produktionsmethoden!$K:$K, 0)), 0), AO195)</f>
        <v>0</v>
      </c>
      <c r="AH195" s="200">
        <f>IFERROR(IF(NOT(AP195=0), AP195 &amp; " - " &amp; INDEX(Produktionsmethoden!$M:$M, MATCH(AP195, Produktionsmethoden!$K:$K, 0)), 0), AP195)</f>
        <v>0</v>
      </c>
      <c r="AI195" s="200">
        <f>IFERROR(IF(NOT(AQ195=0), AQ195 &amp; " - " &amp; INDEX(Produktionsmethoden!$M:$M, MATCH(AQ195, Produktionsmethoden!$K:$K, 0)), 0), AQ195)</f>
        <v>0</v>
      </c>
      <c r="AJ195" s="200">
        <f>IFERROR(IF(NOT(AR195=0), AR195 &amp; " - " &amp; INDEX(Produktionsmethoden!$M:$M, MATCH(AR195, Produktionsmethoden!$K:$K, 0)), 0), AR195)</f>
        <v>0</v>
      </c>
      <c r="AK195" s="200">
        <f>IFERROR(IF(NOT(AS195=0), AS195 &amp; " - " &amp; INDEX(Produktionsmethoden!$M:$M, MATCH(AS195, Produktionsmethoden!$K:$K, 0)), 0), AS195)</f>
        <v>0</v>
      </c>
      <c r="AL195" s="200">
        <f>IFERROR(IF(NOT(AT195=0), AT195 &amp; " - " &amp; INDEX(Produktionsmethoden!$M:$M, MATCH(AT195, Produktionsmethoden!$K:$K, 0)), 0), AT195)</f>
        <v>0</v>
      </c>
      <c r="AM195" s="187" t="str" cm="1">
        <f t="array" ref="AM195">IF(ISBLANK($E195), "Bitte CN Code in Spalte C angeben", IFERROR(INDEX(Produktionsmethoden!B:B, MATCH($E195, Produktionsmethoden!$A:$A, 0), 0), ""))</f>
        <v>Bitte CN Code in Spalte C angeben</v>
      </c>
      <c r="AN195" s="187" cm="1">
        <f t="array" ref="AN195">IF(ISBLANK($E195), 0, IFERROR(INDEX(Produktionsmethoden!C:C, MATCH($E195, Produktionsmethoden!$A:$A, 0), 0), ""))</f>
        <v>0</v>
      </c>
      <c r="AO195" s="187" cm="1">
        <f t="array" ref="AO195">IF(ISBLANK($E195), 0, IFERROR(INDEX(Produktionsmethoden!D:D, MATCH($E195, Produktionsmethoden!$A:$A, 0), 0), ""))</f>
        <v>0</v>
      </c>
      <c r="AP195" s="187" cm="1">
        <f t="array" ref="AP195">IF(ISBLANK($E195), 0, IFERROR(INDEX(Produktionsmethoden!E:E, MATCH($E195, Produktionsmethoden!$A:$A, 0), 0), ""))</f>
        <v>0</v>
      </c>
      <c r="AQ195" s="187" cm="1">
        <f t="array" ref="AQ195">IF(ISBLANK($E195), 0, IFERROR(INDEX(Produktionsmethoden!F:F, MATCH($E195, Produktionsmethoden!$A:$A, 0), 0), ""))</f>
        <v>0</v>
      </c>
      <c r="AR195" s="187" cm="1">
        <f t="array" ref="AR195">IF(ISBLANK($E195), 0, IFERROR(INDEX(Produktionsmethoden!G:G, MATCH($E195, Produktionsmethoden!$A:$A, 0), 0), ""))</f>
        <v>0</v>
      </c>
      <c r="AS195" s="187" cm="1">
        <f t="array" ref="AS195">IF(ISBLANK($E195), 0, IFERROR(INDEX(Produktionsmethoden!H:H, MATCH($E195, Produktionsmethoden!$A:$A, 0), 0), ""))</f>
        <v>0</v>
      </c>
      <c r="AT195" s="187" cm="1">
        <f t="array" ref="AT195">IF(ISBLANK($E195), 0, IFERROR(INDEX(Produktionsmethoden!I:I, MATCH($E195, Produktionsmethoden!$A:$A, 0), 0), ""))</f>
        <v>0</v>
      </c>
      <c r="AU195" s="188"/>
    </row>
    <row r="196" spans="1:47" s="180" customFormat="1" ht="45" customHeight="1" thickTop="1" thickBot="1">
      <c r="A196" s="170"/>
      <c r="B196" s="179"/>
      <c r="C196" s="203">
        <v>183</v>
      </c>
      <c r="D196" s="312"/>
      <c r="E196" s="303"/>
      <c r="F196" s="313"/>
      <c r="G196" s="303"/>
      <c r="H196" s="303"/>
      <c r="I196" s="164"/>
      <c r="J196" s="303"/>
      <c r="K196" s="303"/>
      <c r="L196" s="163"/>
      <c r="M196" s="163"/>
      <c r="N196" s="307" t="str">
        <f t="shared" si="2"/>
        <v>Bitte zuerst Warenmenge in M angeben</v>
      </c>
      <c r="O196" s="163"/>
      <c r="P196" s="162"/>
      <c r="Q196" s="161"/>
      <c r="R196" s="160"/>
      <c r="S196" s="160"/>
      <c r="T196" s="159"/>
      <c r="U196" s="310"/>
      <c r="V196" s="310"/>
      <c r="W196" s="310"/>
      <c r="X196" s="310"/>
      <c r="Y196" s="310"/>
      <c r="Z196" s="310"/>
      <c r="AA196" s="310"/>
      <c r="AB196" s="206"/>
      <c r="AC196" s="206"/>
      <c r="AD196" s="207"/>
      <c r="AE196" s="200" t="str">
        <f>IFERROR(IF(NOT(AM196=0), AM196 &amp; " - " &amp; INDEX(Produktionsmethoden!$M:$M, MATCH(AM196, Produktionsmethoden!$K:$K, 0)), 0), AM196)</f>
        <v>Bitte CN Code in Spalte C angeben</v>
      </c>
      <c r="AF196" s="200">
        <f>IFERROR(IF(NOT(AN196=0), AN196 &amp; " - " &amp; INDEX(Produktionsmethoden!$M:$M, MATCH(AN196, Produktionsmethoden!$K:$K, 0)), 0), AN196)</f>
        <v>0</v>
      </c>
      <c r="AG196" s="200">
        <f>IFERROR(IF(NOT(AO196=0), AO196 &amp; " - " &amp; INDEX(Produktionsmethoden!$M:$M, MATCH(AO196, Produktionsmethoden!$K:$K, 0)), 0), AO196)</f>
        <v>0</v>
      </c>
      <c r="AH196" s="200">
        <f>IFERROR(IF(NOT(AP196=0), AP196 &amp; " - " &amp; INDEX(Produktionsmethoden!$M:$M, MATCH(AP196, Produktionsmethoden!$K:$K, 0)), 0), AP196)</f>
        <v>0</v>
      </c>
      <c r="AI196" s="200">
        <f>IFERROR(IF(NOT(AQ196=0), AQ196 &amp; " - " &amp; INDEX(Produktionsmethoden!$M:$M, MATCH(AQ196, Produktionsmethoden!$K:$K, 0)), 0), AQ196)</f>
        <v>0</v>
      </c>
      <c r="AJ196" s="200">
        <f>IFERROR(IF(NOT(AR196=0), AR196 &amp; " - " &amp; INDEX(Produktionsmethoden!$M:$M, MATCH(AR196, Produktionsmethoden!$K:$K, 0)), 0), AR196)</f>
        <v>0</v>
      </c>
      <c r="AK196" s="200">
        <f>IFERROR(IF(NOT(AS196=0), AS196 &amp; " - " &amp; INDEX(Produktionsmethoden!$M:$M, MATCH(AS196, Produktionsmethoden!$K:$K, 0)), 0), AS196)</f>
        <v>0</v>
      </c>
      <c r="AL196" s="200">
        <f>IFERROR(IF(NOT(AT196=0), AT196 &amp; " - " &amp; INDEX(Produktionsmethoden!$M:$M, MATCH(AT196, Produktionsmethoden!$K:$K, 0)), 0), AT196)</f>
        <v>0</v>
      </c>
      <c r="AM196" s="187" t="str" cm="1">
        <f t="array" ref="AM196">IF(ISBLANK($E196), "Bitte CN Code in Spalte C angeben", IFERROR(INDEX(Produktionsmethoden!B:B, MATCH($E196, Produktionsmethoden!$A:$A, 0), 0), ""))</f>
        <v>Bitte CN Code in Spalte C angeben</v>
      </c>
      <c r="AN196" s="187" cm="1">
        <f t="array" ref="AN196">IF(ISBLANK($E196), 0, IFERROR(INDEX(Produktionsmethoden!C:C, MATCH($E196, Produktionsmethoden!$A:$A, 0), 0), ""))</f>
        <v>0</v>
      </c>
      <c r="AO196" s="187" cm="1">
        <f t="array" ref="AO196">IF(ISBLANK($E196), 0, IFERROR(INDEX(Produktionsmethoden!D:D, MATCH($E196, Produktionsmethoden!$A:$A, 0), 0), ""))</f>
        <v>0</v>
      </c>
      <c r="AP196" s="187" cm="1">
        <f t="array" ref="AP196">IF(ISBLANK($E196), 0, IFERROR(INDEX(Produktionsmethoden!E:E, MATCH($E196, Produktionsmethoden!$A:$A, 0), 0), ""))</f>
        <v>0</v>
      </c>
      <c r="AQ196" s="187" cm="1">
        <f t="array" ref="AQ196">IF(ISBLANK($E196), 0, IFERROR(INDEX(Produktionsmethoden!F:F, MATCH($E196, Produktionsmethoden!$A:$A, 0), 0), ""))</f>
        <v>0</v>
      </c>
      <c r="AR196" s="187" cm="1">
        <f t="array" ref="AR196">IF(ISBLANK($E196), 0, IFERROR(INDEX(Produktionsmethoden!G:G, MATCH($E196, Produktionsmethoden!$A:$A, 0), 0), ""))</f>
        <v>0</v>
      </c>
      <c r="AS196" s="187" cm="1">
        <f t="array" ref="AS196">IF(ISBLANK($E196), 0, IFERROR(INDEX(Produktionsmethoden!H:H, MATCH($E196, Produktionsmethoden!$A:$A, 0), 0), ""))</f>
        <v>0</v>
      </c>
      <c r="AT196" s="187" cm="1">
        <f t="array" ref="AT196">IF(ISBLANK($E196), 0, IFERROR(INDEX(Produktionsmethoden!I:I, MATCH($E196, Produktionsmethoden!$A:$A, 0), 0), ""))</f>
        <v>0</v>
      </c>
      <c r="AU196" s="188"/>
    </row>
    <row r="197" spans="1:47" s="180" customFormat="1" ht="45" customHeight="1" thickTop="1" thickBot="1">
      <c r="A197" s="170"/>
      <c r="B197" s="179"/>
      <c r="C197" s="203">
        <v>184</v>
      </c>
      <c r="D197" s="312"/>
      <c r="E197" s="303"/>
      <c r="F197" s="313"/>
      <c r="G197" s="303"/>
      <c r="H197" s="303"/>
      <c r="I197" s="164"/>
      <c r="J197" s="303"/>
      <c r="K197" s="303"/>
      <c r="L197" s="163"/>
      <c r="M197" s="163"/>
      <c r="N197" s="307" t="str">
        <f t="shared" si="2"/>
        <v>Bitte zuerst Warenmenge in M angeben</v>
      </c>
      <c r="O197" s="163"/>
      <c r="P197" s="162"/>
      <c r="Q197" s="161"/>
      <c r="R197" s="160"/>
      <c r="S197" s="160"/>
      <c r="T197" s="159"/>
      <c r="U197" s="310"/>
      <c r="V197" s="310"/>
      <c r="W197" s="310"/>
      <c r="X197" s="310"/>
      <c r="Y197" s="310"/>
      <c r="Z197" s="310"/>
      <c r="AA197" s="310"/>
      <c r="AB197" s="206"/>
      <c r="AC197" s="206"/>
      <c r="AD197" s="207"/>
      <c r="AE197" s="200" t="str">
        <f>IFERROR(IF(NOT(AM197=0), AM197 &amp; " - " &amp; INDEX(Produktionsmethoden!$M:$M, MATCH(AM197, Produktionsmethoden!$K:$K, 0)), 0), AM197)</f>
        <v>Bitte CN Code in Spalte C angeben</v>
      </c>
      <c r="AF197" s="200">
        <f>IFERROR(IF(NOT(AN197=0), AN197 &amp; " - " &amp; INDEX(Produktionsmethoden!$M:$M, MATCH(AN197, Produktionsmethoden!$K:$K, 0)), 0), AN197)</f>
        <v>0</v>
      </c>
      <c r="AG197" s="200">
        <f>IFERROR(IF(NOT(AO197=0), AO197 &amp; " - " &amp; INDEX(Produktionsmethoden!$M:$M, MATCH(AO197, Produktionsmethoden!$K:$K, 0)), 0), AO197)</f>
        <v>0</v>
      </c>
      <c r="AH197" s="200">
        <f>IFERROR(IF(NOT(AP197=0), AP197 &amp; " - " &amp; INDEX(Produktionsmethoden!$M:$M, MATCH(AP197, Produktionsmethoden!$K:$K, 0)), 0), AP197)</f>
        <v>0</v>
      </c>
      <c r="AI197" s="200">
        <f>IFERROR(IF(NOT(AQ197=0), AQ197 &amp; " - " &amp; INDEX(Produktionsmethoden!$M:$M, MATCH(AQ197, Produktionsmethoden!$K:$K, 0)), 0), AQ197)</f>
        <v>0</v>
      </c>
      <c r="AJ197" s="200">
        <f>IFERROR(IF(NOT(AR197=0), AR197 &amp; " - " &amp; INDEX(Produktionsmethoden!$M:$M, MATCH(AR197, Produktionsmethoden!$K:$K, 0)), 0), AR197)</f>
        <v>0</v>
      </c>
      <c r="AK197" s="200">
        <f>IFERROR(IF(NOT(AS197=0), AS197 &amp; " - " &amp; INDEX(Produktionsmethoden!$M:$M, MATCH(AS197, Produktionsmethoden!$K:$K, 0)), 0), AS197)</f>
        <v>0</v>
      </c>
      <c r="AL197" s="200">
        <f>IFERROR(IF(NOT(AT197=0), AT197 &amp; " - " &amp; INDEX(Produktionsmethoden!$M:$M, MATCH(AT197, Produktionsmethoden!$K:$K, 0)), 0), AT197)</f>
        <v>0</v>
      </c>
      <c r="AM197" s="187" t="str" cm="1">
        <f t="array" ref="AM197">IF(ISBLANK($E197), "Bitte CN Code in Spalte C angeben", IFERROR(INDEX(Produktionsmethoden!B:B, MATCH($E197, Produktionsmethoden!$A:$A, 0), 0), ""))</f>
        <v>Bitte CN Code in Spalte C angeben</v>
      </c>
      <c r="AN197" s="187" cm="1">
        <f t="array" ref="AN197">IF(ISBLANK($E197), 0, IFERROR(INDEX(Produktionsmethoden!C:C, MATCH($E197, Produktionsmethoden!$A:$A, 0), 0), ""))</f>
        <v>0</v>
      </c>
      <c r="AO197" s="187" cm="1">
        <f t="array" ref="AO197">IF(ISBLANK($E197), 0, IFERROR(INDEX(Produktionsmethoden!D:D, MATCH($E197, Produktionsmethoden!$A:$A, 0), 0), ""))</f>
        <v>0</v>
      </c>
      <c r="AP197" s="187" cm="1">
        <f t="array" ref="AP197">IF(ISBLANK($E197), 0, IFERROR(INDEX(Produktionsmethoden!E:E, MATCH($E197, Produktionsmethoden!$A:$A, 0), 0), ""))</f>
        <v>0</v>
      </c>
      <c r="AQ197" s="187" cm="1">
        <f t="array" ref="AQ197">IF(ISBLANK($E197), 0, IFERROR(INDEX(Produktionsmethoden!F:F, MATCH($E197, Produktionsmethoden!$A:$A, 0), 0), ""))</f>
        <v>0</v>
      </c>
      <c r="AR197" s="187" cm="1">
        <f t="array" ref="AR197">IF(ISBLANK($E197), 0, IFERROR(INDEX(Produktionsmethoden!G:G, MATCH($E197, Produktionsmethoden!$A:$A, 0), 0), ""))</f>
        <v>0</v>
      </c>
      <c r="AS197" s="187" cm="1">
        <f t="array" ref="AS197">IF(ISBLANK($E197), 0, IFERROR(INDEX(Produktionsmethoden!H:H, MATCH($E197, Produktionsmethoden!$A:$A, 0), 0), ""))</f>
        <v>0</v>
      </c>
      <c r="AT197" s="187" cm="1">
        <f t="array" ref="AT197">IF(ISBLANK($E197), 0, IFERROR(INDEX(Produktionsmethoden!I:I, MATCH($E197, Produktionsmethoden!$A:$A, 0), 0), ""))</f>
        <v>0</v>
      </c>
      <c r="AU197" s="188"/>
    </row>
    <row r="198" spans="1:47" s="180" customFormat="1" ht="45" customHeight="1" thickTop="1" thickBot="1">
      <c r="A198" s="170"/>
      <c r="B198" s="179"/>
      <c r="C198" s="203">
        <v>185</v>
      </c>
      <c r="D198" s="312"/>
      <c r="E198" s="303"/>
      <c r="F198" s="313"/>
      <c r="G198" s="303"/>
      <c r="H198" s="303"/>
      <c r="I198" s="164"/>
      <c r="J198" s="303"/>
      <c r="K198" s="303"/>
      <c r="L198" s="163"/>
      <c r="M198" s="163"/>
      <c r="N198" s="307" t="str">
        <f t="shared" si="2"/>
        <v>Bitte zuerst Warenmenge in M angeben</v>
      </c>
      <c r="O198" s="163"/>
      <c r="P198" s="162"/>
      <c r="Q198" s="161"/>
      <c r="R198" s="160"/>
      <c r="S198" s="160"/>
      <c r="T198" s="159"/>
      <c r="U198" s="310"/>
      <c r="V198" s="310"/>
      <c r="W198" s="310"/>
      <c r="X198" s="310"/>
      <c r="Y198" s="310"/>
      <c r="Z198" s="310"/>
      <c r="AA198" s="310"/>
      <c r="AB198" s="206"/>
      <c r="AC198" s="206"/>
      <c r="AD198" s="207"/>
      <c r="AE198" s="200" t="str">
        <f>IFERROR(IF(NOT(AM198=0), AM198 &amp; " - " &amp; INDEX(Produktionsmethoden!$M:$M, MATCH(AM198, Produktionsmethoden!$K:$K, 0)), 0), AM198)</f>
        <v>Bitte CN Code in Spalte C angeben</v>
      </c>
      <c r="AF198" s="200">
        <f>IFERROR(IF(NOT(AN198=0), AN198 &amp; " - " &amp; INDEX(Produktionsmethoden!$M:$M, MATCH(AN198, Produktionsmethoden!$K:$K, 0)), 0), AN198)</f>
        <v>0</v>
      </c>
      <c r="AG198" s="200">
        <f>IFERROR(IF(NOT(AO198=0), AO198 &amp; " - " &amp; INDEX(Produktionsmethoden!$M:$M, MATCH(AO198, Produktionsmethoden!$K:$K, 0)), 0), AO198)</f>
        <v>0</v>
      </c>
      <c r="AH198" s="200">
        <f>IFERROR(IF(NOT(AP198=0), AP198 &amp; " - " &amp; INDEX(Produktionsmethoden!$M:$M, MATCH(AP198, Produktionsmethoden!$K:$K, 0)), 0), AP198)</f>
        <v>0</v>
      </c>
      <c r="AI198" s="200">
        <f>IFERROR(IF(NOT(AQ198=0), AQ198 &amp; " - " &amp; INDEX(Produktionsmethoden!$M:$M, MATCH(AQ198, Produktionsmethoden!$K:$K, 0)), 0), AQ198)</f>
        <v>0</v>
      </c>
      <c r="AJ198" s="200">
        <f>IFERROR(IF(NOT(AR198=0), AR198 &amp; " - " &amp; INDEX(Produktionsmethoden!$M:$M, MATCH(AR198, Produktionsmethoden!$K:$K, 0)), 0), AR198)</f>
        <v>0</v>
      </c>
      <c r="AK198" s="200">
        <f>IFERROR(IF(NOT(AS198=0), AS198 &amp; " - " &amp; INDEX(Produktionsmethoden!$M:$M, MATCH(AS198, Produktionsmethoden!$K:$K, 0)), 0), AS198)</f>
        <v>0</v>
      </c>
      <c r="AL198" s="200">
        <f>IFERROR(IF(NOT(AT198=0), AT198 &amp; " - " &amp; INDEX(Produktionsmethoden!$M:$M, MATCH(AT198, Produktionsmethoden!$K:$K, 0)), 0), AT198)</f>
        <v>0</v>
      </c>
      <c r="AM198" s="187" t="str" cm="1">
        <f t="array" ref="AM198">IF(ISBLANK($E198), "Bitte CN Code in Spalte C angeben", IFERROR(INDEX(Produktionsmethoden!B:B, MATCH($E198, Produktionsmethoden!$A:$A, 0), 0), ""))</f>
        <v>Bitte CN Code in Spalte C angeben</v>
      </c>
      <c r="AN198" s="187" cm="1">
        <f t="array" ref="AN198">IF(ISBLANK($E198), 0, IFERROR(INDEX(Produktionsmethoden!C:C, MATCH($E198, Produktionsmethoden!$A:$A, 0), 0), ""))</f>
        <v>0</v>
      </c>
      <c r="AO198" s="187" cm="1">
        <f t="array" ref="AO198">IF(ISBLANK($E198), 0, IFERROR(INDEX(Produktionsmethoden!D:D, MATCH($E198, Produktionsmethoden!$A:$A, 0), 0), ""))</f>
        <v>0</v>
      </c>
      <c r="AP198" s="187" cm="1">
        <f t="array" ref="AP198">IF(ISBLANK($E198), 0, IFERROR(INDEX(Produktionsmethoden!E:E, MATCH($E198, Produktionsmethoden!$A:$A, 0), 0), ""))</f>
        <v>0</v>
      </c>
      <c r="AQ198" s="187" cm="1">
        <f t="array" ref="AQ198">IF(ISBLANK($E198), 0, IFERROR(INDEX(Produktionsmethoden!F:F, MATCH($E198, Produktionsmethoden!$A:$A, 0), 0), ""))</f>
        <v>0</v>
      </c>
      <c r="AR198" s="187" cm="1">
        <f t="array" ref="AR198">IF(ISBLANK($E198), 0, IFERROR(INDEX(Produktionsmethoden!G:G, MATCH($E198, Produktionsmethoden!$A:$A, 0), 0), ""))</f>
        <v>0</v>
      </c>
      <c r="AS198" s="187" cm="1">
        <f t="array" ref="AS198">IF(ISBLANK($E198), 0, IFERROR(INDEX(Produktionsmethoden!H:H, MATCH($E198, Produktionsmethoden!$A:$A, 0), 0), ""))</f>
        <v>0</v>
      </c>
      <c r="AT198" s="187" cm="1">
        <f t="array" ref="AT198">IF(ISBLANK($E198), 0, IFERROR(INDEX(Produktionsmethoden!I:I, MATCH($E198, Produktionsmethoden!$A:$A, 0), 0), ""))</f>
        <v>0</v>
      </c>
      <c r="AU198" s="188"/>
    </row>
    <row r="199" spans="1:47" s="180" customFormat="1" ht="45" customHeight="1" thickTop="1" thickBot="1">
      <c r="A199" s="170"/>
      <c r="B199" s="179"/>
      <c r="C199" s="203">
        <v>186</v>
      </c>
      <c r="D199" s="312"/>
      <c r="E199" s="303"/>
      <c r="F199" s="313"/>
      <c r="G199" s="303"/>
      <c r="H199" s="303"/>
      <c r="I199" s="164"/>
      <c r="J199" s="303"/>
      <c r="K199" s="303"/>
      <c r="L199" s="163"/>
      <c r="M199" s="163"/>
      <c r="N199" s="307" t="str">
        <f t="shared" si="2"/>
        <v>Bitte zuerst Warenmenge in M angeben</v>
      </c>
      <c r="O199" s="163"/>
      <c r="P199" s="162"/>
      <c r="Q199" s="161"/>
      <c r="R199" s="160"/>
      <c r="S199" s="160"/>
      <c r="T199" s="159"/>
      <c r="U199" s="310"/>
      <c r="V199" s="310"/>
      <c r="W199" s="310"/>
      <c r="X199" s="310"/>
      <c r="Y199" s="310"/>
      <c r="Z199" s="310"/>
      <c r="AA199" s="310"/>
      <c r="AB199" s="206"/>
      <c r="AC199" s="206"/>
      <c r="AD199" s="207"/>
      <c r="AE199" s="200" t="str">
        <f>IFERROR(IF(NOT(AM199=0), AM199 &amp; " - " &amp; INDEX(Produktionsmethoden!$M:$M, MATCH(AM199, Produktionsmethoden!$K:$K, 0)), 0), AM199)</f>
        <v>Bitte CN Code in Spalte C angeben</v>
      </c>
      <c r="AF199" s="200">
        <f>IFERROR(IF(NOT(AN199=0), AN199 &amp; " - " &amp; INDEX(Produktionsmethoden!$M:$M, MATCH(AN199, Produktionsmethoden!$K:$K, 0)), 0), AN199)</f>
        <v>0</v>
      </c>
      <c r="AG199" s="200">
        <f>IFERROR(IF(NOT(AO199=0), AO199 &amp; " - " &amp; INDEX(Produktionsmethoden!$M:$M, MATCH(AO199, Produktionsmethoden!$K:$K, 0)), 0), AO199)</f>
        <v>0</v>
      </c>
      <c r="AH199" s="200">
        <f>IFERROR(IF(NOT(AP199=0), AP199 &amp; " - " &amp; INDEX(Produktionsmethoden!$M:$M, MATCH(AP199, Produktionsmethoden!$K:$K, 0)), 0), AP199)</f>
        <v>0</v>
      </c>
      <c r="AI199" s="200">
        <f>IFERROR(IF(NOT(AQ199=0), AQ199 &amp; " - " &amp; INDEX(Produktionsmethoden!$M:$M, MATCH(AQ199, Produktionsmethoden!$K:$K, 0)), 0), AQ199)</f>
        <v>0</v>
      </c>
      <c r="AJ199" s="200">
        <f>IFERROR(IF(NOT(AR199=0), AR199 &amp; " - " &amp; INDEX(Produktionsmethoden!$M:$M, MATCH(AR199, Produktionsmethoden!$K:$K, 0)), 0), AR199)</f>
        <v>0</v>
      </c>
      <c r="AK199" s="200">
        <f>IFERROR(IF(NOT(AS199=0), AS199 &amp; " - " &amp; INDEX(Produktionsmethoden!$M:$M, MATCH(AS199, Produktionsmethoden!$K:$K, 0)), 0), AS199)</f>
        <v>0</v>
      </c>
      <c r="AL199" s="200">
        <f>IFERROR(IF(NOT(AT199=0), AT199 &amp; " - " &amp; INDEX(Produktionsmethoden!$M:$M, MATCH(AT199, Produktionsmethoden!$K:$K, 0)), 0), AT199)</f>
        <v>0</v>
      </c>
      <c r="AM199" s="187" t="str" cm="1">
        <f t="array" ref="AM199">IF(ISBLANK($E199), "Bitte CN Code in Spalte C angeben", IFERROR(INDEX(Produktionsmethoden!B:B, MATCH($E199, Produktionsmethoden!$A:$A, 0), 0), ""))</f>
        <v>Bitte CN Code in Spalte C angeben</v>
      </c>
      <c r="AN199" s="187" cm="1">
        <f t="array" ref="AN199">IF(ISBLANK($E199), 0, IFERROR(INDEX(Produktionsmethoden!C:C, MATCH($E199, Produktionsmethoden!$A:$A, 0), 0), ""))</f>
        <v>0</v>
      </c>
      <c r="AO199" s="187" cm="1">
        <f t="array" ref="AO199">IF(ISBLANK($E199), 0, IFERROR(INDEX(Produktionsmethoden!D:D, MATCH($E199, Produktionsmethoden!$A:$A, 0), 0), ""))</f>
        <v>0</v>
      </c>
      <c r="AP199" s="187" cm="1">
        <f t="array" ref="AP199">IF(ISBLANK($E199), 0, IFERROR(INDEX(Produktionsmethoden!E:E, MATCH($E199, Produktionsmethoden!$A:$A, 0), 0), ""))</f>
        <v>0</v>
      </c>
      <c r="AQ199" s="187" cm="1">
        <f t="array" ref="AQ199">IF(ISBLANK($E199), 0, IFERROR(INDEX(Produktionsmethoden!F:F, MATCH($E199, Produktionsmethoden!$A:$A, 0), 0), ""))</f>
        <v>0</v>
      </c>
      <c r="AR199" s="187" cm="1">
        <f t="array" ref="AR199">IF(ISBLANK($E199), 0, IFERROR(INDEX(Produktionsmethoden!G:G, MATCH($E199, Produktionsmethoden!$A:$A, 0), 0), ""))</f>
        <v>0</v>
      </c>
      <c r="AS199" s="187" cm="1">
        <f t="array" ref="AS199">IF(ISBLANK($E199), 0, IFERROR(INDEX(Produktionsmethoden!H:H, MATCH($E199, Produktionsmethoden!$A:$A, 0), 0), ""))</f>
        <v>0</v>
      </c>
      <c r="AT199" s="187" cm="1">
        <f t="array" ref="AT199">IF(ISBLANK($E199), 0, IFERROR(INDEX(Produktionsmethoden!I:I, MATCH($E199, Produktionsmethoden!$A:$A, 0), 0), ""))</f>
        <v>0</v>
      </c>
      <c r="AU199" s="188"/>
    </row>
    <row r="200" spans="1:47" s="180" customFormat="1" ht="45" customHeight="1" thickTop="1" thickBot="1">
      <c r="A200" s="170"/>
      <c r="B200" s="179"/>
      <c r="C200" s="203">
        <v>187</v>
      </c>
      <c r="D200" s="312"/>
      <c r="E200" s="303"/>
      <c r="F200" s="313"/>
      <c r="G200" s="303"/>
      <c r="H200" s="303"/>
      <c r="I200" s="164"/>
      <c r="J200" s="303"/>
      <c r="K200" s="303"/>
      <c r="L200" s="163"/>
      <c r="M200" s="163"/>
      <c r="N200" s="307" t="str">
        <f t="shared" si="2"/>
        <v>Bitte zuerst Warenmenge in M angeben</v>
      </c>
      <c r="O200" s="163"/>
      <c r="P200" s="162"/>
      <c r="Q200" s="161"/>
      <c r="R200" s="160"/>
      <c r="S200" s="160"/>
      <c r="T200" s="159"/>
      <c r="U200" s="310"/>
      <c r="V200" s="310"/>
      <c r="W200" s="310"/>
      <c r="X200" s="310"/>
      <c r="Y200" s="310"/>
      <c r="Z200" s="310"/>
      <c r="AA200" s="310"/>
      <c r="AB200" s="206"/>
      <c r="AC200" s="206"/>
      <c r="AD200" s="207"/>
      <c r="AE200" s="200" t="str">
        <f>IFERROR(IF(NOT(AM200=0), AM200 &amp; " - " &amp; INDEX(Produktionsmethoden!$M:$M, MATCH(AM200, Produktionsmethoden!$K:$K, 0)), 0), AM200)</f>
        <v>Bitte CN Code in Spalte C angeben</v>
      </c>
      <c r="AF200" s="200">
        <f>IFERROR(IF(NOT(AN200=0), AN200 &amp; " - " &amp; INDEX(Produktionsmethoden!$M:$M, MATCH(AN200, Produktionsmethoden!$K:$K, 0)), 0), AN200)</f>
        <v>0</v>
      </c>
      <c r="AG200" s="200">
        <f>IFERROR(IF(NOT(AO200=0), AO200 &amp; " - " &amp; INDEX(Produktionsmethoden!$M:$M, MATCH(AO200, Produktionsmethoden!$K:$K, 0)), 0), AO200)</f>
        <v>0</v>
      </c>
      <c r="AH200" s="200">
        <f>IFERROR(IF(NOT(AP200=0), AP200 &amp; " - " &amp; INDEX(Produktionsmethoden!$M:$M, MATCH(AP200, Produktionsmethoden!$K:$K, 0)), 0), AP200)</f>
        <v>0</v>
      </c>
      <c r="AI200" s="200">
        <f>IFERROR(IF(NOT(AQ200=0), AQ200 &amp; " - " &amp; INDEX(Produktionsmethoden!$M:$M, MATCH(AQ200, Produktionsmethoden!$K:$K, 0)), 0), AQ200)</f>
        <v>0</v>
      </c>
      <c r="AJ200" s="200">
        <f>IFERROR(IF(NOT(AR200=0), AR200 &amp; " - " &amp; INDEX(Produktionsmethoden!$M:$M, MATCH(AR200, Produktionsmethoden!$K:$K, 0)), 0), AR200)</f>
        <v>0</v>
      </c>
      <c r="AK200" s="200">
        <f>IFERROR(IF(NOT(AS200=0), AS200 &amp; " - " &amp; INDEX(Produktionsmethoden!$M:$M, MATCH(AS200, Produktionsmethoden!$K:$K, 0)), 0), AS200)</f>
        <v>0</v>
      </c>
      <c r="AL200" s="200">
        <f>IFERROR(IF(NOT(AT200=0), AT200 &amp; " - " &amp; INDEX(Produktionsmethoden!$M:$M, MATCH(AT200, Produktionsmethoden!$K:$K, 0)), 0), AT200)</f>
        <v>0</v>
      </c>
      <c r="AM200" s="187" t="str" cm="1">
        <f t="array" ref="AM200">IF(ISBLANK($E200), "Bitte CN Code in Spalte C angeben", IFERROR(INDEX(Produktionsmethoden!B:B, MATCH($E200, Produktionsmethoden!$A:$A, 0), 0), ""))</f>
        <v>Bitte CN Code in Spalte C angeben</v>
      </c>
      <c r="AN200" s="187" cm="1">
        <f t="array" ref="AN200">IF(ISBLANK($E200), 0, IFERROR(INDEX(Produktionsmethoden!C:C, MATCH($E200, Produktionsmethoden!$A:$A, 0), 0), ""))</f>
        <v>0</v>
      </c>
      <c r="AO200" s="187" cm="1">
        <f t="array" ref="AO200">IF(ISBLANK($E200), 0, IFERROR(INDEX(Produktionsmethoden!D:D, MATCH($E200, Produktionsmethoden!$A:$A, 0), 0), ""))</f>
        <v>0</v>
      </c>
      <c r="AP200" s="187" cm="1">
        <f t="array" ref="AP200">IF(ISBLANK($E200), 0, IFERROR(INDEX(Produktionsmethoden!E:E, MATCH($E200, Produktionsmethoden!$A:$A, 0), 0), ""))</f>
        <v>0</v>
      </c>
      <c r="AQ200" s="187" cm="1">
        <f t="array" ref="AQ200">IF(ISBLANK($E200), 0, IFERROR(INDEX(Produktionsmethoden!F:F, MATCH($E200, Produktionsmethoden!$A:$A, 0), 0), ""))</f>
        <v>0</v>
      </c>
      <c r="AR200" s="187" cm="1">
        <f t="array" ref="AR200">IF(ISBLANK($E200), 0, IFERROR(INDEX(Produktionsmethoden!G:G, MATCH($E200, Produktionsmethoden!$A:$A, 0), 0), ""))</f>
        <v>0</v>
      </c>
      <c r="AS200" s="187" cm="1">
        <f t="array" ref="AS200">IF(ISBLANK($E200), 0, IFERROR(INDEX(Produktionsmethoden!H:H, MATCH($E200, Produktionsmethoden!$A:$A, 0), 0), ""))</f>
        <v>0</v>
      </c>
      <c r="AT200" s="187" cm="1">
        <f t="array" ref="AT200">IF(ISBLANK($E200), 0, IFERROR(INDEX(Produktionsmethoden!I:I, MATCH($E200, Produktionsmethoden!$A:$A, 0), 0), ""))</f>
        <v>0</v>
      </c>
      <c r="AU200" s="188"/>
    </row>
    <row r="201" spans="1:47" s="180" customFormat="1" ht="45" customHeight="1" thickTop="1" thickBot="1">
      <c r="A201" s="170"/>
      <c r="B201" s="179"/>
      <c r="C201" s="203">
        <v>188</v>
      </c>
      <c r="D201" s="312"/>
      <c r="E201" s="303"/>
      <c r="F201" s="313"/>
      <c r="G201" s="303"/>
      <c r="H201" s="303"/>
      <c r="I201" s="164"/>
      <c r="J201" s="303"/>
      <c r="K201" s="303"/>
      <c r="L201" s="163"/>
      <c r="M201" s="163"/>
      <c r="N201" s="307" t="str">
        <f t="shared" si="2"/>
        <v>Bitte zuerst Warenmenge in M angeben</v>
      </c>
      <c r="O201" s="163"/>
      <c r="P201" s="162"/>
      <c r="Q201" s="161"/>
      <c r="R201" s="160"/>
      <c r="S201" s="160"/>
      <c r="T201" s="159"/>
      <c r="U201" s="310"/>
      <c r="V201" s="310"/>
      <c r="W201" s="310"/>
      <c r="X201" s="310"/>
      <c r="Y201" s="310"/>
      <c r="Z201" s="310"/>
      <c r="AA201" s="310"/>
      <c r="AB201" s="206"/>
      <c r="AC201" s="206"/>
      <c r="AD201" s="207"/>
      <c r="AE201" s="200" t="str">
        <f>IFERROR(IF(NOT(AM201=0), AM201 &amp; " - " &amp; INDEX(Produktionsmethoden!$M:$M, MATCH(AM201, Produktionsmethoden!$K:$K, 0)), 0), AM201)</f>
        <v>Bitte CN Code in Spalte C angeben</v>
      </c>
      <c r="AF201" s="200">
        <f>IFERROR(IF(NOT(AN201=0), AN201 &amp; " - " &amp; INDEX(Produktionsmethoden!$M:$M, MATCH(AN201, Produktionsmethoden!$K:$K, 0)), 0), AN201)</f>
        <v>0</v>
      </c>
      <c r="AG201" s="200">
        <f>IFERROR(IF(NOT(AO201=0), AO201 &amp; " - " &amp; INDEX(Produktionsmethoden!$M:$M, MATCH(AO201, Produktionsmethoden!$K:$K, 0)), 0), AO201)</f>
        <v>0</v>
      </c>
      <c r="AH201" s="200">
        <f>IFERROR(IF(NOT(AP201=0), AP201 &amp; " - " &amp; INDEX(Produktionsmethoden!$M:$M, MATCH(AP201, Produktionsmethoden!$K:$K, 0)), 0), AP201)</f>
        <v>0</v>
      </c>
      <c r="AI201" s="200">
        <f>IFERROR(IF(NOT(AQ201=0), AQ201 &amp; " - " &amp; INDEX(Produktionsmethoden!$M:$M, MATCH(AQ201, Produktionsmethoden!$K:$K, 0)), 0), AQ201)</f>
        <v>0</v>
      </c>
      <c r="AJ201" s="200">
        <f>IFERROR(IF(NOT(AR201=0), AR201 &amp; " - " &amp; INDEX(Produktionsmethoden!$M:$M, MATCH(AR201, Produktionsmethoden!$K:$K, 0)), 0), AR201)</f>
        <v>0</v>
      </c>
      <c r="AK201" s="200">
        <f>IFERROR(IF(NOT(AS201=0), AS201 &amp; " - " &amp; INDEX(Produktionsmethoden!$M:$M, MATCH(AS201, Produktionsmethoden!$K:$K, 0)), 0), AS201)</f>
        <v>0</v>
      </c>
      <c r="AL201" s="200">
        <f>IFERROR(IF(NOT(AT201=0), AT201 &amp; " - " &amp; INDEX(Produktionsmethoden!$M:$M, MATCH(AT201, Produktionsmethoden!$K:$K, 0)), 0), AT201)</f>
        <v>0</v>
      </c>
      <c r="AM201" s="187" t="str" cm="1">
        <f t="array" ref="AM201">IF(ISBLANK($E201), "Bitte CN Code in Spalte C angeben", IFERROR(INDEX(Produktionsmethoden!B:B, MATCH($E201, Produktionsmethoden!$A:$A, 0), 0), ""))</f>
        <v>Bitte CN Code in Spalte C angeben</v>
      </c>
      <c r="AN201" s="187" cm="1">
        <f t="array" ref="AN201">IF(ISBLANK($E201), 0, IFERROR(INDEX(Produktionsmethoden!C:C, MATCH($E201, Produktionsmethoden!$A:$A, 0), 0), ""))</f>
        <v>0</v>
      </c>
      <c r="AO201" s="187" cm="1">
        <f t="array" ref="AO201">IF(ISBLANK($E201), 0, IFERROR(INDEX(Produktionsmethoden!D:D, MATCH($E201, Produktionsmethoden!$A:$A, 0), 0), ""))</f>
        <v>0</v>
      </c>
      <c r="AP201" s="187" cm="1">
        <f t="array" ref="AP201">IF(ISBLANK($E201), 0, IFERROR(INDEX(Produktionsmethoden!E:E, MATCH($E201, Produktionsmethoden!$A:$A, 0), 0), ""))</f>
        <v>0</v>
      </c>
      <c r="AQ201" s="187" cm="1">
        <f t="array" ref="AQ201">IF(ISBLANK($E201), 0, IFERROR(INDEX(Produktionsmethoden!F:F, MATCH($E201, Produktionsmethoden!$A:$A, 0), 0), ""))</f>
        <v>0</v>
      </c>
      <c r="AR201" s="187" cm="1">
        <f t="array" ref="AR201">IF(ISBLANK($E201), 0, IFERROR(INDEX(Produktionsmethoden!G:G, MATCH($E201, Produktionsmethoden!$A:$A, 0), 0), ""))</f>
        <v>0</v>
      </c>
      <c r="AS201" s="187" cm="1">
        <f t="array" ref="AS201">IF(ISBLANK($E201), 0, IFERROR(INDEX(Produktionsmethoden!H:H, MATCH($E201, Produktionsmethoden!$A:$A, 0), 0), ""))</f>
        <v>0</v>
      </c>
      <c r="AT201" s="187" cm="1">
        <f t="array" ref="AT201">IF(ISBLANK($E201), 0, IFERROR(INDEX(Produktionsmethoden!I:I, MATCH($E201, Produktionsmethoden!$A:$A, 0), 0), ""))</f>
        <v>0</v>
      </c>
      <c r="AU201" s="188"/>
    </row>
    <row r="202" spans="1:47" s="180" customFormat="1" ht="45" customHeight="1" thickTop="1" thickBot="1">
      <c r="A202" s="170"/>
      <c r="B202" s="179"/>
      <c r="C202" s="203">
        <v>189</v>
      </c>
      <c r="D202" s="312"/>
      <c r="E202" s="303"/>
      <c r="F202" s="313"/>
      <c r="G202" s="303"/>
      <c r="H202" s="303"/>
      <c r="I202" s="164"/>
      <c r="J202" s="303"/>
      <c r="K202" s="303"/>
      <c r="L202" s="163"/>
      <c r="M202" s="163"/>
      <c r="N202" s="307" t="str">
        <f t="shared" si="2"/>
        <v>Bitte zuerst Warenmenge in M angeben</v>
      </c>
      <c r="O202" s="163"/>
      <c r="P202" s="162"/>
      <c r="Q202" s="161"/>
      <c r="R202" s="160"/>
      <c r="S202" s="160"/>
      <c r="T202" s="159"/>
      <c r="U202" s="310"/>
      <c r="V202" s="310"/>
      <c r="W202" s="310"/>
      <c r="X202" s="310"/>
      <c r="Y202" s="310"/>
      <c r="Z202" s="310"/>
      <c r="AA202" s="310"/>
      <c r="AB202" s="206"/>
      <c r="AC202" s="206"/>
      <c r="AD202" s="207"/>
      <c r="AE202" s="200" t="str">
        <f>IFERROR(IF(NOT(AM202=0), AM202 &amp; " - " &amp; INDEX(Produktionsmethoden!$M:$M, MATCH(AM202, Produktionsmethoden!$K:$K, 0)), 0), AM202)</f>
        <v>Bitte CN Code in Spalte C angeben</v>
      </c>
      <c r="AF202" s="200">
        <f>IFERROR(IF(NOT(AN202=0), AN202 &amp; " - " &amp; INDEX(Produktionsmethoden!$M:$M, MATCH(AN202, Produktionsmethoden!$K:$K, 0)), 0), AN202)</f>
        <v>0</v>
      </c>
      <c r="AG202" s="200">
        <f>IFERROR(IF(NOT(AO202=0), AO202 &amp; " - " &amp; INDEX(Produktionsmethoden!$M:$M, MATCH(AO202, Produktionsmethoden!$K:$K, 0)), 0), AO202)</f>
        <v>0</v>
      </c>
      <c r="AH202" s="200">
        <f>IFERROR(IF(NOT(AP202=0), AP202 &amp; " - " &amp; INDEX(Produktionsmethoden!$M:$M, MATCH(AP202, Produktionsmethoden!$K:$K, 0)), 0), AP202)</f>
        <v>0</v>
      </c>
      <c r="AI202" s="200">
        <f>IFERROR(IF(NOT(AQ202=0), AQ202 &amp; " - " &amp; INDEX(Produktionsmethoden!$M:$M, MATCH(AQ202, Produktionsmethoden!$K:$K, 0)), 0), AQ202)</f>
        <v>0</v>
      </c>
      <c r="AJ202" s="200">
        <f>IFERROR(IF(NOT(AR202=0), AR202 &amp; " - " &amp; INDEX(Produktionsmethoden!$M:$M, MATCH(AR202, Produktionsmethoden!$K:$K, 0)), 0), AR202)</f>
        <v>0</v>
      </c>
      <c r="AK202" s="200">
        <f>IFERROR(IF(NOT(AS202=0), AS202 &amp; " - " &amp; INDEX(Produktionsmethoden!$M:$M, MATCH(AS202, Produktionsmethoden!$K:$K, 0)), 0), AS202)</f>
        <v>0</v>
      </c>
      <c r="AL202" s="200">
        <f>IFERROR(IF(NOT(AT202=0), AT202 &amp; " - " &amp; INDEX(Produktionsmethoden!$M:$M, MATCH(AT202, Produktionsmethoden!$K:$K, 0)), 0), AT202)</f>
        <v>0</v>
      </c>
      <c r="AM202" s="187" t="str" cm="1">
        <f t="array" ref="AM202">IF(ISBLANK($E202), "Bitte CN Code in Spalte C angeben", IFERROR(INDEX(Produktionsmethoden!B:B, MATCH($E202, Produktionsmethoden!$A:$A, 0), 0), ""))</f>
        <v>Bitte CN Code in Spalte C angeben</v>
      </c>
      <c r="AN202" s="187" cm="1">
        <f t="array" ref="AN202">IF(ISBLANK($E202), 0, IFERROR(INDEX(Produktionsmethoden!C:C, MATCH($E202, Produktionsmethoden!$A:$A, 0), 0), ""))</f>
        <v>0</v>
      </c>
      <c r="AO202" s="187" cm="1">
        <f t="array" ref="AO202">IF(ISBLANK($E202), 0, IFERROR(INDEX(Produktionsmethoden!D:D, MATCH($E202, Produktionsmethoden!$A:$A, 0), 0), ""))</f>
        <v>0</v>
      </c>
      <c r="AP202" s="187" cm="1">
        <f t="array" ref="AP202">IF(ISBLANK($E202), 0, IFERROR(INDEX(Produktionsmethoden!E:E, MATCH($E202, Produktionsmethoden!$A:$A, 0), 0), ""))</f>
        <v>0</v>
      </c>
      <c r="AQ202" s="187" cm="1">
        <f t="array" ref="AQ202">IF(ISBLANK($E202), 0, IFERROR(INDEX(Produktionsmethoden!F:F, MATCH($E202, Produktionsmethoden!$A:$A, 0), 0), ""))</f>
        <v>0</v>
      </c>
      <c r="AR202" s="187" cm="1">
        <f t="array" ref="AR202">IF(ISBLANK($E202), 0, IFERROR(INDEX(Produktionsmethoden!G:G, MATCH($E202, Produktionsmethoden!$A:$A, 0), 0), ""))</f>
        <v>0</v>
      </c>
      <c r="AS202" s="187" cm="1">
        <f t="array" ref="AS202">IF(ISBLANK($E202), 0, IFERROR(INDEX(Produktionsmethoden!H:H, MATCH($E202, Produktionsmethoden!$A:$A, 0), 0), ""))</f>
        <v>0</v>
      </c>
      <c r="AT202" s="187" cm="1">
        <f t="array" ref="AT202">IF(ISBLANK($E202), 0, IFERROR(INDEX(Produktionsmethoden!I:I, MATCH($E202, Produktionsmethoden!$A:$A, 0), 0), ""))</f>
        <v>0</v>
      </c>
      <c r="AU202" s="188"/>
    </row>
    <row r="203" spans="1:47" s="180" customFormat="1" ht="45" customHeight="1" thickTop="1" thickBot="1">
      <c r="A203" s="170"/>
      <c r="B203" s="179"/>
      <c r="C203" s="203">
        <v>190</v>
      </c>
      <c r="D203" s="312"/>
      <c r="E203" s="303"/>
      <c r="F203" s="313"/>
      <c r="G203" s="303"/>
      <c r="H203" s="303"/>
      <c r="I203" s="164"/>
      <c r="J203" s="303"/>
      <c r="K203" s="303"/>
      <c r="L203" s="163"/>
      <c r="M203" s="163"/>
      <c r="N203" s="307" t="str">
        <f t="shared" si="2"/>
        <v>Bitte zuerst Warenmenge in M angeben</v>
      </c>
      <c r="O203" s="163"/>
      <c r="P203" s="162"/>
      <c r="Q203" s="161"/>
      <c r="R203" s="160"/>
      <c r="S203" s="160"/>
      <c r="T203" s="159"/>
      <c r="U203" s="310"/>
      <c r="V203" s="310"/>
      <c r="W203" s="310"/>
      <c r="X203" s="310"/>
      <c r="Y203" s="310"/>
      <c r="Z203" s="310"/>
      <c r="AA203" s="310"/>
      <c r="AB203" s="206"/>
      <c r="AC203" s="206"/>
      <c r="AD203" s="207"/>
      <c r="AE203" s="200" t="str">
        <f>IFERROR(IF(NOT(AM203=0), AM203 &amp; " - " &amp; INDEX(Produktionsmethoden!$M:$M, MATCH(AM203, Produktionsmethoden!$K:$K, 0)), 0), AM203)</f>
        <v>Bitte CN Code in Spalte C angeben</v>
      </c>
      <c r="AF203" s="200">
        <f>IFERROR(IF(NOT(AN203=0), AN203 &amp; " - " &amp; INDEX(Produktionsmethoden!$M:$M, MATCH(AN203, Produktionsmethoden!$K:$K, 0)), 0), AN203)</f>
        <v>0</v>
      </c>
      <c r="AG203" s="200">
        <f>IFERROR(IF(NOT(AO203=0), AO203 &amp; " - " &amp; INDEX(Produktionsmethoden!$M:$M, MATCH(AO203, Produktionsmethoden!$K:$K, 0)), 0), AO203)</f>
        <v>0</v>
      </c>
      <c r="AH203" s="200">
        <f>IFERROR(IF(NOT(AP203=0), AP203 &amp; " - " &amp; INDEX(Produktionsmethoden!$M:$M, MATCH(AP203, Produktionsmethoden!$K:$K, 0)), 0), AP203)</f>
        <v>0</v>
      </c>
      <c r="AI203" s="200">
        <f>IFERROR(IF(NOT(AQ203=0), AQ203 &amp; " - " &amp; INDEX(Produktionsmethoden!$M:$M, MATCH(AQ203, Produktionsmethoden!$K:$K, 0)), 0), AQ203)</f>
        <v>0</v>
      </c>
      <c r="AJ203" s="200">
        <f>IFERROR(IF(NOT(AR203=0), AR203 &amp; " - " &amp; INDEX(Produktionsmethoden!$M:$M, MATCH(AR203, Produktionsmethoden!$K:$K, 0)), 0), AR203)</f>
        <v>0</v>
      </c>
      <c r="AK203" s="200">
        <f>IFERROR(IF(NOT(AS203=0), AS203 &amp; " - " &amp; INDEX(Produktionsmethoden!$M:$M, MATCH(AS203, Produktionsmethoden!$K:$K, 0)), 0), AS203)</f>
        <v>0</v>
      </c>
      <c r="AL203" s="200">
        <f>IFERROR(IF(NOT(AT203=0), AT203 &amp; " - " &amp; INDEX(Produktionsmethoden!$M:$M, MATCH(AT203, Produktionsmethoden!$K:$K, 0)), 0), AT203)</f>
        <v>0</v>
      </c>
      <c r="AM203" s="187" t="str" cm="1">
        <f t="array" ref="AM203">IF(ISBLANK($E203), "Bitte CN Code in Spalte C angeben", IFERROR(INDEX(Produktionsmethoden!B:B, MATCH($E203, Produktionsmethoden!$A:$A, 0), 0), ""))</f>
        <v>Bitte CN Code in Spalte C angeben</v>
      </c>
      <c r="AN203" s="187" cm="1">
        <f t="array" ref="AN203">IF(ISBLANK($E203), 0, IFERROR(INDEX(Produktionsmethoden!C:C, MATCH($E203, Produktionsmethoden!$A:$A, 0), 0), ""))</f>
        <v>0</v>
      </c>
      <c r="AO203" s="187" cm="1">
        <f t="array" ref="AO203">IF(ISBLANK($E203), 0, IFERROR(INDEX(Produktionsmethoden!D:D, MATCH($E203, Produktionsmethoden!$A:$A, 0), 0), ""))</f>
        <v>0</v>
      </c>
      <c r="AP203" s="187" cm="1">
        <f t="array" ref="AP203">IF(ISBLANK($E203), 0, IFERROR(INDEX(Produktionsmethoden!E:E, MATCH($E203, Produktionsmethoden!$A:$A, 0), 0), ""))</f>
        <v>0</v>
      </c>
      <c r="AQ203" s="187" cm="1">
        <f t="array" ref="AQ203">IF(ISBLANK($E203), 0, IFERROR(INDEX(Produktionsmethoden!F:F, MATCH($E203, Produktionsmethoden!$A:$A, 0), 0), ""))</f>
        <v>0</v>
      </c>
      <c r="AR203" s="187" cm="1">
        <f t="array" ref="AR203">IF(ISBLANK($E203), 0, IFERROR(INDEX(Produktionsmethoden!G:G, MATCH($E203, Produktionsmethoden!$A:$A, 0), 0), ""))</f>
        <v>0</v>
      </c>
      <c r="AS203" s="187" cm="1">
        <f t="array" ref="AS203">IF(ISBLANK($E203), 0, IFERROR(INDEX(Produktionsmethoden!H:H, MATCH($E203, Produktionsmethoden!$A:$A, 0), 0), ""))</f>
        <v>0</v>
      </c>
      <c r="AT203" s="187" cm="1">
        <f t="array" ref="AT203">IF(ISBLANK($E203), 0, IFERROR(INDEX(Produktionsmethoden!I:I, MATCH($E203, Produktionsmethoden!$A:$A, 0), 0), ""))</f>
        <v>0</v>
      </c>
      <c r="AU203" s="188"/>
    </row>
    <row r="204" spans="1:47" s="180" customFormat="1" ht="45" customHeight="1" thickTop="1" thickBot="1">
      <c r="A204" s="170"/>
      <c r="B204" s="179"/>
      <c r="C204" s="203">
        <v>191</v>
      </c>
      <c r="D204" s="312"/>
      <c r="E204" s="303"/>
      <c r="F204" s="313"/>
      <c r="G204" s="303"/>
      <c r="H204" s="303"/>
      <c r="I204" s="164"/>
      <c r="J204" s="303"/>
      <c r="K204" s="303"/>
      <c r="L204" s="163"/>
      <c r="M204" s="163"/>
      <c r="N204" s="307" t="str">
        <f t="shared" si="2"/>
        <v>Bitte zuerst Warenmenge in M angeben</v>
      </c>
      <c r="O204" s="163"/>
      <c r="P204" s="162"/>
      <c r="Q204" s="161"/>
      <c r="R204" s="160"/>
      <c r="S204" s="160"/>
      <c r="T204" s="159"/>
      <c r="U204" s="310"/>
      <c r="V204" s="310"/>
      <c r="W204" s="310"/>
      <c r="X204" s="310"/>
      <c r="Y204" s="310"/>
      <c r="Z204" s="310"/>
      <c r="AA204" s="310"/>
      <c r="AB204" s="206"/>
      <c r="AC204" s="206"/>
      <c r="AD204" s="207"/>
      <c r="AE204" s="200" t="str">
        <f>IFERROR(IF(NOT(AM204=0), AM204 &amp; " - " &amp; INDEX(Produktionsmethoden!$M:$M, MATCH(AM204, Produktionsmethoden!$K:$K, 0)), 0), AM204)</f>
        <v>Bitte CN Code in Spalte C angeben</v>
      </c>
      <c r="AF204" s="200">
        <f>IFERROR(IF(NOT(AN204=0), AN204 &amp; " - " &amp; INDEX(Produktionsmethoden!$M:$M, MATCH(AN204, Produktionsmethoden!$K:$K, 0)), 0), AN204)</f>
        <v>0</v>
      </c>
      <c r="AG204" s="200">
        <f>IFERROR(IF(NOT(AO204=0), AO204 &amp; " - " &amp; INDEX(Produktionsmethoden!$M:$M, MATCH(AO204, Produktionsmethoden!$K:$K, 0)), 0), AO204)</f>
        <v>0</v>
      </c>
      <c r="AH204" s="200">
        <f>IFERROR(IF(NOT(AP204=0), AP204 &amp; " - " &amp; INDEX(Produktionsmethoden!$M:$M, MATCH(AP204, Produktionsmethoden!$K:$K, 0)), 0), AP204)</f>
        <v>0</v>
      </c>
      <c r="AI204" s="200">
        <f>IFERROR(IF(NOT(AQ204=0), AQ204 &amp; " - " &amp; INDEX(Produktionsmethoden!$M:$M, MATCH(AQ204, Produktionsmethoden!$K:$K, 0)), 0), AQ204)</f>
        <v>0</v>
      </c>
      <c r="AJ204" s="200">
        <f>IFERROR(IF(NOT(AR204=0), AR204 &amp; " - " &amp; INDEX(Produktionsmethoden!$M:$M, MATCH(AR204, Produktionsmethoden!$K:$K, 0)), 0), AR204)</f>
        <v>0</v>
      </c>
      <c r="AK204" s="200">
        <f>IFERROR(IF(NOT(AS204=0), AS204 &amp; " - " &amp; INDEX(Produktionsmethoden!$M:$M, MATCH(AS204, Produktionsmethoden!$K:$K, 0)), 0), AS204)</f>
        <v>0</v>
      </c>
      <c r="AL204" s="200">
        <f>IFERROR(IF(NOT(AT204=0), AT204 &amp; " - " &amp; INDEX(Produktionsmethoden!$M:$M, MATCH(AT204, Produktionsmethoden!$K:$K, 0)), 0), AT204)</f>
        <v>0</v>
      </c>
      <c r="AM204" s="187" t="str" cm="1">
        <f t="array" ref="AM204">IF(ISBLANK($E204), "Bitte CN Code in Spalte C angeben", IFERROR(INDEX(Produktionsmethoden!B:B, MATCH($E204, Produktionsmethoden!$A:$A, 0), 0), ""))</f>
        <v>Bitte CN Code in Spalte C angeben</v>
      </c>
      <c r="AN204" s="187" cm="1">
        <f t="array" ref="AN204">IF(ISBLANK($E204), 0, IFERROR(INDEX(Produktionsmethoden!C:C, MATCH($E204, Produktionsmethoden!$A:$A, 0), 0), ""))</f>
        <v>0</v>
      </c>
      <c r="AO204" s="187" cm="1">
        <f t="array" ref="AO204">IF(ISBLANK($E204), 0, IFERROR(INDEX(Produktionsmethoden!D:D, MATCH($E204, Produktionsmethoden!$A:$A, 0), 0), ""))</f>
        <v>0</v>
      </c>
      <c r="AP204" s="187" cm="1">
        <f t="array" ref="AP204">IF(ISBLANK($E204), 0, IFERROR(INDEX(Produktionsmethoden!E:E, MATCH($E204, Produktionsmethoden!$A:$A, 0), 0), ""))</f>
        <v>0</v>
      </c>
      <c r="AQ204" s="187" cm="1">
        <f t="array" ref="AQ204">IF(ISBLANK($E204), 0, IFERROR(INDEX(Produktionsmethoden!F:F, MATCH($E204, Produktionsmethoden!$A:$A, 0), 0), ""))</f>
        <v>0</v>
      </c>
      <c r="AR204" s="187" cm="1">
        <f t="array" ref="AR204">IF(ISBLANK($E204), 0, IFERROR(INDEX(Produktionsmethoden!G:G, MATCH($E204, Produktionsmethoden!$A:$A, 0), 0), ""))</f>
        <v>0</v>
      </c>
      <c r="AS204" s="187" cm="1">
        <f t="array" ref="AS204">IF(ISBLANK($E204), 0, IFERROR(INDEX(Produktionsmethoden!H:H, MATCH($E204, Produktionsmethoden!$A:$A, 0), 0), ""))</f>
        <v>0</v>
      </c>
      <c r="AT204" s="187" cm="1">
        <f t="array" ref="AT204">IF(ISBLANK($E204), 0, IFERROR(INDEX(Produktionsmethoden!I:I, MATCH($E204, Produktionsmethoden!$A:$A, 0), 0), ""))</f>
        <v>0</v>
      </c>
      <c r="AU204" s="188"/>
    </row>
    <row r="205" spans="1:47" s="180" customFormat="1" ht="45" customHeight="1" thickTop="1" thickBot="1">
      <c r="A205" s="170"/>
      <c r="B205" s="179"/>
      <c r="C205" s="203">
        <v>192</v>
      </c>
      <c r="D205" s="312"/>
      <c r="E205" s="303"/>
      <c r="F205" s="313"/>
      <c r="G205" s="303"/>
      <c r="H205" s="303"/>
      <c r="I205" s="164"/>
      <c r="J205" s="303"/>
      <c r="K205" s="303"/>
      <c r="L205" s="163"/>
      <c r="M205" s="163"/>
      <c r="N205" s="307" t="str">
        <f t="shared" si="2"/>
        <v>Bitte zuerst Warenmenge in M angeben</v>
      </c>
      <c r="O205" s="163"/>
      <c r="P205" s="162"/>
      <c r="Q205" s="161"/>
      <c r="R205" s="160"/>
      <c r="S205" s="160"/>
      <c r="T205" s="159"/>
      <c r="U205" s="310"/>
      <c r="V205" s="310"/>
      <c r="W205" s="310"/>
      <c r="X205" s="310"/>
      <c r="Y205" s="310"/>
      <c r="Z205" s="310"/>
      <c r="AA205" s="310"/>
      <c r="AB205" s="206"/>
      <c r="AC205" s="206"/>
      <c r="AD205" s="207"/>
      <c r="AE205" s="200" t="str">
        <f>IFERROR(IF(NOT(AM205=0), AM205 &amp; " - " &amp; INDEX(Produktionsmethoden!$M:$M, MATCH(AM205, Produktionsmethoden!$K:$K, 0)), 0), AM205)</f>
        <v>Bitte CN Code in Spalte C angeben</v>
      </c>
      <c r="AF205" s="200">
        <f>IFERROR(IF(NOT(AN205=0), AN205 &amp; " - " &amp; INDEX(Produktionsmethoden!$M:$M, MATCH(AN205, Produktionsmethoden!$K:$K, 0)), 0), AN205)</f>
        <v>0</v>
      </c>
      <c r="AG205" s="200">
        <f>IFERROR(IF(NOT(AO205=0), AO205 &amp; " - " &amp; INDEX(Produktionsmethoden!$M:$M, MATCH(AO205, Produktionsmethoden!$K:$K, 0)), 0), AO205)</f>
        <v>0</v>
      </c>
      <c r="AH205" s="200">
        <f>IFERROR(IF(NOT(AP205=0), AP205 &amp; " - " &amp; INDEX(Produktionsmethoden!$M:$M, MATCH(AP205, Produktionsmethoden!$K:$K, 0)), 0), AP205)</f>
        <v>0</v>
      </c>
      <c r="AI205" s="200">
        <f>IFERROR(IF(NOT(AQ205=0), AQ205 &amp; " - " &amp; INDEX(Produktionsmethoden!$M:$M, MATCH(AQ205, Produktionsmethoden!$K:$K, 0)), 0), AQ205)</f>
        <v>0</v>
      </c>
      <c r="AJ205" s="200">
        <f>IFERROR(IF(NOT(AR205=0), AR205 &amp; " - " &amp; INDEX(Produktionsmethoden!$M:$M, MATCH(AR205, Produktionsmethoden!$K:$K, 0)), 0), AR205)</f>
        <v>0</v>
      </c>
      <c r="AK205" s="200">
        <f>IFERROR(IF(NOT(AS205=0), AS205 &amp; " - " &amp; INDEX(Produktionsmethoden!$M:$M, MATCH(AS205, Produktionsmethoden!$K:$K, 0)), 0), AS205)</f>
        <v>0</v>
      </c>
      <c r="AL205" s="200">
        <f>IFERROR(IF(NOT(AT205=0), AT205 &amp; " - " &amp; INDEX(Produktionsmethoden!$M:$M, MATCH(AT205, Produktionsmethoden!$K:$K, 0)), 0), AT205)</f>
        <v>0</v>
      </c>
      <c r="AM205" s="187" t="str" cm="1">
        <f t="array" ref="AM205">IF(ISBLANK($E205), "Bitte CN Code in Spalte C angeben", IFERROR(INDEX(Produktionsmethoden!B:B, MATCH($E205, Produktionsmethoden!$A:$A, 0), 0), ""))</f>
        <v>Bitte CN Code in Spalte C angeben</v>
      </c>
      <c r="AN205" s="187" cm="1">
        <f t="array" ref="AN205">IF(ISBLANK($E205), 0, IFERROR(INDEX(Produktionsmethoden!C:C, MATCH($E205, Produktionsmethoden!$A:$A, 0), 0), ""))</f>
        <v>0</v>
      </c>
      <c r="AO205" s="187" cm="1">
        <f t="array" ref="AO205">IF(ISBLANK($E205), 0, IFERROR(INDEX(Produktionsmethoden!D:D, MATCH($E205, Produktionsmethoden!$A:$A, 0), 0), ""))</f>
        <v>0</v>
      </c>
      <c r="AP205" s="187" cm="1">
        <f t="array" ref="AP205">IF(ISBLANK($E205), 0, IFERROR(INDEX(Produktionsmethoden!E:E, MATCH($E205, Produktionsmethoden!$A:$A, 0), 0), ""))</f>
        <v>0</v>
      </c>
      <c r="AQ205" s="187" cm="1">
        <f t="array" ref="AQ205">IF(ISBLANK($E205), 0, IFERROR(INDEX(Produktionsmethoden!F:F, MATCH($E205, Produktionsmethoden!$A:$A, 0), 0), ""))</f>
        <v>0</v>
      </c>
      <c r="AR205" s="187" cm="1">
        <f t="array" ref="AR205">IF(ISBLANK($E205), 0, IFERROR(INDEX(Produktionsmethoden!G:G, MATCH($E205, Produktionsmethoden!$A:$A, 0), 0), ""))</f>
        <v>0</v>
      </c>
      <c r="AS205" s="187" cm="1">
        <f t="array" ref="AS205">IF(ISBLANK($E205), 0, IFERROR(INDEX(Produktionsmethoden!H:H, MATCH($E205, Produktionsmethoden!$A:$A, 0), 0), ""))</f>
        <v>0</v>
      </c>
      <c r="AT205" s="187" cm="1">
        <f t="array" ref="AT205">IF(ISBLANK($E205), 0, IFERROR(INDEX(Produktionsmethoden!I:I, MATCH($E205, Produktionsmethoden!$A:$A, 0), 0), ""))</f>
        <v>0</v>
      </c>
      <c r="AU205" s="188"/>
    </row>
    <row r="206" spans="1:47" s="180" customFormat="1" ht="45" customHeight="1" thickTop="1" thickBot="1">
      <c r="A206" s="170"/>
      <c r="B206" s="179"/>
      <c r="C206" s="203">
        <v>193</v>
      </c>
      <c r="D206" s="312"/>
      <c r="E206" s="303"/>
      <c r="F206" s="313"/>
      <c r="G206" s="303"/>
      <c r="H206" s="303"/>
      <c r="I206" s="164"/>
      <c r="J206" s="303"/>
      <c r="K206" s="303"/>
      <c r="L206" s="163"/>
      <c r="M206" s="163"/>
      <c r="N206" s="307" t="str">
        <f t="shared" ref="N206:N269" si="3">IF(G206="","Bitte zuerst Warenmenge in M angeben",(L206+M206) &amp;" "&amp; H206 &amp;" / " &amp; G206 &amp;" "&amp; H206)</f>
        <v>Bitte zuerst Warenmenge in M angeben</v>
      </c>
      <c r="O206" s="163"/>
      <c r="P206" s="162"/>
      <c r="Q206" s="161"/>
      <c r="R206" s="160"/>
      <c r="S206" s="160"/>
      <c r="T206" s="159"/>
      <c r="U206" s="310"/>
      <c r="V206" s="310"/>
      <c r="W206" s="310"/>
      <c r="X206" s="310"/>
      <c r="Y206" s="310"/>
      <c r="Z206" s="310"/>
      <c r="AA206" s="310"/>
      <c r="AB206" s="206"/>
      <c r="AC206" s="206"/>
      <c r="AD206" s="207"/>
      <c r="AE206" s="200" t="str">
        <f>IFERROR(IF(NOT(AM206=0), AM206 &amp; " - " &amp; INDEX(Produktionsmethoden!$M:$M, MATCH(AM206, Produktionsmethoden!$K:$K, 0)), 0), AM206)</f>
        <v>Bitte CN Code in Spalte C angeben</v>
      </c>
      <c r="AF206" s="200">
        <f>IFERROR(IF(NOT(AN206=0), AN206 &amp; " - " &amp; INDEX(Produktionsmethoden!$M:$M, MATCH(AN206, Produktionsmethoden!$K:$K, 0)), 0), AN206)</f>
        <v>0</v>
      </c>
      <c r="AG206" s="200">
        <f>IFERROR(IF(NOT(AO206=0), AO206 &amp; " - " &amp; INDEX(Produktionsmethoden!$M:$M, MATCH(AO206, Produktionsmethoden!$K:$K, 0)), 0), AO206)</f>
        <v>0</v>
      </c>
      <c r="AH206" s="200">
        <f>IFERROR(IF(NOT(AP206=0), AP206 &amp; " - " &amp; INDEX(Produktionsmethoden!$M:$M, MATCH(AP206, Produktionsmethoden!$K:$K, 0)), 0), AP206)</f>
        <v>0</v>
      </c>
      <c r="AI206" s="200">
        <f>IFERROR(IF(NOT(AQ206=0), AQ206 &amp; " - " &amp; INDEX(Produktionsmethoden!$M:$M, MATCH(AQ206, Produktionsmethoden!$K:$K, 0)), 0), AQ206)</f>
        <v>0</v>
      </c>
      <c r="AJ206" s="200">
        <f>IFERROR(IF(NOT(AR206=0), AR206 &amp; " - " &amp; INDEX(Produktionsmethoden!$M:$M, MATCH(AR206, Produktionsmethoden!$K:$K, 0)), 0), AR206)</f>
        <v>0</v>
      </c>
      <c r="AK206" s="200">
        <f>IFERROR(IF(NOT(AS206=0), AS206 &amp; " - " &amp; INDEX(Produktionsmethoden!$M:$M, MATCH(AS206, Produktionsmethoden!$K:$K, 0)), 0), AS206)</f>
        <v>0</v>
      </c>
      <c r="AL206" s="200">
        <f>IFERROR(IF(NOT(AT206=0), AT206 &amp; " - " &amp; INDEX(Produktionsmethoden!$M:$M, MATCH(AT206, Produktionsmethoden!$K:$K, 0)), 0), AT206)</f>
        <v>0</v>
      </c>
      <c r="AM206" s="187" t="str" cm="1">
        <f t="array" ref="AM206">IF(ISBLANK($E206), "Bitte CN Code in Spalte C angeben", IFERROR(INDEX(Produktionsmethoden!B:B, MATCH($E206, Produktionsmethoden!$A:$A, 0), 0), ""))</f>
        <v>Bitte CN Code in Spalte C angeben</v>
      </c>
      <c r="AN206" s="187" cm="1">
        <f t="array" ref="AN206">IF(ISBLANK($E206), 0, IFERROR(INDEX(Produktionsmethoden!C:C, MATCH($E206, Produktionsmethoden!$A:$A, 0), 0), ""))</f>
        <v>0</v>
      </c>
      <c r="AO206" s="187" cm="1">
        <f t="array" ref="AO206">IF(ISBLANK($E206), 0, IFERROR(INDEX(Produktionsmethoden!D:D, MATCH($E206, Produktionsmethoden!$A:$A, 0), 0), ""))</f>
        <v>0</v>
      </c>
      <c r="AP206" s="187" cm="1">
        <f t="array" ref="AP206">IF(ISBLANK($E206), 0, IFERROR(INDEX(Produktionsmethoden!E:E, MATCH($E206, Produktionsmethoden!$A:$A, 0), 0), ""))</f>
        <v>0</v>
      </c>
      <c r="AQ206" s="187" cm="1">
        <f t="array" ref="AQ206">IF(ISBLANK($E206), 0, IFERROR(INDEX(Produktionsmethoden!F:F, MATCH($E206, Produktionsmethoden!$A:$A, 0), 0), ""))</f>
        <v>0</v>
      </c>
      <c r="AR206" s="187" cm="1">
        <f t="array" ref="AR206">IF(ISBLANK($E206), 0, IFERROR(INDEX(Produktionsmethoden!G:G, MATCH($E206, Produktionsmethoden!$A:$A, 0), 0), ""))</f>
        <v>0</v>
      </c>
      <c r="AS206" s="187" cm="1">
        <f t="array" ref="AS206">IF(ISBLANK($E206), 0, IFERROR(INDEX(Produktionsmethoden!H:H, MATCH($E206, Produktionsmethoden!$A:$A, 0), 0), ""))</f>
        <v>0</v>
      </c>
      <c r="AT206" s="187" cm="1">
        <f t="array" ref="AT206">IF(ISBLANK($E206), 0, IFERROR(INDEX(Produktionsmethoden!I:I, MATCH($E206, Produktionsmethoden!$A:$A, 0), 0), ""))</f>
        <v>0</v>
      </c>
      <c r="AU206" s="188"/>
    </row>
    <row r="207" spans="1:47" s="180" customFormat="1" ht="45" customHeight="1" thickTop="1" thickBot="1">
      <c r="A207" s="170"/>
      <c r="B207" s="179"/>
      <c r="C207" s="203">
        <v>194</v>
      </c>
      <c r="D207" s="312"/>
      <c r="E207" s="303"/>
      <c r="F207" s="313"/>
      <c r="G207" s="303"/>
      <c r="H207" s="303"/>
      <c r="I207" s="164"/>
      <c r="J207" s="303"/>
      <c r="K207" s="303"/>
      <c r="L207" s="163"/>
      <c r="M207" s="163"/>
      <c r="N207" s="307" t="str">
        <f t="shared" si="3"/>
        <v>Bitte zuerst Warenmenge in M angeben</v>
      </c>
      <c r="O207" s="163"/>
      <c r="P207" s="162"/>
      <c r="Q207" s="161"/>
      <c r="R207" s="160"/>
      <c r="S207" s="160"/>
      <c r="T207" s="159"/>
      <c r="U207" s="310"/>
      <c r="V207" s="310"/>
      <c r="W207" s="310"/>
      <c r="X207" s="310"/>
      <c r="Y207" s="310"/>
      <c r="Z207" s="310"/>
      <c r="AA207" s="310"/>
      <c r="AB207" s="206"/>
      <c r="AC207" s="206"/>
      <c r="AD207" s="207"/>
      <c r="AE207" s="200" t="str">
        <f>IFERROR(IF(NOT(AM207=0), AM207 &amp; " - " &amp; INDEX(Produktionsmethoden!$M:$M, MATCH(AM207, Produktionsmethoden!$K:$K, 0)), 0), AM207)</f>
        <v>Bitte CN Code in Spalte C angeben</v>
      </c>
      <c r="AF207" s="200">
        <f>IFERROR(IF(NOT(AN207=0), AN207 &amp; " - " &amp; INDEX(Produktionsmethoden!$M:$M, MATCH(AN207, Produktionsmethoden!$K:$K, 0)), 0), AN207)</f>
        <v>0</v>
      </c>
      <c r="AG207" s="200">
        <f>IFERROR(IF(NOT(AO207=0), AO207 &amp; " - " &amp; INDEX(Produktionsmethoden!$M:$M, MATCH(AO207, Produktionsmethoden!$K:$K, 0)), 0), AO207)</f>
        <v>0</v>
      </c>
      <c r="AH207" s="200">
        <f>IFERROR(IF(NOT(AP207=0), AP207 &amp; " - " &amp; INDEX(Produktionsmethoden!$M:$M, MATCH(AP207, Produktionsmethoden!$K:$K, 0)), 0), AP207)</f>
        <v>0</v>
      </c>
      <c r="AI207" s="200">
        <f>IFERROR(IF(NOT(AQ207=0), AQ207 &amp; " - " &amp; INDEX(Produktionsmethoden!$M:$M, MATCH(AQ207, Produktionsmethoden!$K:$K, 0)), 0), AQ207)</f>
        <v>0</v>
      </c>
      <c r="AJ207" s="200">
        <f>IFERROR(IF(NOT(AR207=0), AR207 &amp; " - " &amp; INDEX(Produktionsmethoden!$M:$M, MATCH(AR207, Produktionsmethoden!$K:$K, 0)), 0), AR207)</f>
        <v>0</v>
      </c>
      <c r="AK207" s="200">
        <f>IFERROR(IF(NOT(AS207=0), AS207 &amp; " - " &amp; INDEX(Produktionsmethoden!$M:$M, MATCH(AS207, Produktionsmethoden!$K:$K, 0)), 0), AS207)</f>
        <v>0</v>
      </c>
      <c r="AL207" s="200">
        <f>IFERROR(IF(NOT(AT207=0), AT207 &amp; " - " &amp; INDEX(Produktionsmethoden!$M:$M, MATCH(AT207, Produktionsmethoden!$K:$K, 0)), 0), AT207)</f>
        <v>0</v>
      </c>
      <c r="AM207" s="187" t="str" cm="1">
        <f t="array" ref="AM207">IF(ISBLANK($E207), "Bitte CN Code in Spalte C angeben", IFERROR(INDEX(Produktionsmethoden!B:B, MATCH($E207, Produktionsmethoden!$A:$A, 0), 0), ""))</f>
        <v>Bitte CN Code in Spalte C angeben</v>
      </c>
      <c r="AN207" s="187" cm="1">
        <f t="array" ref="AN207">IF(ISBLANK($E207), 0, IFERROR(INDEX(Produktionsmethoden!C:C, MATCH($E207, Produktionsmethoden!$A:$A, 0), 0), ""))</f>
        <v>0</v>
      </c>
      <c r="AO207" s="187" cm="1">
        <f t="array" ref="AO207">IF(ISBLANK($E207), 0, IFERROR(INDEX(Produktionsmethoden!D:D, MATCH($E207, Produktionsmethoden!$A:$A, 0), 0), ""))</f>
        <v>0</v>
      </c>
      <c r="AP207" s="187" cm="1">
        <f t="array" ref="AP207">IF(ISBLANK($E207), 0, IFERROR(INDEX(Produktionsmethoden!E:E, MATCH($E207, Produktionsmethoden!$A:$A, 0), 0), ""))</f>
        <v>0</v>
      </c>
      <c r="AQ207" s="187" cm="1">
        <f t="array" ref="AQ207">IF(ISBLANK($E207), 0, IFERROR(INDEX(Produktionsmethoden!F:F, MATCH($E207, Produktionsmethoden!$A:$A, 0), 0), ""))</f>
        <v>0</v>
      </c>
      <c r="AR207" s="187" cm="1">
        <f t="array" ref="AR207">IF(ISBLANK($E207), 0, IFERROR(INDEX(Produktionsmethoden!G:G, MATCH($E207, Produktionsmethoden!$A:$A, 0), 0), ""))</f>
        <v>0</v>
      </c>
      <c r="AS207" s="187" cm="1">
        <f t="array" ref="AS207">IF(ISBLANK($E207), 0, IFERROR(INDEX(Produktionsmethoden!H:H, MATCH($E207, Produktionsmethoden!$A:$A, 0), 0), ""))</f>
        <v>0</v>
      </c>
      <c r="AT207" s="187" cm="1">
        <f t="array" ref="AT207">IF(ISBLANK($E207), 0, IFERROR(INDEX(Produktionsmethoden!I:I, MATCH($E207, Produktionsmethoden!$A:$A, 0), 0), ""))</f>
        <v>0</v>
      </c>
      <c r="AU207" s="188"/>
    </row>
    <row r="208" spans="1:47" s="180" customFormat="1" ht="45" customHeight="1" thickTop="1" thickBot="1">
      <c r="A208" s="170"/>
      <c r="B208" s="179"/>
      <c r="C208" s="203">
        <v>195</v>
      </c>
      <c r="D208" s="312"/>
      <c r="E208" s="303"/>
      <c r="F208" s="313"/>
      <c r="G208" s="303"/>
      <c r="H208" s="303"/>
      <c r="I208" s="164"/>
      <c r="J208" s="303"/>
      <c r="K208" s="303"/>
      <c r="L208" s="163"/>
      <c r="M208" s="163"/>
      <c r="N208" s="307" t="str">
        <f t="shared" si="3"/>
        <v>Bitte zuerst Warenmenge in M angeben</v>
      </c>
      <c r="O208" s="163"/>
      <c r="P208" s="162"/>
      <c r="Q208" s="161"/>
      <c r="R208" s="160"/>
      <c r="S208" s="160"/>
      <c r="T208" s="159"/>
      <c r="U208" s="310"/>
      <c r="V208" s="310"/>
      <c r="W208" s="310"/>
      <c r="X208" s="310"/>
      <c r="Y208" s="310"/>
      <c r="Z208" s="310"/>
      <c r="AA208" s="310"/>
      <c r="AB208" s="206"/>
      <c r="AC208" s="206"/>
      <c r="AD208" s="207"/>
      <c r="AE208" s="200" t="str">
        <f>IFERROR(IF(NOT(AM208=0), AM208 &amp; " - " &amp; INDEX(Produktionsmethoden!$M:$M, MATCH(AM208, Produktionsmethoden!$K:$K, 0)), 0), AM208)</f>
        <v>Bitte CN Code in Spalte C angeben</v>
      </c>
      <c r="AF208" s="200">
        <f>IFERROR(IF(NOT(AN208=0), AN208 &amp; " - " &amp; INDEX(Produktionsmethoden!$M:$M, MATCH(AN208, Produktionsmethoden!$K:$K, 0)), 0), AN208)</f>
        <v>0</v>
      </c>
      <c r="AG208" s="200">
        <f>IFERROR(IF(NOT(AO208=0), AO208 &amp; " - " &amp; INDEX(Produktionsmethoden!$M:$M, MATCH(AO208, Produktionsmethoden!$K:$K, 0)), 0), AO208)</f>
        <v>0</v>
      </c>
      <c r="AH208" s="200">
        <f>IFERROR(IF(NOT(AP208=0), AP208 &amp; " - " &amp; INDEX(Produktionsmethoden!$M:$M, MATCH(AP208, Produktionsmethoden!$K:$K, 0)), 0), AP208)</f>
        <v>0</v>
      </c>
      <c r="AI208" s="200">
        <f>IFERROR(IF(NOT(AQ208=0), AQ208 &amp; " - " &amp; INDEX(Produktionsmethoden!$M:$M, MATCH(AQ208, Produktionsmethoden!$K:$K, 0)), 0), AQ208)</f>
        <v>0</v>
      </c>
      <c r="AJ208" s="200">
        <f>IFERROR(IF(NOT(AR208=0), AR208 &amp; " - " &amp; INDEX(Produktionsmethoden!$M:$M, MATCH(AR208, Produktionsmethoden!$K:$K, 0)), 0), AR208)</f>
        <v>0</v>
      </c>
      <c r="AK208" s="200">
        <f>IFERROR(IF(NOT(AS208=0), AS208 &amp; " - " &amp; INDEX(Produktionsmethoden!$M:$M, MATCH(AS208, Produktionsmethoden!$K:$K, 0)), 0), AS208)</f>
        <v>0</v>
      </c>
      <c r="AL208" s="200">
        <f>IFERROR(IF(NOT(AT208=0), AT208 &amp; " - " &amp; INDEX(Produktionsmethoden!$M:$M, MATCH(AT208, Produktionsmethoden!$K:$K, 0)), 0), AT208)</f>
        <v>0</v>
      </c>
      <c r="AM208" s="187" t="str" cm="1">
        <f t="array" ref="AM208">IF(ISBLANK($E208), "Bitte CN Code in Spalte C angeben", IFERROR(INDEX(Produktionsmethoden!B:B, MATCH($E208, Produktionsmethoden!$A:$A, 0), 0), ""))</f>
        <v>Bitte CN Code in Spalte C angeben</v>
      </c>
      <c r="AN208" s="187" cm="1">
        <f t="array" ref="AN208">IF(ISBLANK($E208), 0, IFERROR(INDEX(Produktionsmethoden!C:C, MATCH($E208, Produktionsmethoden!$A:$A, 0), 0), ""))</f>
        <v>0</v>
      </c>
      <c r="AO208" s="187" cm="1">
        <f t="array" ref="AO208">IF(ISBLANK($E208), 0, IFERROR(INDEX(Produktionsmethoden!D:D, MATCH($E208, Produktionsmethoden!$A:$A, 0), 0), ""))</f>
        <v>0</v>
      </c>
      <c r="AP208" s="187" cm="1">
        <f t="array" ref="AP208">IF(ISBLANK($E208), 0, IFERROR(INDEX(Produktionsmethoden!E:E, MATCH($E208, Produktionsmethoden!$A:$A, 0), 0), ""))</f>
        <v>0</v>
      </c>
      <c r="AQ208" s="187" cm="1">
        <f t="array" ref="AQ208">IF(ISBLANK($E208), 0, IFERROR(INDEX(Produktionsmethoden!F:F, MATCH($E208, Produktionsmethoden!$A:$A, 0), 0), ""))</f>
        <v>0</v>
      </c>
      <c r="AR208" s="187" cm="1">
        <f t="array" ref="AR208">IF(ISBLANK($E208), 0, IFERROR(INDEX(Produktionsmethoden!G:G, MATCH($E208, Produktionsmethoden!$A:$A, 0), 0), ""))</f>
        <v>0</v>
      </c>
      <c r="AS208" s="187" cm="1">
        <f t="array" ref="AS208">IF(ISBLANK($E208), 0, IFERROR(INDEX(Produktionsmethoden!H:H, MATCH($E208, Produktionsmethoden!$A:$A, 0), 0), ""))</f>
        <v>0</v>
      </c>
      <c r="AT208" s="187" cm="1">
        <f t="array" ref="AT208">IF(ISBLANK($E208), 0, IFERROR(INDEX(Produktionsmethoden!I:I, MATCH($E208, Produktionsmethoden!$A:$A, 0), 0), ""))</f>
        <v>0</v>
      </c>
      <c r="AU208" s="188"/>
    </row>
    <row r="209" spans="1:47" s="180" customFormat="1" ht="45" customHeight="1" thickTop="1" thickBot="1">
      <c r="A209" s="170"/>
      <c r="B209" s="179"/>
      <c r="C209" s="203">
        <v>196</v>
      </c>
      <c r="D209" s="312"/>
      <c r="E209" s="303"/>
      <c r="F209" s="313"/>
      <c r="G209" s="303"/>
      <c r="H209" s="303"/>
      <c r="I209" s="164"/>
      <c r="J209" s="303"/>
      <c r="K209" s="303"/>
      <c r="L209" s="163"/>
      <c r="M209" s="163"/>
      <c r="N209" s="307" t="str">
        <f t="shared" si="3"/>
        <v>Bitte zuerst Warenmenge in M angeben</v>
      </c>
      <c r="O209" s="163"/>
      <c r="P209" s="162"/>
      <c r="Q209" s="161"/>
      <c r="R209" s="160"/>
      <c r="S209" s="160"/>
      <c r="T209" s="159"/>
      <c r="U209" s="310"/>
      <c r="V209" s="310"/>
      <c r="W209" s="310"/>
      <c r="X209" s="310"/>
      <c r="Y209" s="310"/>
      <c r="Z209" s="310"/>
      <c r="AA209" s="310"/>
      <c r="AB209" s="206"/>
      <c r="AC209" s="206"/>
      <c r="AD209" s="207"/>
      <c r="AE209" s="200" t="str">
        <f>IFERROR(IF(NOT(AM209=0), AM209 &amp; " - " &amp; INDEX(Produktionsmethoden!$M:$M, MATCH(AM209, Produktionsmethoden!$K:$K, 0)), 0), AM209)</f>
        <v>Bitte CN Code in Spalte C angeben</v>
      </c>
      <c r="AF209" s="200">
        <f>IFERROR(IF(NOT(AN209=0), AN209 &amp; " - " &amp; INDEX(Produktionsmethoden!$M:$M, MATCH(AN209, Produktionsmethoden!$K:$K, 0)), 0), AN209)</f>
        <v>0</v>
      </c>
      <c r="AG209" s="200">
        <f>IFERROR(IF(NOT(AO209=0), AO209 &amp; " - " &amp; INDEX(Produktionsmethoden!$M:$M, MATCH(AO209, Produktionsmethoden!$K:$K, 0)), 0), AO209)</f>
        <v>0</v>
      </c>
      <c r="AH209" s="200">
        <f>IFERROR(IF(NOT(AP209=0), AP209 &amp; " - " &amp; INDEX(Produktionsmethoden!$M:$M, MATCH(AP209, Produktionsmethoden!$K:$K, 0)), 0), AP209)</f>
        <v>0</v>
      </c>
      <c r="AI209" s="200">
        <f>IFERROR(IF(NOT(AQ209=0), AQ209 &amp; " - " &amp; INDEX(Produktionsmethoden!$M:$M, MATCH(AQ209, Produktionsmethoden!$K:$K, 0)), 0), AQ209)</f>
        <v>0</v>
      </c>
      <c r="AJ209" s="200">
        <f>IFERROR(IF(NOT(AR209=0), AR209 &amp; " - " &amp; INDEX(Produktionsmethoden!$M:$M, MATCH(AR209, Produktionsmethoden!$K:$K, 0)), 0), AR209)</f>
        <v>0</v>
      </c>
      <c r="AK209" s="200">
        <f>IFERROR(IF(NOT(AS209=0), AS209 &amp; " - " &amp; INDEX(Produktionsmethoden!$M:$M, MATCH(AS209, Produktionsmethoden!$K:$K, 0)), 0), AS209)</f>
        <v>0</v>
      </c>
      <c r="AL209" s="200">
        <f>IFERROR(IF(NOT(AT209=0), AT209 &amp; " - " &amp; INDEX(Produktionsmethoden!$M:$M, MATCH(AT209, Produktionsmethoden!$K:$K, 0)), 0), AT209)</f>
        <v>0</v>
      </c>
      <c r="AM209" s="187" t="str" cm="1">
        <f t="array" ref="AM209">IF(ISBLANK($E209), "Bitte CN Code in Spalte C angeben", IFERROR(INDEX(Produktionsmethoden!B:B, MATCH($E209, Produktionsmethoden!$A:$A, 0), 0), ""))</f>
        <v>Bitte CN Code in Spalte C angeben</v>
      </c>
      <c r="AN209" s="187" cm="1">
        <f t="array" ref="AN209">IF(ISBLANK($E209), 0, IFERROR(INDEX(Produktionsmethoden!C:C, MATCH($E209, Produktionsmethoden!$A:$A, 0), 0), ""))</f>
        <v>0</v>
      </c>
      <c r="AO209" s="187" cm="1">
        <f t="array" ref="AO209">IF(ISBLANK($E209), 0, IFERROR(INDEX(Produktionsmethoden!D:D, MATCH($E209, Produktionsmethoden!$A:$A, 0), 0), ""))</f>
        <v>0</v>
      </c>
      <c r="AP209" s="187" cm="1">
        <f t="array" ref="AP209">IF(ISBLANK($E209), 0, IFERROR(INDEX(Produktionsmethoden!E:E, MATCH($E209, Produktionsmethoden!$A:$A, 0), 0), ""))</f>
        <v>0</v>
      </c>
      <c r="AQ209" s="187" cm="1">
        <f t="array" ref="AQ209">IF(ISBLANK($E209), 0, IFERROR(INDEX(Produktionsmethoden!F:F, MATCH($E209, Produktionsmethoden!$A:$A, 0), 0), ""))</f>
        <v>0</v>
      </c>
      <c r="AR209" s="187" cm="1">
        <f t="array" ref="AR209">IF(ISBLANK($E209), 0, IFERROR(INDEX(Produktionsmethoden!G:G, MATCH($E209, Produktionsmethoden!$A:$A, 0), 0), ""))</f>
        <v>0</v>
      </c>
      <c r="AS209" s="187" cm="1">
        <f t="array" ref="AS209">IF(ISBLANK($E209), 0, IFERROR(INDEX(Produktionsmethoden!H:H, MATCH($E209, Produktionsmethoden!$A:$A, 0), 0), ""))</f>
        <v>0</v>
      </c>
      <c r="AT209" s="187" cm="1">
        <f t="array" ref="AT209">IF(ISBLANK($E209), 0, IFERROR(INDEX(Produktionsmethoden!I:I, MATCH($E209, Produktionsmethoden!$A:$A, 0), 0), ""))</f>
        <v>0</v>
      </c>
      <c r="AU209" s="188"/>
    </row>
    <row r="210" spans="1:47" s="180" customFormat="1" ht="45" customHeight="1" thickTop="1" thickBot="1">
      <c r="A210" s="170"/>
      <c r="B210" s="179"/>
      <c r="C210" s="203">
        <v>197</v>
      </c>
      <c r="D210" s="312"/>
      <c r="E210" s="303"/>
      <c r="F210" s="313"/>
      <c r="G210" s="303"/>
      <c r="H210" s="303"/>
      <c r="I210" s="164"/>
      <c r="J210" s="303"/>
      <c r="K210" s="303"/>
      <c r="L210" s="163"/>
      <c r="M210" s="163"/>
      <c r="N210" s="307" t="str">
        <f t="shared" si="3"/>
        <v>Bitte zuerst Warenmenge in M angeben</v>
      </c>
      <c r="O210" s="163"/>
      <c r="P210" s="162"/>
      <c r="Q210" s="161"/>
      <c r="R210" s="160"/>
      <c r="S210" s="160"/>
      <c r="T210" s="159"/>
      <c r="U210" s="310"/>
      <c r="V210" s="310"/>
      <c r="W210" s="310"/>
      <c r="X210" s="310"/>
      <c r="Y210" s="310"/>
      <c r="Z210" s="310"/>
      <c r="AA210" s="310"/>
      <c r="AB210" s="206"/>
      <c r="AC210" s="206"/>
      <c r="AD210" s="207"/>
      <c r="AE210" s="200" t="str">
        <f>IFERROR(IF(NOT(AM210=0), AM210 &amp; " - " &amp; INDEX(Produktionsmethoden!$M:$M, MATCH(AM210, Produktionsmethoden!$K:$K, 0)), 0), AM210)</f>
        <v>Bitte CN Code in Spalte C angeben</v>
      </c>
      <c r="AF210" s="200">
        <f>IFERROR(IF(NOT(AN210=0), AN210 &amp; " - " &amp; INDEX(Produktionsmethoden!$M:$M, MATCH(AN210, Produktionsmethoden!$K:$K, 0)), 0), AN210)</f>
        <v>0</v>
      </c>
      <c r="AG210" s="200">
        <f>IFERROR(IF(NOT(AO210=0), AO210 &amp; " - " &amp; INDEX(Produktionsmethoden!$M:$M, MATCH(AO210, Produktionsmethoden!$K:$K, 0)), 0), AO210)</f>
        <v>0</v>
      </c>
      <c r="AH210" s="200">
        <f>IFERROR(IF(NOT(AP210=0), AP210 &amp; " - " &amp; INDEX(Produktionsmethoden!$M:$M, MATCH(AP210, Produktionsmethoden!$K:$K, 0)), 0), AP210)</f>
        <v>0</v>
      </c>
      <c r="AI210" s="200">
        <f>IFERROR(IF(NOT(AQ210=0), AQ210 &amp; " - " &amp; INDEX(Produktionsmethoden!$M:$M, MATCH(AQ210, Produktionsmethoden!$K:$K, 0)), 0), AQ210)</f>
        <v>0</v>
      </c>
      <c r="AJ210" s="200">
        <f>IFERROR(IF(NOT(AR210=0), AR210 &amp; " - " &amp; INDEX(Produktionsmethoden!$M:$M, MATCH(AR210, Produktionsmethoden!$K:$K, 0)), 0), AR210)</f>
        <v>0</v>
      </c>
      <c r="AK210" s="200">
        <f>IFERROR(IF(NOT(AS210=0), AS210 &amp; " - " &amp; INDEX(Produktionsmethoden!$M:$M, MATCH(AS210, Produktionsmethoden!$K:$K, 0)), 0), AS210)</f>
        <v>0</v>
      </c>
      <c r="AL210" s="200">
        <f>IFERROR(IF(NOT(AT210=0), AT210 &amp; " - " &amp; INDEX(Produktionsmethoden!$M:$M, MATCH(AT210, Produktionsmethoden!$K:$K, 0)), 0), AT210)</f>
        <v>0</v>
      </c>
      <c r="AM210" s="187" t="str" cm="1">
        <f t="array" ref="AM210">IF(ISBLANK($E210), "Bitte CN Code in Spalte C angeben", IFERROR(INDEX(Produktionsmethoden!B:B, MATCH($E210, Produktionsmethoden!$A:$A, 0), 0), ""))</f>
        <v>Bitte CN Code in Spalte C angeben</v>
      </c>
      <c r="AN210" s="187" cm="1">
        <f t="array" ref="AN210">IF(ISBLANK($E210), 0, IFERROR(INDEX(Produktionsmethoden!C:C, MATCH($E210, Produktionsmethoden!$A:$A, 0), 0), ""))</f>
        <v>0</v>
      </c>
      <c r="AO210" s="187" cm="1">
        <f t="array" ref="AO210">IF(ISBLANK($E210), 0, IFERROR(INDEX(Produktionsmethoden!D:D, MATCH($E210, Produktionsmethoden!$A:$A, 0), 0), ""))</f>
        <v>0</v>
      </c>
      <c r="AP210" s="187" cm="1">
        <f t="array" ref="AP210">IF(ISBLANK($E210), 0, IFERROR(INDEX(Produktionsmethoden!E:E, MATCH($E210, Produktionsmethoden!$A:$A, 0), 0), ""))</f>
        <v>0</v>
      </c>
      <c r="AQ210" s="187" cm="1">
        <f t="array" ref="AQ210">IF(ISBLANK($E210), 0, IFERROR(INDEX(Produktionsmethoden!F:F, MATCH($E210, Produktionsmethoden!$A:$A, 0), 0), ""))</f>
        <v>0</v>
      </c>
      <c r="AR210" s="187" cm="1">
        <f t="array" ref="AR210">IF(ISBLANK($E210), 0, IFERROR(INDEX(Produktionsmethoden!G:G, MATCH($E210, Produktionsmethoden!$A:$A, 0), 0), ""))</f>
        <v>0</v>
      </c>
      <c r="AS210" s="187" cm="1">
        <f t="array" ref="AS210">IF(ISBLANK($E210), 0, IFERROR(INDEX(Produktionsmethoden!H:H, MATCH($E210, Produktionsmethoden!$A:$A, 0), 0), ""))</f>
        <v>0</v>
      </c>
      <c r="AT210" s="187" cm="1">
        <f t="array" ref="AT210">IF(ISBLANK($E210), 0, IFERROR(INDEX(Produktionsmethoden!I:I, MATCH($E210, Produktionsmethoden!$A:$A, 0), 0), ""))</f>
        <v>0</v>
      </c>
      <c r="AU210" s="188"/>
    </row>
    <row r="211" spans="1:47" s="180" customFormat="1" ht="45" customHeight="1" thickTop="1" thickBot="1">
      <c r="A211" s="170"/>
      <c r="B211" s="179"/>
      <c r="C211" s="203">
        <v>198</v>
      </c>
      <c r="D211" s="312"/>
      <c r="E211" s="303"/>
      <c r="F211" s="313"/>
      <c r="G211" s="303"/>
      <c r="H211" s="303"/>
      <c r="I211" s="164"/>
      <c r="J211" s="303"/>
      <c r="K211" s="303"/>
      <c r="L211" s="163"/>
      <c r="M211" s="163"/>
      <c r="N211" s="307" t="str">
        <f t="shared" si="3"/>
        <v>Bitte zuerst Warenmenge in M angeben</v>
      </c>
      <c r="O211" s="163"/>
      <c r="P211" s="162"/>
      <c r="Q211" s="161"/>
      <c r="R211" s="160"/>
      <c r="S211" s="160"/>
      <c r="T211" s="159"/>
      <c r="U211" s="310"/>
      <c r="V211" s="310"/>
      <c r="W211" s="310"/>
      <c r="X211" s="310"/>
      <c r="Y211" s="310"/>
      <c r="Z211" s="310"/>
      <c r="AA211" s="310"/>
      <c r="AB211" s="206"/>
      <c r="AC211" s="206"/>
      <c r="AD211" s="207"/>
      <c r="AE211" s="200" t="str">
        <f>IFERROR(IF(NOT(AM211=0), AM211 &amp; " - " &amp; INDEX(Produktionsmethoden!$M:$M, MATCH(AM211, Produktionsmethoden!$K:$K, 0)), 0), AM211)</f>
        <v>Bitte CN Code in Spalte C angeben</v>
      </c>
      <c r="AF211" s="200">
        <f>IFERROR(IF(NOT(AN211=0), AN211 &amp; " - " &amp; INDEX(Produktionsmethoden!$M:$M, MATCH(AN211, Produktionsmethoden!$K:$K, 0)), 0), AN211)</f>
        <v>0</v>
      </c>
      <c r="AG211" s="200">
        <f>IFERROR(IF(NOT(AO211=0), AO211 &amp; " - " &amp; INDEX(Produktionsmethoden!$M:$M, MATCH(AO211, Produktionsmethoden!$K:$K, 0)), 0), AO211)</f>
        <v>0</v>
      </c>
      <c r="AH211" s="200">
        <f>IFERROR(IF(NOT(AP211=0), AP211 &amp; " - " &amp; INDEX(Produktionsmethoden!$M:$M, MATCH(AP211, Produktionsmethoden!$K:$K, 0)), 0), AP211)</f>
        <v>0</v>
      </c>
      <c r="AI211" s="200">
        <f>IFERROR(IF(NOT(AQ211=0), AQ211 &amp; " - " &amp; INDEX(Produktionsmethoden!$M:$M, MATCH(AQ211, Produktionsmethoden!$K:$K, 0)), 0), AQ211)</f>
        <v>0</v>
      </c>
      <c r="AJ211" s="200">
        <f>IFERROR(IF(NOT(AR211=0), AR211 &amp; " - " &amp; INDEX(Produktionsmethoden!$M:$M, MATCH(AR211, Produktionsmethoden!$K:$K, 0)), 0), AR211)</f>
        <v>0</v>
      </c>
      <c r="AK211" s="200">
        <f>IFERROR(IF(NOT(AS211=0), AS211 &amp; " - " &amp; INDEX(Produktionsmethoden!$M:$M, MATCH(AS211, Produktionsmethoden!$K:$K, 0)), 0), AS211)</f>
        <v>0</v>
      </c>
      <c r="AL211" s="200">
        <f>IFERROR(IF(NOT(AT211=0), AT211 &amp; " - " &amp; INDEX(Produktionsmethoden!$M:$M, MATCH(AT211, Produktionsmethoden!$K:$K, 0)), 0), AT211)</f>
        <v>0</v>
      </c>
      <c r="AM211" s="187" t="str" cm="1">
        <f t="array" ref="AM211">IF(ISBLANK($E211), "Bitte CN Code in Spalte C angeben", IFERROR(INDEX(Produktionsmethoden!B:B, MATCH($E211, Produktionsmethoden!$A:$A, 0), 0), ""))</f>
        <v>Bitte CN Code in Spalte C angeben</v>
      </c>
      <c r="AN211" s="187" cm="1">
        <f t="array" ref="AN211">IF(ISBLANK($E211), 0, IFERROR(INDEX(Produktionsmethoden!C:C, MATCH($E211, Produktionsmethoden!$A:$A, 0), 0), ""))</f>
        <v>0</v>
      </c>
      <c r="AO211" s="187" cm="1">
        <f t="array" ref="AO211">IF(ISBLANK($E211), 0, IFERROR(INDEX(Produktionsmethoden!D:D, MATCH($E211, Produktionsmethoden!$A:$A, 0), 0), ""))</f>
        <v>0</v>
      </c>
      <c r="AP211" s="187" cm="1">
        <f t="array" ref="AP211">IF(ISBLANK($E211), 0, IFERROR(INDEX(Produktionsmethoden!E:E, MATCH($E211, Produktionsmethoden!$A:$A, 0), 0), ""))</f>
        <v>0</v>
      </c>
      <c r="AQ211" s="187" cm="1">
        <f t="array" ref="AQ211">IF(ISBLANK($E211), 0, IFERROR(INDEX(Produktionsmethoden!F:F, MATCH($E211, Produktionsmethoden!$A:$A, 0), 0), ""))</f>
        <v>0</v>
      </c>
      <c r="AR211" s="187" cm="1">
        <f t="array" ref="AR211">IF(ISBLANK($E211), 0, IFERROR(INDEX(Produktionsmethoden!G:G, MATCH($E211, Produktionsmethoden!$A:$A, 0), 0), ""))</f>
        <v>0</v>
      </c>
      <c r="AS211" s="187" cm="1">
        <f t="array" ref="AS211">IF(ISBLANK($E211), 0, IFERROR(INDEX(Produktionsmethoden!H:H, MATCH($E211, Produktionsmethoden!$A:$A, 0), 0), ""))</f>
        <v>0</v>
      </c>
      <c r="AT211" s="187" cm="1">
        <f t="array" ref="AT211">IF(ISBLANK($E211), 0, IFERROR(INDEX(Produktionsmethoden!I:I, MATCH($E211, Produktionsmethoden!$A:$A, 0), 0), ""))</f>
        <v>0</v>
      </c>
      <c r="AU211" s="188"/>
    </row>
    <row r="212" spans="1:47" s="180" customFormat="1" ht="45" customHeight="1" thickTop="1" thickBot="1">
      <c r="A212" s="170"/>
      <c r="B212" s="179"/>
      <c r="C212" s="203">
        <v>199</v>
      </c>
      <c r="D212" s="312"/>
      <c r="E212" s="303"/>
      <c r="F212" s="313"/>
      <c r="G212" s="303"/>
      <c r="H212" s="303"/>
      <c r="I212" s="164"/>
      <c r="J212" s="303"/>
      <c r="K212" s="303"/>
      <c r="L212" s="163"/>
      <c r="M212" s="163"/>
      <c r="N212" s="307" t="str">
        <f t="shared" si="3"/>
        <v>Bitte zuerst Warenmenge in M angeben</v>
      </c>
      <c r="O212" s="163"/>
      <c r="P212" s="162"/>
      <c r="Q212" s="161"/>
      <c r="R212" s="160"/>
      <c r="S212" s="160"/>
      <c r="T212" s="159"/>
      <c r="U212" s="310"/>
      <c r="V212" s="310"/>
      <c r="W212" s="310"/>
      <c r="X212" s="310"/>
      <c r="Y212" s="310"/>
      <c r="Z212" s="310"/>
      <c r="AA212" s="310"/>
      <c r="AB212" s="206"/>
      <c r="AC212" s="206"/>
      <c r="AD212" s="207"/>
      <c r="AE212" s="200" t="str">
        <f>IFERROR(IF(NOT(AM212=0), AM212 &amp; " - " &amp; INDEX(Produktionsmethoden!$M:$M, MATCH(AM212, Produktionsmethoden!$K:$K, 0)), 0), AM212)</f>
        <v>Bitte CN Code in Spalte C angeben</v>
      </c>
      <c r="AF212" s="200">
        <f>IFERROR(IF(NOT(AN212=0), AN212 &amp; " - " &amp; INDEX(Produktionsmethoden!$M:$M, MATCH(AN212, Produktionsmethoden!$K:$K, 0)), 0), AN212)</f>
        <v>0</v>
      </c>
      <c r="AG212" s="200">
        <f>IFERROR(IF(NOT(AO212=0), AO212 &amp; " - " &amp; INDEX(Produktionsmethoden!$M:$M, MATCH(AO212, Produktionsmethoden!$K:$K, 0)), 0), AO212)</f>
        <v>0</v>
      </c>
      <c r="AH212" s="200">
        <f>IFERROR(IF(NOT(AP212=0), AP212 &amp; " - " &amp; INDEX(Produktionsmethoden!$M:$M, MATCH(AP212, Produktionsmethoden!$K:$K, 0)), 0), AP212)</f>
        <v>0</v>
      </c>
      <c r="AI212" s="200">
        <f>IFERROR(IF(NOT(AQ212=0), AQ212 &amp; " - " &amp; INDEX(Produktionsmethoden!$M:$M, MATCH(AQ212, Produktionsmethoden!$K:$K, 0)), 0), AQ212)</f>
        <v>0</v>
      </c>
      <c r="AJ212" s="200">
        <f>IFERROR(IF(NOT(AR212=0), AR212 &amp; " - " &amp; INDEX(Produktionsmethoden!$M:$M, MATCH(AR212, Produktionsmethoden!$K:$K, 0)), 0), AR212)</f>
        <v>0</v>
      </c>
      <c r="AK212" s="200">
        <f>IFERROR(IF(NOT(AS212=0), AS212 &amp; " - " &amp; INDEX(Produktionsmethoden!$M:$M, MATCH(AS212, Produktionsmethoden!$K:$K, 0)), 0), AS212)</f>
        <v>0</v>
      </c>
      <c r="AL212" s="200">
        <f>IFERROR(IF(NOT(AT212=0), AT212 &amp; " - " &amp; INDEX(Produktionsmethoden!$M:$M, MATCH(AT212, Produktionsmethoden!$K:$K, 0)), 0), AT212)</f>
        <v>0</v>
      </c>
      <c r="AM212" s="187" t="str" cm="1">
        <f t="array" ref="AM212">IF(ISBLANK($E212), "Bitte CN Code in Spalte C angeben", IFERROR(INDEX(Produktionsmethoden!B:B, MATCH($E212, Produktionsmethoden!$A:$A, 0), 0), ""))</f>
        <v>Bitte CN Code in Spalte C angeben</v>
      </c>
      <c r="AN212" s="187" cm="1">
        <f t="array" ref="AN212">IF(ISBLANK($E212), 0, IFERROR(INDEX(Produktionsmethoden!C:C, MATCH($E212, Produktionsmethoden!$A:$A, 0), 0), ""))</f>
        <v>0</v>
      </c>
      <c r="AO212" s="187" cm="1">
        <f t="array" ref="AO212">IF(ISBLANK($E212), 0, IFERROR(INDEX(Produktionsmethoden!D:D, MATCH($E212, Produktionsmethoden!$A:$A, 0), 0), ""))</f>
        <v>0</v>
      </c>
      <c r="AP212" s="187" cm="1">
        <f t="array" ref="AP212">IF(ISBLANK($E212), 0, IFERROR(INDEX(Produktionsmethoden!E:E, MATCH($E212, Produktionsmethoden!$A:$A, 0), 0), ""))</f>
        <v>0</v>
      </c>
      <c r="AQ212" s="187" cm="1">
        <f t="array" ref="AQ212">IF(ISBLANK($E212), 0, IFERROR(INDEX(Produktionsmethoden!F:F, MATCH($E212, Produktionsmethoden!$A:$A, 0), 0), ""))</f>
        <v>0</v>
      </c>
      <c r="AR212" s="187" cm="1">
        <f t="array" ref="AR212">IF(ISBLANK($E212), 0, IFERROR(INDEX(Produktionsmethoden!G:G, MATCH($E212, Produktionsmethoden!$A:$A, 0), 0), ""))</f>
        <v>0</v>
      </c>
      <c r="AS212" s="187" cm="1">
        <f t="array" ref="AS212">IF(ISBLANK($E212), 0, IFERROR(INDEX(Produktionsmethoden!H:H, MATCH($E212, Produktionsmethoden!$A:$A, 0), 0), ""))</f>
        <v>0</v>
      </c>
      <c r="AT212" s="187" cm="1">
        <f t="array" ref="AT212">IF(ISBLANK($E212), 0, IFERROR(INDEX(Produktionsmethoden!I:I, MATCH($E212, Produktionsmethoden!$A:$A, 0), 0), ""))</f>
        <v>0</v>
      </c>
      <c r="AU212" s="188"/>
    </row>
    <row r="213" spans="1:47" s="180" customFormat="1" ht="45" customHeight="1" thickTop="1" thickBot="1">
      <c r="A213" s="170"/>
      <c r="B213" s="179"/>
      <c r="C213" s="203">
        <v>200</v>
      </c>
      <c r="D213" s="312"/>
      <c r="E213" s="303"/>
      <c r="F213" s="313"/>
      <c r="G213" s="303"/>
      <c r="H213" s="303"/>
      <c r="I213" s="164"/>
      <c r="J213" s="303"/>
      <c r="K213" s="303"/>
      <c r="L213" s="163"/>
      <c r="M213" s="163"/>
      <c r="N213" s="307" t="str">
        <f t="shared" si="3"/>
        <v>Bitte zuerst Warenmenge in M angeben</v>
      </c>
      <c r="O213" s="163"/>
      <c r="P213" s="162"/>
      <c r="Q213" s="161"/>
      <c r="R213" s="160"/>
      <c r="S213" s="160"/>
      <c r="T213" s="159"/>
      <c r="U213" s="310"/>
      <c r="V213" s="310"/>
      <c r="W213" s="310"/>
      <c r="X213" s="310"/>
      <c r="Y213" s="310"/>
      <c r="Z213" s="310"/>
      <c r="AA213" s="310"/>
      <c r="AB213" s="206"/>
      <c r="AC213" s="206"/>
      <c r="AD213" s="207"/>
      <c r="AE213" s="200" t="str">
        <f>IFERROR(IF(NOT(AM213=0), AM213 &amp; " - " &amp; INDEX(Produktionsmethoden!$M:$M, MATCH(AM213, Produktionsmethoden!$K:$K, 0)), 0), AM213)</f>
        <v>Bitte CN Code in Spalte C angeben</v>
      </c>
      <c r="AF213" s="200">
        <f>IFERROR(IF(NOT(AN213=0), AN213 &amp; " - " &amp; INDEX(Produktionsmethoden!$M:$M, MATCH(AN213, Produktionsmethoden!$K:$K, 0)), 0), AN213)</f>
        <v>0</v>
      </c>
      <c r="AG213" s="200">
        <f>IFERROR(IF(NOT(AO213=0), AO213 &amp; " - " &amp; INDEX(Produktionsmethoden!$M:$M, MATCH(AO213, Produktionsmethoden!$K:$K, 0)), 0), AO213)</f>
        <v>0</v>
      </c>
      <c r="AH213" s="200">
        <f>IFERROR(IF(NOT(AP213=0), AP213 &amp; " - " &amp; INDEX(Produktionsmethoden!$M:$M, MATCH(AP213, Produktionsmethoden!$K:$K, 0)), 0), AP213)</f>
        <v>0</v>
      </c>
      <c r="AI213" s="200">
        <f>IFERROR(IF(NOT(AQ213=0), AQ213 &amp; " - " &amp; INDEX(Produktionsmethoden!$M:$M, MATCH(AQ213, Produktionsmethoden!$K:$K, 0)), 0), AQ213)</f>
        <v>0</v>
      </c>
      <c r="AJ213" s="200">
        <f>IFERROR(IF(NOT(AR213=0), AR213 &amp; " - " &amp; INDEX(Produktionsmethoden!$M:$M, MATCH(AR213, Produktionsmethoden!$K:$K, 0)), 0), AR213)</f>
        <v>0</v>
      </c>
      <c r="AK213" s="200">
        <f>IFERROR(IF(NOT(AS213=0), AS213 &amp; " - " &amp; INDEX(Produktionsmethoden!$M:$M, MATCH(AS213, Produktionsmethoden!$K:$K, 0)), 0), AS213)</f>
        <v>0</v>
      </c>
      <c r="AL213" s="200">
        <f>IFERROR(IF(NOT(AT213=0), AT213 &amp; " - " &amp; INDEX(Produktionsmethoden!$M:$M, MATCH(AT213, Produktionsmethoden!$K:$K, 0)), 0), AT213)</f>
        <v>0</v>
      </c>
      <c r="AM213" s="187" t="str" cm="1">
        <f t="array" ref="AM213">IF(ISBLANK($E213), "Bitte CN Code in Spalte C angeben", IFERROR(INDEX(Produktionsmethoden!B:B, MATCH($E213, Produktionsmethoden!$A:$A, 0), 0), ""))</f>
        <v>Bitte CN Code in Spalte C angeben</v>
      </c>
      <c r="AN213" s="187" cm="1">
        <f t="array" ref="AN213">IF(ISBLANK($E213), 0, IFERROR(INDEX(Produktionsmethoden!C:C, MATCH($E213, Produktionsmethoden!$A:$A, 0), 0), ""))</f>
        <v>0</v>
      </c>
      <c r="AO213" s="187" cm="1">
        <f t="array" ref="AO213">IF(ISBLANK($E213), 0, IFERROR(INDEX(Produktionsmethoden!D:D, MATCH($E213, Produktionsmethoden!$A:$A, 0), 0), ""))</f>
        <v>0</v>
      </c>
      <c r="AP213" s="187" cm="1">
        <f t="array" ref="AP213">IF(ISBLANK($E213), 0, IFERROR(INDEX(Produktionsmethoden!E:E, MATCH($E213, Produktionsmethoden!$A:$A, 0), 0), ""))</f>
        <v>0</v>
      </c>
      <c r="AQ213" s="187" cm="1">
        <f t="array" ref="AQ213">IF(ISBLANK($E213), 0, IFERROR(INDEX(Produktionsmethoden!F:F, MATCH($E213, Produktionsmethoden!$A:$A, 0), 0), ""))</f>
        <v>0</v>
      </c>
      <c r="AR213" s="187" cm="1">
        <f t="array" ref="AR213">IF(ISBLANK($E213), 0, IFERROR(INDEX(Produktionsmethoden!G:G, MATCH($E213, Produktionsmethoden!$A:$A, 0), 0), ""))</f>
        <v>0</v>
      </c>
      <c r="AS213" s="187" cm="1">
        <f t="array" ref="AS213">IF(ISBLANK($E213), 0, IFERROR(INDEX(Produktionsmethoden!H:H, MATCH($E213, Produktionsmethoden!$A:$A, 0), 0), ""))</f>
        <v>0</v>
      </c>
      <c r="AT213" s="187" cm="1">
        <f t="array" ref="AT213">IF(ISBLANK($E213), 0, IFERROR(INDEX(Produktionsmethoden!I:I, MATCH($E213, Produktionsmethoden!$A:$A, 0), 0), ""))</f>
        <v>0</v>
      </c>
      <c r="AU213" s="188"/>
    </row>
    <row r="214" spans="1:47" s="180" customFormat="1" ht="45" customHeight="1" thickTop="1" thickBot="1">
      <c r="A214" s="170"/>
      <c r="B214" s="179"/>
      <c r="C214" s="203">
        <v>201</v>
      </c>
      <c r="D214" s="312"/>
      <c r="E214" s="303"/>
      <c r="F214" s="313"/>
      <c r="G214" s="303"/>
      <c r="H214" s="303"/>
      <c r="I214" s="164"/>
      <c r="J214" s="303"/>
      <c r="K214" s="303"/>
      <c r="L214" s="163"/>
      <c r="M214" s="163"/>
      <c r="N214" s="307" t="str">
        <f t="shared" si="3"/>
        <v>Bitte zuerst Warenmenge in M angeben</v>
      </c>
      <c r="O214" s="163"/>
      <c r="P214" s="162"/>
      <c r="Q214" s="161"/>
      <c r="R214" s="160"/>
      <c r="S214" s="160"/>
      <c r="T214" s="159"/>
      <c r="U214" s="310"/>
      <c r="V214" s="310"/>
      <c r="W214" s="310"/>
      <c r="X214" s="310"/>
      <c r="Y214" s="310"/>
      <c r="Z214" s="310"/>
      <c r="AA214" s="310"/>
      <c r="AB214" s="206"/>
      <c r="AC214" s="206"/>
      <c r="AD214" s="207"/>
      <c r="AE214" s="200" t="str">
        <f>IFERROR(IF(NOT(AM214=0), AM214 &amp; " - " &amp; INDEX(Produktionsmethoden!$M:$M, MATCH(AM214, Produktionsmethoden!$K:$K, 0)), 0), AM214)</f>
        <v>Bitte CN Code in Spalte C angeben</v>
      </c>
      <c r="AF214" s="200">
        <f>IFERROR(IF(NOT(AN214=0), AN214 &amp; " - " &amp; INDEX(Produktionsmethoden!$M:$M, MATCH(AN214, Produktionsmethoden!$K:$K, 0)), 0), AN214)</f>
        <v>0</v>
      </c>
      <c r="AG214" s="200">
        <f>IFERROR(IF(NOT(AO214=0), AO214 &amp; " - " &amp; INDEX(Produktionsmethoden!$M:$M, MATCH(AO214, Produktionsmethoden!$K:$K, 0)), 0), AO214)</f>
        <v>0</v>
      </c>
      <c r="AH214" s="200">
        <f>IFERROR(IF(NOT(AP214=0), AP214 &amp; " - " &amp; INDEX(Produktionsmethoden!$M:$M, MATCH(AP214, Produktionsmethoden!$K:$K, 0)), 0), AP214)</f>
        <v>0</v>
      </c>
      <c r="AI214" s="200">
        <f>IFERROR(IF(NOT(AQ214=0), AQ214 &amp; " - " &amp; INDEX(Produktionsmethoden!$M:$M, MATCH(AQ214, Produktionsmethoden!$K:$K, 0)), 0), AQ214)</f>
        <v>0</v>
      </c>
      <c r="AJ214" s="200">
        <f>IFERROR(IF(NOT(AR214=0), AR214 &amp; " - " &amp; INDEX(Produktionsmethoden!$M:$M, MATCH(AR214, Produktionsmethoden!$K:$K, 0)), 0), AR214)</f>
        <v>0</v>
      </c>
      <c r="AK214" s="200">
        <f>IFERROR(IF(NOT(AS214=0), AS214 &amp; " - " &amp; INDEX(Produktionsmethoden!$M:$M, MATCH(AS214, Produktionsmethoden!$K:$K, 0)), 0), AS214)</f>
        <v>0</v>
      </c>
      <c r="AL214" s="200">
        <f>IFERROR(IF(NOT(AT214=0), AT214 &amp; " - " &amp; INDEX(Produktionsmethoden!$M:$M, MATCH(AT214, Produktionsmethoden!$K:$K, 0)), 0), AT214)</f>
        <v>0</v>
      </c>
      <c r="AM214" s="187" t="str" cm="1">
        <f t="array" ref="AM214">IF(ISBLANK($E214), "Bitte CN Code in Spalte C angeben", IFERROR(INDEX(Produktionsmethoden!B:B, MATCH($E214, Produktionsmethoden!$A:$A, 0), 0), ""))</f>
        <v>Bitte CN Code in Spalte C angeben</v>
      </c>
      <c r="AN214" s="187" cm="1">
        <f t="array" ref="AN214">IF(ISBLANK($E214), 0, IFERROR(INDEX(Produktionsmethoden!C:C, MATCH($E214, Produktionsmethoden!$A:$A, 0), 0), ""))</f>
        <v>0</v>
      </c>
      <c r="AO214" s="187" cm="1">
        <f t="array" ref="AO214">IF(ISBLANK($E214), 0, IFERROR(INDEX(Produktionsmethoden!D:D, MATCH($E214, Produktionsmethoden!$A:$A, 0), 0), ""))</f>
        <v>0</v>
      </c>
      <c r="AP214" s="187" cm="1">
        <f t="array" ref="AP214">IF(ISBLANK($E214), 0, IFERROR(INDEX(Produktionsmethoden!E:E, MATCH($E214, Produktionsmethoden!$A:$A, 0), 0), ""))</f>
        <v>0</v>
      </c>
      <c r="AQ214" s="187" cm="1">
        <f t="array" ref="AQ214">IF(ISBLANK($E214), 0, IFERROR(INDEX(Produktionsmethoden!F:F, MATCH($E214, Produktionsmethoden!$A:$A, 0), 0), ""))</f>
        <v>0</v>
      </c>
      <c r="AR214" s="187" cm="1">
        <f t="array" ref="AR214">IF(ISBLANK($E214), 0, IFERROR(INDEX(Produktionsmethoden!G:G, MATCH($E214, Produktionsmethoden!$A:$A, 0), 0), ""))</f>
        <v>0</v>
      </c>
      <c r="AS214" s="187" cm="1">
        <f t="array" ref="AS214">IF(ISBLANK($E214), 0, IFERROR(INDEX(Produktionsmethoden!H:H, MATCH($E214, Produktionsmethoden!$A:$A, 0), 0), ""))</f>
        <v>0</v>
      </c>
      <c r="AT214" s="187" cm="1">
        <f t="array" ref="AT214">IF(ISBLANK($E214), 0, IFERROR(INDEX(Produktionsmethoden!I:I, MATCH($E214, Produktionsmethoden!$A:$A, 0), 0), ""))</f>
        <v>0</v>
      </c>
      <c r="AU214" s="188"/>
    </row>
    <row r="215" spans="1:47" s="180" customFormat="1" ht="45" customHeight="1" thickTop="1" thickBot="1">
      <c r="A215" s="170"/>
      <c r="B215" s="179"/>
      <c r="C215" s="203">
        <v>202</v>
      </c>
      <c r="D215" s="312"/>
      <c r="E215" s="303"/>
      <c r="F215" s="313"/>
      <c r="G215" s="303"/>
      <c r="H215" s="303"/>
      <c r="I215" s="164"/>
      <c r="J215" s="303"/>
      <c r="K215" s="303"/>
      <c r="L215" s="163"/>
      <c r="M215" s="163"/>
      <c r="N215" s="307" t="str">
        <f t="shared" si="3"/>
        <v>Bitte zuerst Warenmenge in M angeben</v>
      </c>
      <c r="O215" s="163"/>
      <c r="P215" s="162"/>
      <c r="Q215" s="161"/>
      <c r="R215" s="160"/>
      <c r="S215" s="160"/>
      <c r="T215" s="159"/>
      <c r="U215" s="310"/>
      <c r="V215" s="310"/>
      <c r="W215" s="310"/>
      <c r="X215" s="310"/>
      <c r="Y215" s="310"/>
      <c r="Z215" s="310"/>
      <c r="AA215" s="310"/>
      <c r="AB215" s="206"/>
      <c r="AC215" s="206"/>
      <c r="AD215" s="207"/>
      <c r="AE215" s="200" t="str">
        <f>IFERROR(IF(NOT(AM215=0), AM215 &amp; " - " &amp; INDEX(Produktionsmethoden!$M:$M, MATCH(AM215, Produktionsmethoden!$K:$K, 0)), 0), AM215)</f>
        <v>Bitte CN Code in Spalte C angeben</v>
      </c>
      <c r="AF215" s="200">
        <f>IFERROR(IF(NOT(AN215=0), AN215 &amp; " - " &amp; INDEX(Produktionsmethoden!$M:$M, MATCH(AN215, Produktionsmethoden!$K:$K, 0)), 0), AN215)</f>
        <v>0</v>
      </c>
      <c r="AG215" s="200">
        <f>IFERROR(IF(NOT(AO215=0), AO215 &amp; " - " &amp; INDEX(Produktionsmethoden!$M:$M, MATCH(AO215, Produktionsmethoden!$K:$K, 0)), 0), AO215)</f>
        <v>0</v>
      </c>
      <c r="AH215" s="200">
        <f>IFERROR(IF(NOT(AP215=0), AP215 &amp; " - " &amp; INDEX(Produktionsmethoden!$M:$M, MATCH(AP215, Produktionsmethoden!$K:$K, 0)), 0), AP215)</f>
        <v>0</v>
      </c>
      <c r="AI215" s="200">
        <f>IFERROR(IF(NOT(AQ215=0), AQ215 &amp; " - " &amp; INDEX(Produktionsmethoden!$M:$M, MATCH(AQ215, Produktionsmethoden!$K:$K, 0)), 0), AQ215)</f>
        <v>0</v>
      </c>
      <c r="AJ215" s="200">
        <f>IFERROR(IF(NOT(AR215=0), AR215 &amp; " - " &amp; INDEX(Produktionsmethoden!$M:$M, MATCH(AR215, Produktionsmethoden!$K:$K, 0)), 0), AR215)</f>
        <v>0</v>
      </c>
      <c r="AK215" s="200">
        <f>IFERROR(IF(NOT(AS215=0), AS215 &amp; " - " &amp; INDEX(Produktionsmethoden!$M:$M, MATCH(AS215, Produktionsmethoden!$K:$K, 0)), 0), AS215)</f>
        <v>0</v>
      </c>
      <c r="AL215" s="200">
        <f>IFERROR(IF(NOT(AT215=0), AT215 &amp; " - " &amp; INDEX(Produktionsmethoden!$M:$M, MATCH(AT215, Produktionsmethoden!$K:$K, 0)), 0), AT215)</f>
        <v>0</v>
      </c>
      <c r="AM215" s="187" t="str" cm="1">
        <f t="array" ref="AM215">IF(ISBLANK($E215), "Bitte CN Code in Spalte C angeben", IFERROR(INDEX(Produktionsmethoden!B:B, MATCH($E215, Produktionsmethoden!$A:$A, 0), 0), ""))</f>
        <v>Bitte CN Code in Spalte C angeben</v>
      </c>
      <c r="AN215" s="187" cm="1">
        <f t="array" ref="AN215">IF(ISBLANK($E215), 0, IFERROR(INDEX(Produktionsmethoden!C:C, MATCH($E215, Produktionsmethoden!$A:$A, 0), 0), ""))</f>
        <v>0</v>
      </c>
      <c r="AO215" s="187" cm="1">
        <f t="array" ref="AO215">IF(ISBLANK($E215), 0, IFERROR(INDEX(Produktionsmethoden!D:D, MATCH($E215, Produktionsmethoden!$A:$A, 0), 0), ""))</f>
        <v>0</v>
      </c>
      <c r="AP215" s="187" cm="1">
        <f t="array" ref="AP215">IF(ISBLANK($E215), 0, IFERROR(INDEX(Produktionsmethoden!E:E, MATCH($E215, Produktionsmethoden!$A:$A, 0), 0), ""))</f>
        <v>0</v>
      </c>
      <c r="AQ215" s="187" cm="1">
        <f t="array" ref="AQ215">IF(ISBLANK($E215), 0, IFERROR(INDEX(Produktionsmethoden!F:F, MATCH($E215, Produktionsmethoden!$A:$A, 0), 0), ""))</f>
        <v>0</v>
      </c>
      <c r="AR215" s="187" cm="1">
        <f t="array" ref="AR215">IF(ISBLANK($E215), 0, IFERROR(INDEX(Produktionsmethoden!G:G, MATCH($E215, Produktionsmethoden!$A:$A, 0), 0), ""))</f>
        <v>0</v>
      </c>
      <c r="AS215" s="187" cm="1">
        <f t="array" ref="AS215">IF(ISBLANK($E215), 0, IFERROR(INDEX(Produktionsmethoden!H:H, MATCH($E215, Produktionsmethoden!$A:$A, 0), 0), ""))</f>
        <v>0</v>
      </c>
      <c r="AT215" s="187" cm="1">
        <f t="array" ref="AT215">IF(ISBLANK($E215), 0, IFERROR(INDEX(Produktionsmethoden!I:I, MATCH($E215, Produktionsmethoden!$A:$A, 0), 0), ""))</f>
        <v>0</v>
      </c>
      <c r="AU215" s="188"/>
    </row>
    <row r="216" spans="1:47" s="180" customFormat="1" ht="45" customHeight="1" thickTop="1" thickBot="1">
      <c r="A216" s="170"/>
      <c r="B216" s="179"/>
      <c r="C216" s="203">
        <v>203</v>
      </c>
      <c r="D216" s="312"/>
      <c r="E216" s="303"/>
      <c r="F216" s="313"/>
      <c r="G216" s="303"/>
      <c r="H216" s="303"/>
      <c r="I216" s="164"/>
      <c r="J216" s="303"/>
      <c r="K216" s="303"/>
      <c r="L216" s="163"/>
      <c r="M216" s="163"/>
      <c r="N216" s="307" t="str">
        <f t="shared" si="3"/>
        <v>Bitte zuerst Warenmenge in M angeben</v>
      </c>
      <c r="O216" s="163"/>
      <c r="P216" s="162"/>
      <c r="Q216" s="161"/>
      <c r="R216" s="160"/>
      <c r="S216" s="160"/>
      <c r="T216" s="159"/>
      <c r="U216" s="310"/>
      <c r="V216" s="310"/>
      <c r="W216" s="310"/>
      <c r="X216" s="310"/>
      <c r="Y216" s="310"/>
      <c r="Z216" s="310"/>
      <c r="AA216" s="310"/>
      <c r="AB216" s="206"/>
      <c r="AC216" s="206"/>
      <c r="AD216" s="207"/>
      <c r="AE216" s="200" t="str">
        <f>IFERROR(IF(NOT(AM216=0), AM216 &amp; " - " &amp; INDEX(Produktionsmethoden!$M:$M, MATCH(AM216, Produktionsmethoden!$K:$K, 0)), 0), AM216)</f>
        <v>Bitte CN Code in Spalte C angeben</v>
      </c>
      <c r="AF216" s="200">
        <f>IFERROR(IF(NOT(AN216=0), AN216 &amp; " - " &amp; INDEX(Produktionsmethoden!$M:$M, MATCH(AN216, Produktionsmethoden!$K:$K, 0)), 0), AN216)</f>
        <v>0</v>
      </c>
      <c r="AG216" s="200">
        <f>IFERROR(IF(NOT(AO216=0), AO216 &amp; " - " &amp; INDEX(Produktionsmethoden!$M:$M, MATCH(AO216, Produktionsmethoden!$K:$K, 0)), 0), AO216)</f>
        <v>0</v>
      </c>
      <c r="AH216" s="200">
        <f>IFERROR(IF(NOT(AP216=0), AP216 &amp; " - " &amp; INDEX(Produktionsmethoden!$M:$M, MATCH(AP216, Produktionsmethoden!$K:$K, 0)), 0), AP216)</f>
        <v>0</v>
      </c>
      <c r="AI216" s="200">
        <f>IFERROR(IF(NOT(AQ216=0), AQ216 &amp; " - " &amp; INDEX(Produktionsmethoden!$M:$M, MATCH(AQ216, Produktionsmethoden!$K:$K, 0)), 0), AQ216)</f>
        <v>0</v>
      </c>
      <c r="AJ216" s="200">
        <f>IFERROR(IF(NOT(AR216=0), AR216 &amp; " - " &amp; INDEX(Produktionsmethoden!$M:$M, MATCH(AR216, Produktionsmethoden!$K:$K, 0)), 0), AR216)</f>
        <v>0</v>
      </c>
      <c r="AK216" s="200">
        <f>IFERROR(IF(NOT(AS216=0), AS216 &amp; " - " &amp; INDEX(Produktionsmethoden!$M:$M, MATCH(AS216, Produktionsmethoden!$K:$K, 0)), 0), AS216)</f>
        <v>0</v>
      </c>
      <c r="AL216" s="200">
        <f>IFERROR(IF(NOT(AT216=0), AT216 &amp; " - " &amp; INDEX(Produktionsmethoden!$M:$M, MATCH(AT216, Produktionsmethoden!$K:$K, 0)), 0), AT216)</f>
        <v>0</v>
      </c>
      <c r="AM216" s="187" t="str" cm="1">
        <f t="array" ref="AM216">IF(ISBLANK($E216), "Bitte CN Code in Spalte C angeben", IFERROR(INDEX(Produktionsmethoden!B:B, MATCH($E216, Produktionsmethoden!$A:$A, 0), 0), ""))</f>
        <v>Bitte CN Code in Spalte C angeben</v>
      </c>
      <c r="AN216" s="187" cm="1">
        <f t="array" ref="AN216">IF(ISBLANK($E216), 0, IFERROR(INDEX(Produktionsmethoden!C:C, MATCH($E216, Produktionsmethoden!$A:$A, 0), 0), ""))</f>
        <v>0</v>
      </c>
      <c r="AO216" s="187" cm="1">
        <f t="array" ref="AO216">IF(ISBLANK($E216), 0, IFERROR(INDEX(Produktionsmethoden!D:D, MATCH($E216, Produktionsmethoden!$A:$A, 0), 0), ""))</f>
        <v>0</v>
      </c>
      <c r="AP216" s="187" cm="1">
        <f t="array" ref="AP216">IF(ISBLANK($E216), 0, IFERROR(INDEX(Produktionsmethoden!E:E, MATCH($E216, Produktionsmethoden!$A:$A, 0), 0), ""))</f>
        <v>0</v>
      </c>
      <c r="AQ216" s="187" cm="1">
        <f t="array" ref="AQ216">IF(ISBLANK($E216), 0, IFERROR(INDEX(Produktionsmethoden!F:F, MATCH($E216, Produktionsmethoden!$A:$A, 0), 0), ""))</f>
        <v>0</v>
      </c>
      <c r="AR216" s="187" cm="1">
        <f t="array" ref="AR216">IF(ISBLANK($E216), 0, IFERROR(INDEX(Produktionsmethoden!G:G, MATCH($E216, Produktionsmethoden!$A:$A, 0), 0), ""))</f>
        <v>0</v>
      </c>
      <c r="AS216" s="187" cm="1">
        <f t="array" ref="AS216">IF(ISBLANK($E216), 0, IFERROR(INDEX(Produktionsmethoden!H:H, MATCH($E216, Produktionsmethoden!$A:$A, 0), 0), ""))</f>
        <v>0</v>
      </c>
      <c r="AT216" s="187" cm="1">
        <f t="array" ref="AT216">IF(ISBLANK($E216), 0, IFERROR(INDEX(Produktionsmethoden!I:I, MATCH($E216, Produktionsmethoden!$A:$A, 0), 0), ""))</f>
        <v>0</v>
      </c>
      <c r="AU216" s="188"/>
    </row>
    <row r="217" spans="1:47" s="180" customFormat="1" ht="45" customHeight="1" thickTop="1" thickBot="1">
      <c r="A217" s="170"/>
      <c r="B217" s="179"/>
      <c r="C217" s="203">
        <v>204</v>
      </c>
      <c r="D217" s="312"/>
      <c r="E217" s="303"/>
      <c r="F217" s="313"/>
      <c r="G217" s="303"/>
      <c r="H217" s="303"/>
      <c r="I217" s="164"/>
      <c r="J217" s="303"/>
      <c r="K217" s="303"/>
      <c r="L217" s="163"/>
      <c r="M217" s="163"/>
      <c r="N217" s="307" t="str">
        <f t="shared" si="3"/>
        <v>Bitte zuerst Warenmenge in M angeben</v>
      </c>
      <c r="O217" s="163"/>
      <c r="P217" s="162"/>
      <c r="Q217" s="161"/>
      <c r="R217" s="160"/>
      <c r="S217" s="160"/>
      <c r="T217" s="159"/>
      <c r="U217" s="310"/>
      <c r="V217" s="310"/>
      <c r="W217" s="310"/>
      <c r="X217" s="310"/>
      <c r="Y217" s="310"/>
      <c r="Z217" s="310"/>
      <c r="AA217" s="310"/>
      <c r="AB217" s="206"/>
      <c r="AC217" s="206"/>
      <c r="AD217" s="207"/>
      <c r="AE217" s="200" t="str">
        <f>IFERROR(IF(NOT(AM217=0), AM217 &amp; " - " &amp; INDEX(Produktionsmethoden!$M:$M, MATCH(AM217, Produktionsmethoden!$K:$K, 0)), 0), AM217)</f>
        <v>Bitte CN Code in Spalte C angeben</v>
      </c>
      <c r="AF217" s="200">
        <f>IFERROR(IF(NOT(AN217=0), AN217 &amp; " - " &amp; INDEX(Produktionsmethoden!$M:$M, MATCH(AN217, Produktionsmethoden!$K:$K, 0)), 0), AN217)</f>
        <v>0</v>
      </c>
      <c r="AG217" s="200">
        <f>IFERROR(IF(NOT(AO217=0), AO217 &amp; " - " &amp; INDEX(Produktionsmethoden!$M:$M, MATCH(AO217, Produktionsmethoden!$K:$K, 0)), 0), AO217)</f>
        <v>0</v>
      </c>
      <c r="AH217" s="200">
        <f>IFERROR(IF(NOT(AP217=0), AP217 &amp; " - " &amp; INDEX(Produktionsmethoden!$M:$M, MATCH(AP217, Produktionsmethoden!$K:$K, 0)), 0), AP217)</f>
        <v>0</v>
      </c>
      <c r="AI217" s="200">
        <f>IFERROR(IF(NOT(AQ217=0), AQ217 &amp; " - " &amp; INDEX(Produktionsmethoden!$M:$M, MATCH(AQ217, Produktionsmethoden!$K:$K, 0)), 0), AQ217)</f>
        <v>0</v>
      </c>
      <c r="AJ217" s="200">
        <f>IFERROR(IF(NOT(AR217=0), AR217 &amp; " - " &amp; INDEX(Produktionsmethoden!$M:$M, MATCH(AR217, Produktionsmethoden!$K:$K, 0)), 0), AR217)</f>
        <v>0</v>
      </c>
      <c r="AK217" s="200">
        <f>IFERROR(IF(NOT(AS217=0), AS217 &amp; " - " &amp; INDEX(Produktionsmethoden!$M:$M, MATCH(AS217, Produktionsmethoden!$K:$K, 0)), 0), AS217)</f>
        <v>0</v>
      </c>
      <c r="AL217" s="200">
        <f>IFERROR(IF(NOT(AT217=0), AT217 &amp; " - " &amp; INDEX(Produktionsmethoden!$M:$M, MATCH(AT217, Produktionsmethoden!$K:$K, 0)), 0), AT217)</f>
        <v>0</v>
      </c>
      <c r="AM217" s="187" t="str" cm="1">
        <f t="array" ref="AM217">IF(ISBLANK($E217), "Bitte CN Code in Spalte C angeben", IFERROR(INDEX(Produktionsmethoden!B:B, MATCH($E217, Produktionsmethoden!$A:$A, 0), 0), ""))</f>
        <v>Bitte CN Code in Spalte C angeben</v>
      </c>
      <c r="AN217" s="187" cm="1">
        <f t="array" ref="AN217">IF(ISBLANK($E217), 0, IFERROR(INDEX(Produktionsmethoden!C:C, MATCH($E217, Produktionsmethoden!$A:$A, 0), 0), ""))</f>
        <v>0</v>
      </c>
      <c r="AO217" s="187" cm="1">
        <f t="array" ref="AO217">IF(ISBLANK($E217), 0, IFERROR(INDEX(Produktionsmethoden!D:D, MATCH($E217, Produktionsmethoden!$A:$A, 0), 0), ""))</f>
        <v>0</v>
      </c>
      <c r="AP217" s="187" cm="1">
        <f t="array" ref="AP217">IF(ISBLANK($E217), 0, IFERROR(INDEX(Produktionsmethoden!E:E, MATCH($E217, Produktionsmethoden!$A:$A, 0), 0), ""))</f>
        <v>0</v>
      </c>
      <c r="AQ217" s="187" cm="1">
        <f t="array" ref="AQ217">IF(ISBLANK($E217), 0, IFERROR(INDEX(Produktionsmethoden!F:F, MATCH($E217, Produktionsmethoden!$A:$A, 0), 0), ""))</f>
        <v>0</v>
      </c>
      <c r="AR217" s="187" cm="1">
        <f t="array" ref="AR217">IF(ISBLANK($E217), 0, IFERROR(INDEX(Produktionsmethoden!G:G, MATCH($E217, Produktionsmethoden!$A:$A, 0), 0), ""))</f>
        <v>0</v>
      </c>
      <c r="AS217" s="187" cm="1">
        <f t="array" ref="AS217">IF(ISBLANK($E217), 0, IFERROR(INDEX(Produktionsmethoden!H:H, MATCH($E217, Produktionsmethoden!$A:$A, 0), 0), ""))</f>
        <v>0</v>
      </c>
      <c r="AT217" s="187" cm="1">
        <f t="array" ref="AT217">IF(ISBLANK($E217), 0, IFERROR(INDEX(Produktionsmethoden!I:I, MATCH($E217, Produktionsmethoden!$A:$A, 0), 0), ""))</f>
        <v>0</v>
      </c>
      <c r="AU217" s="188"/>
    </row>
    <row r="218" spans="1:47" s="180" customFormat="1" ht="45" customHeight="1" thickTop="1" thickBot="1">
      <c r="A218" s="170"/>
      <c r="B218" s="179"/>
      <c r="C218" s="203">
        <v>205</v>
      </c>
      <c r="D218" s="312"/>
      <c r="E218" s="303"/>
      <c r="F218" s="313"/>
      <c r="G218" s="303"/>
      <c r="H218" s="303"/>
      <c r="I218" s="164"/>
      <c r="J218" s="303"/>
      <c r="K218" s="303"/>
      <c r="L218" s="163"/>
      <c r="M218" s="163"/>
      <c r="N218" s="307" t="str">
        <f t="shared" si="3"/>
        <v>Bitte zuerst Warenmenge in M angeben</v>
      </c>
      <c r="O218" s="163"/>
      <c r="P218" s="162"/>
      <c r="Q218" s="161"/>
      <c r="R218" s="160"/>
      <c r="S218" s="160"/>
      <c r="T218" s="159"/>
      <c r="U218" s="310"/>
      <c r="V218" s="310"/>
      <c r="W218" s="310"/>
      <c r="X218" s="310"/>
      <c r="Y218" s="310"/>
      <c r="Z218" s="310"/>
      <c r="AA218" s="310"/>
      <c r="AB218" s="206"/>
      <c r="AC218" s="206"/>
      <c r="AD218" s="207"/>
      <c r="AE218" s="200" t="str">
        <f>IFERROR(IF(NOT(AM218=0), AM218 &amp; " - " &amp; INDEX(Produktionsmethoden!$M:$M, MATCH(AM218, Produktionsmethoden!$K:$K, 0)), 0), AM218)</f>
        <v>Bitte CN Code in Spalte C angeben</v>
      </c>
      <c r="AF218" s="200">
        <f>IFERROR(IF(NOT(AN218=0), AN218 &amp; " - " &amp; INDEX(Produktionsmethoden!$M:$M, MATCH(AN218, Produktionsmethoden!$K:$K, 0)), 0), AN218)</f>
        <v>0</v>
      </c>
      <c r="AG218" s="200">
        <f>IFERROR(IF(NOT(AO218=0), AO218 &amp; " - " &amp; INDEX(Produktionsmethoden!$M:$M, MATCH(AO218, Produktionsmethoden!$K:$K, 0)), 0), AO218)</f>
        <v>0</v>
      </c>
      <c r="AH218" s="200">
        <f>IFERROR(IF(NOT(AP218=0), AP218 &amp; " - " &amp; INDEX(Produktionsmethoden!$M:$M, MATCH(AP218, Produktionsmethoden!$K:$K, 0)), 0), AP218)</f>
        <v>0</v>
      </c>
      <c r="AI218" s="200">
        <f>IFERROR(IF(NOT(AQ218=0), AQ218 &amp; " - " &amp; INDEX(Produktionsmethoden!$M:$M, MATCH(AQ218, Produktionsmethoden!$K:$K, 0)), 0), AQ218)</f>
        <v>0</v>
      </c>
      <c r="AJ218" s="200">
        <f>IFERROR(IF(NOT(AR218=0), AR218 &amp; " - " &amp; INDEX(Produktionsmethoden!$M:$M, MATCH(AR218, Produktionsmethoden!$K:$K, 0)), 0), AR218)</f>
        <v>0</v>
      </c>
      <c r="AK218" s="200">
        <f>IFERROR(IF(NOT(AS218=0), AS218 &amp; " - " &amp; INDEX(Produktionsmethoden!$M:$M, MATCH(AS218, Produktionsmethoden!$K:$K, 0)), 0), AS218)</f>
        <v>0</v>
      </c>
      <c r="AL218" s="200">
        <f>IFERROR(IF(NOT(AT218=0), AT218 &amp; " - " &amp; INDEX(Produktionsmethoden!$M:$M, MATCH(AT218, Produktionsmethoden!$K:$K, 0)), 0), AT218)</f>
        <v>0</v>
      </c>
      <c r="AM218" s="187" t="str" cm="1">
        <f t="array" ref="AM218">IF(ISBLANK($E218), "Bitte CN Code in Spalte C angeben", IFERROR(INDEX(Produktionsmethoden!B:B, MATCH($E218, Produktionsmethoden!$A:$A, 0), 0), ""))</f>
        <v>Bitte CN Code in Spalte C angeben</v>
      </c>
      <c r="AN218" s="187" cm="1">
        <f t="array" ref="AN218">IF(ISBLANK($E218), 0, IFERROR(INDEX(Produktionsmethoden!C:C, MATCH($E218, Produktionsmethoden!$A:$A, 0), 0), ""))</f>
        <v>0</v>
      </c>
      <c r="AO218" s="187" cm="1">
        <f t="array" ref="AO218">IF(ISBLANK($E218), 0, IFERROR(INDEX(Produktionsmethoden!D:D, MATCH($E218, Produktionsmethoden!$A:$A, 0), 0), ""))</f>
        <v>0</v>
      </c>
      <c r="AP218" s="187" cm="1">
        <f t="array" ref="AP218">IF(ISBLANK($E218), 0, IFERROR(INDEX(Produktionsmethoden!E:E, MATCH($E218, Produktionsmethoden!$A:$A, 0), 0), ""))</f>
        <v>0</v>
      </c>
      <c r="AQ218" s="187" cm="1">
        <f t="array" ref="AQ218">IF(ISBLANK($E218), 0, IFERROR(INDEX(Produktionsmethoden!F:F, MATCH($E218, Produktionsmethoden!$A:$A, 0), 0), ""))</f>
        <v>0</v>
      </c>
      <c r="AR218" s="187" cm="1">
        <f t="array" ref="AR218">IF(ISBLANK($E218), 0, IFERROR(INDEX(Produktionsmethoden!G:G, MATCH($E218, Produktionsmethoden!$A:$A, 0), 0), ""))</f>
        <v>0</v>
      </c>
      <c r="AS218" s="187" cm="1">
        <f t="array" ref="AS218">IF(ISBLANK($E218), 0, IFERROR(INDEX(Produktionsmethoden!H:H, MATCH($E218, Produktionsmethoden!$A:$A, 0), 0), ""))</f>
        <v>0</v>
      </c>
      <c r="AT218" s="187" cm="1">
        <f t="array" ref="AT218">IF(ISBLANK($E218), 0, IFERROR(INDEX(Produktionsmethoden!I:I, MATCH($E218, Produktionsmethoden!$A:$A, 0), 0), ""))</f>
        <v>0</v>
      </c>
      <c r="AU218" s="188"/>
    </row>
    <row r="219" spans="1:47" s="180" customFormat="1" ht="45" customHeight="1" thickTop="1" thickBot="1">
      <c r="A219" s="170"/>
      <c r="B219" s="179"/>
      <c r="C219" s="203">
        <v>206</v>
      </c>
      <c r="D219" s="312"/>
      <c r="E219" s="303"/>
      <c r="F219" s="313"/>
      <c r="G219" s="303"/>
      <c r="H219" s="303"/>
      <c r="I219" s="164"/>
      <c r="J219" s="303"/>
      <c r="K219" s="303"/>
      <c r="L219" s="163"/>
      <c r="M219" s="163"/>
      <c r="N219" s="307" t="str">
        <f t="shared" si="3"/>
        <v>Bitte zuerst Warenmenge in M angeben</v>
      </c>
      <c r="O219" s="163"/>
      <c r="P219" s="162"/>
      <c r="Q219" s="161"/>
      <c r="R219" s="160"/>
      <c r="S219" s="160"/>
      <c r="T219" s="159"/>
      <c r="U219" s="310"/>
      <c r="V219" s="310"/>
      <c r="W219" s="310"/>
      <c r="X219" s="310"/>
      <c r="Y219" s="310"/>
      <c r="Z219" s="310"/>
      <c r="AA219" s="310"/>
      <c r="AB219" s="206"/>
      <c r="AC219" s="206"/>
      <c r="AD219" s="207"/>
      <c r="AE219" s="200" t="str">
        <f>IFERROR(IF(NOT(AM219=0), AM219 &amp; " - " &amp; INDEX(Produktionsmethoden!$M:$M, MATCH(AM219, Produktionsmethoden!$K:$K, 0)), 0), AM219)</f>
        <v>Bitte CN Code in Spalte C angeben</v>
      </c>
      <c r="AF219" s="200">
        <f>IFERROR(IF(NOT(AN219=0), AN219 &amp; " - " &amp; INDEX(Produktionsmethoden!$M:$M, MATCH(AN219, Produktionsmethoden!$K:$K, 0)), 0), AN219)</f>
        <v>0</v>
      </c>
      <c r="AG219" s="200">
        <f>IFERROR(IF(NOT(AO219=0), AO219 &amp; " - " &amp; INDEX(Produktionsmethoden!$M:$M, MATCH(AO219, Produktionsmethoden!$K:$K, 0)), 0), AO219)</f>
        <v>0</v>
      </c>
      <c r="AH219" s="200">
        <f>IFERROR(IF(NOT(AP219=0), AP219 &amp; " - " &amp; INDEX(Produktionsmethoden!$M:$M, MATCH(AP219, Produktionsmethoden!$K:$K, 0)), 0), AP219)</f>
        <v>0</v>
      </c>
      <c r="AI219" s="200">
        <f>IFERROR(IF(NOT(AQ219=0), AQ219 &amp; " - " &amp; INDEX(Produktionsmethoden!$M:$M, MATCH(AQ219, Produktionsmethoden!$K:$K, 0)), 0), AQ219)</f>
        <v>0</v>
      </c>
      <c r="AJ219" s="200">
        <f>IFERROR(IF(NOT(AR219=0), AR219 &amp; " - " &amp; INDEX(Produktionsmethoden!$M:$M, MATCH(AR219, Produktionsmethoden!$K:$K, 0)), 0), AR219)</f>
        <v>0</v>
      </c>
      <c r="AK219" s="200">
        <f>IFERROR(IF(NOT(AS219=0), AS219 &amp; " - " &amp; INDEX(Produktionsmethoden!$M:$M, MATCH(AS219, Produktionsmethoden!$K:$K, 0)), 0), AS219)</f>
        <v>0</v>
      </c>
      <c r="AL219" s="200">
        <f>IFERROR(IF(NOT(AT219=0), AT219 &amp; " - " &amp; INDEX(Produktionsmethoden!$M:$M, MATCH(AT219, Produktionsmethoden!$K:$K, 0)), 0), AT219)</f>
        <v>0</v>
      </c>
      <c r="AM219" s="187" t="str" cm="1">
        <f t="array" ref="AM219">IF(ISBLANK($E219), "Bitte CN Code in Spalte C angeben", IFERROR(INDEX(Produktionsmethoden!B:B, MATCH($E219, Produktionsmethoden!$A:$A, 0), 0), ""))</f>
        <v>Bitte CN Code in Spalte C angeben</v>
      </c>
      <c r="AN219" s="187" cm="1">
        <f t="array" ref="AN219">IF(ISBLANK($E219), 0, IFERROR(INDEX(Produktionsmethoden!C:C, MATCH($E219, Produktionsmethoden!$A:$A, 0), 0), ""))</f>
        <v>0</v>
      </c>
      <c r="AO219" s="187" cm="1">
        <f t="array" ref="AO219">IF(ISBLANK($E219), 0, IFERROR(INDEX(Produktionsmethoden!D:D, MATCH($E219, Produktionsmethoden!$A:$A, 0), 0), ""))</f>
        <v>0</v>
      </c>
      <c r="AP219" s="187" cm="1">
        <f t="array" ref="AP219">IF(ISBLANK($E219), 0, IFERROR(INDEX(Produktionsmethoden!E:E, MATCH($E219, Produktionsmethoden!$A:$A, 0), 0), ""))</f>
        <v>0</v>
      </c>
      <c r="AQ219" s="187" cm="1">
        <f t="array" ref="AQ219">IF(ISBLANK($E219), 0, IFERROR(INDEX(Produktionsmethoden!F:F, MATCH($E219, Produktionsmethoden!$A:$A, 0), 0), ""))</f>
        <v>0</v>
      </c>
      <c r="AR219" s="187" cm="1">
        <f t="array" ref="AR219">IF(ISBLANK($E219), 0, IFERROR(INDEX(Produktionsmethoden!G:G, MATCH($E219, Produktionsmethoden!$A:$A, 0), 0), ""))</f>
        <v>0</v>
      </c>
      <c r="AS219" s="187" cm="1">
        <f t="array" ref="AS219">IF(ISBLANK($E219), 0, IFERROR(INDEX(Produktionsmethoden!H:H, MATCH($E219, Produktionsmethoden!$A:$A, 0), 0), ""))</f>
        <v>0</v>
      </c>
      <c r="AT219" s="187" cm="1">
        <f t="array" ref="AT219">IF(ISBLANK($E219), 0, IFERROR(INDEX(Produktionsmethoden!I:I, MATCH($E219, Produktionsmethoden!$A:$A, 0), 0), ""))</f>
        <v>0</v>
      </c>
      <c r="AU219" s="188"/>
    </row>
    <row r="220" spans="1:47" s="180" customFormat="1" ht="45" customHeight="1" thickTop="1" thickBot="1">
      <c r="A220" s="170"/>
      <c r="B220" s="179"/>
      <c r="C220" s="203">
        <v>207</v>
      </c>
      <c r="D220" s="312"/>
      <c r="E220" s="303"/>
      <c r="F220" s="313"/>
      <c r="G220" s="303"/>
      <c r="H220" s="303"/>
      <c r="I220" s="164"/>
      <c r="J220" s="303"/>
      <c r="K220" s="303"/>
      <c r="L220" s="163"/>
      <c r="M220" s="163"/>
      <c r="N220" s="307" t="str">
        <f t="shared" si="3"/>
        <v>Bitte zuerst Warenmenge in M angeben</v>
      </c>
      <c r="O220" s="163"/>
      <c r="P220" s="162"/>
      <c r="Q220" s="161"/>
      <c r="R220" s="160"/>
      <c r="S220" s="160"/>
      <c r="T220" s="159"/>
      <c r="U220" s="310"/>
      <c r="V220" s="310"/>
      <c r="W220" s="310"/>
      <c r="X220" s="310"/>
      <c r="Y220" s="310"/>
      <c r="Z220" s="310"/>
      <c r="AA220" s="310"/>
      <c r="AB220" s="206"/>
      <c r="AC220" s="206"/>
      <c r="AD220" s="207"/>
      <c r="AE220" s="200" t="str">
        <f>IFERROR(IF(NOT(AM220=0), AM220 &amp; " - " &amp; INDEX(Produktionsmethoden!$M:$M, MATCH(AM220, Produktionsmethoden!$K:$K, 0)), 0), AM220)</f>
        <v>Bitte CN Code in Spalte C angeben</v>
      </c>
      <c r="AF220" s="200">
        <f>IFERROR(IF(NOT(AN220=0), AN220 &amp; " - " &amp; INDEX(Produktionsmethoden!$M:$M, MATCH(AN220, Produktionsmethoden!$K:$K, 0)), 0), AN220)</f>
        <v>0</v>
      </c>
      <c r="AG220" s="200">
        <f>IFERROR(IF(NOT(AO220=0), AO220 &amp; " - " &amp; INDEX(Produktionsmethoden!$M:$M, MATCH(AO220, Produktionsmethoden!$K:$K, 0)), 0), AO220)</f>
        <v>0</v>
      </c>
      <c r="AH220" s="200">
        <f>IFERROR(IF(NOT(AP220=0), AP220 &amp; " - " &amp; INDEX(Produktionsmethoden!$M:$M, MATCH(AP220, Produktionsmethoden!$K:$K, 0)), 0), AP220)</f>
        <v>0</v>
      </c>
      <c r="AI220" s="200">
        <f>IFERROR(IF(NOT(AQ220=0), AQ220 &amp; " - " &amp; INDEX(Produktionsmethoden!$M:$M, MATCH(AQ220, Produktionsmethoden!$K:$K, 0)), 0), AQ220)</f>
        <v>0</v>
      </c>
      <c r="AJ220" s="200">
        <f>IFERROR(IF(NOT(AR220=0), AR220 &amp; " - " &amp; INDEX(Produktionsmethoden!$M:$M, MATCH(AR220, Produktionsmethoden!$K:$K, 0)), 0), AR220)</f>
        <v>0</v>
      </c>
      <c r="AK220" s="200">
        <f>IFERROR(IF(NOT(AS220=0), AS220 &amp; " - " &amp; INDEX(Produktionsmethoden!$M:$M, MATCH(AS220, Produktionsmethoden!$K:$K, 0)), 0), AS220)</f>
        <v>0</v>
      </c>
      <c r="AL220" s="200">
        <f>IFERROR(IF(NOT(AT220=0), AT220 &amp; " - " &amp; INDEX(Produktionsmethoden!$M:$M, MATCH(AT220, Produktionsmethoden!$K:$K, 0)), 0), AT220)</f>
        <v>0</v>
      </c>
      <c r="AM220" s="187" t="str" cm="1">
        <f t="array" ref="AM220">IF(ISBLANK($E220), "Bitte CN Code in Spalte C angeben", IFERROR(INDEX(Produktionsmethoden!B:B, MATCH($E220, Produktionsmethoden!$A:$A, 0), 0), ""))</f>
        <v>Bitte CN Code in Spalte C angeben</v>
      </c>
      <c r="AN220" s="187" cm="1">
        <f t="array" ref="AN220">IF(ISBLANK($E220), 0, IFERROR(INDEX(Produktionsmethoden!C:C, MATCH($E220, Produktionsmethoden!$A:$A, 0), 0), ""))</f>
        <v>0</v>
      </c>
      <c r="AO220" s="187" cm="1">
        <f t="array" ref="AO220">IF(ISBLANK($E220), 0, IFERROR(INDEX(Produktionsmethoden!D:D, MATCH($E220, Produktionsmethoden!$A:$A, 0), 0), ""))</f>
        <v>0</v>
      </c>
      <c r="AP220" s="187" cm="1">
        <f t="array" ref="AP220">IF(ISBLANK($E220), 0, IFERROR(INDEX(Produktionsmethoden!E:E, MATCH($E220, Produktionsmethoden!$A:$A, 0), 0), ""))</f>
        <v>0</v>
      </c>
      <c r="AQ220" s="187" cm="1">
        <f t="array" ref="AQ220">IF(ISBLANK($E220), 0, IFERROR(INDEX(Produktionsmethoden!F:F, MATCH($E220, Produktionsmethoden!$A:$A, 0), 0), ""))</f>
        <v>0</v>
      </c>
      <c r="AR220" s="187" cm="1">
        <f t="array" ref="AR220">IF(ISBLANK($E220), 0, IFERROR(INDEX(Produktionsmethoden!G:G, MATCH($E220, Produktionsmethoden!$A:$A, 0), 0), ""))</f>
        <v>0</v>
      </c>
      <c r="AS220" s="187" cm="1">
        <f t="array" ref="AS220">IF(ISBLANK($E220), 0, IFERROR(INDEX(Produktionsmethoden!H:H, MATCH($E220, Produktionsmethoden!$A:$A, 0), 0), ""))</f>
        <v>0</v>
      </c>
      <c r="AT220" s="187" cm="1">
        <f t="array" ref="AT220">IF(ISBLANK($E220), 0, IFERROR(INDEX(Produktionsmethoden!I:I, MATCH($E220, Produktionsmethoden!$A:$A, 0), 0), ""))</f>
        <v>0</v>
      </c>
      <c r="AU220" s="188"/>
    </row>
    <row r="221" spans="1:47" s="180" customFormat="1" ht="45" customHeight="1" thickTop="1" thickBot="1">
      <c r="A221" s="170"/>
      <c r="B221" s="179"/>
      <c r="C221" s="203">
        <v>208</v>
      </c>
      <c r="D221" s="312"/>
      <c r="E221" s="303"/>
      <c r="F221" s="313"/>
      <c r="G221" s="303"/>
      <c r="H221" s="303"/>
      <c r="I221" s="164"/>
      <c r="J221" s="303"/>
      <c r="K221" s="303"/>
      <c r="L221" s="163"/>
      <c r="M221" s="163"/>
      <c r="N221" s="307" t="str">
        <f t="shared" si="3"/>
        <v>Bitte zuerst Warenmenge in M angeben</v>
      </c>
      <c r="O221" s="163"/>
      <c r="P221" s="162"/>
      <c r="Q221" s="161"/>
      <c r="R221" s="160"/>
      <c r="S221" s="160"/>
      <c r="T221" s="159"/>
      <c r="U221" s="310"/>
      <c r="V221" s="310"/>
      <c r="W221" s="310"/>
      <c r="X221" s="310"/>
      <c r="Y221" s="310"/>
      <c r="Z221" s="310"/>
      <c r="AA221" s="310"/>
      <c r="AB221" s="206"/>
      <c r="AC221" s="206"/>
      <c r="AD221" s="207"/>
      <c r="AE221" s="200" t="str">
        <f>IFERROR(IF(NOT(AM221=0), AM221 &amp; " - " &amp; INDEX(Produktionsmethoden!$M:$M, MATCH(AM221, Produktionsmethoden!$K:$K, 0)), 0), AM221)</f>
        <v>Bitte CN Code in Spalte C angeben</v>
      </c>
      <c r="AF221" s="200">
        <f>IFERROR(IF(NOT(AN221=0), AN221 &amp; " - " &amp; INDEX(Produktionsmethoden!$M:$M, MATCH(AN221, Produktionsmethoden!$K:$K, 0)), 0), AN221)</f>
        <v>0</v>
      </c>
      <c r="AG221" s="200">
        <f>IFERROR(IF(NOT(AO221=0), AO221 &amp; " - " &amp; INDEX(Produktionsmethoden!$M:$M, MATCH(AO221, Produktionsmethoden!$K:$K, 0)), 0), AO221)</f>
        <v>0</v>
      </c>
      <c r="AH221" s="200">
        <f>IFERROR(IF(NOT(AP221=0), AP221 &amp; " - " &amp; INDEX(Produktionsmethoden!$M:$M, MATCH(AP221, Produktionsmethoden!$K:$K, 0)), 0), AP221)</f>
        <v>0</v>
      </c>
      <c r="AI221" s="200">
        <f>IFERROR(IF(NOT(AQ221=0), AQ221 &amp; " - " &amp; INDEX(Produktionsmethoden!$M:$M, MATCH(AQ221, Produktionsmethoden!$K:$K, 0)), 0), AQ221)</f>
        <v>0</v>
      </c>
      <c r="AJ221" s="200">
        <f>IFERROR(IF(NOT(AR221=0), AR221 &amp; " - " &amp; INDEX(Produktionsmethoden!$M:$M, MATCH(AR221, Produktionsmethoden!$K:$K, 0)), 0), AR221)</f>
        <v>0</v>
      </c>
      <c r="AK221" s="200">
        <f>IFERROR(IF(NOT(AS221=0), AS221 &amp; " - " &amp; INDEX(Produktionsmethoden!$M:$M, MATCH(AS221, Produktionsmethoden!$K:$K, 0)), 0), AS221)</f>
        <v>0</v>
      </c>
      <c r="AL221" s="200">
        <f>IFERROR(IF(NOT(AT221=0), AT221 &amp; " - " &amp; INDEX(Produktionsmethoden!$M:$M, MATCH(AT221, Produktionsmethoden!$K:$K, 0)), 0), AT221)</f>
        <v>0</v>
      </c>
      <c r="AM221" s="187" t="str" cm="1">
        <f t="array" ref="AM221">IF(ISBLANK($E221), "Bitte CN Code in Spalte C angeben", IFERROR(INDEX(Produktionsmethoden!B:B, MATCH($E221, Produktionsmethoden!$A:$A, 0), 0), ""))</f>
        <v>Bitte CN Code in Spalte C angeben</v>
      </c>
      <c r="AN221" s="187" cm="1">
        <f t="array" ref="AN221">IF(ISBLANK($E221), 0, IFERROR(INDEX(Produktionsmethoden!C:C, MATCH($E221, Produktionsmethoden!$A:$A, 0), 0), ""))</f>
        <v>0</v>
      </c>
      <c r="AO221" s="187" cm="1">
        <f t="array" ref="AO221">IF(ISBLANK($E221), 0, IFERROR(INDEX(Produktionsmethoden!D:D, MATCH($E221, Produktionsmethoden!$A:$A, 0), 0), ""))</f>
        <v>0</v>
      </c>
      <c r="AP221" s="187" cm="1">
        <f t="array" ref="AP221">IF(ISBLANK($E221), 0, IFERROR(INDEX(Produktionsmethoden!E:E, MATCH($E221, Produktionsmethoden!$A:$A, 0), 0), ""))</f>
        <v>0</v>
      </c>
      <c r="AQ221" s="187" cm="1">
        <f t="array" ref="AQ221">IF(ISBLANK($E221), 0, IFERROR(INDEX(Produktionsmethoden!F:F, MATCH($E221, Produktionsmethoden!$A:$A, 0), 0), ""))</f>
        <v>0</v>
      </c>
      <c r="AR221" s="187" cm="1">
        <f t="array" ref="AR221">IF(ISBLANK($E221), 0, IFERROR(INDEX(Produktionsmethoden!G:G, MATCH($E221, Produktionsmethoden!$A:$A, 0), 0), ""))</f>
        <v>0</v>
      </c>
      <c r="AS221" s="187" cm="1">
        <f t="array" ref="AS221">IF(ISBLANK($E221), 0, IFERROR(INDEX(Produktionsmethoden!H:H, MATCH($E221, Produktionsmethoden!$A:$A, 0), 0), ""))</f>
        <v>0</v>
      </c>
      <c r="AT221" s="187" cm="1">
        <f t="array" ref="AT221">IF(ISBLANK($E221), 0, IFERROR(INDEX(Produktionsmethoden!I:I, MATCH($E221, Produktionsmethoden!$A:$A, 0), 0), ""))</f>
        <v>0</v>
      </c>
      <c r="AU221" s="188"/>
    </row>
    <row r="222" spans="1:47" s="180" customFormat="1" ht="45" customHeight="1" thickTop="1" thickBot="1">
      <c r="A222" s="170"/>
      <c r="B222" s="179"/>
      <c r="C222" s="203">
        <v>209</v>
      </c>
      <c r="D222" s="312"/>
      <c r="E222" s="303"/>
      <c r="F222" s="313"/>
      <c r="G222" s="303"/>
      <c r="H222" s="303"/>
      <c r="I222" s="164"/>
      <c r="J222" s="303"/>
      <c r="K222" s="303"/>
      <c r="L222" s="163"/>
      <c r="M222" s="163"/>
      <c r="N222" s="307" t="str">
        <f t="shared" si="3"/>
        <v>Bitte zuerst Warenmenge in M angeben</v>
      </c>
      <c r="O222" s="163"/>
      <c r="P222" s="162"/>
      <c r="Q222" s="161"/>
      <c r="R222" s="160"/>
      <c r="S222" s="160"/>
      <c r="T222" s="159"/>
      <c r="U222" s="310"/>
      <c r="V222" s="310"/>
      <c r="W222" s="310"/>
      <c r="X222" s="310"/>
      <c r="Y222" s="310"/>
      <c r="Z222" s="310"/>
      <c r="AA222" s="310"/>
      <c r="AB222" s="206"/>
      <c r="AC222" s="206"/>
      <c r="AD222" s="207"/>
      <c r="AE222" s="200" t="str">
        <f>IFERROR(IF(NOT(AM222=0), AM222 &amp; " - " &amp; INDEX(Produktionsmethoden!$M:$M, MATCH(AM222, Produktionsmethoden!$K:$K, 0)), 0), AM222)</f>
        <v>Bitte CN Code in Spalte C angeben</v>
      </c>
      <c r="AF222" s="200">
        <f>IFERROR(IF(NOT(AN222=0), AN222 &amp; " - " &amp; INDEX(Produktionsmethoden!$M:$M, MATCH(AN222, Produktionsmethoden!$K:$K, 0)), 0), AN222)</f>
        <v>0</v>
      </c>
      <c r="AG222" s="200">
        <f>IFERROR(IF(NOT(AO222=0), AO222 &amp; " - " &amp; INDEX(Produktionsmethoden!$M:$M, MATCH(AO222, Produktionsmethoden!$K:$K, 0)), 0), AO222)</f>
        <v>0</v>
      </c>
      <c r="AH222" s="200">
        <f>IFERROR(IF(NOT(AP222=0), AP222 &amp; " - " &amp; INDEX(Produktionsmethoden!$M:$M, MATCH(AP222, Produktionsmethoden!$K:$K, 0)), 0), AP222)</f>
        <v>0</v>
      </c>
      <c r="AI222" s="200">
        <f>IFERROR(IF(NOT(AQ222=0), AQ222 &amp; " - " &amp; INDEX(Produktionsmethoden!$M:$M, MATCH(AQ222, Produktionsmethoden!$K:$K, 0)), 0), AQ222)</f>
        <v>0</v>
      </c>
      <c r="AJ222" s="200">
        <f>IFERROR(IF(NOT(AR222=0), AR222 &amp; " - " &amp; INDEX(Produktionsmethoden!$M:$M, MATCH(AR222, Produktionsmethoden!$K:$K, 0)), 0), AR222)</f>
        <v>0</v>
      </c>
      <c r="AK222" s="200">
        <f>IFERROR(IF(NOT(AS222=0), AS222 &amp; " - " &amp; INDEX(Produktionsmethoden!$M:$M, MATCH(AS222, Produktionsmethoden!$K:$K, 0)), 0), AS222)</f>
        <v>0</v>
      </c>
      <c r="AL222" s="200">
        <f>IFERROR(IF(NOT(AT222=0), AT222 &amp; " - " &amp; INDEX(Produktionsmethoden!$M:$M, MATCH(AT222, Produktionsmethoden!$K:$K, 0)), 0), AT222)</f>
        <v>0</v>
      </c>
      <c r="AM222" s="187" t="str" cm="1">
        <f t="array" ref="AM222">IF(ISBLANK($E222), "Bitte CN Code in Spalte C angeben", IFERROR(INDEX(Produktionsmethoden!B:B, MATCH($E222, Produktionsmethoden!$A:$A, 0), 0), ""))</f>
        <v>Bitte CN Code in Spalte C angeben</v>
      </c>
      <c r="AN222" s="187" cm="1">
        <f t="array" ref="AN222">IF(ISBLANK($E222), 0, IFERROR(INDEX(Produktionsmethoden!C:C, MATCH($E222, Produktionsmethoden!$A:$A, 0), 0), ""))</f>
        <v>0</v>
      </c>
      <c r="AO222" s="187" cm="1">
        <f t="array" ref="AO222">IF(ISBLANK($E222), 0, IFERROR(INDEX(Produktionsmethoden!D:D, MATCH($E222, Produktionsmethoden!$A:$A, 0), 0), ""))</f>
        <v>0</v>
      </c>
      <c r="AP222" s="187" cm="1">
        <f t="array" ref="AP222">IF(ISBLANK($E222), 0, IFERROR(INDEX(Produktionsmethoden!E:E, MATCH($E222, Produktionsmethoden!$A:$A, 0), 0), ""))</f>
        <v>0</v>
      </c>
      <c r="AQ222" s="187" cm="1">
        <f t="array" ref="AQ222">IF(ISBLANK($E222), 0, IFERROR(INDEX(Produktionsmethoden!F:F, MATCH($E222, Produktionsmethoden!$A:$A, 0), 0), ""))</f>
        <v>0</v>
      </c>
      <c r="AR222" s="187" cm="1">
        <f t="array" ref="AR222">IF(ISBLANK($E222), 0, IFERROR(INDEX(Produktionsmethoden!G:G, MATCH($E222, Produktionsmethoden!$A:$A, 0), 0), ""))</f>
        <v>0</v>
      </c>
      <c r="AS222" s="187" cm="1">
        <f t="array" ref="AS222">IF(ISBLANK($E222), 0, IFERROR(INDEX(Produktionsmethoden!H:H, MATCH($E222, Produktionsmethoden!$A:$A, 0), 0), ""))</f>
        <v>0</v>
      </c>
      <c r="AT222" s="187" cm="1">
        <f t="array" ref="AT222">IF(ISBLANK($E222), 0, IFERROR(INDEX(Produktionsmethoden!I:I, MATCH($E222, Produktionsmethoden!$A:$A, 0), 0), ""))</f>
        <v>0</v>
      </c>
      <c r="AU222" s="188"/>
    </row>
    <row r="223" spans="1:47" s="180" customFormat="1" ht="45" customHeight="1" thickTop="1" thickBot="1">
      <c r="A223" s="170"/>
      <c r="B223" s="179"/>
      <c r="C223" s="203">
        <v>210</v>
      </c>
      <c r="D223" s="312"/>
      <c r="E223" s="303"/>
      <c r="F223" s="313"/>
      <c r="G223" s="303"/>
      <c r="H223" s="303"/>
      <c r="I223" s="164"/>
      <c r="J223" s="303"/>
      <c r="K223" s="303"/>
      <c r="L223" s="163"/>
      <c r="M223" s="163"/>
      <c r="N223" s="307" t="str">
        <f t="shared" si="3"/>
        <v>Bitte zuerst Warenmenge in M angeben</v>
      </c>
      <c r="O223" s="163"/>
      <c r="P223" s="162"/>
      <c r="Q223" s="161"/>
      <c r="R223" s="160"/>
      <c r="S223" s="160"/>
      <c r="T223" s="159"/>
      <c r="U223" s="310"/>
      <c r="V223" s="310"/>
      <c r="W223" s="310"/>
      <c r="X223" s="310"/>
      <c r="Y223" s="310"/>
      <c r="Z223" s="310"/>
      <c r="AA223" s="310"/>
      <c r="AB223" s="206"/>
      <c r="AC223" s="206"/>
      <c r="AD223" s="207"/>
      <c r="AE223" s="200" t="str">
        <f>IFERROR(IF(NOT(AM223=0), AM223 &amp; " - " &amp; INDEX(Produktionsmethoden!$M:$M, MATCH(AM223, Produktionsmethoden!$K:$K, 0)), 0), AM223)</f>
        <v>Bitte CN Code in Spalte C angeben</v>
      </c>
      <c r="AF223" s="200">
        <f>IFERROR(IF(NOT(AN223=0), AN223 &amp; " - " &amp; INDEX(Produktionsmethoden!$M:$M, MATCH(AN223, Produktionsmethoden!$K:$K, 0)), 0), AN223)</f>
        <v>0</v>
      </c>
      <c r="AG223" s="200">
        <f>IFERROR(IF(NOT(AO223=0), AO223 &amp; " - " &amp; INDEX(Produktionsmethoden!$M:$M, MATCH(AO223, Produktionsmethoden!$K:$K, 0)), 0), AO223)</f>
        <v>0</v>
      </c>
      <c r="AH223" s="200">
        <f>IFERROR(IF(NOT(AP223=0), AP223 &amp; " - " &amp; INDEX(Produktionsmethoden!$M:$M, MATCH(AP223, Produktionsmethoden!$K:$K, 0)), 0), AP223)</f>
        <v>0</v>
      </c>
      <c r="AI223" s="200">
        <f>IFERROR(IF(NOT(AQ223=0), AQ223 &amp; " - " &amp; INDEX(Produktionsmethoden!$M:$M, MATCH(AQ223, Produktionsmethoden!$K:$K, 0)), 0), AQ223)</f>
        <v>0</v>
      </c>
      <c r="AJ223" s="200">
        <f>IFERROR(IF(NOT(AR223=0), AR223 &amp; " - " &amp; INDEX(Produktionsmethoden!$M:$M, MATCH(AR223, Produktionsmethoden!$K:$K, 0)), 0), AR223)</f>
        <v>0</v>
      </c>
      <c r="AK223" s="200">
        <f>IFERROR(IF(NOT(AS223=0), AS223 &amp; " - " &amp; INDEX(Produktionsmethoden!$M:$M, MATCH(AS223, Produktionsmethoden!$K:$K, 0)), 0), AS223)</f>
        <v>0</v>
      </c>
      <c r="AL223" s="200">
        <f>IFERROR(IF(NOT(AT223=0), AT223 &amp; " - " &amp; INDEX(Produktionsmethoden!$M:$M, MATCH(AT223, Produktionsmethoden!$K:$K, 0)), 0), AT223)</f>
        <v>0</v>
      </c>
      <c r="AM223" s="187" t="str" cm="1">
        <f t="array" ref="AM223">IF(ISBLANK($E223), "Bitte CN Code in Spalte C angeben", IFERROR(INDEX(Produktionsmethoden!B:B, MATCH($E223, Produktionsmethoden!$A:$A, 0), 0), ""))</f>
        <v>Bitte CN Code in Spalte C angeben</v>
      </c>
      <c r="AN223" s="187" cm="1">
        <f t="array" ref="AN223">IF(ISBLANK($E223), 0, IFERROR(INDEX(Produktionsmethoden!C:C, MATCH($E223, Produktionsmethoden!$A:$A, 0), 0), ""))</f>
        <v>0</v>
      </c>
      <c r="AO223" s="187" cm="1">
        <f t="array" ref="AO223">IF(ISBLANK($E223), 0, IFERROR(INDEX(Produktionsmethoden!D:D, MATCH($E223, Produktionsmethoden!$A:$A, 0), 0), ""))</f>
        <v>0</v>
      </c>
      <c r="AP223" s="187" cm="1">
        <f t="array" ref="AP223">IF(ISBLANK($E223), 0, IFERROR(INDEX(Produktionsmethoden!E:E, MATCH($E223, Produktionsmethoden!$A:$A, 0), 0), ""))</f>
        <v>0</v>
      </c>
      <c r="AQ223" s="187" cm="1">
        <f t="array" ref="AQ223">IF(ISBLANK($E223), 0, IFERROR(INDEX(Produktionsmethoden!F:F, MATCH($E223, Produktionsmethoden!$A:$A, 0), 0), ""))</f>
        <v>0</v>
      </c>
      <c r="AR223" s="187" cm="1">
        <f t="array" ref="AR223">IF(ISBLANK($E223), 0, IFERROR(INDEX(Produktionsmethoden!G:G, MATCH($E223, Produktionsmethoden!$A:$A, 0), 0), ""))</f>
        <v>0</v>
      </c>
      <c r="AS223" s="187" cm="1">
        <f t="array" ref="AS223">IF(ISBLANK($E223), 0, IFERROR(INDEX(Produktionsmethoden!H:H, MATCH($E223, Produktionsmethoden!$A:$A, 0), 0), ""))</f>
        <v>0</v>
      </c>
      <c r="AT223" s="187" cm="1">
        <f t="array" ref="AT223">IF(ISBLANK($E223), 0, IFERROR(INDEX(Produktionsmethoden!I:I, MATCH($E223, Produktionsmethoden!$A:$A, 0), 0), ""))</f>
        <v>0</v>
      </c>
      <c r="AU223" s="188"/>
    </row>
    <row r="224" spans="1:47" s="180" customFormat="1" ht="45" customHeight="1" thickTop="1" thickBot="1">
      <c r="A224" s="170"/>
      <c r="B224" s="179"/>
      <c r="C224" s="203">
        <v>211</v>
      </c>
      <c r="D224" s="312"/>
      <c r="E224" s="303"/>
      <c r="F224" s="313"/>
      <c r="G224" s="303"/>
      <c r="H224" s="303"/>
      <c r="I224" s="164"/>
      <c r="J224" s="303"/>
      <c r="K224" s="303"/>
      <c r="L224" s="163"/>
      <c r="M224" s="163"/>
      <c r="N224" s="307" t="str">
        <f t="shared" si="3"/>
        <v>Bitte zuerst Warenmenge in M angeben</v>
      </c>
      <c r="O224" s="163"/>
      <c r="P224" s="162"/>
      <c r="Q224" s="161"/>
      <c r="R224" s="160"/>
      <c r="S224" s="160"/>
      <c r="T224" s="159"/>
      <c r="U224" s="310"/>
      <c r="V224" s="310"/>
      <c r="W224" s="310"/>
      <c r="X224" s="310"/>
      <c r="Y224" s="310"/>
      <c r="Z224" s="310"/>
      <c r="AA224" s="310"/>
      <c r="AB224" s="206"/>
      <c r="AC224" s="206"/>
      <c r="AD224" s="207"/>
      <c r="AE224" s="200" t="str">
        <f>IFERROR(IF(NOT(AM224=0), AM224 &amp; " - " &amp; INDEX(Produktionsmethoden!$M:$M, MATCH(AM224, Produktionsmethoden!$K:$K, 0)), 0), AM224)</f>
        <v>Bitte CN Code in Spalte C angeben</v>
      </c>
      <c r="AF224" s="200">
        <f>IFERROR(IF(NOT(AN224=0), AN224 &amp; " - " &amp; INDEX(Produktionsmethoden!$M:$M, MATCH(AN224, Produktionsmethoden!$K:$K, 0)), 0), AN224)</f>
        <v>0</v>
      </c>
      <c r="AG224" s="200">
        <f>IFERROR(IF(NOT(AO224=0), AO224 &amp; " - " &amp; INDEX(Produktionsmethoden!$M:$M, MATCH(AO224, Produktionsmethoden!$K:$K, 0)), 0), AO224)</f>
        <v>0</v>
      </c>
      <c r="AH224" s="200">
        <f>IFERROR(IF(NOT(AP224=0), AP224 &amp; " - " &amp; INDEX(Produktionsmethoden!$M:$M, MATCH(AP224, Produktionsmethoden!$K:$K, 0)), 0), AP224)</f>
        <v>0</v>
      </c>
      <c r="AI224" s="200">
        <f>IFERROR(IF(NOT(AQ224=0), AQ224 &amp; " - " &amp; INDEX(Produktionsmethoden!$M:$M, MATCH(AQ224, Produktionsmethoden!$K:$K, 0)), 0), AQ224)</f>
        <v>0</v>
      </c>
      <c r="AJ224" s="200">
        <f>IFERROR(IF(NOT(AR224=0), AR224 &amp; " - " &amp; INDEX(Produktionsmethoden!$M:$M, MATCH(AR224, Produktionsmethoden!$K:$K, 0)), 0), AR224)</f>
        <v>0</v>
      </c>
      <c r="AK224" s="200">
        <f>IFERROR(IF(NOT(AS224=0), AS224 &amp; " - " &amp; INDEX(Produktionsmethoden!$M:$M, MATCH(AS224, Produktionsmethoden!$K:$K, 0)), 0), AS224)</f>
        <v>0</v>
      </c>
      <c r="AL224" s="200">
        <f>IFERROR(IF(NOT(AT224=0), AT224 &amp; " - " &amp; INDEX(Produktionsmethoden!$M:$M, MATCH(AT224, Produktionsmethoden!$K:$K, 0)), 0), AT224)</f>
        <v>0</v>
      </c>
      <c r="AM224" s="187" t="str" cm="1">
        <f t="array" ref="AM224">IF(ISBLANK($E224), "Bitte CN Code in Spalte C angeben", IFERROR(INDEX(Produktionsmethoden!B:B, MATCH($E224, Produktionsmethoden!$A:$A, 0), 0), ""))</f>
        <v>Bitte CN Code in Spalte C angeben</v>
      </c>
      <c r="AN224" s="187" cm="1">
        <f t="array" ref="AN224">IF(ISBLANK($E224), 0, IFERROR(INDEX(Produktionsmethoden!C:C, MATCH($E224, Produktionsmethoden!$A:$A, 0), 0), ""))</f>
        <v>0</v>
      </c>
      <c r="AO224" s="187" cm="1">
        <f t="array" ref="AO224">IF(ISBLANK($E224), 0, IFERROR(INDEX(Produktionsmethoden!D:D, MATCH($E224, Produktionsmethoden!$A:$A, 0), 0), ""))</f>
        <v>0</v>
      </c>
      <c r="AP224" s="187" cm="1">
        <f t="array" ref="AP224">IF(ISBLANK($E224), 0, IFERROR(INDEX(Produktionsmethoden!E:E, MATCH($E224, Produktionsmethoden!$A:$A, 0), 0), ""))</f>
        <v>0</v>
      </c>
      <c r="AQ224" s="187" cm="1">
        <f t="array" ref="AQ224">IF(ISBLANK($E224), 0, IFERROR(INDEX(Produktionsmethoden!F:F, MATCH($E224, Produktionsmethoden!$A:$A, 0), 0), ""))</f>
        <v>0</v>
      </c>
      <c r="AR224" s="187" cm="1">
        <f t="array" ref="AR224">IF(ISBLANK($E224), 0, IFERROR(INDEX(Produktionsmethoden!G:G, MATCH($E224, Produktionsmethoden!$A:$A, 0), 0), ""))</f>
        <v>0</v>
      </c>
      <c r="AS224" s="187" cm="1">
        <f t="array" ref="AS224">IF(ISBLANK($E224), 0, IFERROR(INDEX(Produktionsmethoden!H:H, MATCH($E224, Produktionsmethoden!$A:$A, 0), 0), ""))</f>
        <v>0</v>
      </c>
      <c r="AT224" s="187" cm="1">
        <f t="array" ref="AT224">IF(ISBLANK($E224), 0, IFERROR(INDEX(Produktionsmethoden!I:I, MATCH($E224, Produktionsmethoden!$A:$A, 0), 0), ""))</f>
        <v>0</v>
      </c>
      <c r="AU224" s="188"/>
    </row>
    <row r="225" spans="1:47" s="180" customFormat="1" ht="45" customHeight="1" thickTop="1" thickBot="1">
      <c r="A225" s="170"/>
      <c r="B225" s="179"/>
      <c r="C225" s="203">
        <v>212</v>
      </c>
      <c r="D225" s="312"/>
      <c r="E225" s="303"/>
      <c r="F225" s="313"/>
      <c r="G225" s="303"/>
      <c r="H225" s="303"/>
      <c r="I225" s="164"/>
      <c r="J225" s="303"/>
      <c r="K225" s="303"/>
      <c r="L225" s="163"/>
      <c r="M225" s="163"/>
      <c r="N225" s="307" t="str">
        <f t="shared" si="3"/>
        <v>Bitte zuerst Warenmenge in M angeben</v>
      </c>
      <c r="O225" s="163"/>
      <c r="P225" s="162"/>
      <c r="Q225" s="161"/>
      <c r="R225" s="160"/>
      <c r="S225" s="160"/>
      <c r="T225" s="159"/>
      <c r="U225" s="310"/>
      <c r="V225" s="310"/>
      <c r="W225" s="310"/>
      <c r="X225" s="310"/>
      <c r="Y225" s="310"/>
      <c r="Z225" s="310"/>
      <c r="AA225" s="310"/>
      <c r="AB225" s="206"/>
      <c r="AC225" s="206"/>
      <c r="AD225" s="207"/>
      <c r="AE225" s="200" t="str">
        <f>IFERROR(IF(NOT(AM225=0), AM225 &amp; " - " &amp; INDEX(Produktionsmethoden!$M:$M, MATCH(AM225, Produktionsmethoden!$K:$K, 0)), 0), AM225)</f>
        <v>Bitte CN Code in Spalte C angeben</v>
      </c>
      <c r="AF225" s="200">
        <f>IFERROR(IF(NOT(AN225=0), AN225 &amp; " - " &amp; INDEX(Produktionsmethoden!$M:$M, MATCH(AN225, Produktionsmethoden!$K:$K, 0)), 0), AN225)</f>
        <v>0</v>
      </c>
      <c r="AG225" s="200">
        <f>IFERROR(IF(NOT(AO225=0), AO225 &amp; " - " &amp; INDEX(Produktionsmethoden!$M:$M, MATCH(AO225, Produktionsmethoden!$K:$K, 0)), 0), AO225)</f>
        <v>0</v>
      </c>
      <c r="AH225" s="200">
        <f>IFERROR(IF(NOT(AP225=0), AP225 &amp; " - " &amp; INDEX(Produktionsmethoden!$M:$M, MATCH(AP225, Produktionsmethoden!$K:$K, 0)), 0), AP225)</f>
        <v>0</v>
      </c>
      <c r="AI225" s="200">
        <f>IFERROR(IF(NOT(AQ225=0), AQ225 &amp; " - " &amp; INDEX(Produktionsmethoden!$M:$M, MATCH(AQ225, Produktionsmethoden!$K:$K, 0)), 0), AQ225)</f>
        <v>0</v>
      </c>
      <c r="AJ225" s="200">
        <f>IFERROR(IF(NOT(AR225=0), AR225 &amp; " - " &amp; INDEX(Produktionsmethoden!$M:$M, MATCH(AR225, Produktionsmethoden!$K:$K, 0)), 0), AR225)</f>
        <v>0</v>
      </c>
      <c r="AK225" s="200">
        <f>IFERROR(IF(NOT(AS225=0), AS225 &amp; " - " &amp; INDEX(Produktionsmethoden!$M:$M, MATCH(AS225, Produktionsmethoden!$K:$K, 0)), 0), AS225)</f>
        <v>0</v>
      </c>
      <c r="AL225" s="200">
        <f>IFERROR(IF(NOT(AT225=0), AT225 &amp; " - " &amp; INDEX(Produktionsmethoden!$M:$M, MATCH(AT225, Produktionsmethoden!$K:$K, 0)), 0), AT225)</f>
        <v>0</v>
      </c>
      <c r="AM225" s="187" t="str" cm="1">
        <f t="array" ref="AM225">IF(ISBLANK($E225), "Bitte CN Code in Spalte C angeben", IFERROR(INDEX(Produktionsmethoden!B:B, MATCH($E225, Produktionsmethoden!$A:$A, 0), 0), ""))</f>
        <v>Bitte CN Code in Spalte C angeben</v>
      </c>
      <c r="AN225" s="187" cm="1">
        <f t="array" ref="AN225">IF(ISBLANK($E225), 0, IFERROR(INDEX(Produktionsmethoden!C:C, MATCH($E225, Produktionsmethoden!$A:$A, 0), 0), ""))</f>
        <v>0</v>
      </c>
      <c r="AO225" s="187" cm="1">
        <f t="array" ref="AO225">IF(ISBLANK($E225), 0, IFERROR(INDEX(Produktionsmethoden!D:D, MATCH($E225, Produktionsmethoden!$A:$A, 0), 0), ""))</f>
        <v>0</v>
      </c>
      <c r="AP225" s="187" cm="1">
        <f t="array" ref="AP225">IF(ISBLANK($E225), 0, IFERROR(INDEX(Produktionsmethoden!E:E, MATCH($E225, Produktionsmethoden!$A:$A, 0), 0), ""))</f>
        <v>0</v>
      </c>
      <c r="AQ225" s="187" cm="1">
        <f t="array" ref="AQ225">IF(ISBLANK($E225), 0, IFERROR(INDEX(Produktionsmethoden!F:F, MATCH($E225, Produktionsmethoden!$A:$A, 0), 0), ""))</f>
        <v>0</v>
      </c>
      <c r="AR225" s="187" cm="1">
        <f t="array" ref="AR225">IF(ISBLANK($E225), 0, IFERROR(INDEX(Produktionsmethoden!G:G, MATCH($E225, Produktionsmethoden!$A:$A, 0), 0), ""))</f>
        <v>0</v>
      </c>
      <c r="AS225" s="187" cm="1">
        <f t="array" ref="AS225">IF(ISBLANK($E225), 0, IFERROR(INDEX(Produktionsmethoden!H:H, MATCH($E225, Produktionsmethoden!$A:$A, 0), 0), ""))</f>
        <v>0</v>
      </c>
      <c r="AT225" s="187" cm="1">
        <f t="array" ref="AT225">IF(ISBLANK($E225), 0, IFERROR(INDEX(Produktionsmethoden!I:I, MATCH($E225, Produktionsmethoden!$A:$A, 0), 0), ""))</f>
        <v>0</v>
      </c>
      <c r="AU225" s="188"/>
    </row>
    <row r="226" spans="1:47" s="180" customFormat="1" ht="45" customHeight="1" thickTop="1" thickBot="1">
      <c r="A226" s="170"/>
      <c r="B226" s="179"/>
      <c r="C226" s="203">
        <v>213</v>
      </c>
      <c r="D226" s="312"/>
      <c r="E226" s="303"/>
      <c r="F226" s="313"/>
      <c r="G226" s="303"/>
      <c r="H226" s="303"/>
      <c r="I226" s="164"/>
      <c r="J226" s="303"/>
      <c r="K226" s="303"/>
      <c r="L226" s="163"/>
      <c r="M226" s="163"/>
      <c r="N226" s="307" t="str">
        <f t="shared" si="3"/>
        <v>Bitte zuerst Warenmenge in M angeben</v>
      </c>
      <c r="O226" s="163"/>
      <c r="P226" s="162"/>
      <c r="Q226" s="161"/>
      <c r="R226" s="160"/>
      <c r="S226" s="160"/>
      <c r="T226" s="159"/>
      <c r="U226" s="310"/>
      <c r="V226" s="310"/>
      <c r="W226" s="310"/>
      <c r="X226" s="310"/>
      <c r="Y226" s="310"/>
      <c r="Z226" s="310"/>
      <c r="AA226" s="310"/>
      <c r="AB226" s="206"/>
      <c r="AC226" s="206"/>
      <c r="AD226" s="207"/>
      <c r="AE226" s="200" t="str">
        <f>IFERROR(IF(NOT(AM226=0), AM226 &amp; " - " &amp; INDEX(Produktionsmethoden!$M:$M, MATCH(AM226, Produktionsmethoden!$K:$K, 0)), 0), AM226)</f>
        <v>Bitte CN Code in Spalte C angeben</v>
      </c>
      <c r="AF226" s="200">
        <f>IFERROR(IF(NOT(AN226=0), AN226 &amp; " - " &amp; INDEX(Produktionsmethoden!$M:$M, MATCH(AN226, Produktionsmethoden!$K:$K, 0)), 0), AN226)</f>
        <v>0</v>
      </c>
      <c r="AG226" s="200">
        <f>IFERROR(IF(NOT(AO226=0), AO226 &amp; " - " &amp; INDEX(Produktionsmethoden!$M:$M, MATCH(AO226, Produktionsmethoden!$K:$K, 0)), 0), AO226)</f>
        <v>0</v>
      </c>
      <c r="AH226" s="200">
        <f>IFERROR(IF(NOT(AP226=0), AP226 &amp; " - " &amp; INDEX(Produktionsmethoden!$M:$M, MATCH(AP226, Produktionsmethoden!$K:$K, 0)), 0), AP226)</f>
        <v>0</v>
      </c>
      <c r="AI226" s="200">
        <f>IFERROR(IF(NOT(AQ226=0), AQ226 &amp; " - " &amp; INDEX(Produktionsmethoden!$M:$M, MATCH(AQ226, Produktionsmethoden!$K:$K, 0)), 0), AQ226)</f>
        <v>0</v>
      </c>
      <c r="AJ226" s="200">
        <f>IFERROR(IF(NOT(AR226=0), AR226 &amp; " - " &amp; INDEX(Produktionsmethoden!$M:$M, MATCH(AR226, Produktionsmethoden!$K:$K, 0)), 0), AR226)</f>
        <v>0</v>
      </c>
      <c r="AK226" s="200">
        <f>IFERROR(IF(NOT(AS226=0), AS226 &amp; " - " &amp; INDEX(Produktionsmethoden!$M:$M, MATCH(AS226, Produktionsmethoden!$K:$K, 0)), 0), AS226)</f>
        <v>0</v>
      </c>
      <c r="AL226" s="200">
        <f>IFERROR(IF(NOT(AT226=0), AT226 &amp; " - " &amp; INDEX(Produktionsmethoden!$M:$M, MATCH(AT226, Produktionsmethoden!$K:$K, 0)), 0), AT226)</f>
        <v>0</v>
      </c>
      <c r="AM226" s="187" t="str" cm="1">
        <f t="array" ref="AM226">IF(ISBLANK($E226), "Bitte CN Code in Spalte C angeben", IFERROR(INDEX(Produktionsmethoden!B:B, MATCH($E226, Produktionsmethoden!$A:$A, 0), 0), ""))</f>
        <v>Bitte CN Code in Spalte C angeben</v>
      </c>
      <c r="AN226" s="187" cm="1">
        <f t="array" ref="AN226">IF(ISBLANK($E226), 0, IFERROR(INDEX(Produktionsmethoden!C:C, MATCH($E226, Produktionsmethoden!$A:$A, 0), 0), ""))</f>
        <v>0</v>
      </c>
      <c r="AO226" s="187" cm="1">
        <f t="array" ref="AO226">IF(ISBLANK($E226), 0, IFERROR(INDEX(Produktionsmethoden!D:D, MATCH($E226, Produktionsmethoden!$A:$A, 0), 0), ""))</f>
        <v>0</v>
      </c>
      <c r="AP226" s="187" cm="1">
        <f t="array" ref="AP226">IF(ISBLANK($E226), 0, IFERROR(INDEX(Produktionsmethoden!E:E, MATCH($E226, Produktionsmethoden!$A:$A, 0), 0), ""))</f>
        <v>0</v>
      </c>
      <c r="AQ226" s="187" cm="1">
        <f t="array" ref="AQ226">IF(ISBLANK($E226), 0, IFERROR(INDEX(Produktionsmethoden!F:F, MATCH($E226, Produktionsmethoden!$A:$A, 0), 0), ""))</f>
        <v>0</v>
      </c>
      <c r="AR226" s="187" cm="1">
        <f t="array" ref="AR226">IF(ISBLANK($E226), 0, IFERROR(INDEX(Produktionsmethoden!G:G, MATCH($E226, Produktionsmethoden!$A:$A, 0), 0), ""))</f>
        <v>0</v>
      </c>
      <c r="AS226" s="187" cm="1">
        <f t="array" ref="AS226">IF(ISBLANK($E226), 0, IFERROR(INDEX(Produktionsmethoden!H:H, MATCH($E226, Produktionsmethoden!$A:$A, 0), 0), ""))</f>
        <v>0</v>
      </c>
      <c r="AT226" s="187" cm="1">
        <f t="array" ref="AT226">IF(ISBLANK($E226), 0, IFERROR(INDEX(Produktionsmethoden!I:I, MATCH($E226, Produktionsmethoden!$A:$A, 0), 0), ""))</f>
        <v>0</v>
      </c>
      <c r="AU226" s="188"/>
    </row>
    <row r="227" spans="1:47" s="180" customFormat="1" ht="45" customHeight="1" thickTop="1" thickBot="1">
      <c r="A227" s="170"/>
      <c r="B227" s="179"/>
      <c r="C227" s="203">
        <v>214</v>
      </c>
      <c r="D227" s="312"/>
      <c r="E227" s="303"/>
      <c r="F227" s="313"/>
      <c r="G227" s="303"/>
      <c r="H227" s="303"/>
      <c r="I227" s="164"/>
      <c r="J227" s="303"/>
      <c r="K227" s="303"/>
      <c r="L227" s="163"/>
      <c r="M227" s="163"/>
      <c r="N227" s="307" t="str">
        <f t="shared" si="3"/>
        <v>Bitte zuerst Warenmenge in M angeben</v>
      </c>
      <c r="O227" s="163"/>
      <c r="P227" s="162"/>
      <c r="Q227" s="161"/>
      <c r="R227" s="160"/>
      <c r="S227" s="160"/>
      <c r="T227" s="159"/>
      <c r="U227" s="310"/>
      <c r="V227" s="310"/>
      <c r="W227" s="310"/>
      <c r="X227" s="310"/>
      <c r="Y227" s="310"/>
      <c r="Z227" s="310"/>
      <c r="AA227" s="310"/>
      <c r="AB227" s="206"/>
      <c r="AC227" s="206"/>
      <c r="AD227" s="207"/>
      <c r="AE227" s="200" t="str">
        <f>IFERROR(IF(NOT(AM227=0), AM227 &amp; " - " &amp; INDEX(Produktionsmethoden!$M:$M, MATCH(AM227, Produktionsmethoden!$K:$K, 0)), 0), AM227)</f>
        <v>Bitte CN Code in Spalte C angeben</v>
      </c>
      <c r="AF227" s="200">
        <f>IFERROR(IF(NOT(AN227=0), AN227 &amp; " - " &amp; INDEX(Produktionsmethoden!$M:$M, MATCH(AN227, Produktionsmethoden!$K:$K, 0)), 0), AN227)</f>
        <v>0</v>
      </c>
      <c r="AG227" s="200">
        <f>IFERROR(IF(NOT(AO227=0), AO227 &amp; " - " &amp; INDEX(Produktionsmethoden!$M:$M, MATCH(AO227, Produktionsmethoden!$K:$K, 0)), 0), AO227)</f>
        <v>0</v>
      </c>
      <c r="AH227" s="200">
        <f>IFERROR(IF(NOT(AP227=0), AP227 &amp; " - " &amp; INDEX(Produktionsmethoden!$M:$M, MATCH(AP227, Produktionsmethoden!$K:$K, 0)), 0), AP227)</f>
        <v>0</v>
      </c>
      <c r="AI227" s="200">
        <f>IFERROR(IF(NOT(AQ227=0), AQ227 &amp; " - " &amp; INDEX(Produktionsmethoden!$M:$M, MATCH(AQ227, Produktionsmethoden!$K:$K, 0)), 0), AQ227)</f>
        <v>0</v>
      </c>
      <c r="AJ227" s="200">
        <f>IFERROR(IF(NOT(AR227=0), AR227 &amp; " - " &amp; INDEX(Produktionsmethoden!$M:$M, MATCH(AR227, Produktionsmethoden!$K:$K, 0)), 0), AR227)</f>
        <v>0</v>
      </c>
      <c r="AK227" s="200">
        <f>IFERROR(IF(NOT(AS227=0), AS227 &amp; " - " &amp; INDEX(Produktionsmethoden!$M:$M, MATCH(AS227, Produktionsmethoden!$K:$K, 0)), 0), AS227)</f>
        <v>0</v>
      </c>
      <c r="AL227" s="200">
        <f>IFERROR(IF(NOT(AT227=0), AT227 &amp; " - " &amp; INDEX(Produktionsmethoden!$M:$M, MATCH(AT227, Produktionsmethoden!$K:$K, 0)), 0), AT227)</f>
        <v>0</v>
      </c>
      <c r="AM227" s="187" t="str" cm="1">
        <f t="array" ref="AM227">IF(ISBLANK($E227), "Bitte CN Code in Spalte C angeben", IFERROR(INDEX(Produktionsmethoden!B:B, MATCH($E227, Produktionsmethoden!$A:$A, 0), 0), ""))</f>
        <v>Bitte CN Code in Spalte C angeben</v>
      </c>
      <c r="AN227" s="187" cm="1">
        <f t="array" ref="AN227">IF(ISBLANK($E227), 0, IFERROR(INDEX(Produktionsmethoden!C:C, MATCH($E227, Produktionsmethoden!$A:$A, 0), 0), ""))</f>
        <v>0</v>
      </c>
      <c r="AO227" s="187" cm="1">
        <f t="array" ref="AO227">IF(ISBLANK($E227), 0, IFERROR(INDEX(Produktionsmethoden!D:D, MATCH($E227, Produktionsmethoden!$A:$A, 0), 0), ""))</f>
        <v>0</v>
      </c>
      <c r="AP227" s="187" cm="1">
        <f t="array" ref="AP227">IF(ISBLANK($E227), 0, IFERROR(INDEX(Produktionsmethoden!E:E, MATCH($E227, Produktionsmethoden!$A:$A, 0), 0), ""))</f>
        <v>0</v>
      </c>
      <c r="AQ227" s="187" cm="1">
        <f t="array" ref="AQ227">IF(ISBLANK($E227), 0, IFERROR(INDEX(Produktionsmethoden!F:F, MATCH($E227, Produktionsmethoden!$A:$A, 0), 0), ""))</f>
        <v>0</v>
      </c>
      <c r="AR227" s="187" cm="1">
        <f t="array" ref="AR227">IF(ISBLANK($E227), 0, IFERROR(INDEX(Produktionsmethoden!G:G, MATCH($E227, Produktionsmethoden!$A:$A, 0), 0), ""))</f>
        <v>0</v>
      </c>
      <c r="AS227" s="187" cm="1">
        <f t="array" ref="AS227">IF(ISBLANK($E227), 0, IFERROR(INDEX(Produktionsmethoden!H:H, MATCH($E227, Produktionsmethoden!$A:$A, 0), 0), ""))</f>
        <v>0</v>
      </c>
      <c r="AT227" s="187" cm="1">
        <f t="array" ref="AT227">IF(ISBLANK($E227), 0, IFERROR(INDEX(Produktionsmethoden!I:I, MATCH($E227, Produktionsmethoden!$A:$A, 0), 0), ""))</f>
        <v>0</v>
      </c>
      <c r="AU227" s="188"/>
    </row>
    <row r="228" spans="1:47" s="180" customFormat="1" ht="45" customHeight="1" thickTop="1" thickBot="1">
      <c r="A228" s="170"/>
      <c r="B228" s="179"/>
      <c r="C228" s="203">
        <v>215</v>
      </c>
      <c r="D228" s="312"/>
      <c r="E228" s="303"/>
      <c r="F228" s="313"/>
      <c r="G228" s="303"/>
      <c r="H228" s="303"/>
      <c r="I228" s="164"/>
      <c r="J228" s="303"/>
      <c r="K228" s="303"/>
      <c r="L228" s="163"/>
      <c r="M228" s="163"/>
      <c r="N228" s="307" t="str">
        <f t="shared" si="3"/>
        <v>Bitte zuerst Warenmenge in M angeben</v>
      </c>
      <c r="O228" s="163"/>
      <c r="P228" s="162"/>
      <c r="Q228" s="161"/>
      <c r="R228" s="160"/>
      <c r="S228" s="160"/>
      <c r="T228" s="159"/>
      <c r="U228" s="310"/>
      <c r="V228" s="310"/>
      <c r="W228" s="310"/>
      <c r="X228" s="310"/>
      <c r="Y228" s="310"/>
      <c r="Z228" s="310"/>
      <c r="AA228" s="310"/>
      <c r="AB228" s="206"/>
      <c r="AC228" s="206"/>
      <c r="AD228" s="207"/>
      <c r="AE228" s="200" t="str">
        <f>IFERROR(IF(NOT(AM228=0), AM228 &amp; " - " &amp; INDEX(Produktionsmethoden!$M:$M, MATCH(AM228, Produktionsmethoden!$K:$K, 0)), 0), AM228)</f>
        <v>Bitte CN Code in Spalte C angeben</v>
      </c>
      <c r="AF228" s="200">
        <f>IFERROR(IF(NOT(AN228=0), AN228 &amp; " - " &amp; INDEX(Produktionsmethoden!$M:$M, MATCH(AN228, Produktionsmethoden!$K:$K, 0)), 0), AN228)</f>
        <v>0</v>
      </c>
      <c r="AG228" s="200">
        <f>IFERROR(IF(NOT(AO228=0), AO228 &amp; " - " &amp; INDEX(Produktionsmethoden!$M:$M, MATCH(AO228, Produktionsmethoden!$K:$K, 0)), 0), AO228)</f>
        <v>0</v>
      </c>
      <c r="AH228" s="200">
        <f>IFERROR(IF(NOT(AP228=0), AP228 &amp; " - " &amp; INDEX(Produktionsmethoden!$M:$M, MATCH(AP228, Produktionsmethoden!$K:$K, 0)), 0), AP228)</f>
        <v>0</v>
      </c>
      <c r="AI228" s="200">
        <f>IFERROR(IF(NOT(AQ228=0), AQ228 &amp; " - " &amp; INDEX(Produktionsmethoden!$M:$M, MATCH(AQ228, Produktionsmethoden!$K:$K, 0)), 0), AQ228)</f>
        <v>0</v>
      </c>
      <c r="AJ228" s="200">
        <f>IFERROR(IF(NOT(AR228=0), AR228 &amp; " - " &amp; INDEX(Produktionsmethoden!$M:$M, MATCH(AR228, Produktionsmethoden!$K:$K, 0)), 0), AR228)</f>
        <v>0</v>
      </c>
      <c r="AK228" s="200">
        <f>IFERROR(IF(NOT(AS228=0), AS228 &amp; " - " &amp; INDEX(Produktionsmethoden!$M:$M, MATCH(AS228, Produktionsmethoden!$K:$K, 0)), 0), AS228)</f>
        <v>0</v>
      </c>
      <c r="AL228" s="200">
        <f>IFERROR(IF(NOT(AT228=0), AT228 &amp; " - " &amp; INDEX(Produktionsmethoden!$M:$M, MATCH(AT228, Produktionsmethoden!$K:$K, 0)), 0), AT228)</f>
        <v>0</v>
      </c>
      <c r="AM228" s="187" t="str" cm="1">
        <f t="array" ref="AM228">IF(ISBLANK($E228), "Bitte CN Code in Spalte C angeben", IFERROR(INDEX(Produktionsmethoden!B:B, MATCH($E228, Produktionsmethoden!$A:$A, 0), 0), ""))</f>
        <v>Bitte CN Code in Spalte C angeben</v>
      </c>
      <c r="AN228" s="187" cm="1">
        <f t="array" ref="AN228">IF(ISBLANK($E228), 0, IFERROR(INDEX(Produktionsmethoden!C:C, MATCH($E228, Produktionsmethoden!$A:$A, 0), 0), ""))</f>
        <v>0</v>
      </c>
      <c r="AO228" s="187" cm="1">
        <f t="array" ref="AO228">IF(ISBLANK($E228), 0, IFERROR(INDEX(Produktionsmethoden!D:D, MATCH($E228, Produktionsmethoden!$A:$A, 0), 0), ""))</f>
        <v>0</v>
      </c>
      <c r="AP228" s="187" cm="1">
        <f t="array" ref="AP228">IF(ISBLANK($E228), 0, IFERROR(INDEX(Produktionsmethoden!E:E, MATCH($E228, Produktionsmethoden!$A:$A, 0), 0), ""))</f>
        <v>0</v>
      </c>
      <c r="AQ228" s="187" cm="1">
        <f t="array" ref="AQ228">IF(ISBLANK($E228), 0, IFERROR(INDEX(Produktionsmethoden!F:F, MATCH($E228, Produktionsmethoden!$A:$A, 0), 0), ""))</f>
        <v>0</v>
      </c>
      <c r="AR228" s="187" cm="1">
        <f t="array" ref="AR228">IF(ISBLANK($E228), 0, IFERROR(INDEX(Produktionsmethoden!G:G, MATCH($E228, Produktionsmethoden!$A:$A, 0), 0), ""))</f>
        <v>0</v>
      </c>
      <c r="AS228" s="187" cm="1">
        <f t="array" ref="AS228">IF(ISBLANK($E228), 0, IFERROR(INDEX(Produktionsmethoden!H:H, MATCH($E228, Produktionsmethoden!$A:$A, 0), 0), ""))</f>
        <v>0</v>
      </c>
      <c r="AT228" s="187" cm="1">
        <f t="array" ref="AT228">IF(ISBLANK($E228), 0, IFERROR(INDEX(Produktionsmethoden!I:I, MATCH($E228, Produktionsmethoden!$A:$A, 0), 0), ""))</f>
        <v>0</v>
      </c>
      <c r="AU228" s="188"/>
    </row>
    <row r="229" spans="1:47" s="180" customFormat="1" ht="45" customHeight="1" thickTop="1" thickBot="1">
      <c r="A229" s="170"/>
      <c r="B229" s="179"/>
      <c r="C229" s="203">
        <v>216</v>
      </c>
      <c r="D229" s="312"/>
      <c r="E229" s="303"/>
      <c r="F229" s="313"/>
      <c r="G229" s="303"/>
      <c r="H229" s="303"/>
      <c r="I229" s="164"/>
      <c r="J229" s="303"/>
      <c r="K229" s="303"/>
      <c r="L229" s="163"/>
      <c r="M229" s="163"/>
      <c r="N229" s="307" t="str">
        <f t="shared" si="3"/>
        <v>Bitte zuerst Warenmenge in M angeben</v>
      </c>
      <c r="O229" s="163"/>
      <c r="P229" s="162"/>
      <c r="Q229" s="161"/>
      <c r="R229" s="160"/>
      <c r="S229" s="160"/>
      <c r="T229" s="159"/>
      <c r="U229" s="310"/>
      <c r="V229" s="310"/>
      <c r="W229" s="310"/>
      <c r="X229" s="310"/>
      <c r="Y229" s="310"/>
      <c r="Z229" s="310"/>
      <c r="AA229" s="310"/>
      <c r="AB229" s="206"/>
      <c r="AC229" s="206"/>
      <c r="AD229" s="207"/>
      <c r="AE229" s="200" t="str">
        <f>IFERROR(IF(NOT(AM229=0), AM229 &amp; " - " &amp; INDEX(Produktionsmethoden!$M:$M, MATCH(AM229, Produktionsmethoden!$K:$K, 0)), 0), AM229)</f>
        <v>Bitte CN Code in Spalte C angeben</v>
      </c>
      <c r="AF229" s="200">
        <f>IFERROR(IF(NOT(AN229=0), AN229 &amp; " - " &amp; INDEX(Produktionsmethoden!$M:$M, MATCH(AN229, Produktionsmethoden!$K:$K, 0)), 0), AN229)</f>
        <v>0</v>
      </c>
      <c r="AG229" s="200">
        <f>IFERROR(IF(NOT(AO229=0), AO229 &amp; " - " &amp; INDEX(Produktionsmethoden!$M:$M, MATCH(AO229, Produktionsmethoden!$K:$K, 0)), 0), AO229)</f>
        <v>0</v>
      </c>
      <c r="AH229" s="200">
        <f>IFERROR(IF(NOT(AP229=0), AP229 &amp; " - " &amp; INDEX(Produktionsmethoden!$M:$M, MATCH(AP229, Produktionsmethoden!$K:$K, 0)), 0), AP229)</f>
        <v>0</v>
      </c>
      <c r="AI229" s="200">
        <f>IFERROR(IF(NOT(AQ229=0), AQ229 &amp; " - " &amp; INDEX(Produktionsmethoden!$M:$M, MATCH(AQ229, Produktionsmethoden!$K:$K, 0)), 0), AQ229)</f>
        <v>0</v>
      </c>
      <c r="AJ229" s="200">
        <f>IFERROR(IF(NOT(AR229=0), AR229 &amp; " - " &amp; INDEX(Produktionsmethoden!$M:$M, MATCH(AR229, Produktionsmethoden!$K:$K, 0)), 0), AR229)</f>
        <v>0</v>
      </c>
      <c r="AK229" s="200">
        <f>IFERROR(IF(NOT(AS229=0), AS229 &amp; " - " &amp; INDEX(Produktionsmethoden!$M:$M, MATCH(AS229, Produktionsmethoden!$K:$K, 0)), 0), AS229)</f>
        <v>0</v>
      </c>
      <c r="AL229" s="200">
        <f>IFERROR(IF(NOT(AT229=0), AT229 &amp; " - " &amp; INDEX(Produktionsmethoden!$M:$M, MATCH(AT229, Produktionsmethoden!$K:$K, 0)), 0), AT229)</f>
        <v>0</v>
      </c>
      <c r="AM229" s="187" t="str" cm="1">
        <f t="array" ref="AM229">IF(ISBLANK($E229), "Bitte CN Code in Spalte C angeben", IFERROR(INDEX(Produktionsmethoden!B:B, MATCH($E229, Produktionsmethoden!$A:$A, 0), 0), ""))</f>
        <v>Bitte CN Code in Spalte C angeben</v>
      </c>
      <c r="AN229" s="187" cm="1">
        <f t="array" ref="AN229">IF(ISBLANK($E229), 0, IFERROR(INDEX(Produktionsmethoden!C:C, MATCH($E229, Produktionsmethoden!$A:$A, 0), 0), ""))</f>
        <v>0</v>
      </c>
      <c r="AO229" s="187" cm="1">
        <f t="array" ref="AO229">IF(ISBLANK($E229), 0, IFERROR(INDEX(Produktionsmethoden!D:D, MATCH($E229, Produktionsmethoden!$A:$A, 0), 0), ""))</f>
        <v>0</v>
      </c>
      <c r="AP229" s="187" cm="1">
        <f t="array" ref="AP229">IF(ISBLANK($E229), 0, IFERROR(INDEX(Produktionsmethoden!E:E, MATCH($E229, Produktionsmethoden!$A:$A, 0), 0), ""))</f>
        <v>0</v>
      </c>
      <c r="AQ229" s="187" cm="1">
        <f t="array" ref="AQ229">IF(ISBLANK($E229), 0, IFERROR(INDEX(Produktionsmethoden!F:F, MATCH($E229, Produktionsmethoden!$A:$A, 0), 0), ""))</f>
        <v>0</v>
      </c>
      <c r="AR229" s="187" cm="1">
        <f t="array" ref="AR229">IF(ISBLANK($E229), 0, IFERROR(INDEX(Produktionsmethoden!G:G, MATCH($E229, Produktionsmethoden!$A:$A, 0), 0), ""))</f>
        <v>0</v>
      </c>
      <c r="AS229" s="187" cm="1">
        <f t="array" ref="AS229">IF(ISBLANK($E229), 0, IFERROR(INDEX(Produktionsmethoden!H:H, MATCH($E229, Produktionsmethoden!$A:$A, 0), 0), ""))</f>
        <v>0</v>
      </c>
      <c r="AT229" s="187" cm="1">
        <f t="array" ref="AT229">IF(ISBLANK($E229), 0, IFERROR(INDEX(Produktionsmethoden!I:I, MATCH($E229, Produktionsmethoden!$A:$A, 0), 0), ""))</f>
        <v>0</v>
      </c>
      <c r="AU229" s="188"/>
    </row>
    <row r="230" spans="1:47" s="180" customFormat="1" ht="45" customHeight="1" thickTop="1" thickBot="1">
      <c r="A230" s="170"/>
      <c r="B230" s="179"/>
      <c r="C230" s="203">
        <v>217</v>
      </c>
      <c r="D230" s="312"/>
      <c r="E230" s="303"/>
      <c r="F230" s="313"/>
      <c r="G230" s="303"/>
      <c r="H230" s="303"/>
      <c r="I230" s="164"/>
      <c r="J230" s="303"/>
      <c r="K230" s="303"/>
      <c r="L230" s="163"/>
      <c r="M230" s="163"/>
      <c r="N230" s="307" t="str">
        <f t="shared" si="3"/>
        <v>Bitte zuerst Warenmenge in M angeben</v>
      </c>
      <c r="O230" s="163"/>
      <c r="P230" s="162"/>
      <c r="Q230" s="161"/>
      <c r="R230" s="160"/>
      <c r="S230" s="160"/>
      <c r="T230" s="159"/>
      <c r="U230" s="310"/>
      <c r="V230" s="310"/>
      <c r="W230" s="310"/>
      <c r="X230" s="310"/>
      <c r="Y230" s="310"/>
      <c r="Z230" s="310"/>
      <c r="AA230" s="310"/>
      <c r="AB230" s="206"/>
      <c r="AC230" s="206"/>
      <c r="AD230" s="207"/>
      <c r="AE230" s="200" t="str">
        <f>IFERROR(IF(NOT(AM230=0), AM230 &amp; " - " &amp; INDEX(Produktionsmethoden!$M:$M, MATCH(AM230, Produktionsmethoden!$K:$K, 0)), 0), AM230)</f>
        <v>Bitte CN Code in Spalte C angeben</v>
      </c>
      <c r="AF230" s="200">
        <f>IFERROR(IF(NOT(AN230=0), AN230 &amp; " - " &amp; INDEX(Produktionsmethoden!$M:$M, MATCH(AN230, Produktionsmethoden!$K:$K, 0)), 0), AN230)</f>
        <v>0</v>
      </c>
      <c r="AG230" s="200">
        <f>IFERROR(IF(NOT(AO230=0), AO230 &amp; " - " &amp; INDEX(Produktionsmethoden!$M:$M, MATCH(AO230, Produktionsmethoden!$K:$K, 0)), 0), AO230)</f>
        <v>0</v>
      </c>
      <c r="AH230" s="200">
        <f>IFERROR(IF(NOT(AP230=0), AP230 &amp; " - " &amp; INDEX(Produktionsmethoden!$M:$M, MATCH(AP230, Produktionsmethoden!$K:$K, 0)), 0), AP230)</f>
        <v>0</v>
      </c>
      <c r="AI230" s="200">
        <f>IFERROR(IF(NOT(AQ230=0), AQ230 &amp; " - " &amp; INDEX(Produktionsmethoden!$M:$M, MATCH(AQ230, Produktionsmethoden!$K:$K, 0)), 0), AQ230)</f>
        <v>0</v>
      </c>
      <c r="AJ230" s="200">
        <f>IFERROR(IF(NOT(AR230=0), AR230 &amp; " - " &amp; INDEX(Produktionsmethoden!$M:$M, MATCH(AR230, Produktionsmethoden!$K:$K, 0)), 0), AR230)</f>
        <v>0</v>
      </c>
      <c r="AK230" s="200">
        <f>IFERROR(IF(NOT(AS230=0), AS230 &amp; " - " &amp; INDEX(Produktionsmethoden!$M:$M, MATCH(AS230, Produktionsmethoden!$K:$K, 0)), 0), AS230)</f>
        <v>0</v>
      </c>
      <c r="AL230" s="200">
        <f>IFERROR(IF(NOT(AT230=0), AT230 &amp; " - " &amp; INDEX(Produktionsmethoden!$M:$M, MATCH(AT230, Produktionsmethoden!$K:$K, 0)), 0), AT230)</f>
        <v>0</v>
      </c>
      <c r="AM230" s="187" t="str" cm="1">
        <f t="array" ref="AM230">IF(ISBLANK($E230), "Bitte CN Code in Spalte C angeben", IFERROR(INDEX(Produktionsmethoden!B:B, MATCH($E230, Produktionsmethoden!$A:$A, 0), 0), ""))</f>
        <v>Bitte CN Code in Spalte C angeben</v>
      </c>
      <c r="AN230" s="187" cm="1">
        <f t="array" ref="AN230">IF(ISBLANK($E230), 0, IFERROR(INDEX(Produktionsmethoden!C:C, MATCH($E230, Produktionsmethoden!$A:$A, 0), 0), ""))</f>
        <v>0</v>
      </c>
      <c r="AO230" s="187" cm="1">
        <f t="array" ref="AO230">IF(ISBLANK($E230), 0, IFERROR(INDEX(Produktionsmethoden!D:D, MATCH($E230, Produktionsmethoden!$A:$A, 0), 0), ""))</f>
        <v>0</v>
      </c>
      <c r="AP230" s="187" cm="1">
        <f t="array" ref="AP230">IF(ISBLANK($E230), 0, IFERROR(INDEX(Produktionsmethoden!E:E, MATCH($E230, Produktionsmethoden!$A:$A, 0), 0), ""))</f>
        <v>0</v>
      </c>
      <c r="AQ230" s="187" cm="1">
        <f t="array" ref="AQ230">IF(ISBLANK($E230), 0, IFERROR(INDEX(Produktionsmethoden!F:F, MATCH($E230, Produktionsmethoden!$A:$A, 0), 0), ""))</f>
        <v>0</v>
      </c>
      <c r="AR230" s="187" cm="1">
        <f t="array" ref="AR230">IF(ISBLANK($E230), 0, IFERROR(INDEX(Produktionsmethoden!G:G, MATCH($E230, Produktionsmethoden!$A:$A, 0), 0), ""))</f>
        <v>0</v>
      </c>
      <c r="AS230" s="187" cm="1">
        <f t="array" ref="AS230">IF(ISBLANK($E230), 0, IFERROR(INDEX(Produktionsmethoden!H:H, MATCH($E230, Produktionsmethoden!$A:$A, 0), 0), ""))</f>
        <v>0</v>
      </c>
      <c r="AT230" s="187" cm="1">
        <f t="array" ref="AT230">IF(ISBLANK($E230), 0, IFERROR(INDEX(Produktionsmethoden!I:I, MATCH($E230, Produktionsmethoden!$A:$A, 0), 0), ""))</f>
        <v>0</v>
      </c>
      <c r="AU230" s="188"/>
    </row>
    <row r="231" spans="1:47" s="180" customFormat="1" ht="45" customHeight="1" thickTop="1" thickBot="1">
      <c r="A231" s="170"/>
      <c r="B231" s="179"/>
      <c r="C231" s="203">
        <v>218</v>
      </c>
      <c r="D231" s="312"/>
      <c r="E231" s="303"/>
      <c r="F231" s="313"/>
      <c r="G231" s="303"/>
      <c r="H231" s="303"/>
      <c r="I231" s="164"/>
      <c r="J231" s="303"/>
      <c r="K231" s="303"/>
      <c r="L231" s="163"/>
      <c r="M231" s="163"/>
      <c r="N231" s="307" t="str">
        <f t="shared" si="3"/>
        <v>Bitte zuerst Warenmenge in M angeben</v>
      </c>
      <c r="O231" s="163"/>
      <c r="P231" s="162"/>
      <c r="Q231" s="161"/>
      <c r="R231" s="160"/>
      <c r="S231" s="160"/>
      <c r="T231" s="159"/>
      <c r="U231" s="310"/>
      <c r="V231" s="310"/>
      <c r="W231" s="310"/>
      <c r="X231" s="310"/>
      <c r="Y231" s="310"/>
      <c r="Z231" s="310"/>
      <c r="AA231" s="310"/>
      <c r="AB231" s="206"/>
      <c r="AC231" s="206"/>
      <c r="AD231" s="207"/>
      <c r="AE231" s="200" t="str">
        <f>IFERROR(IF(NOT(AM231=0), AM231 &amp; " - " &amp; INDEX(Produktionsmethoden!$M:$M, MATCH(AM231, Produktionsmethoden!$K:$K, 0)), 0), AM231)</f>
        <v>Bitte CN Code in Spalte C angeben</v>
      </c>
      <c r="AF231" s="200">
        <f>IFERROR(IF(NOT(AN231=0), AN231 &amp; " - " &amp; INDEX(Produktionsmethoden!$M:$M, MATCH(AN231, Produktionsmethoden!$K:$K, 0)), 0), AN231)</f>
        <v>0</v>
      </c>
      <c r="AG231" s="200">
        <f>IFERROR(IF(NOT(AO231=0), AO231 &amp; " - " &amp; INDEX(Produktionsmethoden!$M:$M, MATCH(AO231, Produktionsmethoden!$K:$K, 0)), 0), AO231)</f>
        <v>0</v>
      </c>
      <c r="AH231" s="200">
        <f>IFERROR(IF(NOT(AP231=0), AP231 &amp; " - " &amp; INDEX(Produktionsmethoden!$M:$M, MATCH(AP231, Produktionsmethoden!$K:$K, 0)), 0), AP231)</f>
        <v>0</v>
      </c>
      <c r="AI231" s="200">
        <f>IFERROR(IF(NOT(AQ231=0), AQ231 &amp; " - " &amp; INDEX(Produktionsmethoden!$M:$M, MATCH(AQ231, Produktionsmethoden!$K:$K, 0)), 0), AQ231)</f>
        <v>0</v>
      </c>
      <c r="AJ231" s="200">
        <f>IFERROR(IF(NOT(AR231=0), AR231 &amp; " - " &amp; INDEX(Produktionsmethoden!$M:$M, MATCH(AR231, Produktionsmethoden!$K:$K, 0)), 0), AR231)</f>
        <v>0</v>
      </c>
      <c r="AK231" s="200">
        <f>IFERROR(IF(NOT(AS231=0), AS231 &amp; " - " &amp; INDEX(Produktionsmethoden!$M:$M, MATCH(AS231, Produktionsmethoden!$K:$K, 0)), 0), AS231)</f>
        <v>0</v>
      </c>
      <c r="AL231" s="200">
        <f>IFERROR(IF(NOT(AT231=0), AT231 &amp; " - " &amp; INDEX(Produktionsmethoden!$M:$M, MATCH(AT231, Produktionsmethoden!$K:$K, 0)), 0), AT231)</f>
        <v>0</v>
      </c>
      <c r="AM231" s="187" t="str" cm="1">
        <f t="array" ref="AM231">IF(ISBLANK($E231), "Bitte CN Code in Spalte C angeben", IFERROR(INDEX(Produktionsmethoden!B:B, MATCH($E231, Produktionsmethoden!$A:$A, 0), 0), ""))</f>
        <v>Bitte CN Code in Spalte C angeben</v>
      </c>
      <c r="AN231" s="187" cm="1">
        <f t="array" ref="AN231">IF(ISBLANK($E231), 0, IFERROR(INDEX(Produktionsmethoden!C:C, MATCH($E231, Produktionsmethoden!$A:$A, 0), 0), ""))</f>
        <v>0</v>
      </c>
      <c r="AO231" s="187" cm="1">
        <f t="array" ref="AO231">IF(ISBLANK($E231), 0, IFERROR(INDEX(Produktionsmethoden!D:D, MATCH($E231, Produktionsmethoden!$A:$A, 0), 0), ""))</f>
        <v>0</v>
      </c>
      <c r="AP231" s="187" cm="1">
        <f t="array" ref="AP231">IF(ISBLANK($E231), 0, IFERROR(INDEX(Produktionsmethoden!E:E, MATCH($E231, Produktionsmethoden!$A:$A, 0), 0), ""))</f>
        <v>0</v>
      </c>
      <c r="AQ231" s="187" cm="1">
        <f t="array" ref="AQ231">IF(ISBLANK($E231), 0, IFERROR(INDEX(Produktionsmethoden!F:F, MATCH($E231, Produktionsmethoden!$A:$A, 0), 0), ""))</f>
        <v>0</v>
      </c>
      <c r="AR231" s="187" cm="1">
        <f t="array" ref="AR231">IF(ISBLANK($E231), 0, IFERROR(INDEX(Produktionsmethoden!G:G, MATCH($E231, Produktionsmethoden!$A:$A, 0), 0), ""))</f>
        <v>0</v>
      </c>
      <c r="AS231" s="187" cm="1">
        <f t="array" ref="AS231">IF(ISBLANK($E231), 0, IFERROR(INDEX(Produktionsmethoden!H:H, MATCH($E231, Produktionsmethoden!$A:$A, 0), 0), ""))</f>
        <v>0</v>
      </c>
      <c r="AT231" s="187" cm="1">
        <f t="array" ref="AT231">IF(ISBLANK($E231), 0, IFERROR(INDEX(Produktionsmethoden!I:I, MATCH($E231, Produktionsmethoden!$A:$A, 0), 0), ""))</f>
        <v>0</v>
      </c>
      <c r="AU231" s="188"/>
    </row>
    <row r="232" spans="1:47" s="180" customFormat="1" ht="45" customHeight="1" thickTop="1" thickBot="1">
      <c r="A232" s="170"/>
      <c r="B232" s="179"/>
      <c r="C232" s="203">
        <v>219</v>
      </c>
      <c r="D232" s="312"/>
      <c r="E232" s="303"/>
      <c r="F232" s="313"/>
      <c r="G232" s="303"/>
      <c r="H232" s="303"/>
      <c r="I232" s="164"/>
      <c r="J232" s="303"/>
      <c r="K232" s="303"/>
      <c r="L232" s="163"/>
      <c r="M232" s="163"/>
      <c r="N232" s="307" t="str">
        <f t="shared" si="3"/>
        <v>Bitte zuerst Warenmenge in M angeben</v>
      </c>
      <c r="O232" s="163"/>
      <c r="P232" s="162"/>
      <c r="Q232" s="161"/>
      <c r="R232" s="160"/>
      <c r="S232" s="160"/>
      <c r="T232" s="159"/>
      <c r="U232" s="310"/>
      <c r="V232" s="310"/>
      <c r="W232" s="310"/>
      <c r="X232" s="310"/>
      <c r="Y232" s="310"/>
      <c r="Z232" s="310"/>
      <c r="AA232" s="310"/>
      <c r="AB232" s="206"/>
      <c r="AC232" s="206"/>
      <c r="AD232" s="207"/>
      <c r="AE232" s="200" t="str">
        <f>IFERROR(IF(NOT(AM232=0), AM232 &amp; " - " &amp; INDEX(Produktionsmethoden!$M:$M, MATCH(AM232, Produktionsmethoden!$K:$K, 0)), 0), AM232)</f>
        <v>Bitte CN Code in Spalte C angeben</v>
      </c>
      <c r="AF232" s="200">
        <f>IFERROR(IF(NOT(AN232=0), AN232 &amp; " - " &amp; INDEX(Produktionsmethoden!$M:$M, MATCH(AN232, Produktionsmethoden!$K:$K, 0)), 0), AN232)</f>
        <v>0</v>
      </c>
      <c r="AG232" s="200">
        <f>IFERROR(IF(NOT(AO232=0), AO232 &amp; " - " &amp; INDEX(Produktionsmethoden!$M:$M, MATCH(AO232, Produktionsmethoden!$K:$K, 0)), 0), AO232)</f>
        <v>0</v>
      </c>
      <c r="AH232" s="200">
        <f>IFERROR(IF(NOT(AP232=0), AP232 &amp; " - " &amp; INDEX(Produktionsmethoden!$M:$M, MATCH(AP232, Produktionsmethoden!$K:$K, 0)), 0), AP232)</f>
        <v>0</v>
      </c>
      <c r="AI232" s="200">
        <f>IFERROR(IF(NOT(AQ232=0), AQ232 &amp; " - " &amp; INDEX(Produktionsmethoden!$M:$M, MATCH(AQ232, Produktionsmethoden!$K:$K, 0)), 0), AQ232)</f>
        <v>0</v>
      </c>
      <c r="AJ232" s="200">
        <f>IFERROR(IF(NOT(AR232=0), AR232 &amp; " - " &amp; INDEX(Produktionsmethoden!$M:$M, MATCH(AR232, Produktionsmethoden!$K:$K, 0)), 0), AR232)</f>
        <v>0</v>
      </c>
      <c r="AK232" s="200">
        <f>IFERROR(IF(NOT(AS232=0), AS232 &amp; " - " &amp; INDEX(Produktionsmethoden!$M:$M, MATCH(AS232, Produktionsmethoden!$K:$K, 0)), 0), AS232)</f>
        <v>0</v>
      </c>
      <c r="AL232" s="200">
        <f>IFERROR(IF(NOT(AT232=0), AT232 &amp; " - " &amp; INDEX(Produktionsmethoden!$M:$M, MATCH(AT232, Produktionsmethoden!$K:$K, 0)), 0), AT232)</f>
        <v>0</v>
      </c>
      <c r="AM232" s="187" t="str" cm="1">
        <f t="array" ref="AM232">IF(ISBLANK($E232), "Bitte CN Code in Spalte C angeben", IFERROR(INDEX(Produktionsmethoden!B:B, MATCH($E232, Produktionsmethoden!$A:$A, 0), 0), ""))</f>
        <v>Bitte CN Code in Spalte C angeben</v>
      </c>
      <c r="AN232" s="187" cm="1">
        <f t="array" ref="AN232">IF(ISBLANK($E232), 0, IFERROR(INDEX(Produktionsmethoden!C:C, MATCH($E232, Produktionsmethoden!$A:$A, 0), 0), ""))</f>
        <v>0</v>
      </c>
      <c r="AO232" s="187" cm="1">
        <f t="array" ref="AO232">IF(ISBLANK($E232), 0, IFERROR(INDEX(Produktionsmethoden!D:D, MATCH($E232, Produktionsmethoden!$A:$A, 0), 0), ""))</f>
        <v>0</v>
      </c>
      <c r="AP232" s="187" cm="1">
        <f t="array" ref="AP232">IF(ISBLANK($E232), 0, IFERROR(INDEX(Produktionsmethoden!E:E, MATCH($E232, Produktionsmethoden!$A:$A, 0), 0), ""))</f>
        <v>0</v>
      </c>
      <c r="AQ232" s="187" cm="1">
        <f t="array" ref="AQ232">IF(ISBLANK($E232), 0, IFERROR(INDEX(Produktionsmethoden!F:F, MATCH($E232, Produktionsmethoden!$A:$A, 0), 0), ""))</f>
        <v>0</v>
      </c>
      <c r="AR232" s="187" cm="1">
        <f t="array" ref="AR232">IF(ISBLANK($E232), 0, IFERROR(INDEX(Produktionsmethoden!G:G, MATCH($E232, Produktionsmethoden!$A:$A, 0), 0), ""))</f>
        <v>0</v>
      </c>
      <c r="AS232" s="187" cm="1">
        <f t="array" ref="AS232">IF(ISBLANK($E232), 0, IFERROR(INDEX(Produktionsmethoden!H:H, MATCH($E232, Produktionsmethoden!$A:$A, 0), 0), ""))</f>
        <v>0</v>
      </c>
      <c r="AT232" s="187" cm="1">
        <f t="array" ref="AT232">IF(ISBLANK($E232), 0, IFERROR(INDEX(Produktionsmethoden!I:I, MATCH($E232, Produktionsmethoden!$A:$A, 0), 0), ""))</f>
        <v>0</v>
      </c>
      <c r="AU232" s="188"/>
    </row>
    <row r="233" spans="1:47" s="180" customFormat="1" ht="45" customHeight="1" thickTop="1" thickBot="1">
      <c r="A233" s="170"/>
      <c r="B233" s="179"/>
      <c r="C233" s="203">
        <v>220</v>
      </c>
      <c r="D233" s="312"/>
      <c r="E233" s="303"/>
      <c r="F233" s="313"/>
      <c r="G233" s="303"/>
      <c r="H233" s="303"/>
      <c r="I233" s="164"/>
      <c r="J233" s="303"/>
      <c r="K233" s="303"/>
      <c r="L233" s="163"/>
      <c r="M233" s="163"/>
      <c r="N233" s="307" t="str">
        <f t="shared" si="3"/>
        <v>Bitte zuerst Warenmenge in M angeben</v>
      </c>
      <c r="O233" s="163"/>
      <c r="P233" s="162"/>
      <c r="Q233" s="161"/>
      <c r="R233" s="160"/>
      <c r="S233" s="160"/>
      <c r="T233" s="159"/>
      <c r="U233" s="310"/>
      <c r="V233" s="310"/>
      <c r="W233" s="310"/>
      <c r="X233" s="310"/>
      <c r="Y233" s="310"/>
      <c r="Z233" s="310"/>
      <c r="AA233" s="310"/>
      <c r="AB233" s="206"/>
      <c r="AC233" s="206"/>
      <c r="AD233" s="207"/>
      <c r="AE233" s="200" t="str">
        <f>IFERROR(IF(NOT(AM233=0), AM233 &amp; " - " &amp; INDEX(Produktionsmethoden!$M:$M, MATCH(AM233, Produktionsmethoden!$K:$K, 0)), 0), AM233)</f>
        <v>Bitte CN Code in Spalte C angeben</v>
      </c>
      <c r="AF233" s="200">
        <f>IFERROR(IF(NOT(AN233=0), AN233 &amp; " - " &amp; INDEX(Produktionsmethoden!$M:$M, MATCH(AN233, Produktionsmethoden!$K:$K, 0)), 0), AN233)</f>
        <v>0</v>
      </c>
      <c r="AG233" s="200">
        <f>IFERROR(IF(NOT(AO233=0), AO233 &amp; " - " &amp; INDEX(Produktionsmethoden!$M:$M, MATCH(AO233, Produktionsmethoden!$K:$K, 0)), 0), AO233)</f>
        <v>0</v>
      </c>
      <c r="AH233" s="200">
        <f>IFERROR(IF(NOT(AP233=0), AP233 &amp; " - " &amp; INDEX(Produktionsmethoden!$M:$M, MATCH(AP233, Produktionsmethoden!$K:$K, 0)), 0), AP233)</f>
        <v>0</v>
      </c>
      <c r="AI233" s="200">
        <f>IFERROR(IF(NOT(AQ233=0), AQ233 &amp; " - " &amp; INDEX(Produktionsmethoden!$M:$M, MATCH(AQ233, Produktionsmethoden!$K:$K, 0)), 0), AQ233)</f>
        <v>0</v>
      </c>
      <c r="AJ233" s="200">
        <f>IFERROR(IF(NOT(AR233=0), AR233 &amp; " - " &amp; INDEX(Produktionsmethoden!$M:$M, MATCH(AR233, Produktionsmethoden!$K:$K, 0)), 0), AR233)</f>
        <v>0</v>
      </c>
      <c r="AK233" s="200">
        <f>IFERROR(IF(NOT(AS233=0), AS233 &amp; " - " &amp; INDEX(Produktionsmethoden!$M:$M, MATCH(AS233, Produktionsmethoden!$K:$K, 0)), 0), AS233)</f>
        <v>0</v>
      </c>
      <c r="AL233" s="200">
        <f>IFERROR(IF(NOT(AT233=0), AT233 &amp; " - " &amp; INDEX(Produktionsmethoden!$M:$M, MATCH(AT233, Produktionsmethoden!$K:$K, 0)), 0), AT233)</f>
        <v>0</v>
      </c>
      <c r="AM233" s="187" t="str" cm="1">
        <f t="array" ref="AM233">IF(ISBLANK($E233), "Bitte CN Code in Spalte C angeben", IFERROR(INDEX(Produktionsmethoden!B:B, MATCH($E233, Produktionsmethoden!$A:$A, 0), 0), ""))</f>
        <v>Bitte CN Code in Spalte C angeben</v>
      </c>
      <c r="AN233" s="187" cm="1">
        <f t="array" ref="AN233">IF(ISBLANK($E233), 0, IFERROR(INDEX(Produktionsmethoden!C:C, MATCH($E233, Produktionsmethoden!$A:$A, 0), 0), ""))</f>
        <v>0</v>
      </c>
      <c r="AO233" s="187" cm="1">
        <f t="array" ref="AO233">IF(ISBLANK($E233), 0, IFERROR(INDEX(Produktionsmethoden!D:D, MATCH($E233, Produktionsmethoden!$A:$A, 0), 0), ""))</f>
        <v>0</v>
      </c>
      <c r="AP233" s="187" cm="1">
        <f t="array" ref="AP233">IF(ISBLANK($E233), 0, IFERROR(INDEX(Produktionsmethoden!E:E, MATCH($E233, Produktionsmethoden!$A:$A, 0), 0), ""))</f>
        <v>0</v>
      </c>
      <c r="AQ233" s="187" cm="1">
        <f t="array" ref="AQ233">IF(ISBLANK($E233), 0, IFERROR(INDEX(Produktionsmethoden!F:F, MATCH($E233, Produktionsmethoden!$A:$A, 0), 0), ""))</f>
        <v>0</v>
      </c>
      <c r="AR233" s="187" cm="1">
        <f t="array" ref="AR233">IF(ISBLANK($E233), 0, IFERROR(INDEX(Produktionsmethoden!G:G, MATCH($E233, Produktionsmethoden!$A:$A, 0), 0), ""))</f>
        <v>0</v>
      </c>
      <c r="AS233" s="187" cm="1">
        <f t="array" ref="AS233">IF(ISBLANK($E233), 0, IFERROR(INDEX(Produktionsmethoden!H:H, MATCH($E233, Produktionsmethoden!$A:$A, 0), 0), ""))</f>
        <v>0</v>
      </c>
      <c r="AT233" s="187" cm="1">
        <f t="array" ref="AT233">IF(ISBLANK($E233), 0, IFERROR(INDEX(Produktionsmethoden!I:I, MATCH($E233, Produktionsmethoden!$A:$A, 0), 0), ""))</f>
        <v>0</v>
      </c>
      <c r="AU233" s="188"/>
    </row>
    <row r="234" spans="1:47" s="180" customFormat="1" ht="45" customHeight="1" thickTop="1" thickBot="1">
      <c r="A234" s="170"/>
      <c r="B234" s="179"/>
      <c r="C234" s="203">
        <v>221</v>
      </c>
      <c r="D234" s="312"/>
      <c r="E234" s="303"/>
      <c r="F234" s="313"/>
      <c r="G234" s="303"/>
      <c r="H234" s="303"/>
      <c r="I234" s="164"/>
      <c r="J234" s="303"/>
      <c r="K234" s="303"/>
      <c r="L234" s="163"/>
      <c r="M234" s="163"/>
      <c r="N234" s="307" t="str">
        <f t="shared" si="3"/>
        <v>Bitte zuerst Warenmenge in M angeben</v>
      </c>
      <c r="O234" s="163"/>
      <c r="P234" s="162"/>
      <c r="Q234" s="161"/>
      <c r="R234" s="160"/>
      <c r="S234" s="160"/>
      <c r="T234" s="159"/>
      <c r="U234" s="310"/>
      <c r="V234" s="310"/>
      <c r="W234" s="310"/>
      <c r="X234" s="310"/>
      <c r="Y234" s="310"/>
      <c r="Z234" s="310"/>
      <c r="AA234" s="310"/>
      <c r="AB234" s="206"/>
      <c r="AC234" s="206"/>
      <c r="AD234" s="207"/>
      <c r="AE234" s="200" t="str">
        <f>IFERROR(IF(NOT(AM234=0), AM234 &amp; " - " &amp; INDEX(Produktionsmethoden!$M:$M, MATCH(AM234, Produktionsmethoden!$K:$K, 0)), 0), AM234)</f>
        <v>Bitte CN Code in Spalte C angeben</v>
      </c>
      <c r="AF234" s="200">
        <f>IFERROR(IF(NOT(AN234=0), AN234 &amp; " - " &amp; INDEX(Produktionsmethoden!$M:$M, MATCH(AN234, Produktionsmethoden!$K:$K, 0)), 0), AN234)</f>
        <v>0</v>
      </c>
      <c r="AG234" s="200">
        <f>IFERROR(IF(NOT(AO234=0), AO234 &amp; " - " &amp; INDEX(Produktionsmethoden!$M:$M, MATCH(AO234, Produktionsmethoden!$K:$K, 0)), 0), AO234)</f>
        <v>0</v>
      </c>
      <c r="AH234" s="200">
        <f>IFERROR(IF(NOT(AP234=0), AP234 &amp; " - " &amp; INDEX(Produktionsmethoden!$M:$M, MATCH(AP234, Produktionsmethoden!$K:$K, 0)), 0), AP234)</f>
        <v>0</v>
      </c>
      <c r="AI234" s="200">
        <f>IFERROR(IF(NOT(AQ234=0), AQ234 &amp; " - " &amp; INDEX(Produktionsmethoden!$M:$M, MATCH(AQ234, Produktionsmethoden!$K:$K, 0)), 0), AQ234)</f>
        <v>0</v>
      </c>
      <c r="AJ234" s="200">
        <f>IFERROR(IF(NOT(AR234=0), AR234 &amp; " - " &amp; INDEX(Produktionsmethoden!$M:$M, MATCH(AR234, Produktionsmethoden!$K:$K, 0)), 0), AR234)</f>
        <v>0</v>
      </c>
      <c r="AK234" s="200">
        <f>IFERROR(IF(NOT(AS234=0), AS234 &amp; " - " &amp; INDEX(Produktionsmethoden!$M:$M, MATCH(AS234, Produktionsmethoden!$K:$K, 0)), 0), AS234)</f>
        <v>0</v>
      </c>
      <c r="AL234" s="200">
        <f>IFERROR(IF(NOT(AT234=0), AT234 &amp; " - " &amp; INDEX(Produktionsmethoden!$M:$M, MATCH(AT234, Produktionsmethoden!$K:$K, 0)), 0), AT234)</f>
        <v>0</v>
      </c>
      <c r="AM234" s="187" t="str" cm="1">
        <f t="array" ref="AM234">IF(ISBLANK($E234), "Bitte CN Code in Spalte C angeben", IFERROR(INDEX(Produktionsmethoden!B:B, MATCH($E234, Produktionsmethoden!$A:$A, 0), 0), ""))</f>
        <v>Bitte CN Code in Spalte C angeben</v>
      </c>
      <c r="AN234" s="187" cm="1">
        <f t="array" ref="AN234">IF(ISBLANK($E234), 0, IFERROR(INDEX(Produktionsmethoden!C:C, MATCH($E234, Produktionsmethoden!$A:$A, 0), 0), ""))</f>
        <v>0</v>
      </c>
      <c r="AO234" s="187" cm="1">
        <f t="array" ref="AO234">IF(ISBLANK($E234), 0, IFERROR(INDEX(Produktionsmethoden!D:D, MATCH($E234, Produktionsmethoden!$A:$A, 0), 0), ""))</f>
        <v>0</v>
      </c>
      <c r="AP234" s="187" cm="1">
        <f t="array" ref="AP234">IF(ISBLANK($E234), 0, IFERROR(INDEX(Produktionsmethoden!E:E, MATCH($E234, Produktionsmethoden!$A:$A, 0), 0), ""))</f>
        <v>0</v>
      </c>
      <c r="AQ234" s="187" cm="1">
        <f t="array" ref="AQ234">IF(ISBLANK($E234), 0, IFERROR(INDEX(Produktionsmethoden!F:F, MATCH($E234, Produktionsmethoden!$A:$A, 0), 0), ""))</f>
        <v>0</v>
      </c>
      <c r="AR234" s="187" cm="1">
        <f t="array" ref="AR234">IF(ISBLANK($E234), 0, IFERROR(INDEX(Produktionsmethoden!G:G, MATCH($E234, Produktionsmethoden!$A:$A, 0), 0), ""))</f>
        <v>0</v>
      </c>
      <c r="AS234" s="187" cm="1">
        <f t="array" ref="AS234">IF(ISBLANK($E234), 0, IFERROR(INDEX(Produktionsmethoden!H:H, MATCH($E234, Produktionsmethoden!$A:$A, 0), 0), ""))</f>
        <v>0</v>
      </c>
      <c r="AT234" s="187" cm="1">
        <f t="array" ref="AT234">IF(ISBLANK($E234), 0, IFERROR(INDEX(Produktionsmethoden!I:I, MATCH($E234, Produktionsmethoden!$A:$A, 0), 0), ""))</f>
        <v>0</v>
      </c>
      <c r="AU234" s="188"/>
    </row>
    <row r="235" spans="1:47" s="180" customFormat="1" ht="45" customHeight="1" thickTop="1" thickBot="1">
      <c r="A235" s="170"/>
      <c r="B235" s="179"/>
      <c r="C235" s="203">
        <v>222</v>
      </c>
      <c r="D235" s="312"/>
      <c r="E235" s="303"/>
      <c r="F235" s="313"/>
      <c r="G235" s="303"/>
      <c r="H235" s="303"/>
      <c r="I235" s="164"/>
      <c r="J235" s="303"/>
      <c r="K235" s="303"/>
      <c r="L235" s="163"/>
      <c r="M235" s="163"/>
      <c r="N235" s="307" t="str">
        <f t="shared" si="3"/>
        <v>Bitte zuerst Warenmenge in M angeben</v>
      </c>
      <c r="O235" s="163"/>
      <c r="P235" s="162"/>
      <c r="Q235" s="161"/>
      <c r="R235" s="160"/>
      <c r="S235" s="160"/>
      <c r="T235" s="159"/>
      <c r="U235" s="310"/>
      <c r="V235" s="310"/>
      <c r="W235" s="310"/>
      <c r="X235" s="310"/>
      <c r="Y235" s="310"/>
      <c r="Z235" s="310"/>
      <c r="AA235" s="310"/>
      <c r="AB235" s="206"/>
      <c r="AC235" s="206"/>
      <c r="AD235" s="207"/>
      <c r="AE235" s="200" t="str">
        <f>IFERROR(IF(NOT(AM235=0), AM235 &amp; " - " &amp; INDEX(Produktionsmethoden!$M:$M, MATCH(AM235, Produktionsmethoden!$K:$K, 0)), 0), AM235)</f>
        <v>Bitte CN Code in Spalte C angeben</v>
      </c>
      <c r="AF235" s="200">
        <f>IFERROR(IF(NOT(AN235=0), AN235 &amp; " - " &amp; INDEX(Produktionsmethoden!$M:$M, MATCH(AN235, Produktionsmethoden!$K:$K, 0)), 0), AN235)</f>
        <v>0</v>
      </c>
      <c r="AG235" s="200">
        <f>IFERROR(IF(NOT(AO235=0), AO235 &amp; " - " &amp; INDEX(Produktionsmethoden!$M:$M, MATCH(AO235, Produktionsmethoden!$K:$K, 0)), 0), AO235)</f>
        <v>0</v>
      </c>
      <c r="AH235" s="200">
        <f>IFERROR(IF(NOT(AP235=0), AP235 &amp; " - " &amp; INDEX(Produktionsmethoden!$M:$M, MATCH(AP235, Produktionsmethoden!$K:$K, 0)), 0), AP235)</f>
        <v>0</v>
      </c>
      <c r="AI235" s="200">
        <f>IFERROR(IF(NOT(AQ235=0), AQ235 &amp; " - " &amp; INDEX(Produktionsmethoden!$M:$M, MATCH(AQ235, Produktionsmethoden!$K:$K, 0)), 0), AQ235)</f>
        <v>0</v>
      </c>
      <c r="AJ235" s="200">
        <f>IFERROR(IF(NOT(AR235=0), AR235 &amp; " - " &amp; INDEX(Produktionsmethoden!$M:$M, MATCH(AR235, Produktionsmethoden!$K:$K, 0)), 0), AR235)</f>
        <v>0</v>
      </c>
      <c r="AK235" s="200">
        <f>IFERROR(IF(NOT(AS235=0), AS235 &amp; " - " &amp; INDEX(Produktionsmethoden!$M:$M, MATCH(AS235, Produktionsmethoden!$K:$K, 0)), 0), AS235)</f>
        <v>0</v>
      </c>
      <c r="AL235" s="200">
        <f>IFERROR(IF(NOT(AT235=0), AT235 &amp; " - " &amp; INDEX(Produktionsmethoden!$M:$M, MATCH(AT235, Produktionsmethoden!$K:$K, 0)), 0), AT235)</f>
        <v>0</v>
      </c>
      <c r="AM235" s="187" t="str" cm="1">
        <f t="array" ref="AM235">IF(ISBLANK($E235), "Bitte CN Code in Spalte C angeben", IFERROR(INDEX(Produktionsmethoden!B:B, MATCH($E235, Produktionsmethoden!$A:$A, 0), 0), ""))</f>
        <v>Bitte CN Code in Spalte C angeben</v>
      </c>
      <c r="AN235" s="187" cm="1">
        <f t="array" ref="AN235">IF(ISBLANK($E235), 0, IFERROR(INDEX(Produktionsmethoden!C:C, MATCH($E235, Produktionsmethoden!$A:$A, 0), 0), ""))</f>
        <v>0</v>
      </c>
      <c r="AO235" s="187" cm="1">
        <f t="array" ref="AO235">IF(ISBLANK($E235), 0, IFERROR(INDEX(Produktionsmethoden!D:D, MATCH($E235, Produktionsmethoden!$A:$A, 0), 0), ""))</f>
        <v>0</v>
      </c>
      <c r="AP235" s="187" cm="1">
        <f t="array" ref="AP235">IF(ISBLANK($E235), 0, IFERROR(INDEX(Produktionsmethoden!E:E, MATCH($E235, Produktionsmethoden!$A:$A, 0), 0), ""))</f>
        <v>0</v>
      </c>
      <c r="AQ235" s="187" cm="1">
        <f t="array" ref="AQ235">IF(ISBLANK($E235), 0, IFERROR(INDEX(Produktionsmethoden!F:F, MATCH($E235, Produktionsmethoden!$A:$A, 0), 0), ""))</f>
        <v>0</v>
      </c>
      <c r="AR235" s="187" cm="1">
        <f t="array" ref="AR235">IF(ISBLANK($E235), 0, IFERROR(INDEX(Produktionsmethoden!G:G, MATCH($E235, Produktionsmethoden!$A:$A, 0), 0), ""))</f>
        <v>0</v>
      </c>
      <c r="AS235" s="187" cm="1">
        <f t="array" ref="AS235">IF(ISBLANK($E235), 0, IFERROR(INDEX(Produktionsmethoden!H:H, MATCH($E235, Produktionsmethoden!$A:$A, 0), 0), ""))</f>
        <v>0</v>
      </c>
      <c r="AT235" s="187" cm="1">
        <f t="array" ref="AT235">IF(ISBLANK($E235), 0, IFERROR(INDEX(Produktionsmethoden!I:I, MATCH($E235, Produktionsmethoden!$A:$A, 0), 0), ""))</f>
        <v>0</v>
      </c>
      <c r="AU235" s="188"/>
    </row>
    <row r="236" spans="1:47" s="180" customFormat="1" ht="45" customHeight="1" thickTop="1" thickBot="1">
      <c r="A236" s="170"/>
      <c r="B236" s="179"/>
      <c r="C236" s="203">
        <v>223</v>
      </c>
      <c r="D236" s="312"/>
      <c r="E236" s="303"/>
      <c r="F236" s="313"/>
      <c r="G236" s="303"/>
      <c r="H236" s="303"/>
      <c r="I236" s="164"/>
      <c r="J236" s="303"/>
      <c r="K236" s="303"/>
      <c r="L236" s="163"/>
      <c r="M236" s="163"/>
      <c r="N236" s="307" t="str">
        <f t="shared" si="3"/>
        <v>Bitte zuerst Warenmenge in M angeben</v>
      </c>
      <c r="O236" s="163"/>
      <c r="P236" s="162"/>
      <c r="Q236" s="161"/>
      <c r="R236" s="160"/>
      <c r="S236" s="160"/>
      <c r="T236" s="159"/>
      <c r="U236" s="310"/>
      <c r="V236" s="310"/>
      <c r="W236" s="310"/>
      <c r="X236" s="310"/>
      <c r="Y236" s="310"/>
      <c r="Z236" s="310"/>
      <c r="AA236" s="310"/>
      <c r="AB236" s="206"/>
      <c r="AC236" s="206"/>
      <c r="AD236" s="207"/>
      <c r="AE236" s="200" t="str">
        <f>IFERROR(IF(NOT(AM236=0), AM236 &amp; " - " &amp; INDEX(Produktionsmethoden!$M:$M, MATCH(AM236, Produktionsmethoden!$K:$K, 0)), 0), AM236)</f>
        <v>Bitte CN Code in Spalte C angeben</v>
      </c>
      <c r="AF236" s="200">
        <f>IFERROR(IF(NOT(AN236=0), AN236 &amp; " - " &amp; INDEX(Produktionsmethoden!$M:$M, MATCH(AN236, Produktionsmethoden!$K:$K, 0)), 0), AN236)</f>
        <v>0</v>
      </c>
      <c r="AG236" s="200">
        <f>IFERROR(IF(NOT(AO236=0), AO236 &amp; " - " &amp; INDEX(Produktionsmethoden!$M:$M, MATCH(AO236, Produktionsmethoden!$K:$K, 0)), 0), AO236)</f>
        <v>0</v>
      </c>
      <c r="AH236" s="200">
        <f>IFERROR(IF(NOT(AP236=0), AP236 &amp; " - " &amp; INDEX(Produktionsmethoden!$M:$M, MATCH(AP236, Produktionsmethoden!$K:$K, 0)), 0), AP236)</f>
        <v>0</v>
      </c>
      <c r="AI236" s="200">
        <f>IFERROR(IF(NOT(AQ236=0), AQ236 &amp; " - " &amp; INDEX(Produktionsmethoden!$M:$M, MATCH(AQ236, Produktionsmethoden!$K:$K, 0)), 0), AQ236)</f>
        <v>0</v>
      </c>
      <c r="AJ236" s="200">
        <f>IFERROR(IF(NOT(AR236=0), AR236 &amp; " - " &amp; INDEX(Produktionsmethoden!$M:$M, MATCH(AR236, Produktionsmethoden!$K:$K, 0)), 0), AR236)</f>
        <v>0</v>
      </c>
      <c r="AK236" s="200">
        <f>IFERROR(IF(NOT(AS236=0), AS236 &amp; " - " &amp; INDEX(Produktionsmethoden!$M:$M, MATCH(AS236, Produktionsmethoden!$K:$K, 0)), 0), AS236)</f>
        <v>0</v>
      </c>
      <c r="AL236" s="200">
        <f>IFERROR(IF(NOT(AT236=0), AT236 &amp; " - " &amp; INDEX(Produktionsmethoden!$M:$M, MATCH(AT236, Produktionsmethoden!$K:$K, 0)), 0), AT236)</f>
        <v>0</v>
      </c>
      <c r="AM236" s="187" t="str" cm="1">
        <f t="array" ref="AM236">IF(ISBLANK($E236), "Bitte CN Code in Spalte C angeben", IFERROR(INDEX(Produktionsmethoden!B:B, MATCH($E236, Produktionsmethoden!$A:$A, 0), 0), ""))</f>
        <v>Bitte CN Code in Spalte C angeben</v>
      </c>
      <c r="AN236" s="187" cm="1">
        <f t="array" ref="AN236">IF(ISBLANK($E236), 0, IFERROR(INDEX(Produktionsmethoden!C:C, MATCH($E236, Produktionsmethoden!$A:$A, 0), 0), ""))</f>
        <v>0</v>
      </c>
      <c r="AO236" s="187" cm="1">
        <f t="array" ref="AO236">IF(ISBLANK($E236), 0, IFERROR(INDEX(Produktionsmethoden!D:D, MATCH($E236, Produktionsmethoden!$A:$A, 0), 0), ""))</f>
        <v>0</v>
      </c>
      <c r="AP236" s="187" cm="1">
        <f t="array" ref="AP236">IF(ISBLANK($E236), 0, IFERROR(INDEX(Produktionsmethoden!E:E, MATCH($E236, Produktionsmethoden!$A:$A, 0), 0), ""))</f>
        <v>0</v>
      </c>
      <c r="AQ236" s="187" cm="1">
        <f t="array" ref="AQ236">IF(ISBLANK($E236), 0, IFERROR(INDEX(Produktionsmethoden!F:F, MATCH($E236, Produktionsmethoden!$A:$A, 0), 0), ""))</f>
        <v>0</v>
      </c>
      <c r="AR236" s="187" cm="1">
        <f t="array" ref="AR236">IF(ISBLANK($E236), 0, IFERROR(INDEX(Produktionsmethoden!G:G, MATCH($E236, Produktionsmethoden!$A:$A, 0), 0), ""))</f>
        <v>0</v>
      </c>
      <c r="AS236" s="187" cm="1">
        <f t="array" ref="AS236">IF(ISBLANK($E236), 0, IFERROR(INDEX(Produktionsmethoden!H:H, MATCH($E236, Produktionsmethoden!$A:$A, 0), 0), ""))</f>
        <v>0</v>
      </c>
      <c r="AT236" s="187" cm="1">
        <f t="array" ref="AT236">IF(ISBLANK($E236), 0, IFERROR(INDEX(Produktionsmethoden!I:I, MATCH($E236, Produktionsmethoden!$A:$A, 0), 0), ""))</f>
        <v>0</v>
      </c>
      <c r="AU236" s="188"/>
    </row>
    <row r="237" spans="1:47" s="180" customFormat="1" ht="45" customHeight="1" thickTop="1" thickBot="1">
      <c r="A237" s="170"/>
      <c r="B237" s="179"/>
      <c r="C237" s="203">
        <v>224</v>
      </c>
      <c r="D237" s="312"/>
      <c r="E237" s="303"/>
      <c r="F237" s="313"/>
      <c r="G237" s="303"/>
      <c r="H237" s="303"/>
      <c r="I237" s="164"/>
      <c r="J237" s="303"/>
      <c r="K237" s="303"/>
      <c r="L237" s="163"/>
      <c r="M237" s="163"/>
      <c r="N237" s="307" t="str">
        <f t="shared" si="3"/>
        <v>Bitte zuerst Warenmenge in M angeben</v>
      </c>
      <c r="O237" s="163"/>
      <c r="P237" s="162"/>
      <c r="Q237" s="161"/>
      <c r="R237" s="160"/>
      <c r="S237" s="160"/>
      <c r="T237" s="159"/>
      <c r="U237" s="310"/>
      <c r="V237" s="310"/>
      <c r="W237" s="310"/>
      <c r="X237" s="310"/>
      <c r="Y237" s="310"/>
      <c r="Z237" s="310"/>
      <c r="AA237" s="310"/>
      <c r="AB237" s="206"/>
      <c r="AC237" s="206"/>
      <c r="AD237" s="207"/>
      <c r="AE237" s="200" t="str">
        <f>IFERROR(IF(NOT(AM237=0), AM237 &amp; " - " &amp; INDEX(Produktionsmethoden!$M:$M, MATCH(AM237, Produktionsmethoden!$K:$K, 0)), 0), AM237)</f>
        <v>Bitte CN Code in Spalte C angeben</v>
      </c>
      <c r="AF237" s="200">
        <f>IFERROR(IF(NOT(AN237=0), AN237 &amp; " - " &amp; INDEX(Produktionsmethoden!$M:$M, MATCH(AN237, Produktionsmethoden!$K:$K, 0)), 0), AN237)</f>
        <v>0</v>
      </c>
      <c r="AG237" s="200">
        <f>IFERROR(IF(NOT(AO237=0), AO237 &amp; " - " &amp; INDEX(Produktionsmethoden!$M:$M, MATCH(AO237, Produktionsmethoden!$K:$K, 0)), 0), AO237)</f>
        <v>0</v>
      </c>
      <c r="AH237" s="200">
        <f>IFERROR(IF(NOT(AP237=0), AP237 &amp; " - " &amp; INDEX(Produktionsmethoden!$M:$M, MATCH(AP237, Produktionsmethoden!$K:$K, 0)), 0), AP237)</f>
        <v>0</v>
      </c>
      <c r="AI237" s="200">
        <f>IFERROR(IF(NOT(AQ237=0), AQ237 &amp; " - " &amp; INDEX(Produktionsmethoden!$M:$M, MATCH(AQ237, Produktionsmethoden!$K:$K, 0)), 0), AQ237)</f>
        <v>0</v>
      </c>
      <c r="AJ237" s="200">
        <f>IFERROR(IF(NOT(AR237=0), AR237 &amp; " - " &amp; INDEX(Produktionsmethoden!$M:$M, MATCH(AR237, Produktionsmethoden!$K:$K, 0)), 0), AR237)</f>
        <v>0</v>
      </c>
      <c r="AK237" s="200">
        <f>IFERROR(IF(NOT(AS237=0), AS237 &amp; " - " &amp; INDEX(Produktionsmethoden!$M:$M, MATCH(AS237, Produktionsmethoden!$K:$K, 0)), 0), AS237)</f>
        <v>0</v>
      </c>
      <c r="AL237" s="200">
        <f>IFERROR(IF(NOT(AT237=0), AT237 &amp; " - " &amp; INDEX(Produktionsmethoden!$M:$M, MATCH(AT237, Produktionsmethoden!$K:$K, 0)), 0), AT237)</f>
        <v>0</v>
      </c>
      <c r="AM237" s="187" t="str" cm="1">
        <f t="array" ref="AM237">IF(ISBLANK($E237), "Bitte CN Code in Spalte C angeben", IFERROR(INDEX(Produktionsmethoden!B:B, MATCH($E237, Produktionsmethoden!$A:$A, 0), 0), ""))</f>
        <v>Bitte CN Code in Spalte C angeben</v>
      </c>
      <c r="AN237" s="187" cm="1">
        <f t="array" ref="AN237">IF(ISBLANK($E237), 0, IFERROR(INDEX(Produktionsmethoden!C:C, MATCH($E237, Produktionsmethoden!$A:$A, 0), 0), ""))</f>
        <v>0</v>
      </c>
      <c r="AO237" s="187" cm="1">
        <f t="array" ref="AO237">IF(ISBLANK($E237), 0, IFERROR(INDEX(Produktionsmethoden!D:D, MATCH($E237, Produktionsmethoden!$A:$A, 0), 0), ""))</f>
        <v>0</v>
      </c>
      <c r="AP237" s="187" cm="1">
        <f t="array" ref="AP237">IF(ISBLANK($E237), 0, IFERROR(INDEX(Produktionsmethoden!E:E, MATCH($E237, Produktionsmethoden!$A:$A, 0), 0), ""))</f>
        <v>0</v>
      </c>
      <c r="AQ237" s="187" cm="1">
        <f t="array" ref="AQ237">IF(ISBLANK($E237), 0, IFERROR(INDEX(Produktionsmethoden!F:F, MATCH($E237, Produktionsmethoden!$A:$A, 0), 0), ""))</f>
        <v>0</v>
      </c>
      <c r="AR237" s="187" cm="1">
        <f t="array" ref="AR237">IF(ISBLANK($E237), 0, IFERROR(INDEX(Produktionsmethoden!G:G, MATCH($E237, Produktionsmethoden!$A:$A, 0), 0), ""))</f>
        <v>0</v>
      </c>
      <c r="AS237" s="187" cm="1">
        <f t="array" ref="AS237">IF(ISBLANK($E237), 0, IFERROR(INDEX(Produktionsmethoden!H:H, MATCH($E237, Produktionsmethoden!$A:$A, 0), 0), ""))</f>
        <v>0</v>
      </c>
      <c r="AT237" s="187" cm="1">
        <f t="array" ref="AT237">IF(ISBLANK($E237), 0, IFERROR(INDEX(Produktionsmethoden!I:I, MATCH($E237, Produktionsmethoden!$A:$A, 0), 0), ""))</f>
        <v>0</v>
      </c>
      <c r="AU237" s="188"/>
    </row>
    <row r="238" spans="1:47" s="180" customFormat="1" ht="45" customHeight="1" thickTop="1" thickBot="1">
      <c r="A238" s="170"/>
      <c r="B238" s="179"/>
      <c r="C238" s="203">
        <v>225</v>
      </c>
      <c r="D238" s="312"/>
      <c r="E238" s="303"/>
      <c r="F238" s="313"/>
      <c r="G238" s="303"/>
      <c r="H238" s="303"/>
      <c r="I238" s="164"/>
      <c r="J238" s="303"/>
      <c r="K238" s="303"/>
      <c r="L238" s="163"/>
      <c r="M238" s="163"/>
      <c r="N238" s="307" t="str">
        <f t="shared" si="3"/>
        <v>Bitte zuerst Warenmenge in M angeben</v>
      </c>
      <c r="O238" s="163"/>
      <c r="P238" s="162"/>
      <c r="Q238" s="161"/>
      <c r="R238" s="160"/>
      <c r="S238" s="160"/>
      <c r="T238" s="159"/>
      <c r="U238" s="310"/>
      <c r="V238" s="310"/>
      <c r="W238" s="310"/>
      <c r="X238" s="310"/>
      <c r="Y238" s="310"/>
      <c r="Z238" s="310"/>
      <c r="AA238" s="310"/>
      <c r="AB238" s="206"/>
      <c r="AC238" s="206"/>
      <c r="AD238" s="207"/>
      <c r="AE238" s="200" t="str">
        <f>IFERROR(IF(NOT(AM238=0), AM238 &amp; " - " &amp; INDEX(Produktionsmethoden!$M:$M, MATCH(AM238, Produktionsmethoden!$K:$K, 0)), 0), AM238)</f>
        <v>Bitte CN Code in Spalte C angeben</v>
      </c>
      <c r="AF238" s="200">
        <f>IFERROR(IF(NOT(AN238=0), AN238 &amp; " - " &amp; INDEX(Produktionsmethoden!$M:$M, MATCH(AN238, Produktionsmethoden!$K:$K, 0)), 0), AN238)</f>
        <v>0</v>
      </c>
      <c r="AG238" s="200">
        <f>IFERROR(IF(NOT(AO238=0), AO238 &amp; " - " &amp; INDEX(Produktionsmethoden!$M:$M, MATCH(AO238, Produktionsmethoden!$K:$K, 0)), 0), AO238)</f>
        <v>0</v>
      </c>
      <c r="AH238" s="200">
        <f>IFERROR(IF(NOT(AP238=0), AP238 &amp; " - " &amp; INDEX(Produktionsmethoden!$M:$M, MATCH(AP238, Produktionsmethoden!$K:$K, 0)), 0), AP238)</f>
        <v>0</v>
      </c>
      <c r="AI238" s="200">
        <f>IFERROR(IF(NOT(AQ238=0), AQ238 &amp; " - " &amp; INDEX(Produktionsmethoden!$M:$M, MATCH(AQ238, Produktionsmethoden!$K:$K, 0)), 0), AQ238)</f>
        <v>0</v>
      </c>
      <c r="AJ238" s="200">
        <f>IFERROR(IF(NOT(AR238=0), AR238 &amp; " - " &amp; INDEX(Produktionsmethoden!$M:$M, MATCH(AR238, Produktionsmethoden!$K:$K, 0)), 0), AR238)</f>
        <v>0</v>
      </c>
      <c r="AK238" s="200">
        <f>IFERROR(IF(NOT(AS238=0), AS238 &amp; " - " &amp; INDEX(Produktionsmethoden!$M:$M, MATCH(AS238, Produktionsmethoden!$K:$K, 0)), 0), AS238)</f>
        <v>0</v>
      </c>
      <c r="AL238" s="200">
        <f>IFERROR(IF(NOT(AT238=0), AT238 &amp; " - " &amp; INDEX(Produktionsmethoden!$M:$M, MATCH(AT238, Produktionsmethoden!$K:$K, 0)), 0), AT238)</f>
        <v>0</v>
      </c>
      <c r="AM238" s="187" t="str" cm="1">
        <f t="array" ref="AM238">IF(ISBLANK($E238), "Bitte CN Code in Spalte C angeben", IFERROR(INDEX(Produktionsmethoden!B:B, MATCH($E238, Produktionsmethoden!$A:$A, 0), 0), ""))</f>
        <v>Bitte CN Code in Spalte C angeben</v>
      </c>
      <c r="AN238" s="187" cm="1">
        <f t="array" ref="AN238">IF(ISBLANK($E238), 0, IFERROR(INDEX(Produktionsmethoden!C:C, MATCH($E238, Produktionsmethoden!$A:$A, 0), 0), ""))</f>
        <v>0</v>
      </c>
      <c r="AO238" s="187" cm="1">
        <f t="array" ref="AO238">IF(ISBLANK($E238), 0, IFERROR(INDEX(Produktionsmethoden!D:D, MATCH($E238, Produktionsmethoden!$A:$A, 0), 0), ""))</f>
        <v>0</v>
      </c>
      <c r="AP238" s="187" cm="1">
        <f t="array" ref="AP238">IF(ISBLANK($E238), 0, IFERROR(INDEX(Produktionsmethoden!E:E, MATCH($E238, Produktionsmethoden!$A:$A, 0), 0), ""))</f>
        <v>0</v>
      </c>
      <c r="AQ238" s="187" cm="1">
        <f t="array" ref="AQ238">IF(ISBLANK($E238), 0, IFERROR(INDEX(Produktionsmethoden!F:F, MATCH($E238, Produktionsmethoden!$A:$A, 0), 0), ""))</f>
        <v>0</v>
      </c>
      <c r="AR238" s="187" cm="1">
        <f t="array" ref="AR238">IF(ISBLANK($E238), 0, IFERROR(INDEX(Produktionsmethoden!G:G, MATCH($E238, Produktionsmethoden!$A:$A, 0), 0), ""))</f>
        <v>0</v>
      </c>
      <c r="AS238" s="187" cm="1">
        <f t="array" ref="AS238">IF(ISBLANK($E238), 0, IFERROR(INDEX(Produktionsmethoden!H:H, MATCH($E238, Produktionsmethoden!$A:$A, 0), 0), ""))</f>
        <v>0</v>
      </c>
      <c r="AT238" s="187" cm="1">
        <f t="array" ref="AT238">IF(ISBLANK($E238), 0, IFERROR(INDEX(Produktionsmethoden!I:I, MATCH($E238, Produktionsmethoden!$A:$A, 0), 0), ""))</f>
        <v>0</v>
      </c>
      <c r="AU238" s="188"/>
    </row>
    <row r="239" spans="1:47" s="180" customFormat="1" ht="45" customHeight="1" thickTop="1" thickBot="1">
      <c r="A239" s="170"/>
      <c r="B239" s="179"/>
      <c r="C239" s="203">
        <v>226</v>
      </c>
      <c r="D239" s="312"/>
      <c r="E239" s="303"/>
      <c r="F239" s="313"/>
      <c r="G239" s="303"/>
      <c r="H239" s="303"/>
      <c r="I239" s="164"/>
      <c r="J239" s="303"/>
      <c r="K239" s="303"/>
      <c r="L239" s="163"/>
      <c r="M239" s="163"/>
      <c r="N239" s="307" t="str">
        <f t="shared" si="3"/>
        <v>Bitte zuerst Warenmenge in M angeben</v>
      </c>
      <c r="O239" s="163"/>
      <c r="P239" s="162"/>
      <c r="Q239" s="161"/>
      <c r="R239" s="160"/>
      <c r="S239" s="160"/>
      <c r="T239" s="159"/>
      <c r="U239" s="310"/>
      <c r="V239" s="310"/>
      <c r="W239" s="310"/>
      <c r="X239" s="310"/>
      <c r="Y239" s="310"/>
      <c r="Z239" s="310"/>
      <c r="AA239" s="310"/>
      <c r="AB239" s="206"/>
      <c r="AC239" s="206"/>
      <c r="AD239" s="207"/>
      <c r="AE239" s="200" t="str">
        <f>IFERROR(IF(NOT(AM239=0), AM239 &amp; " - " &amp; INDEX(Produktionsmethoden!$M:$M, MATCH(AM239, Produktionsmethoden!$K:$K, 0)), 0), AM239)</f>
        <v>Bitte CN Code in Spalte C angeben</v>
      </c>
      <c r="AF239" s="200">
        <f>IFERROR(IF(NOT(AN239=0), AN239 &amp; " - " &amp; INDEX(Produktionsmethoden!$M:$M, MATCH(AN239, Produktionsmethoden!$K:$K, 0)), 0), AN239)</f>
        <v>0</v>
      </c>
      <c r="AG239" s="200">
        <f>IFERROR(IF(NOT(AO239=0), AO239 &amp; " - " &amp; INDEX(Produktionsmethoden!$M:$M, MATCH(AO239, Produktionsmethoden!$K:$K, 0)), 0), AO239)</f>
        <v>0</v>
      </c>
      <c r="AH239" s="200">
        <f>IFERROR(IF(NOT(AP239=0), AP239 &amp; " - " &amp; INDEX(Produktionsmethoden!$M:$M, MATCH(AP239, Produktionsmethoden!$K:$K, 0)), 0), AP239)</f>
        <v>0</v>
      </c>
      <c r="AI239" s="200">
        <f>IFERROR(IF(NOT(AQ239=0), AQ239 &amp; " - " &amp; INDEX(Produktionsmethoden!$M:$M, MATCH(AQ239, Produktionsmethoden!$K:$K, 0)), 0), AQ239)</f>
        <v>0</v>
      </c>
      <c r="AJ239" s="200">
        <f>IFERROR(IF(NOT(AR239=0), AR239 &amp; " - " &amp; INDEX(Produktionsmethoden!$M:$M, MATCH(AR239, Produktionsmethoden!$K:$K, 0)), 0), AR239)</f>
        <v>0</v>
      </c>
      <c r="AK239" s="200">
        <f>IFERROR(IF(NOT(AS239=0), AS239 &amp; " - " &amp; INDEX(Produktionsmethoden!$M:$M, MATCH(AS239, Produktionsmethoden!$K:$K, 0)), 0), AS239)</f>
        <v>0</v>
      </c>
      <c r="AL239" s="200">
        <f>IFERROR(IF(NOT(AT239=0), AT239 &amp; " - " &amp; INDEX(Produktionsmethoden!$M:$M, MATCH(AT239, Produktionsmethoden!$K:$K, 0)), 0), AT239)</f>
        <v>0</v>
      </c>
      <c r="AM239" s="187" t="str" cm="1">
        <f t="array" ref="AM239">IF(ISBLANK($E239), "Bitte CN Code in Spalte C angeben", IFERROR(INDEX(Produktionsmethoden!B:B, MATCH($E239, Produktionsmethoden!$A:$A, 0), 0), ""))</f>
        <v>Bitte CN Code in Spalte C angeben</v>
      </c>
      <c r="AN239" s="187" cm="1">
        <f t="array" ref="AN239">IF(ISBLANK($E239), 0, IFERROR(INDEX(Produktionsmethoden!C:C, MATCH($E239, Produktionsmethoden!$A:$A, 0), 0), ""))</f>
        <v>0</v>
      </c>
      <c r="AO239" s="187" cm="1">
        <f t="array" ref="AO239">IF(ISBLANK($E239), 0, IFERROR(INDEX(Produktionsmethoden!D:D, MATCH($E239, Produktionsmethoden!$A:$A, 0), 0), ""))</f>
        <v>0</v>
      </c>
      <c r="AP239" s="187" cm="1">
        <f t="array" ref="AP239">IF(ISBLANK($E239), 0, IFERROR(INDEX(Produktionsmethoden!E:E, MATCH($E239, Produktionsmethoden!$A:$A, 0), 0), ""))</f>
        <v>0</v>
      </c>
      <c r="AQ239" s="187" cm="1">
        <f t="array" ref="AQ239">IF(ISBLANK($E239), 0, IFERROR(INDEX(Produktionsmethoden!F:F, MATCH($E239, Produktionsmethoden!$A:$A, 0), 0), ""))</f>
        <v>0</v>
      </c>
      <c r="AR239" s="187" cm="1">
        <f t="array" ref="AR239">IF(ISBLANK($E239), 0, IFERROR(INDEX(Produktionsmethoden!G:G, MATCH($E239, Produktionsmethoden!$A:$A, 0), 0), ""))</f>
        <v>0</v>
      </c>
      <c r="AS239" s="187" cm="1">
        <f t="array" ref="AS239">IF(ISBLANK($E239), 0, IFERROR(INDEX(Produktionsmethoden!H:H, MATCH($E239, Produktionsmethoden!$A:$A, 0), 0), ""))</f>
        <v>0</v>
      </c>
      <c r="AT239" s="187" cm="1">
        <f t="array" ref="AT239">IF(ISBLANK($E239), 0, IFERROR(INDEX(Produktionsmethoden!I:I, MATCH($E239, Produktionsmethoden!$A:$A, 0), 0), ""))</f>
        <v>0</v>
      </c>
      <c r="AU239" s="188"/>
    </row>
    <row r="240" spans="1:47" s="180" customFormat="1" ht="45" customHeight="1" thickTop="1" thickBot="1">
      <c r="A240" s="170"/>
      <c r="B240" s="179"/>
      <c r="C240" s="203">
        <v>227</v>
      </c>
      <c r="D240" s="312"/>
      <c r="E240" s="303"/>
      <c r="F240" s="313"/>
      <c r="G240" s="303"/>
      <c r="H240" s="303"/>
      <c r="I240" s="164"/>
      <c r="J240" s="303"/>
      <c r="K240" s="303"/>
      <c r="L240" s="163"/>
      <c r="M240" s="163"/>
      <c r="N240" s="307" t="str">
        <f t="shared" si="3"/>
        <v>Bitte zuerst Warenmenge in M angeben</v>
      </c>
      <c r="O240" s="163"/>
      <c r="P240" s="162"/>
      <c r="Q240" s="161"/>
      <c r="R240" s="160"/>
      <c r="S240" s="160"/>
      <c r="T240" s="159"/>
      <c r="U240" s="310"/>
      <c r="V240" s="310"/>
      <c r="W240" s="310"/>
      <c r="X240" s="310"/>
      <c r="Y240" s="310"/>
      <c r="Z240" s="310"/>
      <c r="AA240" s="310"/>
      <c r="AB240" s="206"/>
      <c r="AC240" s="206"/>
      <c r="AD240" s="207"/>
      <c r="AE240" s="200" t="str">
        <f>IFERROR(IF(NOT(AM240=0), AM240 &amp; " - " &amp; INDEX(Produktionsmethoden!$M:$M, MATCH(AM240, Produktionsmethoden!$K:$K, 0)), 0), AM240)</f>
        <v>Bitte CN Code in Spalte C angeben</v>
      </c>
      <c r="AF240" s="200">
        <f>IFERROR(IF(NOT(AN240=0), AN240 &amp; " - " &amp; INDEX(Produktionsmethoden!$M:$M, MATCH(AN240, Produktionsmethoden!$K:$K, 0)), 0), AN240)</f>
        <v>0</v>
      </c>
      <c r="AG240" s="200">
        <f>IFERROR(IF(NOT(AO240=0), AO240 &amp; " - " &amp; INDEX(Produktionsmethoden!$M:$M, MATCH(AO240, Produktionsmethoden!$K:$K, 0)), 0), AO240)</f>
        <v>0</v>
      </c>
      <c r="AH240" s="200">
        <f>IFERROR(IF(NOT(AP240=0), AP240 &amp; " - " &amp; INDEX(Produktionsmethoden!$M:$M, MATCH(AP240, Produktionsmethoden!$K:$K, 0)), 0), AP240)</f>
        <v>0</v>
      </c>
      <c r="AI240" s="200">
        <f>IFERROR(IF(NOT(AQ240=0), AQ240 &amp; " - " &amp; INDEX(Produktionsmethoden!$M:$M, MATCH(AQ240, Produktionsmethoden!$K:$K, 0)), 0), AQ240)</f>
        <v>0</v>
      </c>
      <c r="AJ240" s="200">
        <f>IFERROR(IF(NOT(AR240=0), AR240 &amp; " - " &amp; INDEX(Produktionsmethoden!$M:$M, MATCH(AR240, Produktionsmethoden!$K:$K, 0)), 0), AR240)</f>
        <v>0</v>
      </c>
      <c r="AK240" s="200">
        <f>IFERROR(IF(NOT(AS240=0), AS240 &amp; " - " &amp; INDEX(Produktionsmethoden!$M:$M, MATCH(AS240, Produktionsmethoden!$K:$K, 0)), 0), AS240)</f>
        <v>0</v>
      </c>
      <c r="AL240" s="200">
        <f>IFERROR(IF(NOT(AT240=0), AT240 &amp; " - " &amp; INDEX(Produktionsmethoden!$M:$M, MATCH(AT240, Produktionsmethoden!$K:$K, 0)), 0), AT240)</f>
        <v>0</v>
      </c>
      <c r="AM240" s="187" t="str" cm="1">
        <f t="array" ref="AM240">IF(ISBLANK($E240), "Bitte CN Code in Spalte C angeben", IFERROR(INDEX(Produktionsmethoden!B:B, MATCH($E240, Produktionsmethoden!$A:$A, 0), 0), ""))</f>
        <v>Bitte CN Code in Spalte C angeben</v>
      </c>
      <c r="AN240" s="187" cm="1">
        <f t="array" ref="AN240">IF(ISBLANK($E240), 0, IFERROR(INDEX(Produktionsmethoden!C:C, MATCH($E240, Produktionsmethoden!$A:$A, 0), 0), ""))</f>
        <v>0</v>
      </c>
      <c r="AO240" s="187" cm="1">
        <f t="array" ref="AO240">IF(ISBLANK($E240), 0, IFERROR(INDEX(Produktionsmethoden!D:D, MATCH($E240, Produktionsmethoden!$A:$A, 0), 0), ""))</f>
        <v>0</v>
      </c>
      <c r="AP240" s="187" cm="1">
        <f t="array" ref="AP240">IF(ISBLANK($E240), 0, IFERROR(INDEX(Produktionsmethoden!E:E, MATCH($E240, Produktionsmethoden!$A:$A, 0), 0), ""))</f>
        <v>0</v>
      </c>
      <c r="AQ240" s="187" cm="1">
        <f t="array" ref="AQ240">IF(ISBLANK($E240), 0, IFERROR(INDEX(Produktionsmethoden!F:F, MATCH($E240, Produktionsmethoden!$A:$A, 0), 0), ""))</f>
        <v>0</v>
      </c>
      <c r="AR240" s="187" cm="1">
        <f t="array" ref="AR240">IF(ISBLANK($E240), 0, IFERROR(INDEX(Produktionsmethoden!G:G, MATCH($E240, Produktionsmethoden!$A:$A, 0), 0), ""))</f>
        <v>0</v>
      </c>
      <c r="AS240" s="187" cm="1">
        <f t="array" ref="AS240">IF(ISBLANK($E240), 0, IFERROR(INDEX(Produktionsmethoden!H:H, MATCH($E240, Produktionsmethoden!$A:$A, 0), 0), ""))</f>
        <v>0</v>
      </c>
      <c r="AT240" s="187" cm="1">
        <f t="array" ref="AT240">IF(ISBLANK($E240), 0, IFERROR(INDEX(Produktionsmethoden!I:I, MATCH($E240, Produktionsmethoden!$A:$A, 0), 0), ""))</f>
        <v>0</v>
      </c>
      <c r="AU240" s="188"/>
    </row>
    <row r="241" spans="1:47" s="180" customFormat="1" ht="45" customHeight="1" thickTop="1" thickBot="1">
      <c r="A241" s="170"/>
      <c r="B241" s="179"/>
      <c r="C241" s="203">
        <v>228</v>
      </c>
      <c r="D241" s="312"/>
      <c r="E241" s="303"/>
      <c r="F241" s="313"/>
      <c r="G241" s="303"/>
      <c r="H241" s="303"/>
      <c r="I241" s="164"/>
      <c r="J241" s="303"/>
      <c r="K241" s="303"/>
      <c r="L241" s="163"/>
      <c r="M241" s="163"/>
      <c r="N241" s="307" t="str">
        <f t="shared" si="3"/>
        <v>Bitte zuerst Warenmenge in M angeben</v>
      </c>
      <c r="O241" s="163"/>
      <c r="P241" s="162"/>
      <c r="Q241" s="161"/>
      <c r="R241" s="160"/>
      <c r="S241" s="160"/>
      <c r="T241" s="159"/>
      <c r="U241" s="310"/>
      <c r="V241" s="310"/>
      <c r="W241" s="310"/>
      <c r="X241" s="310"/>
      <c r="Y241" s="310"/>
      <c r="Z241" s="310"/>
      <c r="AA241" s="310"/>
      <c r="AB241" s="206"/>
      <c r="AC241" s="206"/>
      <c r="AD241" s="207"/>
      <c r="AE241" s="200" t="str">
        <f>IFERROR(IF(NOT(AM241=0), AM241 &amp; " - " &amp; INDEX(Produktionsmethoden!$M:$M, MATCH(AM241, Produktionsmethoden!$K:$K, 0)), 0), AM241)</f>
        <v>Bitte CN Code in Spalte C angeben</v>
      </c>
      <c r="AF241" s="200">
        <f>IFERROR(IF(NOT(AN241=0), AN241 &amp; " - " &amp; INDEX(Produktionsmethoden!$M:$M, MATCH(AN241, Produktionsmethoden!$K:$K, 0)), 0), AN241)</f>
        <v>0</v>
      </c>
      <c r="AG241" s="200">
        <f>IFERROR(IF(NOT(AO241=0), AO241 &amp; " - " &amp; INDEX(Produktionsmethoden!$M:$M, MATCH(AO241, Produktionsmethoden!$K:$K, 0)), 0), AO241)</f>
        <v>0</v>
      </c>
      <c r="AH241" s="200">
        <f>IFERROR(IF(NOT(AP241=0), AP241 &amp; " - " &amp; INDEX(Produktionsmethoden!$M:$M, MATCH(AP241, Produktionsmethoden!$K:$K, 0)), 0), AP241)</f>
        <v>0</v>
      </c>
      <c r="AI241" s="200">
        <f>IFERROR(IF(NOT(AQ241=0), AQ241 &amp; " - " &amp; INDEX(Produktionsmethoden!$M:$M, MATCH(AQ241, Produktionsmethoden!$K:$K, 0)), 0), AQ241)</f>
        <v>0</v>
      </c>
      <c r="AJ241" s="200">
        <f>IFERROR(IF(NOT(AR241=0), AR241 &amp; " - " &amp; INDEX(Produktionsmethoden!$M:$M, MATCH(AR241, Produktionsmethoden!$K:$K, 0)), 0), AR241)</f>
        <v>0</v>
      </c>
      <c r="AK241" s="200">
        <f>IFERROR(IF(NOT(AS241=0), AS241 &amp; " - " &amp; INDEX(Produktionsmethoden!$M:$M, MATCH(AS241, Produktionsmethoden!$K:$K, 0)), 0), AS241)</f>
        <v>0</v>
      </c>
      <c r="AL241" s="200">
        <f>IFERROR(IF(NOT(AT241=0), AT241 &amp; " - " &amp; INDEX(Produktionsmethoden!$M:$M, MATCH(AT241, Produktionsmethoden!$K:$K, 0)), 0), AT241)</f>
        <v>0</v>
      </c>
      <c r="AM241" s="187" t="str" cm="1">
        <f t="array" ref="AM241">IF(ISBLANK($E241), "Bitte CN Code in Spalte C angeben", IFERROR(INDEX(Produktionsmethoden!B:B, MATCH($E241, Produktionsmethoden!$A:$A, 0), 0), ""))</f>
        <v>Bitte CN Code in Spalte C angeben</v>
      </c>
      <c r="AN241" s="187" cm="1">
        <f t="array" ref="AN241">IF(ISBLANK($E241), 0, IFERROR(INDEX(Produktionsmethoden!C:C, MATCH($E241, Produktionsmethoden!$A:$A, 0), 0), ""))</f>
        <v>0</v>
      </c>
      <c r="AO241" s="187" cm="1">
        <f t="array" ref="AO241">IF(ISBLANK($E241), 0, IFERROR(INDEX(Produktionsmethoden!D:D, MATCH($E241, Produktionsmethoden!$A:$A, 0), 0), ""))</f>
        <v>0</v>
      </c>
      <c r="AP241" s="187" cm="1">
        <f t="array" ref="AP241">IF(ISBLANK($E241), 0, IFERROR(INDEX(Produktionsmethoden!E:E, MATCH($E241, Produktionsmethoden!$A:$A, 0), 0), ""))</f>
        <v>0</v>
      </c>
      <c r="AQ241" s="187" cm="1">
        <f t="array" ref="AQ241">IF(ISBLANK($E241), 0, IFERROR(INDEX(Produktionsmethoden!F:F, MATCH($E241, Produktionsmethoden!$A:$A, 0), 0), ""))</f>
        <v>0</v>
      </c>
      <c r="AR241" s="187" cm="1">
        <f t="array" ref="AR241">IF(ISBLANK($E241), 0, IFERROR(INDEX(Produktionsmethoden!G:G, MATCH($E241, Produktionsmethoden!$A:$A, 0), 0), ""))</f>
        <v>0</v>
      </c>
      <c r="AS241" s="187" cm="1">
        <f t="array" ref="AS241">IF(ISBLANK($E241), 0, IFERROR(INDEX(Produktionsmethoden!H:H, MATCH($E241, Produktionsmethoden!$A:$A, 0), 0), ""))</f>
        <v>0</v>
      </c>
      <c r="AT241" s="187" cm="1">
        <f t="array" ref="AT241">IF(ISBLANK($E241), 0, IFERROR(INDEX(Produktionsmethoden!I:I, MATCH($E241, Produktionsmethoden!$A:$A, 0), 0), ""))</f>
        <v>0</v>
      </c>
      <c r="AU241" s="188"/>
    </row>
    <row r="242" spans="1:47" s="180" customFormat="1" ht="45" customHeight="1" thickTop="1" thickBot="1">
      <c r="A242" s="170"/>
      <c r="B242" s="179"/>
      <c r="C242" s="203">
        <v>229</v>
      </c>
      <c r="D242" s="312"/>
      <c r="E242" s="303"/>
      <c r="F242" s="313"/>
      <c r="G242" s="303"/>
      <c r="H242" s="303"/>
      <c r="I242" s="164"/>
      <c r="J242" s="303"/>
      <c r="K242" s="303"/>
      <c r="L242" s="163"/>
      <c r="M242" s="163"/>
      <c r="N242" s="307" t="str">
        <f t="shared" si="3"/>
        <v>Bitte zuerst Warenmenge in M angeben</v>
      </c>
      <c r="O242" s="163"/>
      <c r="P242" s="162"/>
      <c r="Q242" s="161"/>
      <c r="R242" s="160"/>
      <c r="S242" s="160"/>
      <c r="T242" s="159"/>
      <c r="U242" s="310"/>
      <c r="V242" s="310"/>
      <c r="W242" s="310"/>
      <c r="X242" s="310"/>
      <c r="Y242" s="310"/>
      <c r="Z242" s="310"/>
      <c r="AA242" s="310"/>
      <c r="AB242" s="206"/>
      <c r="AC242" s="206"/>
      <c r="AD242" s="207"/>
      <c r="AE242" s="200" t="str">
        <f>IFERROR(IF(NOT(AM242=0), AM242 &amp; " - " &amp; INDEX(Produktionsmethoden!$M:$M, MATCH(AM242, Produktionsmethoden!$K:$K, 0)), 0), AM242)</f>
        <v>Bitte CN Code in Spalte C angeben</v>
      </c>
      <c r="AF242" s="200">
        <f>IFERROR(IF(NOT(AN242=0), AN242 &amp; " - " &amp; INDEX(Produktionsmethoden!$M:$M, MATCH(AN242, Produktionsmethoden!$K:$K, 0)), 0), AN242)</f>
        <v>0</v>
      </c>
      <c r="AG242" s="200">
        <f>IFERROR(IF(NOT(AO242=0), AO242 &amp; " - " &amp; INDEX(Produktionsmethoden!$M:$M, MATCH(AO242, Produktionsmethoden!$K:$K, 0)), 0), AO242)</f>
        <v>0</v>
      </c>
      <c r="AH242" s="200">
        <f>IFERROR(IF(NOT(AP242=0), AP242 &amp; " - " &amp; INDEX(Produktionsmethoden!$M:$M, MATCH(AP242, Produktionsmethoden!$K:$K, 0)), 0), AP242)</f>
        <v>0</v>
      </c>
      <c r="AI242" s="200">
        <f>IFERROR(IF(NOT(AQ242=0), AQ242 &amp; " - " &amp; INDEX(Produktionsmethoden!$M:$M, MATCH(AQ242, Produktionsmethoden!$K:$K, 0)), 0), AQ242)</f>
        <v>0</v>
      </c>
      <c r="AJ242" s="200">
        <f>IFERROR(IF(NOT(AR242=0), AR242 &amp; " - " &amp; INDEX(Produktionsmethoden!$M:$M, MATCH(AR242, Produktionsmethoden!$K:$K, 0)), 0), AR242)</f>
        <v>0</v>
      </c>
      <c r="AK242" s="200">
        <f>IFERROR(IF(NOT(AS242=0), AS242 &amp; " - " &amp; INDEX(Produktionsmethoden!$M:$M, MATCH(AS242, Produktionsmethoden!$K:$K, 0)), 0), AS242)</f>
        <v>0</v>
      </c>
      <c r="AL242" s="200">
        <f>IFERROR(IF(NOT(AT242=0), AT242 &amp; " - " &amp; INDEX(Produktionsmethoden!$M:$M, MATCH(AT242, Produktionsmethoden!$K:$K, 0)), 0), AT242)</f>
        <v>0</v>
      </c>
      <c r="AM242" s="187" t="str" cm="1">
        <f t="array" ref="AM242">IF(ISBLANK($E242), "Bitte CN Code in Spalte C angeben", IFERROR(INDEX(Produktionsmethoden!B:B, MATCH($E242, Produktionsmethoden!$A:$A, 0), 0), ""))</f>
        <v>Bitte CN Code in Spalte C angeben</v>
      </c>
      <c r="AN242" s="187" cm="1">
        <f t="array" ref="AN242">IF(ISBLANK($E242), 0, IFERROR(INDEX(Produktionsmethoden!C:C, MATCH($E242, Produktionsmethoden!$A:$A, 0), 0), ""))</f>
        <v>0</v>
      </c>
      <c r="AO242" s="187" cm="1">
        <f t="array" ref="AO242">IF(ISBLANK($E242), 0, IFERROR(INDEX(Produktionsmethoden!D:D, MATCH($E242, Produktionsmethoden!$A:$A, 0), 0), ""))</f>
        <v>0</v>
      </c>
      <c r="AP242" s="187" cm="1">
        <f t="array" ref="AP242">IF(ISBLANK($E242), 0, IFERROR(INDEX(Produktionsmethoden!E:E, MATCH($E242, Produktionsmethoden!$A:$A, 0), 0), ""))</f>
        <v>0</v>
      </c>
      <c r="AQ242" s="187" cm="1">
        <f t="array" ref="AQ242">IF(ISBLANK($E242), 0, IFERROR(INDEX(Produktionsmethoden!F:F, MATCH($E242, Produktionsmethoden!$A:$A, 0), 0), ""))</f>
        <v>0</v>
      </c>
      <c r="AR242" s="187" cm="1">
        <f t="array" ref="AR242">IF(ISBLANK($E242), 0, IFERROR(INDEX(Produktionsmethoden!G:G, MATCH($E242, Produktionsmethoden!$A:$A, 0), 0), ""))</f>
        <v>0</v>
      </c>
      <c r="AS242" s="187" cm="1">
        <f t="array" ref="AS242">IF(ISBLANK($E242), 0, IFERROR(INDEX(Produktionsmethoden!H:H, MATCH($E242, Produktionsmethoden!$A:$A, 0), 0), ""))</f>
        <v>0</v>
      </c>
      <c r="AT242" s="187" cm="1">
        <f t="array" ref="AT242">IF(ISBLANK($E242), 0, IFERROR(INDEX(Produktionsmethoden!I:I, MATCH($E242, Produktionsmethoden!$A:$A, 0), 0), ""))</f>
        <v>0</v>
      </c>
      <c r="AU242" s="188"/>
    </row>
    <row r="243" spans="1:47" s="180" customFormat="1" ht="45" customHeight="1" thickTop="1" thickBot="1">
      <c r="A243" s="170"/>
      <c r="B243" s="179"/>
      <c r="C243" s="203">
        <v>230</v>
      </c>
      <c r="D243" s="312"/>
      <c r="E243" s="303"/>
      <c r="F243" s="313"/>
      <c r="G243" s="303"/>
      <c r="H243" s="303"/>
      <c r="I243" s="164"/>
      <c r="J243" s="303"/>
      <c r="K243" s="303"/>
      <c r="L243" s="163"/>
      <c r="M243" s="163"/>
      <c r="N243" s="307" t="str">
        <f t="shared" si="3"/>
        <v>Bitte zuerst Warenmenge in M angeben</v>
      </c>
      <c r="O243" s="163"/>
      <c r="P243" s="162"/>
      <c r="Q243" s="161"/>
      <c r="R243" s="160"/>
      <c r="S243" s="160"/>
      <c r="T243" s="159"/>
      <c r="U243" s="310"/>
      <c r="V243" s="310"/>
      <c r="W243" s="310"/>
      <c r="X243" s="310"/>
      <c r="Y243" s="310"/>
      <c r="Z243" s="310"/>
      <c r="AA243" s="310"/>
      <c r="AB243" s="206"/>
      <c r="AC243" s="206"/>
      <c r="AD243" s="207"/>
      <c r="AE243" s="200" t="str">
        <f>IFERROR(IF(NOT(AM243=0), AM243 &amp; " - " &amp; INDEX(Produktionsmethoden!$M:$M, MATCH(AM243, Produktionsmethoden!$K:$K, 0)), 0), AM243)</f>
        <v>Bitte CN Code in Spalte C angeben</v>
      </c>
      <c r="AF243" s="200">
        <f>IFERROR(IF(NOT(AN243=0), AN243 &amp; " - " &amp; INDEX(Produktionsmethoden!$M:$M, MATCH(AN243, Produktionsmethoden!$K:$K, 0)), 0), AN243)</f>
        <v>0</v>
      </c>
      <c r="AG243" s="200">
        <f>IFERROR(IF(NOT(AO243=0), AO243 &amp; " - " &amp; INDEX(Produktionsmethoden!$M:$M, MATCH(AO243, Produktionsmethoden!$K:$K, 0)), 0), AO243)</f>
        <v>0</v>
      </c>
      <c r="AH243" s="200">
        <f>IFERROR(IF(NOT(AP243=0), AP243 &amp; " - " &amp; INDEX(Produktionsmethoden!$M:$M, MATCH(AP243, Produktionsmethoden!$K:$K, 0)), 0), AP243)</f>
        <v>0</v>
      </c>
      <c r="AI243" s="200">
        <f>IFERROR(IF(NOT(AQ243=0), AQ243 &amp; " - " &amp; INDEX(Produktionsmethoden!$M:$M, MATCH(AQ243, Produktionsmethoden!$K:$K, 0)), 0), AQ243)</f>
        <v>0</v>
      </c>
      <c r="AJ243" s="200">
        <f>IFERROR(IF(NOT(AR243=0), AR243 &amp; " - " &amp; INDEX(Produktionsmethoden!$M:$M, MATCH(AR243, Produktionsmethoden!$K:$K, 0)), 0), AR243)</f>
        <v>0</v>
      </c>
      <c r="AK243" s="200">
        <f>IFERROR(IF(NOT(AS243=0), AS243 &amp; " - " &amp; INDEX(Produktionsmethoden!$M:$M, MATCH(AS243, Produktionsmethoden!$K:$K, 0)), 0), AS243)</f>
        <v>0</v>
      </c>
      <c r="AL243" s="200">
        <f>IFERROR(IF(NOT(AT243=0), AT243 &amp; " - " &amp; INDEX(Produktionsmethoden!$M:$M, MATCH(AT243, Produktionsmethoden!$K:$K, 0)), 0), AT243)</f>
        <v>0</v>
      </c>
      <c r="AM243" s="187" t="str" cm="1">
        <f t="array" ref="AM243">IF(ISBLANK($E243), "Bitte CN Code in Spalte C angeben", IFERROR(INDEX(Produktionsmethoden!B:B, MATCH($E243, Produktionsmethoden!$A:$A, 0), 0), ""))</f>
        <v>Bitte CN Code in Spalte C angeben</v>
      </c>
      <c r="AN243" s="187" cm="1">
        <f t="array" ref="AN243">IF(ISBLANK($E243), 0, IFERROR(INDEX(Produktionsmethoden!C:C, MATCH($E243, Produktionsmethoden!$A:$A, 0), 0), ""))</f>
        <v>0</v>
      </c>
      <c r="AO243" s="187" cm="1">
        <f t="array" ref="AO243">IF(ISBLANK($E243), 0, IFERROR(INDEX(Produktionsmethoden!D:D, MATCH($E243, Produktionsmethoden!$A:$A, 0), 0), ""))</f>
        <v>0</v>
      </c>
      <c r="AP243" s="187" cm="1">
        <f t="array" ref="AP243">IF(ISBLANK($E243), 0, IFERROR(INDEX(Produktionsmethoden!E:E, MATCH($E243, Produktionsmethoden!$A:$A, 0), 0), ""))</f>
        <v>0</v>
      </c>
      <c r="AQ243" s="187" cm="1">
        <f t="array" ref="AQ243">IF(ISBLANK($E243), 0, IFERROR(INDEX(Produktionsmethoden!F:F, MATCH($E243, Produktionsmethoden!$A:$A, 0), 0), ""))</f>
        <v>0</v>
      </c>
      <c r="AR243" s="187" cm="1">
        <f t="array" ref="AR243">IF(ISBLANK($E243), 0, IFERROR(INDEX(Produktionsmethoden!G:G, MATCH($E243, Produktionsmethoden!$A:$A, 0), 0), ""))</f>
        <v>0</v>
      </c>
      <c r="AS243" s="187" cm="1">
        <f t="array" ref="AS243">IF(ISBLANK($E243), 0, IFERROR(INDEX(Produktionsmethoden!H:H, MATCH($E243, Produktionsmethoden!$A:$A, 0), 0), ""))</f>
        <v>0</v>
      </c>
      <c r="AT243" s="187" cm="1">
        <f t="array" ref="AT243">IF(ISBLANK($E243), 0, IFERROR(INDEX(Produktionsmethoden!I:I, MATCH($E243, Produktionsmethoden!$A:$A, 0), 0), ""))</f>
        <v>0</v>
      </c>
      <c r="AU243" s="188"/>
    </row>
    <row r="244" spans="1:47" s="180" customFormat="1" ht="45" customHeight="1" thickTop="1" thickBot="1">
      <c r="A244" s="170"/>
      <c r="B244" s="179"/>
      <c r="C244" s="203">
        <v>231</v>
      </c>
      <c r="D244" s="312"/>
      <c r="E244" s="303"/>
      <c r="F244" s="313"/>
      <c r="G244" s="303"/>
      <c r="H244" s="303"/>
      <c r="I244" s="164"/>
      <c r="J244" s="303"/>
      <c r="K244" s="303"/>
      <c r="L244" s="163"/>
      <c r="M244" s="163"/>
      <c r="N244" s="307" t="str">
        <f t="shared" si="3"/>
        <v>Bitte zuerst Warenmenge in M angeben</v>
      </c>
      <c r="O244" s="163"/>
      <c r="P244" s="162"/>
      <c r="Q244" s="161"/>
      <c r="R244" s="160"/>
      <c r="S244" s="160"/>
      <c r="T244" s="159"/>
      <c r="U244" s="310"/>
      <c r="V244" s="310"/>
      <c r="W244" s="310"/>
      <c r="X244" s="310"/>
      <c r="Y244" s="310"/>
      <c r="Z244" s="310"/>
      <c r="AA244" s="310"/>
      <c r="AB244" s="206"/>
      <c r="AC244" s="206"/>
      <c r="AD244" s="207"/>
      <c r="AE244" s="200" t="str">
        <f>IFERROR(IF(NOT(AM244=0), AM244 &amp; " - " &amp; INDEX(Produktionsmethoden!$M:$M, MATCH(AM244, Produktionsmethoden!$K:$K, 0)), 0), AM244)</f>
        <v>Bitte CN Code in Spalte C angeben</v>
      </c>
      <c r="AF244" s="200">
        <f>IFERROR(IF(NOT(AN244=0), AN244 &amp; " - " &amp; INDEX(Produktionsmethoden!$M:$M, MATCH(AN244, Produktionsmethoden!$K:$K, 0)), 0), AN244)</f>
        <v>0</v>
      </c>
      <c r="AG244" s="200">
        <f>IFERROR(IF(NOT(AO244=0), AO244 &amp; " - " &amp; INDEX(Produktionsmethoden!$M:$M, MATCH(AO244, Produktionsmethoden!$K:$K, 0)), 0), AO244)</f>
        <v>0</v>
      </c>
      <c r="AH244" s="200">
        <f>IFERROR(IF(NOT(AP244=0), AP244 &amp; " - " &amp; INDEX(Produktionsmethoden!$M:$M, MATCH(AP244, Produktionsmethoden!$K:$K, 0)), 0), AP244)</f>
        <v>0</v>
      </c>
      <c r="AI244" s="200">
        <f>IFERROR(IF(NOT(AQ244=0), AQ244 &amp; " - " &amp; INDEX(Produktionsmethoden!$M:$M, MATCH(AQ244, Produktionsmethoden!$K:$K, 0)), 0), AQ244)</f>
        <v>0</v>
      </c>
      <c r="AJ244" s="200">
        <f>IFERROR(IF(NOT(AR244=0), AR244 &amp; " - " &amp; INDEX(Produktionsmethoden!$M:$M, MATCH(AR244, Produktionsmethoden!$K:$K, 0)), 0), AR244)</f>
        <v>0</v>
      </c>
      <c r="AK244" s="200">
        <f>IFERROR(IF(NOT(AS244=0), AS244 &amp; " - " &amp; INDEX(Produktionsmethoden!$M:$M, MATCH(AS244, Produktionsmethoden!$K:$K, 0)), 0), AS244)</f>
        <v>0</v>
      </c>
      <c r="AL244" s="200">
        <f>IFERROR(IF(NOT(AT244=0), AT244 &amp; " - " &amp; INDEX(Produktionsmethoden!$M:$M, MATCH(AT244, Produktionsmethoden!$K:$K, 0)), 0), AT244)</f>
        <v>0</v>
      </c>
      <c r="AM244" s="187" t="str" cm="1">
        <f t="array" ref="AM244">IF(ISBLANK($E244), "Bitte CN Code in Spalte C angeben", IFERROR(INDEX(Produktionsmethoden!B:B, MATCH($E244, Produktionsmethoden!$A:$A, 0), 0), ""))</f>
        <v>Bitte CN Code in Spalte C angeben</v>
      </c>
      <c r="AN244" s="187" cm="1">
        <f t="array" ref="AN244">IF(ISBLANK($E244), 0, IFERROR(INDEX(Produktionsmethoden!C:C, MATCH($E244, Produktionsmethoden!$A:$A, 0), 0), ""))</f>
        <v>0</v>
      </c>
      <c r="AO244" s="187" cm="1">
        <f t="array" ref="AO244">IF(ISBLANK($E244), 0, IFERROR(INDEX(Produktionsmethoden!D:D, MATCH($E244, Produktionsmethoden!$A:$A, 0), 0), ""))</f>
        <v>0</v>
      </c>
      <c r="AP244" s="187" cm="1">
        <f t="array" ref="AP244">IF(ISBLANK($E244), 0, IFERROR(INDEX(Produktionsmethoden!E:E, MATCH($E244, Produktionsmethoden!$A:$A, 0), 0), ""))</f>
        <v>0</v>
      </c>
      <c r="AQ244" s="187" cm="1">
        <f t="array" ref="AQ244">IF(ISBLANK($E244), 0, IFERROR(INDEX(Produktionsmethoden!F:F, MATCH($E244, Produktionsmethoden!$A:$A, 0), 0), ""))</f>
        <v>0</v>
      </c>
      <c r="AR244" s="187" cm="1">
        <f t="array" ref="AR244">IF(ISBLANK($E244), 0, IFERROR(INDEX(Produktionsmethoden!G:G, MATCH($E244, Produktionsmethoden!$A:$A, 0), 0), ""))</f>
        <v>0</v>
      </c>
      <c r="AS244" s="187" cm="1">
        <f t="array" ref="AS244">IF(ISBLANK($E244), 0, IFERROR(INDEX(Produktionsmethoden!H:H, MATCH($E244, Produktionsmethoden!$A:$A, 0), 0), ""))</f>
        <v>0</v>
      </c>
      <c r="AT244" s="187" cm="1">
        <f t="array" ref="AT244">IF(ISBLANK($E244), 0, IFERROR(INDEX(Produktionsmethoden!I:I, MATCH($E244, Produktionsmethoden!$A:$A, 0), 0), ""))</f>
        <v>0</v>
      </c>
      <c r="AU244" s="188"/>
    </row>
    <row r="245" spans="1:47" s="180" customFormat="1" ht="45" customHeight="1" thickTop="1" thickBot="1">
      <c r="A245" s="170"/>
      <c r="B245" s="179"/>
      <c r="C245" s="203">
        <v>232</v>
      </c>
      <c r="D245" s="312"/>
      <c r="E245" s="303"/>
      <c r="F245" s="313"/>
      <c r="G245" s="303"/>
      <c r="H245" s="303"/>
      <c r="I245" s="164"/>
      <c r="J245" s="303"/>
      <c r="K245" s="303"/>
      <c r="L245" s="163"/>
      <c r="M245" s="163"/>
      <c r="N245" s="307" t="str">
        <f t="shared" si="3"/>
        <v>Bitte zuerst Warenmenge in M angeben</v>
      </c>
      <c r="O245" s="163"/>
      <c r="P245" s="162"/>
      <c r="Q245" s="161"/>
      <c r="R245" s="160"/>
      <c r="S245" s="160"/>
      <c r="T245" s="159"/>
      <c r="U245" s="310"/>
      <c r="V245" s="310"/>
      <c r="W245" s="310"/>
      <c r="X245" s="310"/>
      <c r="Y245" s="310"/>
      <c r="Z245" s="310"/>
      <c r="AA245" s="310"/>
      <c r="AB245" s="206"/>
      <c r="AC245" s="206"/>
      <c r="AD245" s="207"/>
      <c r="AE245" s="200" t="str">
        <f>IFERROR(IF(NOT(AM245=0), AM245 &amp; " - " &amp; INDEX(Produktionsmethoden!$M:$M, MATCH(AM245, Produktionsmethoden!$K:$K, 0)), 0), AM245)</f>
        <v>Bitte CN Code in Spalte C angeben</v>
      </c>
      <c r="AF245" s="200">
        <f>IFERROR(IF(NOT(AN245=0), AN245 &amp; " - " &amp; INDEX(Produktionsmethoden!$M:$M, MATCH(AN245, Produktionsmethoden!$K:$K, 0)), 0), AN245)</f>
        <v>0</v>
      </c>
      <c r="AG245" s="200">
        <f>IFERROR(IF(NOT(AO245=0), AO245 &amp; " - " &amp; INDEX(Produktionsmethoden!$M:$M, MATCH(AO245, Produktionsmethoden!$K:$K, 0)), 0), AO245)</f>
        <v>0</v>
      </c>
      <c r="AH245" s="200">
        <f>IFERROR(IF(NOT(AP245=0), AP245 &amp; " - " &amp; INDEX(Produktionsmethoden!$M:$M, MATCH(AP245, Produktionsmethoden!$K:$K, 0)), 0), AP245)</f>
        <v>0</v>
      </c>
      <c r="AI245" s="200">
        <f>IFERROR(IF(NOT(AQ245=0), AQ245 &amp; " - " &amp; INDEX(Produktionsmethoden!$M:$M, MATCH(AQ245, Produktionsmethoden!$K:$K, 0)), 0), AQ245)</f>
        <v>0</v>
      </c>
      <c r="AJ245" s="200">
        <f>IFERROR(IF(NOT(AR245=0), AR245 &amp; " - " &amp; INDEX(Produktionsmethoden!$M:$M, MATCH(AR245, Produktionsmethoden!$K:$K, 0)), 0), AR245)</f>
        <v>0</v>
      </c>
      <c r="AK245" s="200">
        <f>IFERROR(IF(NOT(AS245=0), AS245 &amp; " - " &amp; INDEX(Produktionsmethoden!$M:$M, MATCH(AS245, Produktionsmethoden!$K:$K, 0)), 0), AS245)</f>
        <v>0</v>
      </c>
      <c r="AL245" s="200">
        <f>IFERROR(IF(NOT(AT245=0), AT245 &amp; " - " &amp; INDEX(Produktionsmethoden!$M:$M, MATCH(AT245, Produktionsmethoden!$K:$K, 0)), 0), AT245)</f>
        <v>0</v>
      </c>
      <c r="AM245" s="187" t="str" cm="1">
        <f t="array" ref="AM245">IF(ISBLANK($E245), "Bitte CN Code in Spalte C angeben", IFERROR(INDEX(Produktionsmethoden!B:B, MATCH($E245, Produktionsmethoden!$A:$A, 0), 0), ""))</f>
        <v>Bitte CN Code in Spalte C angeben</v>
      </c>
      <c r="AN245" s="187" cm="1">
        <f t="array" ref="AN245">IF(ISBLANK($E245), 0, IFERROR(INDEX(Produktionsmethoden!C:C, MATCH($E245, Produktionsmethoden!$A:$A, 0), 0), ""))</f>
        <v>0</v>
      </c>
      <c r="AO245" s="187" cm="1">
        <f t="array" ref="AO245">IF(ISBLANK($E245), 0, IFERROR(INDEX(Produktionsmethoden!D:D, MATCH($E245, Produktionsmethoden!$A:$A, 0), 0), ""))</f>
        <v>0</v>
      </c>
      <c r="AP245" s="187" cm="1">
        <f t="array" ref="AP245">IF(ISBLANK($E245), 0, IFERROR(INDEX(Produktionsmethoden!E:E, MATCH($E245, Produktionsmethoden!$A:$A, 0), 0), ""))</f>
        <v>0</v>
      </c>
      <c r="AQ245" s="187" cm="1">
        <f t="array" ref="AQ245">IF(ISBLANK($E245), 0, IFERROR(INDEX(Produktionsmethoden!F:F, MATCH($E245, Produktionsmethoden!$A:$A, 0), 0), ""))</f>
        <v>0</v>
      </c>
      <c r="AR245" s="187" cm="1">
        <f t="array" ref="AR245">IF(ISBLANK($E245), 0, IFERROR(INDEX(Produktionsmethoden!G:G, MATCH($E245, Produktionsmethoden!$A:$A, 0), 0), ""))</f>
        <v>0</v>
      </c>
      <c r="AS245" s="187" cm="1">
        <f t="array" ref="AS245">IF(ISBLANK($E245), 0, IFERROR(INDEX(Produktionsmethoden!H:H, MATCH($E245, Produktionsmethoden!$A:$A, 0), 0), ""))</f>
        <v>0</v>
      </c>
      <c r="AT245" s="187" cm="1">
        <f t="array" ref="AT245">IF(ISBLANK($E245), 0, IFERROR(INDEX(Produktionsmethoden!I:I, MATCH($E245, Produktionsmethoden!$A:$A, 0), 0), ""))</f>
        <v>0</v>
      </c>
      <c r="AU245" s="188"/>
    </row>
    <row r="246" spans="1:47" s="180" customFormat="1" ht="45" customHeight="1" thickTop="1" thickBot="1">
      <c r="A246" s="170"/>
      <c r="B246" s="179"/>
      <c r="C246" s="203">
        <v>233</v>
      </c>
      <c r="D246" s="312"/>
      <c r="E246" s="303"/>
      <c r="F246" s="313"/>
      <c r="G246" s="303"/>
      <c r="H246" s="303"/>
      <c r="I246" s="164"/>
      <c r="J246" s="303"/>
      <c r="K246" s="303"/>
      <c r="L246" s="163"/>
      <c r="M246" s="163"/>
      <c r="N246" s="307" t="str">
        <f t="shared" si="3"/>
        <v>Bitte zuerst Warenmenge in M angeben</v>
      </c>
      <c r="O246" s="163"/>
      <c r="P246" s="162"/>
      <c r="Q246" s="161"/>
      <c r="R246" s="160"/>
      <c r="S246" s="160"/>
      <c r="T246" s="159"/>
      <c r="U246" s="310"/>
      <c r="V246" s="310"/>
      <c r="W246" s="310"/>
      <c r="X246" s="310"/>
      <c r="Y246" s="310"/>
      <c r="Z246" s="310"/>
      <c r="AA246" s="310"/>
      <c r="AB246" s="206"/>
      <c r="AC246" s="206"/>
      <c r="AD246" s="207"/>
      <c r="AE246" s="200" t="str">
        <f>IFERROR(IF(NOT(AM246=0), AM246 &amp; " - " &amp; INDEX(Produktionsmethoden!$M:$M, MATCH(AM246, Produktionsmethoden!$K:$K, 0)), 0), AM246)</f>
        <v>Bitte CN Code in Spalte C angeben</v>
      </c>
      <c r="AF246" s="200">
        <f>IFERROR(IF(NOT(AN246=0), AN246 &amp; " - " &amp; INDEX(Produktionsmethoden!$M:$M, MATCH(AN246, Produktionsmethoden!$K:$K, 0)), 0), AN246)</f>
        <v>0</v>
      </c>
      <c r="AG246" s="200">
        <f>IFERROR(IF(NOT(AO246=0), AO246 &amp; " - " &amp; INDEX(Produktionsmethoden!$M:$M, MATCH(AO246, Produktionsmethoden!$K:$K, 0)), 0), AO246)</f>
        <v>0</v>
      </c>
      <c r="AH246" s="200">
        <f>IFERROR(IF(NOT(AP246=0), AP246 &amp; " - " &amp; INDEX(Produktionsmethoden!$M:$M, MATCH(AP246, Produktionsmethoden!$K:$K, 0)), 0), AP246)</f>
        <v>0</v>
      </c>
      <c r="AI246" s="200">
        <f>IFERROR(IF(NOT(AQ246=0), AQ246 &amp; " - " &amp; INDEX(Produktionsmethoden!$M:$M, MATCH(AQ246, Produktionsmethoden!$K:$K, 0)), 0), AQ246)</f>
        <v>0</v>
      </c>
      <c r="AJ246" s="200">
        <f>IFERROR(IF(NOT(AR246=0), AR246 &amp; " - " &amp; INDEX(Produktionsmethoden!$M:$M, MATCH(AR246, Produktionsmethoden!$K:$K, 0)), 0), AR246)</f>
        <v>0</v>
      </c>
      <c r="AK246" s="200">
        <f>IFERROR(IF(NOT(AS246=0), AS246 &amp; " - " &amp; INDEX(Produktionsmethoden!$M:$M, MATCH(AS246, Produktionsmethoden!$K:$K, 0)), 0), AS246)</f>
        <v>0</v>
      </c>
      <c r="AL246" s="200">
        <f>IFERROR(IF(NOT(AT246=0), AT246 &amp; " - " &amp; INDEX(Produktionsmethoden!$M:$M, MATCH(AT246, Produktionsmethoden!$K:$K, 0)), 0), AT246)</f>
        <v>0</v>
      </c>
      <c r="AM246" s="187" t="str" cm="1">
        <f t="array" ref="AM246">IF(ISBLANK($E246), "Bitte CN Code in Spalte C angeben", IFERROR(INDEX(Produktionsmethoden!B:B, MATCH($E246, Produktionsmethoden!$A:$A, 0), 0), ""))</f>
        <v>Bitte CN Code in Spalte C angeben</v>
      </c>
      <c r="AN246" s="187" cm="1">
        <f t="array" ref="AN246">IF(ISBLANK($E246), 0, IFERROR(INDEX(Produktionsmethoden!C:C, MATCH($E246, Produktionsmethoden!$A:$A, 0), 0), ""))</f>
        <v>0</v>
      </c>
      <c r="AO246" s="187" cm="1">
        <f t="array" ref="AO246">IF(ISBLANK($E246), 0, IFERROR(INDEX(Produktionsmethoden!D:D, MATCH($E246, Produktionsmethoden!$A:$A, 0), 0), ""))</f>
        <v>0</v>
      </c>
      <c r="AP246" s="187" cm="1">
        <f t="array" ref="AP246">IF(ISBLANK($E246), 0, IFERROR(INDEX(Produktionsmethoden!E:E, MATCH($E246, Produktionsmethoden!$A:$A, 0), 0), ""))</f>
        <v>0</v>
      </c>
      <c r="AQ246" s="187" cm="1">
        <f t="array" ref="AQ246">IF(ISBLANK($E246), 0, IFERROR(INDEX(Produktionsmethoden!F:F, MATCH($E246, Produktionsmethoden!$A:$A, 0), 0), ""))</f>
        <v>0</v>
      </c>
      <c r="AR246" s="187" cm="1">
        <f t="array" ref="AR246">IF(ISBLANK($E246), 0, IFERROR(INDEX(Produktionsmethoden!G:G, MATCH($E246, Produktionsmethoden!$A:$A, 0), 0), ""))</f>
        <v>0</v>
      </c>
      <c r="AS246" s="187" cm="1">
        <f t="array" ref="AS246">IF(ISBLANK($E246), 0, IFERROR(INDEX(Produktionsmethoden!H:H, MATCH($E246, Produktionsmethoden!$A:$A, 0), 0), ""))</f>
        <v>0</v>
      </c>
      <c r="AT246" s="187" cm="1">
        <f t="array" ref="AT246">IF(ISBLANK($E246), 0, IFERROR(INDEX(Produktionsmethoden!I:I, MATCH($E246, Produktionsmethoden!$A:$A, 0), 0), ""))</f>
        <v>0</v>
      </c>
      <c r="AU246" s="188"/>
    </row>
    <row r="247" spans="1:47" s="180" customFormat="1" ht="45" customHeight="1" thickTop="1" thickBot="1">
      <c r="A247" s="170"/>
      <c r="B247" s="179"/>
      <c r="C247" s="203">
        <v>234</v>
      </c>
      <c r="D247" s="312"/>
      <c r="E247" s="303"/>
      <c r="F247" s="313"/>
      <c r="G247" s="303"/>
      <c r="H247" s="303"/>
      <c r="I247" s="164"/>
      <c r="J247" s="303"/>
      <c r="K247" s="303"/>
      <c r="L247" s="163"/>
      <c r="M247" s="163"/>
      <c r="N247" s="307" t="str">
        <f t="shared" si="3"/>
        <v>Bitte zuerst Warenmenge in M angeben</v>
      </c>
      <c r="O247" s="163"/>
      <c r="P247" s="162"/>
      <c r="Q247" s="161"/>
      <c r="R247" s="160"/>
      <c r="S247" s="160"/>
      <c r="T247" s="159"/>
      <c r="U247" s="310"/>
      <c r="V247" s="310"/>
      <c r="W247" s="310"/>
      <c r="X247" s="310"/>
      <c r="Y247" s="310"/>
      <c r="Z247" s="310"/>
      <c r="AA247" s="310"/>
      <c r="AB247" s="206"/>
      <c r="AC247" s="206"/>
      <c r="AD247" s="207"/>
      <c r="AE247" s="200" t="str">
        <f>IFERROR(IF(NOT(AM247=0), AM247 &amp; " - " &amp; INDEX(Produktionsmethoden!$M:$M, MATCH(AM247, Produktionsmethoden!$K:$K, 0)), 0), AM247)</f>
        <v>Bitte CN Code in Spalte C angeben</v>
      </c>
      <c r="AF247" s="200">
        <f>IFERROR(IF(NOT(AN247=0), AN247 &amp; " - " &amp; INDEX(Produktionsmethoden!$M:$M, MATCH(AN247, Produktionsmethoden!$K:$K, 0)), 0), AN247)</f>
        <v>0</v>
      </c>
      <c r="AG247" s="200">
        <f>IFERROR(IF(NOT(AO247=0), AO247 &amp; " - " &amp; INDEX(Produktionsmethoden!$M:$M, MATCH(AO247, Produktionsmethoden!$K:$K, 0)), 0), AO247)</f>
        <v>0</v>
      </c>
      <c r="AH247" s="200">
        <f>IFERROR(IF(NOT(AP247=0), AP247 &amp; " - " &amp; INDEX(Produktionsmethoden!$M:$M, MATCH(AP247, Produktionsmethoden!$K:$K, 0)), 0), AP247)</f>
        <v>0</v>
      </c>
      <c r="AI247" s="200">
        <f>IFERROR(IF(NOT(AQ247=0), AQ247 &amp; " - " &amp; INDEX(Produktionsmethoden!$M:$M, MATCH(AQ247, Produktionsmethoden!$K:$K, 0)), 0), AQ247)</f>
        <v>0</v>
      </c>
      <c r="AJ247" s="200">
        <f>IFERROR(IF(NOT(AR247=0), AR247 &amp; " - " &amp; INDEX(Produktionsmethoden!$M:$M, MATCH(AR247, Produktionsmethoden!$K:$K, 0)), 0), AR247)</f>
        <v>0</v>
      </c>
      <c r="AK247" s="200">
        <f>IFERROR(IF(NOT(AS247=0), AS247 &amp; " - " &amp; INDEX(Produktionsmethoden!$M:$M, MATCH(AS247, Produktionsmethoden!$K:$K, 0)), 0), AS247)</f>
        <v>0</v>
      </c>
      <c r="AL247" s="200">
        <f>IFERROR(IF(NOT(AT247=0), AT247 &amp; " - " &amp; INDEX(Produktionsmethoden!$M:$M, MATCH(AT247, Produktionsmethoden!$K:$K, 0)), 0), AT247)</f>
        <v>0</v>
      </c>
      <c r="AM247" s="187" t="str" cm="1">
        <f t="array" ref="AM247">IF(ISBLANK($E247), "Bitte CN Code in Spalte C angeben", IFERROR(INDEX(Produktionsmethoden!B:B, MATCH($E247, Produktionsmethoden!$A:$A, 0), 0), ""))</f>
        <v>Bitte CN Code in Spalte C angeben</v>
      </c>
      <c r="AN247" s="187" cm="1">
        <f t="array" ref="AN247">IF(ISBLANK($E247), 0, IFERROR(INDEX(Produktionsmethoden!C:C, MATCH($E247, Produktionsmethoden!$A:$A, 0), 0), ""))</f>
        <v>0</v>
      </c>
      <c r="AO247" s="187" cm="1">
        <f t="array" ref="AO247">IF(ISBLANK($E247), 0, IFERROR(INDEX(Produktionsmethoden!D:D, MATCH($E247, Produktionsmethoden!$A:$A, 0), 0), ""))</f>
        <v>0</v>
      </c>
      <c r="AP247" s="187" cm="1">
        <f t="array" ref="AP247">IF(ISBLANK($E247), 0, IFERROR(INDEX(Produktionsmethoden!E:E, MATCH($E247, Produktionsmethoden!$A:$A, 0), 0), ""))</f>
        <v>0</v>
      </c>
      <c r="AQ247" s="187" cm="1">
        <f t="array" ref="AQ247">IF(ISBLANK($E247), 0, IFERROR(INDEX(Produktionsmethoden!F:F, MATCH($E247, Produktionsmethoden!$A:$A, 0), 0), ""))</f>
        <v>0</v>
      </c>
      <c r="AR247" s="187" cm="1">
        <f t="array" ref="AR247">IF(ISBLANK($E247), 0, IFERROR(INDEX(Produktionsmethoden!G:G, MATCH($E247, Produktionsmethoden!$A:$A, 0), 0), ""))</f>
        <v>0</v>
      </c>
      <c r="AS247" s="187" cm="1">
        <f t="array" ref="AS247">IF(ISBLANK($E247), 0, IFERROR(INDEX(Produktionsmethoden!H:H, MATCH($E247, Produktionsmethoden!$A:$A, 0), 0), ""))</f>
        <v>0</v>
      </c>
      <c r="AT247" s="187" cm="1">
        <f t="array" ref="AT247">IF(ISBLANK($E247), 0, IFERROR(INDEX(Produktionsmethoden!I:I, MATCH($E247, Produktionsmethoden!$A:$A, 0), 0), ""))</f>
        <v>0</v>
      </c>
      <c r="AU247" s="188"/>
    </row>
    <row r="248" spans="1:47" s="180" customFormat="1" ht="45" customHeight="1" thickTop="1" thickBot="1">
      <c r="A248" s="170"/>
      <c r="B248" s="179"/>
      <c r="C248" s="203">
        <v>235</v>
      </c>
      <c r="D248" s="312"/>
      <c r="E248" s="303"/>
      <c r="F248" s="313"/>
      <c r="G248" s="303"/>
      <c r="H248" s="303"/>
      <c r="I248" s="164"/>
      <c r="J248" s="303"/>
      <c r="K248" s="303"/>
      <c r="L248" s="163"/>
      <c r="M248" s="163"/>
      <c r="N248" s="307" t="str">
        <f t="shared" si="3"/>
        <v>Bitte zuerst Warenmenge in M angeben</v>
      </c>
      <c r="O248" s="163"/>
      <c r="P248" s="162"/>
      <c r="Q248" s="161"/>
      <c r="R248" s="160"/>
      <c r="S248" s="160"/>
      <c r="T248" s="159"/>
      <c r="U248" s="310"/>
      <c r="V248" s="310"/>
      <c r="W248" s="310"/>
      <c r="X248" s="310"/>
      <c r="Y248" s="310"/>
      <c r="Z248" s="310"/>
      <c r="AA248" s="310"/>
      <c r="AB248" s="206"/>
      <c r="AC248" s="206"/>
      <c r="AD248" s="207"/>
      <c r="AE248" s="200" t="str">
        <f>IFERROR(IF(NOT(AM248=0), AM248 &amp; " - " &amp; INDEX(Produktionsmethoden!$M:$M, MATCH(AM248, Produktionsmethoden!$K:$K, 0)), 0), AM248)</f>
        <v>Bitte CN Code in Spalte C angeben</v>
      </c>
      <c r="AF248" s="200">
        <f>IFERROR(IF(NOT(AN248=0), AN248 &amp; " - " &amp; INDEX(Produktionsmethoden!$M:$M, MATCH(AN248, Produktionsmethoden!$K:$K, 0)), 0), AN248)</f>
        <v>0</v>
      </c>
      <c r="AG248" s="200">
        <f>IFERROR(IF(NOT(AO248=0), AO248 &amp; " - " &amp; INDEX(Produktionsmethoden!$M:$M, MATCH(AO248, Produktionsmethoden!$K:$K, 0)), 0), AO248)</f>
        <v>0</v>
      </c>
      <c r="AH248" s="200">
        <f>IFERROR(IF(NOT(AP248=0), AP248 &amp; " - " &amp; INDEX(Produktionsmethoden!$M:$M, MATCH(AP248, Produktionsmethoden!$K:$K, 0)), 0), AP248)</f>
        <v>0</v>
      </c>
      <c r="AI248" s="200">
        <f>IFERROR(IF(NOT(AQ248=0), AQ248 &amp; " - " &amp; INDEX(Produktionsmethoden!$M:$M, MATCH(AQ248, Produktionsmethoden!$K:$K, 0)), 0), AQ248)</f>
        <v>0</v>
      </c>
      <c r="AJ248" s="200">
        <f>IFERROR(IF(NOT(AR248=0), AR248 &amp; " - " &amp; INDEX(Produktionsmethoden!$M:$M, MATCH(AR248, Produktionsmethoden!$K:$K, 0)), 0), AR248)</f>
        <v>0</v>
      </c>
      <c r="AK248" s="200">
        <f>IFERROR(IF(NOT(AS248=0), AS248 &amp; " - " &amp; INDEX(Produktionsmethoden!$M:$M, MATCH(AS248, Produktionsmethoden!$K:$K, 0)), 0), AS248)</f>
        <v>0</v>
      </c>
      <c r="AL248" s="200">
        <f>IFERROR(IF(NOT(AT248=0), AT248 &amp; " - " &amp; INDEX(Produktionsmethoden!$M:$M, MATCH(AT248, Produktionsmethoden!$K:$K, 0)), 0), AT248)</f>
        <v>0</v>
      </c>
      <c r="AM248" s="187" t="str" cm="1">
        <f t="array" ref="AM248">IF(ISBLANK($E248), "Bitte CN Code in Spalte C angeben", IFERROR(INDEX(Produktionsmethoden!B:B, MATCH($E248, Produktionsmethoden!$A:$A, 0), 0), ""))</f>
        <v>Bitte CN Code in Spalte C angeben</v>
      </c>
      <c r="AN248" s="187" cm="1">
        <f t="array" ref="AN248">IF(ISBLANK($E248), 0, IFERROR(INDEX(Produktionsmethoden!C:C, MATCH($E248, Produktionsmethoden!$A:$A, 0), 0), ""))</f>
        <v>0</v>
      </c>
      <c r="AO248" s="187" cm="1">
        <f t="array" ref="AO248">IF(ISBLANK($E248), 0, IFERROR(INDEX(Produktionsmethoden!D:D, MATCH($E248, Produktionsmethoden!$A:$A, 0), 0), ""))</f>
        <v>0</v>
      </c>
      <c r="AP248" s="187" cm="1">
        <f t="array" ref="AP248">IF(ISBLANK($E248), 0, IFERROR(INDEX(Produktionsmethoden!E:E, MATCH($E248, Produktionsmethoden!$A:$A, 0), 0), ""))</f>
        <v>0</v>
      </c>
      <c r="AQ248" s="187" cm="1">
        <f t="array" ref="AQ248">IF(ISBLANK($E248), 0, IFERROR(INDEX(Produktionsmethoden!F:F, MATCH($E248, Produktionsmethoden!$A:$A, 0), 0), ""))</f>
        <v>0</v>
      </c>
      <c r="AR248" s="187" cm="1">
        <f t="array" ref="AR248">IF(ISBLANK($E248), 0, IFERROR(INDEX(Produktionsmethoden!G:G, MATCH($E248, Produktionsmethoden!$A:$A, 0), 0), ""))</f>
        <v>0</v>
      </c>
      <c r="AS248" s="187" cm="1">
        <f t="array" ref="AS248">IF(ISBLANK($E248), 0, IFERROR(INDEX(Produktionsmethoden!H:H, MATCH($E248, Produktionsmethoden!$A:$A, 0), 0), ""))</f>
        <v>0</v>
      </c>
      <c r="AT248" s="187" cm="1">
        <f t="array" ref="AT248">IF(ISBLANK($E248), 0, IFERROR(INDEX(Produktionsmethoden!I:I, MATCH($E248, Produktionsmethoden!$A:$A, 0), 0), ""))</f>
        <v>0</v>
      </c>
      <c r="AU248" s="188"/>
    </row>
    <row r="249" spans="1:47" s="180" customFormat="1" ht="45" customHeight="1" thickTop="1" thickBot="1">
      <c r="A249" s="170"/>
      <c r="B249" s="179"/>
      <c r="C249" s="203">
        <v>236</v>
      </c>
      <c r="D249" s="312"/>
      <c r="E249" s="303"/>
      <c r="F249" s="313"/>
      <c r="G249" s="303"/>
      <c r="H249" s="303"/>
      <c r="I249" s="164"/>
      <c r="J249" s="303"/>
      <c r="K249" s="303"/>
      <c r="L249" s="163"/>
      <c r="M249" s="163"/>
      <c r="N249" s="307" t="str">
        <f t="shared" si="3"/>
        <v>Bitte zuerst Warenmenge in M angeben</v>
      </c>
      <c r="O249" s="163"/>
      <c r="P249" s="162"/>
      <c r="Q249" s="161"/>
      <c r="R249" s="160"/>
      <c r="S249" s="160"/>
      <c r="T249" s="159"/>
      <c r="U249" s="310"/>
      <c r="V249" s="310"/>
      <c r="W249" s="310"/>
      <c r="X249" s="310"/>
      <c r="Y249" s="310"/>
      <c r="Z249" s="310"/>
      <c r="AA249" s="310"/>
      <c r="AB249" s="206"/>
      <c r="AC249" s="206"/>
      <c r="AD249" s="207"/>
      <c r="AE249" s="200" t="str">
        <f>IFERROR(IF(NOT(AM249=0), AM249 &amp; " - " &amp; INDEX(Produktionsmethoden!$M:$M, MATCH(AM249, Produktionsmethoden!$K:$K, 0)), 0), AM249)</f>
        <v>Bitte CN Code in Spalte C angeben</v>
      </c>
      <c r="AF249" s="200">
        <f>IFERROR(IF(NOT(AN249=0), AN249 &amp; " - " &amp; INDEX(Produktionsmethoden!$M:$M, MATCH(AN249, Produktionsmethoden!$K:$K, 0)), 0), AN249)</f>
        <v>0</v>
      </c>
      <c r="AG249" s="200">
        <f>IFERROR(IF(NOT(AO249=0), AO249 &amp; " - " &amp; INDEX(Produktionsmethoden!$M:$M, MATCH(AO249, Produktionsmethoden!$K:$K, 0)), 0), AO249)</f>
        <v>0</v>
      </c>
      <c r="AH249" s="200">
        <f>IFERROR(IF(NOT(AP249=0), AP249 &amp; " - " &amp; INDEX(Produktionsmethoden!$M:$M, MATCH(AP249, Produktionsmethoden!$K:$K, 0)), 0), AP249)</f>
        <v>0</v>
      </c>
      <c r="AI249" s="200">
        <f>IFERROR(IF(NOT(AQ249=0), AQ249 &amp; " - " &amp; INDEX(Produktionsmethoden!$M:$M, MATCH(AQ249, Produktionsmethoden!$K:$K, 0)), 0), AQ249)</f>
        <v>0</v>
      </c>
      <c r="AJ249" s="200">
        <f>IFERROR(IF(NOT(AR249=0), AR249 &amp; " - " &amp; INDEX(Produktionsmethoden!$M:$M, MATCH(AR249, Produktionsmethoden!$K:$K, 0)), 0), AR249)</f>
        <v>0</v>
      </c>
      <c r="AK249" s="200">
        <f>IFERROR(IF(NOT(AS249=0), AS249 &amp; " - " &amp; INDEX(Produktionsmethoden!$M:$M, MATCH(AS249, Produktionsmethoden!$K:$K, 0)), 0), AS249)</f>
        <v>0</v>
      </c>
      <c r="AL249" s="200">
        <f>IFERROR(IF(NOT(AT249=0), AT249 &amp; " - " &amp; INDEX(Produktionsmethoden!$M:$M, MATCH(AT249, Produktionsmethoden!$K:$K, 0)), 0), AT249)</f>
        <v>0</v>
      </c>
      <c r="AM249" s="187" t="str" cm="1">
        <f t="array" ref="AM249">IF(ISBLANK($E249), "Bitte CN Code in Spalte C angeben", IFERROR(INDEX(Produktionsmethoden!B:B, MATCH($E249, Produktionsmethoden!$A:$A, 0), 0), ""))</f>
        <v>Bitte CN Code in Spalte C angeben</v>
      </c>
      <c r="AN249" s="187" cm="1">
        <f t="array" ref="AN249">IF(ISBLANK($E249), 0, IFERROR(INDEX(Produktionsmethoden!C:C, MATCH($E249, Produktionsmethoden!$A:$A, 0), 0), ""))</f>
        <v>0</v>
      </c>
      <c r="AO249" s="187" cm="1">
        <f t="array" ref="AO249">IF(ISBLANK($E249), 0, IFERROR(INDEX(Produktionsmethoden!D:D, MATCH($E249, Produktionsmethoden!$A:$A, 0), 0), ""))</f>
        <v>0</v>
      </c>
      <c r="AP249" s="187" cm="1">
        <f t="array" ref="AP249">IF(ISBLANK($E249), 0, IFERROR(INDEX(Produktionsmethoden!E:E, MATCH($E249, Produktionsmethoden!$A:$A, 0), 0), ""))</f>
        <v>0</v>
      </c>
      <c r="AQ249" s="187" cm="1">
        <f t="array" ref="AQ249">IF(ISBLANK($E249), 0, IFERROR(INDEX(Produktionsmethoden!F:F, MATCH($E249, Produktionsmethoden!$A:$A, 0), 0), ""))</f>
        <v>0</v>
      </c>
      <c r="AR249" s="187" cm="1">
        <f t="array" ref="AR249">IF(ISBLANK($E249), 0, IFERROR(INDEX(Produktionsmethoden!G:G, MATCH($E249, Produktionsmethoden!$A:$A, 0), 0), ""))</f>
        <v>0</v>
      </c>
      <c r="AS249" s="187" cm="1">
        <f t="array" ref="AS249">IF(ISBLANK($E249), 0, IFERROR(INDEX(Produktionsmethoden!H:H, MATCH($E249, Produktionsmethoden!$A:$A, 0), 0), ""))</f>
        <v>0</v>
      </c>
      <c r="AT249" s="187" cm="1">
        <f t="array" ref="AT249">IF(ISBLANK($E249), 0, IFERROR(INDEX(Produktionsmethoden!I:I, MATCH($E249, Produktionsmethoden!$A:$A, 0), 0), ""))</f>
        <v>0</v>
      </c>
      <c r="AU249" s="188"/>
    </row>
    <row r="250" spans="1:47" s="180" customFormat="1" ht="45" customHeight="1" thickTop="1" thickBot="1">
      <c r="A250" s="170"/>
      <c r="B250" s="179"/>
      <c r="C250" s="203">
        <v>237</v>
      </c>
      <c r="D250" s="312"/>
      <c r="E250" s="303"/>
      <c r="F250" s="313"/>
      <c r="G250" s="303"/>
      <c r="H250" s="303"/>
      <c r="I250" s="164"/>
      <c r="J250" s="303"/>
      <c r="K250" s="303"/>
      <c r="L250" s="163"/>
      <c r="M250" s="163"/>
      <c r="N250" s="307" t="str">
        <f t="shared" si="3"/>
        <v>Bitte zuerst Warenmenge in M angeben</v>
      </c>
      <c r="O250" s="163"/>
      <c r="P250" s="162"/>
      <c r="Q250" s="161"/>
      <c r="R250" s="160"/>
      <c r="S250" s="160"/>
      <c r="T250" s="159"/>
      <c r="U250" s="310"/>
      <c r="V250" s="310"/>
      <c r="W250" s="310"/>
      <c r="X250" s="310"/>
      <c r="Y250" s="310"/>
      <c r="Z250" s="310"/>
      <c r="AA250" s="310"/>
      <c r="AB250" s="206"/>
      <c r="AC250" s="206"/>
      <c r="AD250" s="207"/>
      <c r="AE250" s="200" t="str">
        <f>IFERROR(IF(NOT(AM250=0), AM250 &amp; " - " &amp; INDEX(Produktionsmethoden!$M:$M, MATCH(AM250, Produktionsmethoden!$K:$K, 0)), 0), AM250)</f>
        <v>Bitte CN Code in Spalte C angeben</v>
      </c>
      <c r="AF250" s="200">
        <f>IFERROR(IF(NOT(AN250=0), AN250 &amp; " - " &amp; INDEX(Produktionsmethoden!$M:$M, MATCH(AN250, Produktionsmethoden!$K:$K, 0)), 0), AN250)</f>
        <v>0</v>
      </c>
      <c r="AG250" s="200">
        <f>IFERROR(IF(NOT(AO250=0), AO250 &amp; " - " &amp; INDEX(Produktionsmethoden!$M:$M, MATCH(AO250, Produktionsmethoden!$K:$K, 0)), 0), AO250)</f>
        <v>0</v>
      </c>
      <c r="AH250" s="200">
        <f>IFERROR(IF(NOT(AP250=0), AP250 &amp; " - " &amp; INDEX(Produktionsmethoden!$M:$M, MATCH(AP250, Produktionsmethoden!$K:$K, 0)), 0), AP250)</f>
        <v>0</v>
      </c>
      <c r="AI250" s="200">
        <f>IFERROR(IF(NOT(AQ250=0), AQ250 &amp; " - " &amp; INDEX(Produktionsmethoden!$M:$M, MATCH(AQ250, Produktionsmethoden!$K:$K, 0)), 0), AQ250)</f>
        <v>0</v>
      </c>
      <c r="AJ250" s="200">
        <f>IFERROR(IF(NOT(AR250=0), AR250 &amp; " - " &amp; INDEX(Produktionsmethoden!$M:$M, MATCH(AR250, Produktionsmethoden!$K:$K, 0)), 0), AR250)</f>
        <v>0</v>
      </c>
      <c r="AK250" s="200">
        <f>IFERROR(IF(NOT(AS250=0), AS250 &amp; " - " &amp; INDEX(Produktionsmethoden!$M:$M, MATCH(AS250, Produktionsmethoden!$K:$K, 0)), 0), AS250)</f>
        <v>0</v>
      </c>
      <c r="AL250" s="200">
        <f>IFERROR(IF(NOT(AT250=0), AT250 &amp; " - " &amp; INDEX(Produktionsmethoden!$M:$M, MATCH(AT250, Produktionsmethoden!$K:$K, 0)), 0), AT250)</f>
        <v>0</v>
      </c>
      <c r="AM250" s="187" t="str" cm="1">
        <f t="array" ref="AM250">IF(ISBLANK($E250), "Bitte CN Code in Spalte C angeben", IFERROR(INDEX(Produktionsmethoden!B:B, MATCH($E250, Produktionsmethoden!$A:$A, 0), 0), ""))</f>
        <v>Bitte CN Code in Spalte C angeben</v>
      </c>
      <c r="AN250" s="187" cm="1">
        <f t="array" ref="AN250">IF(ISBLANK($E250), 0, IFERROR(INDEX(Produktionsmethoden!C:C, MATCH($E250, Produktionsmethoden!$A:$A, 0), 0), ""))</f>
        <v>0</v>
      </c>
      <c r="AO250" s="187" cm="1">
        <f t="array" ref="AO250">IF(ISBLANK($E250), 0, IFERROR(INDEX(Produktionsmethoden!D:D, MATCH($E250, Produktionsmethoden!$A:$A, 0), 0), ""))</f>
        <v>0</v>
      </c>
      <c r="AP250" s="187" cm="1">
        <f t="array" ref="AP250">IF(ISBLANK($E250), 0, IFERROR(INDEX(Produktionsmethoden!E:E, MATCH($E250, Produktionsmethoden!$A:$A, 0), 0), ""))</f>
        <v>0</v>
      </c>
      <c r="AQ250" s="187" cm="1">
        <f t="array" ref="AQ250">IF(ISBLANK($E250), 0, IFERROR(INDEX(Produktionsmethoden!F:F, MATCH($E250, Produktionsmethoden!$A:$A, 0), 0), ""))</f>
        <v>0</v>
      </c>
      <c r="AR250" s="187" cm="1">
        <f t="array" ref="AR250">IF(ISBLANK($E250), 0, IFERROR(INDEX(Produktionsmethoden!G:G, MATCH($E250, Produktionsmethoden!$A:$A, 0), 0), ""))</f>
        <v>0</v>
      </c>
      <c r="AS250" s="187" cm="1">
        <f t="array" ref="AS250">IF(ISBLANK($E250), 0, IFERROR(INDEX(Produktionsmethoden!H:H, MATCH($E250, Produktionsmethoden!$A:$A, 0), 0), ""))</f>
        <v>0</v>
      </c>
      <c r="AT250" s="187" cm="1">
        <f t="array" ref="AT250">IF(ISBLANK($E250), 0, IFERROR(INDEX(Produktionsmethoden!I:I, MATCH($E250, Produktionsmethoden!$A:$A, 0), 0), ""))</f>
        <v>0</v>
      </c>
      <c r="AU250" s="188"/>
    </row>
    <row r="251" spans="1:47" s="180" customFormat="1" ht="45" customHeight="1" thickTop="1" thickBot="1">
      <c r="A251" s="170"/>
      <c r="B251" s="179"/>
      <c r="C251" s="203">
        <v>238</v>
      </c>
      <c r="D251" s="312"/>
      <c r="E251" s="303"/>
      <c r="F251" s="313"/>
      <c r="G251" s="303"/>
      <c r="H251" s="303"/>
      <c r="I251" s="164"/>
      <c r="J251" s="303"/>
      <c r="K251" s="303"/>
      <c r="L251" s="163"/>
      <c r="M251" s="163"/>
      <c r="N251" s="307" t="str">
        <f t="shared" si="3"/>
        <v>Bitte zuerst Warenmenge in M angeben</v>
      </c>
      <c r="O251" s="163"/>
      <c r="P251" s="162"/>
      <c r="Q251" s="161"/>
      <c r="R251" s="160"/>
      <c r="S251" s="160"/>
      <c r="T251" s="159"/>
      <c r="U251" s="310"/>
      <c r="V251" s="310"/>
      <c r="W251" s="310"/>
      <c r="X251" s="310"/>
      <c r="Y251" s="310"/>
      <c r="Z251" s="310"/>
      <c r="AA251" s="310"/>
      <c r="AB251" s="206"/>
      <c r="AC251" s="206"/>
      <c r="AD251" s="207"/>
      <c r="AE251" s="200" t="str">
        <f>IFERROR(IF(NOT(AM251=0), AM251 &amp; " - " &amp; INDEX(Produktionsmethoden!$M:$M, MATCH(AM251, Produktionsmethoden!$K:$K, 0)), 0), AM251)</f>
        <v>Bitte CN Code in Spalte C angeben</v>
      </c>
      <c r="AF251" s="200">
        <f>IFERROR(IF(NOT(AN251=0), AN251 &amp; " - " &amp; INDEX(Produktionsmethoden!$M:$M, MATCH(AN251, Produktionsmethoden!$K:$K, 0)), 0), AN251)</f>
        <v>0</v>
      </c>
      <c r="AG251" s="200">
        <f>IFERROR(IF(NOT(AO251=0), AO251 &amp; " - " &amp; INDEX(Produktionsmethoden!$M:$M, MATCH(AO251, Produktionsmethoden!$K:$K, 0)), 0), AO251)</f>
        <v>0</v>
      </c>
      <c r="AH251" s="200">
        <f>IFERROR(IF(NOT(AP251=0), AP251 &amp; " - " &amp; INDEX(Produktionsmethoden!$M:$M, MATCH(AP251, Produktionsmethoden!$K:$K, 0)), 0), AP251)</f>
        <v>0</v>
      </c>
      <c r="AI251" s="200">
        <f>IFERROR(IF(NOT(AQ251=0), AQ251 &amp; " - " &amp; INDEX(Produktionsmethoden!$M:$M, MATCH(AQ251, Produktionsmethoden!$K:$K, 0)), 0), AQ251)</f>
        <v>0</v>
      </c>
      <c r="AJ251" s="200">
        <f>IFERROR(IF(NOT(AR251=0), AR251 &amp; " - " &amp; INDEX(Produktionsmethoden!$M:$M, MATCH(AR251, Produktionsmethoden!$K:$K, 0)), 0), AR251)</f>
        <v>0</v>
      </c>
      <c r="AK251" s="200">
        <f>IFERROR(IF(NOT(AS251=0), AS251 &amp; " - " &amp; INDEX(Produktionsmethoden!$M:$M, MATCH(AS251, Produktionsmethoden!$K:$K, 0)), 0), AS251)</f>
        <v>0</v>
      </c>
      <c r="AL251" s="200">
        <f>IFERROR(IF(NOT(AT251=0), AT251 &amp; " - " &amp; INDEX(Produktionsmethoden!$M:$M, MATCH(AT251, Produktionsmethoden!$K:$K, 0)), 0), AT251)</f>
        <v>0</v>
      </c>
      <c r="AM251" s="187" t="str" cm="1">
        <f t="array" ref="AM251">IF(ISBLANK($E251), "Bitte CN Code in Spalte C angeben", IFERROR(INDEX(Produktionsmethoden!B:B, MATCH($E251, Produktionsmethoden!$A:$A, 0), 0), ""))</f>
        <v>Bitte CN Code in Spalte C angeben</v>
      </c>
      <c r="AN251" s="187" cm="1">
        <f t="array" ref="AN251">IF(ISBLANK($E251), 0, IFERROR(INDEX(Produktionsmethoden!C:C, MATCH($E251, Produktionsmethoden!$A:$A, 0), 0), ""))</f>
        <v>0</v>
      </c>
      <c r="AO251" s="187" cm="1">
        <f t="array" ref="AO251">IF(ISBLANK($E251), 0, IFERROR(INDEX(Produktionsmethoden!D:D, MATCH($E251, Produktionsmethoden!$A:$A, 0), 0), ""))</f>
        <v>0</v>
      </c>
      <c r="AP251" s="187" cm="1">
        <f t="array" ref="AP251">IF(ISBLANK($E251), 0, IFERROR(INDEX(Produktionsmethoden!E:E, MATCH($E251, Produktionsmethoden!$A:$A, 0), 0), ""))</f>
        <v>0</v>
      </c>
      <c r="AQ251" s="187" cm="1">
        <f t="array" ref="AQ251">IF(ISBLANK($E251), 0, IFERROR(INDEX(Produktionsmethoden!F:F, MATCH($E251, Produktionsmethoden!$A:$A, 0), 0), ""))</f>
        <v>0</v>
      </c>
      <c r="AR251" s="187" cm="1">
        <f t="array" ref="AR251">IF(ISBLANK($E251), 0, IFERROR(INDEX(Produktionsmethoden!G:G, MATCH($E251, Produktionsmethoden!$A:$A, 0), 0), ""))</f>
        <v>0</v>
      </c>
      <c r="AS251" s="187" cm="1">
        <f t="array" ref="AS251">IF(ISBLANK($E251), 0, IFERROR(INDEX(Produktionsmethoden!H:H, MATCH($E251, Produktionsmethoden!$A:$A, 0), 0), ""))</f>
        <v>0</v>
      </c>
      <c r="AT251" s="187" cm="1">
        <f t="array" ref="AT251">IF(ISBLANK($E251), 0, IFERROR(INDEX(Produktionsmethoden!I:I, MATCH($E251, Produktionsmethoden!$A:$A, 0), 0), ""))</f>
        <v>0</v>
      </c>
      <c r="AU251" s="188"/>
    </row>
    <row r="252" spans="1:47" s="180" customFormat="1" ht="45" customHeight="1" thickTop="1" thickBot="1">
      <c r="A252" s="170"/>
      <c r="B252" s="179"/>
      <c r="C252" s="203">
        <v>239</v>
      </c>
      <c r="D252" s="312"/>
      <c r="E252" s="303"/>
      <c r="F252" s="313"/>
      <c r="G252" s="303"/>
      <c r="H252" s="303"/>
      <c r="I252" s="164"/>
      <c r="J252" s="303"/>
      <c r="K252" s="303"/>
      <c r="L252" s="163"/>
      <c r="M252" s="163"/>
      <c r="N252" s="307" t="str">
        <f t="shared" si="3"/>
        <v>Bitte zuerst Warenmenge in M angeben</v>
      </c>
      <c r="O252" s="163"/>
      <c r="P252" s="162"/>
      <c r="Q252" s="161"/>
      <c r="R252" s="160"/>
      <c r="S252" s="160"/>
      <c r="T252" s="159"/>
      <c r="U252" s="310"/>
      <c r="V252" s="310"/>
      <c r="W252" s="310"/>
      <c r="X252" s="310"/>
      <c r="Y252" s="310"/>
      <c r="Z252" s="310"/>
      <c r="AA252" s="310"/>
      <c r="AB252" s="206"/>
      <c r="AC252" s="206"/>
      <c r="AD252" s="207"/>
      <c r="AE252" s="200" t="str">
        <f>IFERROR(IF(NOT(AM252=0), AM252 &amp; " - " &amp; INDEX(Produktionsmethoden!$M:$M, MATCH(AM252, Produktionsmethoden!$K:$K, 0)), 0), AM252)</f>
        <v>Bitte CN Code in Spalte C angeben</v>
      </c>
      <c r="AF252" s="200">
        <f>IFERROR(IF(NOT(AN252=0), AN252 &amp; " - " &amp; INDEX(Produktionsmethoden!$M:$M, MATCH(AN252, Produktionsmethoden!$K:$K, 0)), 0), AN252)</f>
        <v>0</v>
      </c>
      <c r="AG252" s="200">
        <f>IFERROR(IF(NOT(AO252=0), AO252 &amp; " - " &amp; INDEX(Produktionsmethoden!$M:$M, MATCH(AO252, Produktionsmethoden!$K:$K, 0)), 0), AO252)</f>
        <v>0</v>
      </c>
      <c r="AH252" s="200">
        <f>IFERROR(IF(NOT(AP252=0), AP252 &amp; " - " &amp; INDEX(Produktionsmethoden!$M:$M, MATCH(AP252, Produktionsmethoden!$K:$K, 0)), 0), AP252)</f>
        <v>0</v>
      </c>
      <c r="AI252" s="200">
        <f>IFERROR(IF(NOT(AQ252=0), AQ252 &amp; " - " &amp; INDEX(Produktionsmethoden!$M:$M, MATCH(AQ252, Produktionsmethoden!$K:$K, 0)), 0), AQ252)</f>
        <v>0</v>
      </c>
      <c r="AJ252" s="200">
        <f>IFERROR(IF(NOT(AR252=0), AR252 &amp; " - " &amp; INDEX(Produktionsmethoden!$M:$M, MATCH(AR252, Produktionsmethoden!$K:$K, 0)), 0), AR252)</f>
        <v>0</v>
      </c>
      <c r="AK252" s="200">
        <f>IFERROR(IF(NOT(AS252=0), AS252 &amp; " - " &amp; INDEX(Produktionsmethoden!$M:$M, MATCH(AS252, Produktionsmethoden!$K:$K, 0)), 0), AS252)</f>
        <v>0</v>
      </c>
      <c r="AL252" s="200">
        <f>IFERROR(IF(NOT(AT252=0), AT252 &amp; " - " &amp; INDEX(Produktionsmethoden!$M:$M, MATCH(AT252, Produktionsmethoden!$K:$K, 0)), 0), AT252)</f>
        <v>0</v>
      </c>
      <c r="AM252" s="187" t="str" cm="1">
        <f t="array" ref="AM252">IF(ISBLANK($E252), "Bitte CN Code in Spalte C angeben", IFERROR(INDEX(Produktionsmethoden!B:B, MATCH($E252, Produktionsmethoden!$A:$A, 0), 0), ""))</f>
        <v>Bitte CN Code in Spalte C angeben</v>
      </c>
      <c r="AN252" s="187" cm="1">
        <f t="array" ref="AN252">IF(ISBLANK($E252), 0, IFERROR(INDEX(Produktionsmethoden!C:C, MATCH($E252, Produktionsmethoden!$A:$A, 0), 0), ""))</f>
        <v>0</v>
      </c>
      <c r="AO252" s="187" cm="1">
        <f t="array" ref="AO252">IF(ISBLANK($E252), 0, IFERROR(INDEX(Produktionsmethoden!D:D, MATCH($E252, Produktionsmethoden!$A:$A, 0), 0), ""))</f>
        <v>0</v>
      </c>
      <c r="AP252" s="187" cm="1">
        <f t="array" ref="AP252">IF(ISBLANK($E252), 0, IFERROR(INDEX(Produktionsmethoden!E:E, MATCH($E252, Produktionsmethoden!$A:$A, 0), 0), ""))</f>
        <v>0</v>
      </c>
      <c r="AQ252" s="187" cm="1">
        <f t="array" ref="AQ252">IF(ISBLANK($E252), 0, IFERROR(INDEX(Produktionsmethoden!F:F, MATCH($E252, Produktionsmethoden!$A:$A, 0), 0), ""))</f>
        <v>0</v>
      </c>
      <c r="AR252" s="187" cm="1">
        <f t="array" ref="AR252">IF(ISBLANK($E252), 0, IFERROR(INDEX(Produktionsmethoden!G:G, MATCH($E252, Produktionsmethoden!$A:$A, 0), 0), ""))</f>
        <v>0</v>
      </c>
      <c r="AS252" s="187" cm="1">
        <f t="array" ref="AS252">IF(ISBLANK($E252), 0, IFERROR(INDEX(Produktionsmethoden!H:H, MATCH($E252, Produktionsmethoden!$A:$A, 0), 0), ""))</f>
        <v>0</v>
      </c>
      <c r="AT252" s="187" cm="1">
        <f t="array" ref="AT252">IF(ISBLANK($E252), 0, IFERROR(INDEX(Produktionsmethoden!I:I, MATCH($E252, Produktionsmethoden!$A:$A, 0), 0), ""))</f>
        <v>0</v>
      </c>
      <c r="AU252" s="188"/>
    </row>
    <row r="253" spans="1:47" s="180" customFormat="1" ht="45" customHeight="1" thickTop="1" thickBot="1">
      <c r="A253" s="170"/>
      <c r="B253" s="179"/>
      <c r="C253" s="203">
        <v>240</v>
      </c>
      <c r="D253" s="312"/>
      <c r="E253" s="303"/>
      <c r="F253" s="313"/>
      <c r="G253" s="303"/>
      <c r="H253" s="303"/>
      <c r="I253" s="164"/>
      <c r="J253" s="303"/>
      <c r="K253" s="303"/>
      <c r="L253" s="163"/>
      <c r="M253" s="163"/>
      <c r="N253" s="307" t="str">
        <f t="shared" si="3"/>
        <v>Bitte zuerst Warenmenge in M angeben</v>
      </c>
      <c r="O253" s="163"/>
      <c r="P253" s="162"/>
      <c r="Q253" s="161"/>
      <c r="R253" s="160"/>
      <c r="S253" s="160"/>
      <c r="T253" s="159"/>
      <c r="U253" s="310"/>
      <c r="V253" s="310"/>
      <c r="W253" s="310"/>
      <c r="X253" s="310"/>
      <c r="Y253" s="310"/>
      <c r="Z253" s="310"/>
      <c r="AA253" s="310"/>
      <c r="AB253" s="206"/>
      <c r="AC253" s="206"/>
      <c r="AD253" s="207"/>
      <c r="AE253" s="200" t="str">
        <f>IFERROR(IF(NOT(AM253=0), AM253 &amp; " - " &amp; INDEX(Produktionsmethoden!$M:$M, MATCH(AM253, Produktionsmethoden!$K:$K, 0)), 0), AM253)</f>
        <v>Bitte CN Code in Spalte C angeben</v>
      </c>
      <c r="AF253" s="200">
        <f>IFERROR(IF(NOT(AN253=0), AN253 &amp; " - " &amp; INDEX(Produktionsmethoden!$M:$M, MATCH(AN253, Produktionsmethoden!$K:$K, 0)), 0), AN253)</f>
        <v>0</v>
      </c>
      <c r="AG253" s="200">
        <f>IFERROR(IF(NOT(AO253=0), AO253 &amp; " - " &amp; INDEX(Produktionsmethoden!$M:$M, MATCH(AO253, Produktionsmethoden!$K:$K, 0)), 0), AO253)</f>
        <v>0</v>
      </c>
      <c r="AH253" s="200">
        <f>IFERROR(IF(NOT(AP253=0), AP253 &amp; " - " &amp; INDEX(Produktionsmethoden!$M:$M, MATCH(AP253, Produktionsmethoden!$K:$K, 0)), 0), AP253)</f>
        <v>0</v>
      </c>
      <c r="AI253" s="200">
        <f>IFERROR(IF(NOT(AQ253=0), AQ253 &amp; " - " &amp; INDEX(Produktionsmethoden!$M:$M, MATCH(AQ253, Produktionsmethoden!$K:$K, 0)), 0), AQ253)</f>
        <v>0</v>
      </c>
      <c r="AJ253" s="200">
        <f>IFERROR(IF(NOT(AR253=0), AR253 &amp; " - " &amp; INDEX(Produktionsmethoden!$M:$M, MATCH(AR253, Produktionsmethoden!$K:$K, 0)), 0), AR253)</f>
        <v>0</v>
      </c>
      <c r="AK253" s="200">
        <f>IFERROR(IF(NOT(AS253=0), AS253 &amp; " - " &amp; INDEX(Produktionsmethoden!$M:$M, MATCH(AS253, Produktionsmethoden!$K:$K, 0)), 0), AS253)</f>
        <v>0</v>
      </c>
      <c r="AL253" s="200">
        <f>IFERROR(IF(NOT(AT253=0), AT253 &amp; " - " &amp; INDEX(Produktionsmethoden!$M:$M, MATCH(AT253, Produktionsmethoden!$K:$K, 0)), 0), AT253)</f>
        <v>0</v>
      </c>
      <c r="AM253" s="187" t="str" cm="1">
        <f t="array" ref="AM253">IF(ISBLANK($E253), "Bitte CN Code in Spalte C angeben", IFERROR(INDEX(Produktionsmethoden!B:B, MATCH($E253, Produktionsmethoden!$A:$A, 0), 0), ""))</f>
        <v>Bitte CN Code in Spalte C angeben</v>
      </c>
      <c r="AN253" s="187" cm="1">
        <f t="array" ref="AN253">IF(ISBLANK($E253), 0, IFERROR(INDEX(Produktionsmethoden!C:C, MATCH($E253, Produktionsmethoden!$A:$A, 0), 0), ""))</f>
        <v>0</v>
      </c>
      <c r="AO253" s="187" cm="1">
        <f t="array" ref="AO253">IF(ISBLANK($E253), 0, IFERROR(INDEX(Produktionsmethoden!D:D, MATCH($E253, Produktionsmethoden!$A:$A, 0), 0), ""))</f>
        <v>0</v>
      </c>
      <c r="AP253" s="187" cm="1">
        <f t="array" ref="AP253">IF(ISBLANK($E253), 0, IFERROR(INDEX(Produktionsmethoden!E:E, MATCH($E253, Produktionsmethoden!$A:$A, 0), 0), ""))</f>
        <v>0</v>
      </c>
      <c r="AQ253" s="187" cm="1">
        <f t="array" ref="AQ253">IF(ISBLANK($E253), 0, IFERROR(INDEX(Produktionsmethoden!F:F, MATCH($E253, Produktionsmethoden!$A:$A, 0), 0), ""))</f>
        <v>0</v>
      </c>
      <c r="AR253" s="187" cm="1">
        <f t="array" ref="AR253">IF(ISBLANK($E253), 0, IFERROR(INDEX(Produktionsmethoden!G:G, MATCH($E253, Produktionsmethoden!$A:$A, 0), 0), ""))</f>
        <v>0</v>
      </c>
      <c r="AS253" s="187" cm="1">
        <f t="array" ref="AS253">IF(ISBLANK($E253), 0, IFERROR(INDEX(Produktionsmethoden!H:H, MATCH($E253, Produktionsmethoden!$A:$A, 0), 0), ""))</f>
        <v>0</v>
      </c>
      <c r="AT253" s="187" cm="1">
        <f t="array" ref="AT253">IF(ISBLANK($E253), 0, IFERROR(INDEX(Produktionsmethoden!I:I, MATCH($E253, Produktionsmethoden!$A:$A, 0), 0), ""))</f>
        <v>0</v>
      </c>
      <c r="AU253" s="188"/>
    </row>
    <row r="254" spans="1:47" s="180" customFormat="1" ht="45" customHeight="1" thickTop="1" thickBot="1">
      <c r="A254" s="170"/>
      <c r="B254" s="179"/>
      <c r="C254" s="203">
        <v>241</v>
      </c>
      <c r="D254" s="312"/>
      <c r="E254" s="303"/>
      <c r="F254" s="313"/>
      <c r="G254" s="303"/>
      <c r="H254" s="303"/>
      <c r="I254" s="164"/>
      <c r="J254" s="303"/>
      <c r="K254" s="303"/>
      <c r="L254" s="163"/>
      <c r="M254" s="163"/>
      <c r="N254" s="307" t="str">
        <f t="shared" si="3"/>
        <v>Bitte zuerst Warenmenge in M angeben</v>
      </c>
      <c r="O254" s="163"/>
      <c r="P254" s="162"/>
      <c r="Q254" s="161"/>
      <c r="R254" s="160"/>
      <c r="S254" s="160"/>
      <c r="T254" s="159"/>
      <c r="U254" s="310"/>
      <c r="V254" s="310"/>
      <c r="W254" s="310"/>
      <c r="X254" s="310"/>
      <c r="Y254" s="310"/>
      <c r="Z254" s="310"/>
      <c r="AA254" s="310"/>
      <c r="AB254" s="206"/>
      <c r="AC254" s="206"/>
      <c r="AD254" s="207"/>
      <c r="AE254" s="200" t="str">
        <f>IFERROR(IF(NOT(AM254=0), AM254 &amp; " - " &amp; INDEX(Produktionsmethoden!$M:$M, MATCH(AM254, Produktionsmethoden!$K:$K, 0)), 0), AM254)</f>
        <v>Bitte CN Code in Spalte C angeben</v>
      </c>
      <c r="AF254" s="200">
        <f>IFERROR(IF(NOT(AN254=0), AN254 &amp; " - " &amp; INDEX(Produktionsmethoden!$M:$M, MATCH(AN254, Produktionsmethoden!$K:$K, 0)), 0), AN254)</f>
        <v>0</v>
      </c>
      <c r="AG254" s="200">
        <f>IFERROR(IF(NOT(AO254=0), AO254 &amp; " - " &amp; INDEX(Produktionsmethoden!$M:$M, MATCH(AO254, Produktionsmethoden!$K:$K, 0)), 0), AO254)</f>
        <v>0</v>
      </c>
      <c r="AH254" s="200">
        <f>IFERROR(IF(NOT(AP254=0), AP254 &amp; " - " &amp; INDEX(Produktionsmethoden!$M:$M, MATCH(AP254, Produktionsmethoden!$K:$K, 0)), 0), AP254)</f>
        <v>0</v>
      </c>
      <c r="AI254" s="200">
        <f>IFERROR(IF(NOT(AQ254=0), AQ254 &amp; " - " &amp; INDEX(Produktionsmethoden!$M:$M, MATCH(AQ254, Produktionsmethoden!$K:$K, 0)), 0), AQ254)</f>
        <v>0</v>
      </c>
      <c r="AJ254" s="200">
        <f>IFERROR(IF(NOT(AR254=0), AR254 &amp; " - " &amp; INDEX(Produktionsmethoden!$M:$M, MATCH(AR254, Produktionsmethoden!$K:$K, 0)), 0), AR254)</f>
        <v>0</v>
      </c>
      <c r="AK254" s="200">
        <f>IFERROR(IF(NOT(AS254=0), AS254 &amp; " - " &amp; INDEX(Produktionsmethoden!$M:$M, MATCH(AS254, Produktionsmethoden!$K:$K, 0)), 0), AS254)</f>
        <v>0</v>
      </c>
      <c r="AL254" s="200">
        <f>IFERROR(IF(NOT(AT254=0), AT254 &amp; " - " &amp; INDEX(Produktionsmethoden!$M:$M, MATCH(AT254, Produktionsmethoden!$K:$K, 0)), 0), AT254)</f>
        <v>0</v>
      </c>
      <c r="AM254" s="187" t="str" cm="1">
        <f t="array" ref="AM254">IF(ISBLANK($E254), "Bitte CN Code in Spalte C angeben", IFERROR(INDEX(Produktionsmethoden!B:B, MATCH($E254, Produktionsmethoden!$A:$A, 0), 0), ""))</f>
        <v>Bitte CN Code in Spalte C angeben</v>
      </c>
      <c r="AN254" s="187" cm="1">
        <f t="array" ref="AN254">IF(ISBLANK($E254), 0, IFERROR(INDEX(Produktionsmethoden!C:C, MATCH($E254, Produktionsmethoden!$A:$A, 0), 0), ""))</f>
        <v>0</v>
      </c>
      <c r="AO254" s="187" cm="1">
        <f t="array" ref="AO254">IF(ISBLANK($E254), 0, IFERROR(INDEX(Produktionsmethoden!D:D, MATCH($E254, Produktionsmethoden!$A:$A, 0), 0), ""))</f>
        <v>0</v>
      </c>
      <c r="AP254" s="187" cm="1">
        <f t="array" ref="AP254">IF(ISBLANK($E254), 0, IFERROR(INDEX(Produktionsmethoden!E:E, MATCH($E254, Produktionsmethoden!$A:$A, 0), 0), ""))</f>
        <v>0</v>
      </c>
      <c r="AQ254" s="187" cm="1">
        <f t="array" ref="AQ254">IF(ISBLANK($E254), 0, IFERROR(INDEX(Produktionsmethoden!F:F, MATCH($E254, Produktionsmethoden!$A:$A, 0), 0), ""))</f>
        <v>0</v>
      </c>
      <c r="AR254" s="187" cm="1">
        <f t="array" ref="AR254">IF(ISBLANK($E254), 0, IFERROR(INDEX(Produktionsmethoden!G:G, MATCH($E254, Produktionsmethoden!$A:$A, 0), 0), ""))</f>
        <v>0</v>
      </c>
      <c r="AS254" s="187" cm="1">
        <f t="array" ref="AS254">IF(ISBLANK($E254), 0, IFERROR(INDEX(Produktionsmethoden!H:H, MATCH($E254, Produktionsmethoden!$A:$A, 0), 0), ""))</f>
        <v>0</v>
      </c>
      <c r="AT254" s="187" cm="1">
        <f t="array" ref="AT254">IF(ISBLANK($E254), 0, IFERROR(INDEX(Produktionsmethoden!I:I, MATCH($E254, Produktionsmethoden!$A:$A, 0), 0), ""))</f>
        <v>0</v>
      </c>
      <c r="AU254" s="188"/>
    </row>
    <row r="255" spans="1:47" s="180" customFormat="1" ht="45" customHeight="1" thickTop="1" thickBot="1">
      <c r="A255" s="170"/>
      <c r="B255" s="179"/>
      <c r="C255" s="203">
        <v>242</v>
      </c>
      <c r="D255" s="312"/>
      <c r="E255" s="303"/>
      <c r="F255" s="313"/>
      <c r="G255" s="303"/>
      <c r="H255" s="303"/>
      <c r="I255" s="164"/>
      <c r="J255" s="303"/>
      <c r="K255" s="303"/>
      <c r="L255" s="163"/>
      <c r="M255" s="163"/>
      <c r="N255" s="307" t="str">
        <f t="shared" si="3"/>
        <v>Bitte zuerst Warenmenge in M angeben</v>
      </c>
      <c r="O255" s="163"/>
      <c r="P255" s="162"/>
      <c r="Q255" s="161"/>
      <c r="R255" s="160"/>
      <c r="S255" s="160"/>
      <c r="T255" s="159"/>
      <c r="U255" s="310"/>
      <c r="V255" s="310"/>
      <c r="W255" s="310"/>
      <c r="X255" s="310"/>
      <c r="Y255" s="310"/>
      <c r="Z255" s="310"/>
      <c r="AA255" s="310"/>
      <c r="AB255" s="206"/>
      <c r="AC255" s="206"/>
      <c r="AD255" s="207"/>
      <c r="AE255" s="200" t="str">
        <f>IFERROR(IF(NOT(AM255=0), AM255 &amp; " - " &amp; INDEX(Produktionsmethoden!$M:$M, MATCH(AM255, Produktionsmethoden!$K:$K, 0)), 0), AM255)</f>
        <v>Bitte CN Code in Spalte C angeben</v>
      </c>
      <c r="AF255" s="200">
        <f>IFERROR(IF(NOT(AN255=0), AN255 &amp; " - " &amp; INDEX(Produktionsmethoden!$M:$M, MATCH(AN255, Produktionsmethoden!$K:$K, 0)), 0), AN255)</f>
        <v>0</v>
      </c>
      <c r="AG255" s="200">
        <f>IFERROR(IF(NOT(AO255=0), AO255 &amp; " - " &amp; INDEX(Produktionsmethoden!$M:$M, MATCH(AO255, Produktionsmethoden!$K:$K, 0)), 0), AO255)</f>
        <v>0</v>
      </c>
      <c r="AH255" s="200">
        <f>IFERROR(IF(NOT(AP255=0), AP255 &amp; " - " &amp; INDEX(Produktionsmethoden!$M:$M, MATCH(AP255, Produktionsmethoden!$K:$K, 0)), 0), AP255)</f>
        <v>0</v>
      </c>
      <c r="AI255" s="200">
        <f>IFERROR(IF(NOT(AQ255=0), AQ255 &amp; " - " &amp; INDEX(Produktionsmethoden!$M:$M, MATCH(AQ255, Produktionsmethoden!$K:$K, 0)), 0), AQ255)</f>
        <v>0</v>
      </c>
      <c r="AJ255" s="200">
        <f>IFERROR(IF(NOT(AR255=0), AR255 &amp; " - " &amp; INDEX(Produktionsmethoden!$M:$M, MATCH(AR255, Produktionsmethoden!$K:$K, 0)), 0), AR255)</f>
        <v>0</v>
      </c>
      <c r="AK255" s="200">
        <f>IFERROR(IF(NOT(AS255=0), AS255 &amp; " - " &amp; INDEX(Produktionsmethoden!$M:$M, MATCH(AS255, Produktionsmethoden!$K:$K, 0)), 0), AS255)</f>
        <v>0</v>
      </c>
      <c r="AL255" s="200">
        <f>IFERROR(IF(NOT(AT255=0), AT255 &amp; " - " &amp; INDEX(Produktionsmethoden!$M:$M, MATCH(AT255, Produktionsmethoden!$K:$K, 0)), 0), AT255)</f>
        <v>0</v>
      </c>
      <c r="AM255" s="187" t="str" cm="1">
        <f t="array" ref="AM255">IF(ISBLANK($E255), "Bitte CN Code in Spalte C angeben", IFERROR(INDEX(Produktionsmethoden!B:B, MATCH($E255, Produktionsmethoden!$A:$A, 0), 0), ""))</f>
        <v>Bitte CN Code in Spalte C angeben</v>
      </c>
      <c r="AN255" s="187" cm="1">
        <f t="array" ref="AN255">IF(ISBLANK($E255), 0, IFERROR(INDEX(Produktionsmethoden!C:C, MATCH($E255, Produktionsmethoden!$A:$A, 0), 0), ""))</f>
        <v>0</v>
      </c>
      <c r="AO255" s="187" cm="1">
        <f t="array" ref="AO255">IF(ISBLANK($E255), 0, IFERROR(INDEX(Produktionsmethoden!D:D, MATCH($E255, Produktionsmethoden!$A:$A, 0), 0), ""))</f>
        <v>0</v>
      </c>
      <c r="AP255" s="187" cm="1">
        <f t="array" ref="AP255">IF(ISBLANK($E255), 0, IFERROR(INDEX(Produktionsmethoden!E:E, MATCH($E255, Produktionsmethoden!$A:$A, 0), 0), ""))</f>
        <v>0</v>
      </c>
      <c r="AQ255" s="187" cm="1">
        <f t="array" ref="AQ255">IF(ISBLANK($E255), 0, IFERROR(INDEX(Produktionsmethoden!F:F, MATCH($E255, Produktionsmethoden!$A:$A, 0), 0), ""))</f>
        <v>0</v>
      </c>
      <c r="AR255" s="187" cm="1">
        <f t="array" ref="AR255">IF(ISBLANK($E255), 0, IFERROR(INDEX(Produktionsmethoden!G:G, MATCH($E255, Produktionsmethoden!$A:$A, 0), 0), ""))</f>
        <v>0</v>
      </c>
      <c r="AS255" s="187" cm="1">
        <f t="array" ref="AS255">IF(ISBLANK($E255), 0, IFERROR(INDEX(Produktionsmethoden!H:H, MATCH($E255, Produktionsmethoden!$A:$A, 0), 0), ""))</f>
        <v>0</v>
      </c>
      <c r="AT255" s="187" cm="1">
        <f t="array" ref="AT255">IF(ISBLANK($E255), 0, IFERROR(INDEX(Produktionsmethoden!I:I, MATCH($E255, Produktionsmethoden!$A:$A, 0), 0), ""))</f>
        <v>0</v>
      </c>
      <c r="AU255" s="188"/>
    </row>
    <row r="256" spans="1:47" s="180" customFormat="1" ht="45" customHeight="1" thickTop="1" thickBot="1">
      <c r="A256" s="170"/>
      <c r="B256" s="179"/>
      <c r="C256" s="203">
        <v>243</v>
      </c>
      <c r="D256" s="312"/>
      <c r="E256" s="303"/>
      <c r="F256" s="313"/>
      <c r="G256" s="303"/>
      <c r="H256" s="303"/>
      <c r="I256" s="164"/>
      <c r="J256" s="303"/>
      <c r="K256" s="303"/>
      <c r="L256" s="163"/>
      <c r="M256" s="163"/>
      <c r="N256" s="307" t="str">
        <f t="shared" si="3"/>
        <v>Bitte zuerst Warenmenge in M angeben</v>
      </c>
      <c r="O256" s="163"/>
      <c r="P256" s="162"/>
      <c r="Q256" s="161"/>
      <c r="R256" s="160"/>
      <c r="S256" s="160"/>
      <c r="T256" s="159"/>
      <c r="U256" s="310"/>
      <c r="V256" s="310"/>
      <c r="W256" s="310"/>
      <c r="X256" s="310"/>
      <c r="Y256" s="310"/>
      <c r="Z256" s="310"/>
      <c r="AA256" s="310"/>
      <c r="AB256" s="206"/>
      <c r="AC256" s="206"/>
      <c r="AD256" s="207"/>
      <c r="AE256" s="200" t="str">
        <f>IFERROR(IF(NOT(AM256=0), AM256 &amp; " - " &amp; INDEX(Produktionsmethoden!$M:$M, MATCH(AM256, Produktionsmethoden!$K:$K, 0)), 0), AM256)</f>
        <v>Bitte CN Code in Spalte C angeben</v>
      </c>
      <c r="AF256" s="200">
        <f>IFERROR(IF(NOT(AN256=0), AN256 &amp; " - " &amp; INDEX(Produktionsmethoden!$M:$M, MATCH(AN256, Produktionsmethoden!$K:$K, 0)), 0), AN256)</f>
        <v>0</v>
      </c>
      <c r="AG256" s="200">
        <f>IFERROR(IF(NOT(AO256=0), AO256 &amp; " - " &amp; INDEX(Produktionsmethoden!$M:$M, MATCH(AO256, Produktionsmethoden!$K:$K, 0)), 0), AO256)</f>
        <v>0</v>
      </c>
      <c r="AH256" s="200">
        <f>IFERROR(IF(NOT(AP256=0), AP256 &amp; " - " &amp; INDEX(Produktionsmethoden!$M:$M, MATCH(AP256, Produktionsmethoden!$K:$K, 0)), 0), AP256)</f>
        <v>0</v>
      </c>
      <c r="AI256" s="200">
        <f>IFERROR(IF(NOT(AQ256=0), AQ256 &amp; " - " &amp; INDEX(Produktionsmethoden!$M:$M, MATCH(AQ256, Produktionsmethoden!$K:$K, 0)), 0), AQ256)</f>
        <v>0</v>
      </c>
      <c r="AJ256" s="200">
        <f>IFERROR(IF(NOT(AR256=0), AR256 &amp; " - " &amp; INDEX(Produktionsmethoden!$M:$M, MATCH(AR256, Produktionsmethoden!$K:$K, 0)), 0), AR256)</f>
        <v>0</v>
      </c>
      <c r="AK256" s="200">
        <f>IFERROR(IF(NOT(AS256=0), AS256 &amp; " - " &amp; INDEX(Produktionsmethoden!$M:$M, MATCH(AS256, Produktionsmethoden!$K:$K, 0)), 0), AS256)</f>
        <v>0</v>
      </c>
      <c r="AL256" s="200">
        <f>IFERROR(IF(NOT(AT256=0), AT256 &amp; " - " &amp; INDEX(Produktionsmethoden!$M:$M, MATCH(AT256, Produktionsmethoden!$K:$K, 0)), 0), AT256)</f>
        <v>0</v>
      </c>
      <c r="AM256" s="187" t="str" cm="1">
        <f t="array" ref="AM256">IF(ISBLANK($E256), "Bitte CN Code in Spalte C angeben", IFERROR(INDEX(Produktionsmethoden!B:B, MATCH($E256, Produktionsmethoden!$A:$A, 0), 0), ""))</f>
        <v>Bitte CN Code in Spalte C angeben</v>
      </c>
      <c r="AN256" s="187" cm="1">
        <f t="array" ref="AN256">IF(ISBLANK($E256), 0, IFERROR(INDEX(Produktionsmethoden!C:C, MATCH($E256, Produktionsmethoden!$A:$A, 0), 0), ""))</f>
        <v>0</v>
      </c>
      <c r="AO256" s="187" cm="1">
        <f t="array" ref="AO256">IF(ISBLANK($E256), 0, IFERROR(INDEX(Produktionsmethoden!D:D, MATCH($E256, Produktionsmethoden!$A:$A, 0), 0), ""))</f>
        <v>0</v>
      </c>
      <c r="AP256" s="187" cm="1">
        <f t="array" ref="AP256">IF(ISBLANK($E256), 0, IFERROR(INDEX(Produktionsmethoden!E:E, MATCH($E256, Produktionsmethoden!$A:$A, 0), 0), ""))</f>
        <v>0</v>
      </c>
      <c r="AQ256" s="187" cm="1">
        <f t="array" ref="AQ256">IF(ISBLANK($E256), 0, IFERROR(INDEX(Produktionsmethoden!F:F, MATCH($E256, Produktionsmethoden!$A:$A, 0), 0), ""))</f>
        <v>0</v>
      </c>
      <c r="AR256" s="187" cm="1">
        <f t="array" ref="AR256">IF(ISBLANK($E256), 0, IFERROR(INDEX(Produktionsmethoden!G:G, MATCH($E256, Produktionsmethoden!$A:$A, 0), 0), ""))</f>
        <v>0</v>
      </c>
      <c r="AS256" s="187" cm="1">
        <f t="array" ref="AS256">IF(ISBLANK($E256), 0, IFERROR(INDEX(Produktionsmethoden!H:H, MATCH($E256, Produktionsmethoden!$A:$A, 0), 0), ""))</f>
        <v>0</v>
      </c>
      <c r="AT256" s="187" cm="1">
        <f t="array" ref="AT256">IF(ISBLANK($E256), 0, IFERROR(INDEX(Produktionsmethoden!I:I, MATCH($E256, Produktionsmethoden!$A:$A, 0), 0), ""))</f>
        <v>0</v>
      </c>
      <c r="AU256" s="188"/>
    </row>
    <row r="257" spans="1:47" s="180" customFormat="1" ht="45" customHeight="1" thickTop="1" thickBot="1">
      <c r="A257" s="170"/>
      <c r="B257" s="179"/>
      <c r="C257" s="203">
        <v>244</v>
      </c>
      <c r="D257" s="312"/>
      <c r="E257" s="303"/>
      <c r="F257" s="313"/>
      <c r="G257" s="303"/>
      <c r="H257" s="303"/>
      <c r="I257" s="164"/>
      <c r="J257" s="303"/>
      <c r="K257" s="303"/>
      <c r="L257" s="163"/>
      <c r="M257" s="163"/>
      <c r="N257" s="307" t="str">
        <f t="shared" si="3"/>
        <v>Bitte zuerst Warenmenge in M angeben</v>
      </c>
      <c r="O257" s="163"/>
      <c r="P257" s="162"/>
      <c r="Q257" s="161"/>
      <c r="R257" s="160"/>
      <c r="S257" s="160"/>
      <c r="T257" s="159"/>
      <c r="U257" s="310"/>
      <c r="V257" s="310"/>
      <c r="W257" s="310"/>
      <c r="X257" s="310"/>
      <c r="Y257" s="310"/>
      <c r="Z257" s="310"/>
      <c r="AA257" s="310"/>
      <c r="AB257" s="206"/>
      <c r="AC257" s="206"/>
      <c r="AD257" s="207"/>
      <c r="AE257" s="200" t="str">
        <f>IFERROR(IF(NOT(AM257=0), AM257 &amp; " - " &amp; INDEX(Produktionsmethoden!$M:$M, MATCH(AM257, Produktionsmethoden!$K:$K, 0)), 0), AM257)</f>
        <v>Bitte CN Code in Spalte C angeben</v>
      </c>
      <c r="AF257" s="200">
        <f>IFERROR(IF(NOT(AN257=0), AN257 &amp; " - " &amp; INDEX(Produktionsmethoden!$M:$M, MATCH(AN257, Produktionsmethoden!$K:$K, 0)), 0), AN257)</f>
        <v>0</v>
      </c>
      <c r="AG257" s="200">
        <f>IFERROR(IF(NOT(AO257=0), AO257 &amp; " - " &amp; INDEX(Produktionsmethoden!$M:$M, MATCH(AO257, Produktionsmethoden!$K:$K, 0)), 0), AO257)</f>
        <v>0</v>
      </c>
      <c r="AH257" s="200">
        <f>IFERROR(IF(NOT(AP257=0), AP257 &amp; " - " &amp; INDEX(Produktionsmethoden!$M:$M, MATCH(AP257, Produktionsmethoden!$K:$K, 0)), 0), AP257)</f>
        <v>0</v>
      </c>
      <c r="AI257" s="200">
        <f>IFERROR(IF(NOT(AQ257=0), AQ257 &amp; " - " &amp; INDEX(Produktionsmethoden!$M:$M, MATCH(AQ257, Produktionsmethoden!$K:$K, 0)), 0), AQ257)</f>
        <v>0</v>
      </c>
      <c r="AJ257" s="200">
        <f>IFERROR(IF(NOT(AR257=0), AR257 &amp; " - " &amp; INDEX(Produktionsmethoden!$M:$M, MATCH(AR257, Produktionsmethoden!$K:$K, 0)), 0), AR257)</f>
        <v>0</v>
      </c>
      <c r="AK257" s="200">
        <f>IFERROR(IF(NOT(AS257=0), AS257 &amp; " - " &amp; INDEX(Produktionsmethoden!$M:$M, MATCH(AS257, Produktionsmethoden!$K:$K, 0)), 0), AS257)</f>
        <v>0</v>
      </c>
      <c r="AL257" s="200">
        <f>IFERROR(IF(NOT(AT257=0), AT257 &amp; " - " &amp; INDEX(Produktionsmethoden!$M:$M, MATCH(AT257, Produktionsmethoden!$K:$K, 0)), 0), AT257)</f>
        <v>0</v>
      </c>
      <c r="AM257" s="187" t="str" cm="1">
        <f t="array" ref="AM257">IF(ISBLANK($E257), "Bitte CN Code in Spalte C angeben", IFERROR(INDEX(Produktionsmethoden!B:B, MATCH($E257, Produktionsmethoden!$A:$A, 0), 0), ""))</f>
        <v>Bitte CN Code in Spalte C angeben</v>
      </c>
      <c r="AN257" s="187" cm="1">
        <f t="array" ref="AN257">IF(ISBLANK($E257), 0, IFERROR(INDEX(Produktionsmethoden!C:C, MATCH($E257, Produktionsmethoden!$A:$A, 0), 0), ""))</f>
        <v>0</v>
      </c>
      <c r="AO257" s="187" cm="1">
        <f t="array" ref="AO257">IF(ISBLANK($E257), 0, IFERROR(INDEX(Produktionsmethoden!D:D, MATCH($E257, Produktionsmethoden!$A:$A, 0), 0), ""))</f>
        <v>0</v>
      </c>
      <c r="AP257" s="187" cm="1">
        <f t="array" ref="AP257">IF(ISBLANK($E257), 0, IFERROR(INDEX(Produktionsmethoden!E:E, MATCH($E257, Produktionsmethoden!$A:$A, 0), 0), ""))</f>
        <v>0</v>
      </c>
      <c r="AQ257" s="187" cm="1">
        <f t="array" ref="AQ257">IF(ISBLANK($E257), 0, IFERROR(INDEX(Produktionsmethoden!F:F, MATCH($E257, Produktionsmethoden!$A:$A, 0), 0), ""))</f>
        <v>0</v>
      </c>
      <c r="AR257" s="187" cm="1">
        <f t="array" ref="AR257">IF(ISBLANK($E257), 0, IFERROR(INDEX(Produktionsmethoden!G:G, MATCH($E257, Produktionsmethoden!$A:$A, 0), 0), ""))</f>
        <v>0</v>
      </c>
      <c r="AS257" s="187" cm="1">
        <f t="array" ref="AS257">IF(ISBLANK($E257), 0, IFERROR(INDEX(Produktionsmethoden!H:H, MATCH($E257, Produktionsmethoden!$A:$A, 0), 0), ""))</f>
        <v>0</v>
      </c>
      <c r="AT257" s="187" cm="1">
        <f t="array" ref="AT257">IF(ISBLANK($E257), 0, IFERROR(INDEX(Produktionsmethoden!I:I, MATCH($E257, Produktionsmethoden!$A:$A, 0), 0), ""))</f>
        <v>0</v>
      </c>
      <c r="AU257" s="188"/>
    </row>
    <row r="258" spans="1:47" s="180" customFormat="1" ht="45" customHeight="1" thickTop="1" thickBot="1">
      <c r="A258" s="170"/>
      <c r="B258" s="179"/>
      <c r="C258" s="203">
        <v>245</v>
      </c>
      <c r="D258" s="312"/>
      <c r="E258" s="303"/>
      <c r="F258" s="313"/>
      <c r="G258" s="303"/>
      <c r="H258" s="303"/>
      <c r="I258" s="164"/>
      <c r="J258" s="303"/>
      <c r="K258" s="303"/>
      <c r="L258" s="163"/>
      <c r="M258" s="163"/>
      <c r="N258" s="307" t="str">
        <f t="shared" si="3"/>
        <v>Bitte zuerst Warenmenge in M angeben</v>
      </c>
      <c r="O258" s="163"/>
      <c r="P258" s="162"/>
      <c r="Q258" s="161"/>
      <c r="R258" s="160"/>
      <c r="S258" s="160"/>
      <c r="T258" s="159"/>
      <c r="U258" s="310"/>
      <c r="V258" s="310"/>
      <c r="W258" s="310"/>
      <c r="X258" s="310"/>
      <c r="Y258" s="310"/>
      <c r="Z258" s="310"/>
      <c r="AA258" s="310"/>
      <c r="AB258" s="206"/>
      <c r="AC258" s="206"/>
      <c r="AD258" s="207"/>
      <c r="AE258" s="200" t="str">
        <f>IFERROR(IF(NOT(AM258=0), AM258 &amp; " - " &amp; INDEX(Produktionsmethoden!$M:$M, MATCH(AM258, Produktionsmethoden!$K:$K, 0)), 0), AM258)</f>
        <v>Bitte CN Code in Spalte C angeben</v>
      </c>
      <c r="AF258" s="200">
        <f>IFERROR(IF(NOT(AN258=0), AN258 &amp; " - " &amp; INDEX(Produktionsmethoden!$M:$M, MATCH(AN258, Produktionsmethoden!$K:$K, 0)), 0), AN258)</f>
        <v>0</v>
      </c>
      <c r="AG258" s="200">
        <f>IFERROR(IF(NOT(AO258=0), AO258 &amp; " - " &amp; INDEX(Produktionsmethoden!$M:$M, MATCH(AO258, Produktionsmethoden!$K:$K, 0)), 0), AO258)</f>
        <v>0</v>
      </c>
      <c r="AH258" s="200">
        <f>IFERROR(IF(NOT(AP258=0), AP258 &amp; " - " &amp; INDEX(Produktionsmethoden!$M:$M, MATCH(AP258, Produktionsmethoden!$K:$K, 0)), 0), AP258)</f>
        <v>0</v>
      </c>
      <c r="AI258" s="200">
        <f>IFERROR(IF(NOT(AQ258=0), AQ258 &amp; " - " &amp; INDEX(Produktionsmethoden!$M:$M, MATCH(AQ258, Produktionsmethoden!$K:$K, 0)), 0), AQ258)</f>
        <v>0</v>
      </c>
      <c r="AJ258" s="200">
        <f>IFERROR(IF(NOT(AR258=0), AR258 &amp; " - " &amp; INDEX(Produktionsmethoden!$M:$M, MATCH(AR258, Produktionsmethoden!$K:$K, 0)), 0), AR258)</f>
        <v>0</v>
      </c>
      <c r="AK258" s="200">
        <f>IFERROR(IF(NOT(AS258=0), AS258 &amp; " - " &amp; INDEX(Produktionsmethoden!$M:$M, MATCH(AS258, Produktionsmethoden!$K:$K, 0)), 0), AS258)</f>
        <v>0</v>
      </c>
      <c r="AL258" s="200">
        <f>IFERROR(IF(NOT(AT258=0), AT258 &amp; " - " &amp; INDEX(Produktionsmethoden!$M:$M, MATCH(AT258, Produktionsmethoden!$K:$K, 0)), 0), AT258)</f>
        <v>0</v>
      </c>
      <c r="AM258" s="187" t="str" cm="1">
        <f t="array" ref="AM258">IF(ISBLANK($E258), "Bitte CN Code in Spalte C angeben", IFERROR(INDEX(Produktionsmethoden!B:B, MATCH($E258, Produktionsmethoden!$A:$A, 0), 0), ""))</f>
        <v>Bitte CN Code in Spalte C angeben</v>
      </c>
      <c r="AN258" s="187" cm="1">
        <f t="array" ref="AN258">IF(ISBLANK($E258), 0, IFERROR(INDEX(Produktionsmethoden!C:C, MATCH($E258, Produktionsmethoden!$A:$A, 0), 0), ""))</f>
        <v>0</v>
      </c>
      <c r="AO258" s="187" cm="1">
        <f t="array" ref="AO258">IF(ISBLANK($E258), 0, IFERROR(INDEX(Produktionsmethoden!D:D, MATCH($E258, Produktionsmethoden!$A:$A, 0), 0), ""))</f>
        <v>0</v>
      </c>
      <c r="AP258" s="187" cm="1">
        <f t="array" ref="AP258">IF(ISBLANK($E258), 0, IFERROR(INDEX(Produktionsmethoden!E:E, MATCH($E258, Produktionsmethoden!$A:$A, 0), 0), ""))</f>
        <v>0</v>
      </c>
      <c r="AQ258" s="187" cm="1">
        <f t="array" ref="AQ258">IF(ISBLANK($E258), 0, IFERROR(INDEX(Produktionsmethoden!F:F, MATCH($E258, Produktionsmethoden!$A:$A, 0), 0), ""))</f>
        <v>0</v>
      </c>
      <c r="AR258" s="187" cm="1">
        <f t="array" ref="AR258">IF(ISBLANK($E258), 0, IFERROR(INDEX(Produktionsmethoden!G:G, MATCH($E258, Produktionsmethoden!$A:$A, 0), 0), ""))</f>
        <v>0</v>
      </c>
      <c r="AS258" s="187" cm="1">
        <f t="array" ref="AS258">IF(ISBLANK($E258), 0, IFERROR(INDEX(Produktionsmethoden!H:H, MATCH($E258, Produktionsmethoden!$A:$A, 0), 0), ""))</f>
        <v>0</v>
      </c>
      <c r="AT258" s="187" cm="1">
        <f t="array" ref="AT258">IF(ISBLANK($E258), 0, IFERROR(INDEX(Produktionsmethoden!I:I, MATCH($E258, Produktionsmethoden!$A:$A, 0), 0), ""))</f>
        <v>0</v>
      </c>
      <c r="AU258" s="188"/>
    </row>
    <row r="259" spans="1:47" s="180" customFormat="1" ht="45" customHeight="1" thickTop="1" thickBot="1">
      <c r="A259" s="170"/>
      <c r="B259" s="179"/>
      <c r="C259" s="203">
        <v>246</v>
      </c>
      <c r="D259" s="312"/>
      <c r="E259" s="303"/>
      <c r="F259" s="313"/>
      <c r="G259" s="303"/>
      <c r="H259" s="303"/>
      <c r="I259" s="164"/>
      <c r="J259" s="303"/>
      <c r="K259" s="303"/>
      <c r="L259" s="163"/>
      <c r="M259" s="163"/>
      <c r="N259" s="307" t="str">
        <f t="shared" si="3"/>
        <v>Bitte zuerst Warenmenge in M angeben</v>
      </c>
      <c r="O259" s="163"/>
      <c r="P259" s="162"/>
      <c r="Q259" s="161"/>
      <c r="R259" s="160"/>
      <c r="S259" s="160"/>
      <c r="T259" s="159"/>
      <c r="U259" s="310"/>
      <c r="V259" s="310"/>
      <c r="W259" s="310"/>
      <c r="X259" s="310"/>
      <c r="Y259" s="310"/>
      <c r="Z259" s="310"/>
      <c r="AA259" s="310"/>
      <c r="AB259" s="206"/>
      <c r="AC259" s="206"/>
      <c r="AD259" s="207"/>
      <c r="AE259" s="200" t="str">
        <f>IFERROR(IF(NOT(AM259=0), AM259 &amp; " - " &amp; INDEX(Produktionsmethoden!$M:$M, MATCH(AM259, Produktionsmethoden!$K:$K, 0)), 0), AM259)</f>
        <v>Bitte CN Code in Spalte C angeben</v>
      </c>
      <c r="AF259" s="200">
        <f>IFERROR(IF(NOT(AN259=0), AN259 &amp; " - " &amp; INDEX(Produktionsmethoden!$M:$M, MATCH(AN259, Produktionsmethoden!$K:$K, 0)), 0), AN259)</f>
        <v>0</v>
      </c>
      <c r="AG259" s="200">
        <f>IFERROR(IF(NOT(AO259=0), AO259 &amp; " - " &amp; INDEX(Produktionsmethoden!$M:$M, MATCH(AO259, Produktionsmethoden!$K:$K, 0)), 0), AO259)</f>
        <v>0</v>
      </c>
      <c r="AH259" s="200">
        <f>IFERROR(IF(NOT(AP259=0), AP259 &amp; " - " &amp; INDEX(Produktionsmethoden!$M:$M, MATCH(AP259, Produktionsmethoden!$K:$K, 0)), 0), AP259)</f>
        <v>0</v>
      </c>
      <c r="AI259" s="200">
        <f>IFERROR(IF(NOT(AQ259=0), AQ259 &amp; " - " &amp; INDEX(Produktionsmethoden!$M:$M, MATCH(AQ259, Produktionsmethoden!$K:$K, 0)), 0), AQ259)</f>
        <v>0</v>
      </c>
      <c r="AJ259" s="200">
        <f>IFERROR(IF(NOT(AR259=0), AR259 &amp; " - " &amp; INDEX(Produktionsmethoden!$M:$M, MATCH(AR259, Produktionsmethoden!$K:$K, 0)), 0), AR259)</f>
        <v>0</v>
      </c>
      <c r="AK259" s="200">
        <f>IFERROR(IF(NOT(AS259=0), AS259 &amp; " - " &amp; INDEX(Produktionsmethoden!$M:$M, MATCH(AS259, Produktionsmethoden!$K:$K, 0)), 0), AS259)</f>
        <v>0</v>
      </c>
      <c r="AL259" s="200">
        <f>IFERROR(IF(NOT(AT259=0), AT259 &amp; " - " &amp; INDEX(Produktionsmethoden!$M:$M, MATCH(AT259, Produktionsmethoden!$K:$K, 0)), 0), AT259)</f>
        <v>0</v>
      </c>
      <c r="AM259" s="187" t="str" cm="1">
        <f t="array" ref="AM259">IF(ISBLANK($E259), "Bitte CN Code in Spalte C angeben", IFERROR(INDEX(Produktionsmethoden!B:B, MATCH($E259, Produktionsmethoden!$A:$A, 0), 0), ""))</f>
        <v>Bitte CN Code in Spalte C angeben</v>
      </c>
      <c r="AN259" s="187" cm="1">
        <f t="array" ref="AN259">IF(ISBLANK($E259), 0, IFERROR(INDEX(Produktionsmethoden!C:C, MATCH($E259, Produktionsmethoden!$A:$A, 0), 0), ""))</f>
        <v>0</v>
      </c>
      <c r="AO259" s="187" cm="1">
        <f t="array" ref="AO259">IF(ISBLANK($E259), 0, IFERROR(INDEX(Produktionsmethoden!D:D, MATCH($E259, Produktionsmethoden!$A:$A, 0), 0), ""))</f>
        <v>0</v>
      </c>
      <c r="AP259" s="187" cm="1">
        <f t="array" ref="AP259">IF(ISBLANK($E259), 0, IFERROR(INDEX(Produktionsmethoden!E:E, MATCH($E259, Produktionsmethoden!$A:$A, 0), 0), ""))</f>
        <v>0</v>
      </c>
      <c r="AQ259" s="187" cm="1">
        <f t="array" ref="AQ259">IF(ISBLANK($E259), 0, IFERROR(INDEX(Produktionsmethoden!F:F, MATCH($E259, Produktionsmethoden!$A:$A, 0), 0), ""))</f>
        <v>0</v>
      </c>
      <c r="AR259" s="187" cm="1">
        <f t="array" ref="AR259">IF(ISBLANK($E259), 0, IFERROR(INDEX(Produktionsmethoden!G:G, MATCH($E259, Produktionsmethoden!$A:$A, 0), 0), ""))</f>
        <v>0</v>
      </c>
      <c r="AS259" s="187" cm="1">
        <f t="array" ref="AS259">IF(ISBLANK($E259), 0, IFERROR(INDEX(Produktionsmethoden!H:H, MATCH($E259, Produktionsmethoden!$A:$A, 0), 0), ""))</f>
        <v>0</v>
      </c>
      <c r="AT259" s="187" cm="1">
        <f t="array" ref="AT259">IF(ISBLANK($E259), 0, IFERROR(INDEX(Produktionsmethoden!I:I, MATCH($E259, Produktionsmethoden!$A:$A, 0), 0), ""))</f>
        <v>0</v>
      </c>
      <c r="AU259" s="188"/>
    </row>
    <row r="260" spans="1:47" s="180" customFormat="1" ht="45" customHeight="1" thickTop="1" thickBot="1">
      <c r="A260" s="170"/>
      <c r="B260" s="179"/>
      <c r="C260" s="203">
        <v>247</v>
      </c>
      <c r="D260" s="312"/>
      <c r="E260" s="303"/>
      <c r="F260" s="313"/>
      <c r="G260" s="303"/>
      <c r="H260" s="303"/>
      <c r="I260" s="164"/>
      <c r="J260" s="303"/>
      <c r="K260" s="303"/>
      <c r="L260" s="163"/>
      <c r="M260" s="163"/>
      <c r="N260" s="307" t="str">
        <f t="shared" si="3"/>
        <v>Bitte zuerst Warenmenge in M angeben</v>
      </c>
      <c r="O260" s="163"/>
      <c r="P260" s="162"/>
      <c r="Q260" s="161"/>
      <c r="R260" s="160"/>
      <c r="S260" s="160"/>
      <c r="T260" s="159"/>
      <c r="U260" s="310"/>
      <c r="V260" s="310"/>
      <c r="W260" s="310"/>
      <c r="X260" s="310"/>
      <c r="Y260" s="310"/>
      <c r="Z260" s="310"/>
      <c r="AA260" s="310"/>
      <c r="AB260" s="206"/>
      <c r="AC260" s="206"/>
      <c r="AD260" s="207"/>
      <c r="AE260" s="200" t="str">
        <f>IFERROR(IF(NOT(AM260=0), AM260 &amp; " - " &amp; INDEX(Produktionsmethoden!$M:$M, MATCH(AM260, Produktionsmethoden!$K:$K, 0)), 0), AM260)</f>
        <v>Bitte CN Code in Spalte C angeben</v>
      </c>
      <c r="AF260" s="200">
        <f>IFERROR(IF(NOT(AN260=0), AN260 &amp; " - " &amp; INDEX(Produktionsmethoden!$M:$M, MATCH(AN260, Produktionsmethoden!$K:$K, 0)), 0), AN260)</f>
        <v>0</v>
      </c>
      <c r="AG260" s="200">
        <f>IFERROR(IF(NOT(AO260=0), AO260 &amp; " - " &amp; INDEX(Produktionsmethoden!$M:$M, MATCH(AO260, Produktionsmethoden!$K:$K, 0)), 0), AO260)</f>
        <v>0</v>
      </c>
      <c r="AH260" s="200">
        <f>IFERROR(IF(NOT(AP260=0), AP260 &amp; " - " &amp; INDEX(Produktionsmethoden!$M:$M, MATCH(AP260, Produktionsmethoden!$K:$K, 0)), 0), AP260)</f>
        <v>0</v>
      </c>
      <c r="AI260" s="200">
        <f>IFERROR(IF(NOT(AQ260=0), AQ260 &amp; " - " &amp; INDEX(Produktionsmethoden!$M:$M, MATCH(AQ260, Produktionsmethoden!$K:$K, 0)), 0), AQ260)</f>
        <v>0</v>
      </c>
      <c r="AJ260" s="200">
        <f>IFERROR(IF(NOT(AR260=0), AR260 &amp; " - " &amp; INDEX(Produktionsmethoden!$M:$M, MATCH(AR260, Produktionsmethoden!$K:$K, 0)), 0), AR260)</f>
        <v>0</v>
      </c>
      <c r="AK260" s="200">
        <f>IFERROR(IF(NOT(AS260=0), AS260 &amp; " - " &amp; INDEX(Produktionsmethoden!$M:$M, MATCH(AS260, Produktionsmethoden!$K:$K, 0)), 0), AS260)</f>
        <v>0</v>
      </c>
      <c r="AL260" s="200">
        <f>IFERROR(IF(NOT(AT260=0), AT260 &amp; " - " &amp; INDEX(Produktionsmethoden!$M:$M, MATCH(AT260, Produktionsmethoden!$K:$K, 0)), 0), AT260)</f>
        <v>0</v>
      </c>
      <c r="AM260" s="187" t="str" cm="1">
        <f t="array" ref="AM260">IF(ISBLANK($E260), "Bitte CN Code in Spalte C angeben", IFERROR(INDEX(Produktionsmethoden!B:B, MATCH($E260, Produktionsmethoden!$A:$A, 0), 0), ""))</f>
        <v>Bitte CN Code in Spalte C angeben</v>
      </c>
      <c r="AN260" s="187" cm="1">
        <f t="array" ref="AN260">IF(ISBLANK($E260), 0, IFERROR(INDEX(Produktionsmethoden!C:C, MATCH($E260, Produktionsmethoden!$A:$A, 0), 0), ""))</f>
        <v>0</v>
      </c>
      <c r="AO260" s="187" cm="1">
        <f t="array" ref="AO260">IF(ISBLANK($E260), 0, IFERROR(INDEX(Produktionsmethoden!D:D, MATCH($E260, Produktionsmethoden!$A:$A, 0), 0), ""))</f>
        <v>0</v>
      </c>
      <c r="AP260" s="187" cm="1">
        <f t="array" ref="AP260">IF(ISBLANK($E260), 0, IFERROR(INDEX(Produktionsmethoden!E:E, MATCH($E260, Produktionsmethoden!$A:$A, 0), 0), ""))</f>
        <v>0</v>
      </c>
      <c r="AQ260" s="187" cm="1">
        <f t="array" ref="AQ260">IF(ISBLANK($E260), 0, IFERROR(INDEX(Produktionsmethoden!F:F, MATCH($E260, Produktionsmethoden!$A:$A, 0), 0), ""))</f>
        <v>0</v>
      </c>
      <c r="AR260" s="187" cm="1">
        <f t="array" ref="AR260">IF(ISBLANK($E260), 0, IFERROR(INDEX(Produktionsmethoden!G:G, MATCH($E260, Produktionsmethoden!$A:$A, 0), 0), ""))</f>
        <v>0</v>
      </c>
      <c r="AS260" s="187" cm="1">
        <f t="array" ref="AS260">IF(ISBLANK($E260), 0, IFERROR(INDEX(Produktionsmethoden!H:H, MATCH($E260, Produktionsmethoden!$A:$A, 0), 0), ""))</f>
        <v>0</v>
      </c>
      <c r="AT260" s="187" cm="1">
        <f t="array" ref="AT260">IF(ISBLANK($E260), 0, IFERROR(INDEX(Produktionsmethoden!I:I, MATCH($E260, Produktionsmethoden!$A:$A, 0), 0), ""))</f>
        <v>0</v>
      </c>
      <c r="AU260" s="188"/>
    </row>
    <row r="261" spans="1:47" s="180" customFormat="1" ht="45" customHeight="1" thickTop="1" thickBot="1">
      <c r="A261" s="170"/>
      <c r="B261" s="179"/>
      <c r="C261" s="203">
        <v>248</v>
      </c>
      <c r="D261" s="312"/>
      <c r="E261" s="303"/>
      <c r="F261" s="313"/>
      <c r="G261" s="303"/>
      <c r="H261" s="303"/>
      <c r="I261" s="164"/>
      <c r="J261" s="303"/>
      <c r="K261" s="303"/>
      <c r="L261" s="163"/>
      <c r="M261" s="163"/>
      <c r="N261" s="307" t="str">
        <f t="shared" si="3"/>
        <v>Bitte zuerst Warenmenge in M angeben</v>
      </c>
      <c r="O261" s="163"/>
      <c r="P261" s="162"/>
      <c r="Q261" s="161"/>
      <c r="R261" s="160"/>
      <c r="S261" s="160"/>
      <c r="T261" s="159"/>
      <c r="U261" s="310"/>
      <c r="V261" s="310"/>
      <c r="W261" s="310"/>
      <c r="X261" s="310"/>
      <c r="Y261" s="310"/>
      <c r="Z261" s="310"/>
      <c r="AA261" s="310"/>
      <c r="AB261" s="206"/>
      <c r="AC261" s="206"/>
      <c r="AD261" s="207"/>
      <c r="AE261" s="200" t="str">
        <f>IFERROR(IF(NOT(AM261=0), AM261 &amp; " - " &amp; INDEX(Produktionsmethoden!$M:$M, MATCH(AM261, Produktionsmethoden!$K:$K, 0)), 0), AM261)</f>
        <v>Bitte CN Code in Spalte C angeben</v>
      </c>
      <c r="AF261" s="200">
        <f>IFERROR(IF(NOT(AN261=0), AN261 &amp; " - " &amp; INDEX(Produktionsmethoden!$M:$M, MATCH(AN261, Produktionsmethoden!$K:$K, 0)), 0), AN261)</f>
        <v>0</v>
      </c>
      <c r="AG261" s="200">
        <f>IFERROR(IF(NOT(AO261=0), AO261 &amp; " - " &amp; INDEX(Produktionsmethoden!$M:$M, MATCH(AO261, Produktionsmethoden!$K:$K, 0)), 0), AO261)</f>
        <v>0</v>
      </c>
      <c r="AH261" s="200">
        <f>IFERROR(IF(NOT(AP261=0), AP261 &amp; " - " &amp; INDEX(Produktionsmethoden!$M:$M, MATCH(AP261, Produktionsmethoden!$K:$K, 0)), 0), AP261)</f>
        <v>0</v>
      </c>
      <c r="AI261" s="200">
        <f>IFERROR(IF(NOT(AQ261=0), AQ261 &amp; " - " &amp; INDEX(Produktionsmethoden!$M:$M, MATCH(AQ261, Produktionsmethoden!$K:$K, 0)), 0), AQ261)</f>
        <v>0</v>
      </c>
      <c r="AJ261" s="200">
        <f>IFERROR(IF(NOT(AR261=0), AR261 &amp; " - " &amp; INDEX(Produktionsmethoden!$M:$M, MATCH(AR261, Produktionsmethoden!$K:$K, 0)), 0), AR261)</f>
        <v>0</v>
      </c>
      <c r="AK261" s="200">
        <f>IFERROR(IF(NOT(AS261=0), AS261 &amp; " - " &amp; INDEX(Produktionsmethoden!$M:$M, MATCH(AS261, Produktionsmethoden!$K:$K, 0)), 0), AS261)</f>
        <v>0</v>
      </c>
      <c r="AL261" s="200">
        <f>IFERROR(IF(NOT(AT261=0), AT261 &amp; " - " &amp; INDEX(Produktionsmethoden!$M:$M, MATCH(AT261, Produktionsmethoden!$K:$K, 0)), 0), AT261)</f>
        <v>0</v>
      </c>
      <c r="AM261" s="187" t="str" cm="1">
        <f t="array" ref="AM261">IF(ISBLANK($E261), "Bitte CN Code in Spalte C angeben", IFERROR(INDEX(Produktionsmethoden!B:B, MATCH($E261, Produktionsmethoden!$A:$A, 0), 0), ""))</f>
        <v>Bitte CN Code in Spalte C angeben</v>
      </c>
      <c r="AN261" s="187" cm="1">
        <f t="array" ref="AN261">IF(ISBLANK($E261), 0, IFERROR(INDEX(Produktionsmethoden!C:C, MATCH($E261, Produktionsmethoden!$A:$A, 0), 0), ""))</f>
        <v>0</v>
      </c>
      <c r="AO261" s="187" cm="1">
        <f t="array" ref="AO261">IF(ISBLANK($E261), 0, IFERROR(INDEX(Produktionsmethoden!D:D, MATCH($E261, Produktionsmethoden!$A:$A, 0), 0), ""))</f>
        <v>0</v>
      </c>
      <c r="AP261" s="187" cm="1">
        <f t="array" ref="AP261">IF(ISBLANK($E261), 0, IFERROR(INDEX(Produktionsmethoden!E:E, MATCH($E261, Produktionsmethoden!$A:$A, 0), 0), ""))</f>
        <v>0</v>
      </c>
      <c r="AQ261" s="187" cm="1">
        <f t="array" ref="AQ261">IF(ISBLANK($E261), 0, IFERROR(INDEX(Produktionsmethoden!F:F, MATCH($E261, Produktionsmethoden!$A:$A, 0), 0), ""))</f>
        <v>0</v>
      </c>
      <c r="AR261" s="187" cm="1">
        <f t="array" ref="AR261">IF(ISBLANK($E261), 0, IFERROR(INDEX(Produktionsmethoden!G:G, MATCH($E261, Produktionsmethoden!$A:$A, 0), 0), ""))</f>
        <v>0</v>
      </c>
      <c r="AS261" s="187" cm="1">
        <f t="array" ref="AS261">IF(ISBLANK($E261), 0, IFERROR(INDEX(Produktionsmethoden!H:H, MATCH($E261, Produktionsmethoden!$A:$A, 0), 0), ""))</f>
        <v>0</v>
      </c>
      <c r="AT261" s="187" cm="1">
        <f t="array" ref="AT261">IF(ISBLANK($E261), 0, IFERROR(INDEX(Produktionsmethoden!I:I, MATCH($E261, Produktionsmethoden!$A:$A, 0), 0), ""))</f>
        <v>0</v>
      </c>
      <c r="AU261" s="188"/>
    </row>
    <row r="262" spans="1:47" s="180" customFormat="1" ht="45" customHeight="1" thickTop="1" thickBot="1">
      <c r="A262" s="170"/>
      <c r="B262" s="179"/>
      <c r="C262" s="203">
        <v>249</v>
      </c>
      <c r="D262" s="312"/>
      <c r="E262" s="303"/>
      <c r="F262" s="313"/>
      <c r="G262" s="303"/>
      <c r="H262" s="303"/>
      <c r="I262" s="164"/>
      <c r="J262" s="303"/>
      <c r="K262" s="303"/>
      <c r="L262" s="163"/>
      <c r="M262" s="163"/>
      <c r="N262" s="307" t="str">
        <f t="shared" si="3"/>
        <v>Bitte zuerst Warenmenge in M angeben</v>
      </c>
      <c r="O262" s="163"/>
      <c r="P262" s="162"/>
      <c r="Q262" s="161"/>
      <c r="R262" s="160"/>
      <c r="S262" s="160"/>
      <c r="T262" s="159"/>
      <c r="U262" s="310"/>
      <c r="V262" s="310"/>
      <c r="W262" s="310"/>
      <c r="X262" s="310"/>
      <c r="Y262" s="310"/>
      <c r="Z262" s="310"/>
      <c r="AA262" s="310"/>
      <c r="AB262" s="206"/>
      <c r="AC262" s="206"/>
      <c r="AD262" s="207"/>
      <c r="AE262" s="200" t="str">
        <f>IFERROR(IF(NOT(AM262=0), AM262 &amp; " - " &amp; INDEX(Produktionsmethoden!$M:$M, MATCH(AM262, Produktionsmethoden!$K:$K, 0)), 0), AM262)</f>
        <v>Bitte CN Code in Spalte C angeben</v>
      </c>
      <c r="AF262" s="200">
        <f>IFERROR(IF(NOT(AN262=0), AN262 &amp; " - " &amp; INDEX(Produktionsmethoden!$M:$M, MATCH(AN262, Produktionsmethoden!$K:$K, 0)), 0), AN262)</f>
        <v>0</v>
      </c>
      <c r="AG262" s="200">
        <f>IFERROR(IF(NOT(AO262=0), AO262 &amp; " - " &amp; INDEX(Produktionsmethoden!$M:$M, MATCH(AO262, Produktionsmethoden!$K:$K, 0)), 0), AO262)</f>
        <v>0</v>
      </c>
      <c r="AH262" s="200">
        <f>IFERROR(IF(NOT(AP262=0), AP262 &amp; " - " &amp; INDEX(Produktionsmethoden!$M:$M, MATCH(AP262, Produktionsmethoden!$K:$K, 0)), 0), AP262)</f>
        <v>0</v>
      </c>
      <c r="AI262" s="200">
        <f>IFERROR(IF(NOT(AQ262=0), AQ262 &amp; " - " &amp; INDEX(Produktionsmethoden!$M:$M, MATCH(AQ262, Produktionsmethoden!$K:$K, 0)), 0), AQ262)</f>
        <v>0</v>
      </c>
      <c r="AJ262" s="200">
        <f>IFERROR(IF(NOT(AR262=0), AR262 &amp; " - " &amp; INDEX(Produktionsmethoden!$M:$M, MATCH(AR262, Produktionsmethoden!$K:$K, 0)), 0), AR262)</f>
        <v>0</v>
      </c>
      <c r="AK262" s="200">
        <f>IFERROR(IF(NOT(AS262=0), AS262 &amp; " - " &amp; INDEX(Produktionsmethoden!$M:$M, MATCH(AS262, Produktionsmethoden!$K:$K, 0)), 0), AS262)</f>
        <v>0</v>
      </c>
      <c r="AL262" s="200">
        <f>IFERROR(IF(NOT(AT262=0), AT262 &amp; " - " &amp; INDEX(Produktionsmethoden!$M:$M, MATCH(AT262, Produktionsmethoden!$K:$K, 0)), 0), AT262)</f>
        <v>0</v>
      </c>
      <c r="AM262" s="187" t="str" cm="1">
        <f t="array" ref="AM262">IF(ISBLANK($E262), "Bitte CN Code in Spalte C angeben", IFERROR(INDEX(Produktionsmethoden!B:B, MATCH($E262, Produktionsmethoden!$A:$A, 0), 0), ""))</f>
        <v>Bitte CN Code in Spalte C angeben</v>
      </c>
      <c r="AN262" s="187" cm="1">
        <f t="array" ref="AN262">IF(ISBLANK($E262), 0, IFERROR(INDEX(Produktionsmethoden!C:C, MATCH($E262, Produktionsmethoden!$A:$A, 0), 0), ""))</f>
        <v>0</v>
      </c>
      <c r="AO262" s="187" cm="1">
        <f t="array" ref="AO262">IF(ISBLANK($E262), 0, IFERROR(INDEX(Produktionsmethoden!D:D, MATCH($E262, Produktionsmethoden!$A:$A, 0), 0), ""))</f>
        <v>0</v>
      </c>
      <c r="AP262" s="187" cm="1">
        <f t="array" ref="AP262">IF(ISBLANK($E262), 0, IFERROR(INDEX(Produktionsmethoden!E:E, MATCH($E262, Produktionsmethoden!$A:$A, 0), 0), ""))</f>
        <v>0</v>
      </c>
      <c r="AQ262" s="187" cm="1">
        <f t="array" ref="AQ262">IF(ISBLANK($E262), 0, IFERROR(INDEX(Produktionsmethoden!F:F, MATCH($E262, Produktionsmethoden!$A:$A, 0), 0), ""))</f>
        <v>0</v>
      </c>
      <c r="AR262" s="187" cm="1">
        <f t="array" ref="AR262">IF(ISBLANK($E262), 0, IFERROR(INDEX(Produktionsmethoden!G:G, MATCH($E262, Produktionsmethoden!$A:$A, 0), 0), ""))</f>
        <v>0</v>
      </c>
      <c r="AS262" s="187" cm="1">
        <f t="array" ref="AS262">IF(ISBLANK($E262), 0, IFERROR(INDEX(Produktionsmethoden!H:H, MATCH($E262, Produktionsmethoden!$A:$A, 0), 0), ""))</f>
        <v>0</v>
      </c>
      <c r="AT262" s="187" cm="1">
        <f t="array" ref="AT262">IF(ISBLANK($E262), 0, IFERROR(INDEX(Produktionsmethoden!I:I, MATCH($E262, Produktionsmethoden!$A:$A, 0), 0), ""))</f>
        <v>0</v>
      </c>
      <c r="AU262" s="188"/>
    </row>
    <row r="263" spans="1:47" s="180" customFormat="1" ht="45" customHeight="1" thickTop="1" thickBot="1">
      <c r="A263" s="170"/>
      <c r="B263" s="179"/>
      <c r="C263" s="203">
        <v>250</v>
      </c>
      <c r="D263" s="312"/>
      <c r="E263" s="303"/>
      <c r="F263" s="313"/>
      <c r="G263" s="303"/>
      <c r="H263" s="303"/>
      <c r="I263" s="164"/>
      <c r="J263" s="303"/>
      <c r="K263" s="303"/>
      <c r="L263" s="163"/>
      <c r="M263" s="163"/>
      <c r="N263" s="307" t="str">
        <f t="shared" si="3"/>
        <v>Bitte zuerst Warenmenge in M angeben</v>
      </c>
      <c r="O263" s="163"/>
      <c r="P263" s="162"/>
      <c r="Q263" s="161"/>
      <c r="R263" s="160"/>
      <c r="S263" s="160"/>
      <c r="T263" s="159"/>
      <c r="U263" s="310"/>
      <c r="V263" s="310"/>
      <c r="W263" s="310"/>
      <c r="X263" s="310"/>
      <c r="Y263" s="310"/>
      <c r="Z263" s="310"/>
      <c r="AA263" s="310"/>
      <c r="AB263" s="206"/>
      <c r="AC263" s="206"/>
      <c r="AD263" s="207"/>
      <c r="AE263" s="200" t="str">
        <f>IFERROR(IF(NOT(AM263=0), AM263 &amp; " - " &amp; INDEX(Produktionsmethoden!$M:$M, MATCH(AM263, Produktionsmethoden!$K:$K, 0)), 0), AM263)</f>
        <v>Bitte CN Code in Spalte C angeben</v>
      </c>
      <c r="AF263" s="200">
        <f>IFERROR(IF(NOT(AN263=0), AN263 &amp; " - " &amp; INDEX(Produktionsmethoden!$M:$M, MATCH(AN263, Produktionsmethoden!$K:$K, 0)), 0), AN263)</f>
        <v>0</v>
      </c>
      <c r="AG263" s="200">
        <f>IFERROR(IF(NOT(AO263=0), AO263 &amp; " - " &amp; INDEX(Produktionsmethoden!$M:$M, MATCH(AO263, Produktionsmethoden!$K:$K, 0)), 0), AO263)</f>
        <v>0</v>
      </c>
      <c r="AH263" s="200">
        <f>IFERROR(IF(NOT(AP263=0), AP263 &amp; " - " &amp; INDEX(Produktionsmethoden!$M:$M, MATCH(AP263, Produktionsmethoden!$K:$K, 0)), 0), AP263)</f>
        <v>0</v>
      </c>
      <c r="AI263" s="200">
        <f>IFERROR(IF(NOT(AQ263=0), AQ263 &amp; " - " &amp; INDEX(Produktionsmethoden!$M:$M, MATCH(AQ263, Produktionsmethoden!$K:$K, 0)), 0), AQ263)</f>
        <v>0</v>
      </c>
      <c r="AJ263" s="200">
        <f>IFERROR(IF(NOT(AR263=0), AR263 &amp; " - " &amp; INDEX(Produktionsmethoden!$M:$M, MATCH(AR263, Produktionsmethoden!$K:$K, 0)), 0), AR263)</f>
        <v>0</v>
      </c>
      <c r="AK263" s="200">
        <f>IFERROR(IF(NOT(AS263=0), AS263 &amp; " - " &amp; INDEX(Produktionsmethoden!$M:$M, MATCH(AS263, Produktionsmethoden!$K:$K, 0)), 0), AS263)</f>
        <v>0</v>
      </c>
      <c r="AL263" s="200">
        <f>IFERROR(IF(NOT(AT263=0), AT263 &amp; " - " &amp; INDEX(Produktionsmethoden!$M:$M, MATCH(AT263, Produktionsmethoden!$K:$K, 0)), 0), AT263)</f>
        <v>0</v>
      </c>
      <c r="AM263" s="187" t="str" cm="1">
        <f t="array" ref="AM263">IF(ISBLANK($E263), "Bitte CN Code in Spalte C angeben", IFERROR(INDEX(Produktionsmethoden!B:B, MATCH($E263, Produktionsmethoden!$A:$A, 0), 0), ""))</f>
        <v>Bitte CN Code in Spalte C angeben</v>
      </c>
      <c r="AN263" s="187" cm="1">
        <f t="array" ref="AN263">IF(ISBLANK($E263), 0, IFERROR(INDEX(Produktionsmethoden!C:C, MATCH($E263, Produktionsmethoden!$A:$A, 0), 0), ""))</f>
        <v>0</v>
      </c>
      <c r="AO263" s="187" cm="1">
        <f t="array" ref="AO263">IF(ISBLANK($E263), 0, IFERROR(INDEX(Produktionsmethoden!D:D, MATCH($E263, Produktionsmethoden!$A:$A, 0), 0), ""))</f>
        <v>0</v>
      </c>
      <c r="AP263" s="187" cm="1">
        <f t="array" ref="AP263">IF(ISBLANK($E263), 0, IFERROR(INDEX(Produktionsmethoden!E:E, MATCH($E263, Produktionsmethoden!$A:$A, 0), 0), ""))</f>
        <v>0</v>
      </c>
      <c r="AQ263" s="187" cm="1">
        <f t="array" ref="AQ263">IF(ISBLANK($E263), 0, IFERROR(INDEX(Produktionsmethoden!F:F, MATCH($E263, Produktionsmethoden!$A:$A, 0), 0), ""))</f>
        <v>0</v>
      </c>
      <c r="AR263" s="187" cm="1">
        <f t="array" ref="AR263">IF(ISBLANK($E263), 0, IFERROR(INDEX(Produktionsmethoden!G:G, MATCH($E263, Produktionsmethoden!$A:$A, 0), 0), ""))</f>
        <v>0</v>
      </c>
      <c r="AS263" s="187" cm="1">
        <f t="array" ref="AS263">IF(ISBLANK($E263), 0, IFERROR(INDEX(Produktionsmethoden!H:H, MATCH($E263, Produktionsmethoden!$A:$A, 0), 0), ""))</f>
        <v>0</v>
      </c>
      <c r="AT263" s="187" cm="1">
        <f t="array" ref="AT263">IF(ISBLANK($E263), 0, IFERROR(INDEX(Produktionsmethoden!I:I, MATCH($E263, Produktionsmethoden!$A:$A, 0), 0), ""))</f>
        <v>0</v>
      </c>
      <c r="AU263" s="188"/>
    </row>
    <row r="264" spans="1:47" s="180" customFormat="1" ht="45" customHeight="1" thickTop="1" thickBot="1">
      <c r="A264" s="170"/>
      <c r="B264" s="179"/>
      <c r="C264" s="203">
        <v>251</v>
      </c>
      <c r="D264" s="312"/>
      <c r="E264" s="303"/>
      <c r="F264" s="313"/>
      <c r="G264" s="303"/>
      <c r="H264" s="303"/>
      <c r="I264" s="164"/>
      <c r="J264" s="303"/>
      <c r="K264" s="303"/>
      <c r="L264" s="163"/>
      <c r="M264" s="163"/>
      <c r="N264" s="307" t="str">
        <f t="shared" si="3"/>
        <v>Bitte zuerst Warenmenge in M angeben</v>
      </c>
      <c r="O264" s="163"/>
      <c r="P264" s="162"/>
      <c r="Q264" s="161"/>
      <c r="R264" s="160"/>
      <c r="S264" s="160"/>
      <c r="T264" s="159"/>
      <c r="U264" s="310"/>
      <c r="V264" s="310"/>
      <c r="W264" s="310"/>
      <c r="X264" s="310"/>
      <c r="Y264" s="310"/>
      <c r="Z264" s="310"/>
      <c r="AA264" s="310"/>
      <c r="AB264" s="206"/>
      <c r="AC264" s="206"/>
      <c r="AD264" s="207"/>
      <c r="AE264" s="200" t="str">
        <f>IFERROR(IF(NOT(AM264=0), AM264 &amp; " - " &amp; INDEX(Produktionsmethoden!$M:$M, MATCH(AM264, Produktionsmethoden!$K:$K, 0)), 0), AM264)</f>
        <v>Bitte CN Code in Spalte C angeben</v>
      </c>
      <c r="AF264" s="200">
        <f>IFERROR(IF(NOT(AN264=0), AN264 &amp; " - " &amp; INDEX(Produktionsmethoden!$M:$M, MATCH(AN264, Produktionsmethoden!$K:$K, 0)), 0), AN264)</f>
        <v>0</v>
      </c>
      <c r="AG264" s="200">
        <f>IFERROR(IF(NOT(AO264=0), AO264 &amp; " - " &amp; INDEX(Produktionsmethoden!$M:$M, MATCH(AO264, Produktionsmethoden!$K:$K, 0)), 0), AO264)</f>
        <v>0</v>
      </c>
      <c r="AH264" s="200">
        <f>IFERROR(IF(NOT(AP264=0), AP264 &amp; " - " &amp; INDEX(Produktionsmethoden!$M:$M, MATCH(AP264, Produktionsmethoden!$K:$K, 0)), 0), AP264)</f>
        <v>0</v>
      </c>
      <c r="AI264" s="200">
        <f>IFERROR(IF(NOT(AQ264=0), AQ264 &amp; " - " &amp; INDEX(Produktionsmethoden!$M:$M, MATCH(AQ264, Produktionsmethoden!$K:$K, 0)), 0), AQ264)</f>
        <v>0</v>
      </c>
      <c r="AJ264" s="200">
        <f>IFERROR(IF(NOT(AR264=0), AR264 &amp; " - " &amp; INDEX(Produktionsmethoden!$M:$M, MATCH(AR264, Produktionsmethoden!$K:$K, 0)), 0), AR264)</f>
        <v>0</v>
      </c>
      <c r="AK264" s="200">
        <f>IFERROR(IF(NOT(AS264=0), AS264 &amp; " - " &amp; INDEX(Produktionsmethoden!$M:$M, MATCH(AS264, Produktionsmethoden!$K:$K, 0)), 0), AS264)</f>
        <v>0</v>
      </c>
      <c r="AL264" s="200">
        <f>IFERROR(IF(NOT(AT264=0), AT264 &amp; " - " &amp; INDEX(Produktionsmethoden!$M:$M, MATCH(AT264, Produktionsmethoden!$K:$K, 0)), 0), AT264)</f>
        <v>0</v>
      </c>
      <c r="AM264" s="187" t="str" cm="1">
        <f t="array" ref="AM264">IF(ISBLANK($E264), "Bitte CN Code in Spalte C angeben", IFERROR(INDEX(Produktionsmethoden!B:B, MATCH($E264, Produktionsmethoden!$A:$A, 0), 0), ""))</f>
        <v>Bitte CN Code in Spalte C angeben</v>
      </c>
      <c r="AN264" s="187" cm="1">
        <f t="array" ref="AN264">IF(ISBLANK($E264), 0, IFERROR(INDEX(Produktionsmethoden!C:C, MATCH($E264, Produktionsmethoden!$A:$A, 0), 0), ""))</f>
        <v>0</v>
      </c>
      <c r="AO264" s="187" cm="1">
        <f t="array" ref="AO264">IF(ISBLANK($E264), 0, IFERROR(INDEX(Produktionsmethoden!D:D, MATCH($E264, Produktionsmethoden!$A:$A, 0), 0), ""))</f>
        <v>0</v>
      </c>
      <c r="AP264" s="187" cm="1">
        <f t="array" ref="AP264">IF(ISBLANK($E264), 0, IFERROR(INDEX(Produktionsmethoden!E:E, MATCH($E264, Produktionsmethoden!$A:$A, 0), 0), ""))</f>
        <v>0</v>
      </c>
      <c r="AQ264" s="187" cm="1">
        <f t="array" ref="AQ264">IF(ISBLANK($E264), 0, IFERROR(INDEX(Produktionsmethoden!F:F, MATCH($E264, Produktionsmethoden!$A:$A, 0), 0), ""))</f>
        <v>0</v>
      </c>
      <c r="AR264" s="187" cm="1">
        <f t="array" ref="AR264">IF(ISBLANK($E264), 0, IFERROR(INDEX(Produktionsmethoden!G:G, MATCH($E264, Produktionsmethoden!$A:$A, 0), 0), ""))</f>
        <v>0</v>
      </c>
      <c r="AS264" s="187" cm="1">
        <f t="array" ref="AS264">IF(ISBLANK($E264), 0, IFERROR(INDEX(Produktionsmethoden!H:H, MATCH($E264, Produktionsmethoden!$A:$A, 0), 0), ""))</f>
        <v>0</v>
      </c>
      <c r="AT264" s="187" cm="1">
        <f t="array" ref="AT264">IF(ISBLANK($E264), 0, IFERROR(INDEX(Produktionsmethoden!I:I, MATCH($E264, Produktionsmethoden!$A:$A, 0), 0), ""))</f>
        <v>0</v>
      </c>
      <c r="AU264" s="188"/>
    </row>
    <row r="265" spans="1:47" s="180" customFormat="1" ht="45" customHeight="1" thickTop="1" thickBot="1">
      <c r="A265" s="170"/>
      <c r="B265" s="179"/>
      <c r="C265" s="203">
        <v>252</v>
      </c>
      <c r="D265" s="312"/>
      <c r="E265" s="303"/>
      <c r="F265" s="313"/>
      <c r="G265" s="303"/>
      <c r="H265" s="303"/>
      <c r="I265" s="164"/>
      <c r="J265" s="303"/>
      <c r="K265" s="303"/>
      <c r="L265" s="163"/>
      <c r="M265" s="163"/>
      <c r="N265" s="307" t="str">
        <f t="shared" si="3"/>
        <v>Bitte zuerst Warenmenge in M angeben</v>
      </c>
      <c r="O265" s="163"/>
      <c r="P265" s="162"/>
      <c r="Q265" s="161"/>
      <c r="R265" s="160"/>
      <c r="S265" s="160"/>
      <c r="T265" s="159"/>
      <c r="U265" s="310"/>
      <c r="V265" s="310"/>
      <c r="W265" s="310"/>
      <c r="X265" s="310"/>
      <c r="Y265" s="310"/>
      <c r="Z265" s="310"/>
      <c r="AA265" s="310"/>
      <c r="AB265" s="206"/>
      <c r="AC265" s="206"/>
      <c r="AD265" s="207"/>
      <c r="AE265" s="200" t="str">
        <f>IFERROR(IF(NOT(AM265=0), AM265 &amp; " - " &amp; INDEX(Produktionsmethoden!$M:$M, MATCH(AM265, Produktionsmethoden!$K:$K, 0)), 0), AM265)</f>
        <v>Bitte CN Code in Spalte C angeben</v>
      </c>
      <c r="AF265" s="200">
        <f>IFERROR(IF(NOT(AN265=0), AN265 &amp; " - " &amp; INDEX(Produktionsmethoden!$M:$M, MATCH(AN265, Produktionsmethoden!$K:$K, 0)), 0), AN265)</f>
        <v>0</v>
      </c>
      <c r="AG265" s="200">
        <f>IFERROR(IF(NOT(AO265=0), AO265 &amp; " - " &amp; INDEX(Produktionsmethoden!$M:$M, MATCH(AO265, Produktionsmethoden!$K:$K, 0)), 0), AO265)</f>
        <v>0</v>
      </c>
      <c r="AH265" s="200">
        <f>IFERROR(IF(NOT(AP265=0), AP265 &amp; " - " &amp; INDEX(Produktionsmethoden!$M:$M, MATCH(AP265, Produktionsmethoden!$K:$K, 0)), 0), AP265)</f>
        <v>0</v>
      </c>
      <c r="AI265" s="200">
        <f>IFERROR(IF(NOT(AQ265=0), AQ265 &amp; " - " &amp; INDEX(Produktionsmethoden!$M:$M, MATCH(AQ265, Produktionsmethoden!$K:$K, 0)), 0), AQ265)</f>
        <v>0</v>
      </c>
      <c r="AJ265" s="200">
        <f>IFERROR(IF(NOT(AR265=0), AR265 &amp; " - " &amp; INDEX(Produktionsmethoden!$M:$M, MATCH(AR265, Produktionsmethoden!$K:$K, 0)), 0), AR265)</f>
        <v>0</v>
      </c>
      <c r="AK265" s="200">
        <f>IFERROR(IF(NOT(AS265=0), AS265 &amp; " - " &amp; INDEX(Produktionsmethoden!$M:$M, MATCH(AS265, Produktionsmethoden!$K:$K, 0)), 0), AS265)</f>
        <v>0</v>
      </c>
      <c r="AL265" s="200">
        <f>IFERROR(IF(NOT(AT265=0), AT265 &amp; " - " &amp; INDEX(Produktionsmethoden!$M:$M, MATCH(AT265, Produktionsmethoden!$K:$K, 0)), 0), AT265)</f>
        <v>0</v>
      </c>
      <c r="AM265" s="187" t="str" cm="1">
        <f t="array" ref="AM265">IF(ISBLANK($E265), "Bitte CN Code in Spalte C angeben", IFERROR(INDEX(Produktionsmethoden!B:B, MATCH($E265, Produktionsmethoden!$A:$A, 0), 0), ""))</f>
        <v>Bitte CN Code in Spalte C angeben</v>
      </c>
      <c r="AN265" s="187" cm="1">
        <f t="array" ref="AN265">IF(ISBLANK($E265), 0, IFERROR(INDEX(Produktionsmethoden!C:C, MATCH($E265, Produktionsmethoden!$A:$A, 0), 0), ""))</f>
        <v>0</v>
      </c>
      <c r="AO265" s="187" cm="1">
        <f t="array" ref="AO265">IF(ISBLANK($E265), 0, IFERROR(INDEX(Produktionsmethoden!D:D, MATCH($E265, Produktionsmethoden!$A:$A, 0), 0), ""))</f>
        <v>0</v>
      </c>
      <c r="AP265" s="187" cm="1">
        <f t="array" ref="AP265">IF(ISBLANK($E265), 0, IFERROR(INDEX(Produktionsmethoden!E:E, MATCH($E265, Produktionsmethoden!$A:$A, 0), 0), ""))</f>
        <v>0</v>
      </c>
      <c r="AQ265" s="187" cm="1">
        <f t="array" ref="AQ265">IF(ISBLANK($E265), 0, IFERROR(INDEX(Produktionsmethoden!F:F, MATCH($E265, Produktionsmethoden!$A:$A, 0), 0), ""))</f>
        <v>0</v>
      </c>
      <c r="AR265" s="187" cm="1">
        <f t="array" ref="AR265">IF(ISBLANK($E265), 0, IFERROR(INDEX(Produktionsmethoden!G:G, MATCH($E265, Produktionsmethoden!$A:$A, 0), 0), ""))</f>
        <v>0</v>
      </c>
      <c r="AS265" s="187" cm="1">
        <f t="array" ref="AS265">IF(ISBLANK($E265), 0, IFERROR(INDEX(Produktionsmethoden!H:H, MATCH($E265, Produktionsmethoden!$A:$A, 0), 0), ""))</f>
        <v>0</v>
      </c>
      <c r="AT265" s="187" cm="1">
        <f t="array" ref="AT265">IF(ISBLANK($E265), 0, IFERROR(INDEX(Produktionsmethoden!I:I, MATCH($E265, Produktionsmethoden!$A:$A, 0), 0), ""))</f>
        <v>0</v>
      </c>
      <c r="AU265" s="188"/>
    </row>
    <row r="266" spans="1:47" s="180" customFormat="1" ht="45" customHeight="1" thickTop="1" thickBot="1">
      <c r="A266" s="170"/>
      <c r="B266" s="179"/>
      <c r="C266" s="203">
        <v>253</v>
      </c>
      <c r="D266" s="312"/>
      <c r="E266" s="303"/>
      <c r="F266" s="313"/>
      <c r="G266" s="303"/>
      <c r="H266" s="303"/>
      <c r="I266" s="164"/>
      <c r="J266" s="303"/>
      <c r="K266" s="303"/>
      <c r="L266" s="163"/>
      <c r="M266" s="163"/>
      <c r="N266" s="307" t="str">
        <f t="shared" si="3"/>
        <v>Bitte zuerst Warenmenge in M angeben</v>
      </c>
      <c r="O266" s="163"/>
      <c r="P266" s="162"/>
      <c r="Q266" s="161"/>
      <c r="R266" s="160"/>
      <c r="S266" s="160"/>
      <c r="T266" s="159"/>
      <c r="U266" s="310"/>
      <c r="V266" s="310"/>
      <c r="W266" s="310"/>
      <c r="X266" s="310"/>
      <c r="Y266" s="310"/>
      <c r="Z266" s="310"/>
      <c r="AA266" s="310"/>
      <c r="AB266" s="206"/>
      <c r="AC266" s="206"/>
      <c r="AD266" s="207"/>
      <c r="AE266" s="200" t="str">
        <f>IFERROR(IF(NOT(AM266=0), AM266 &amp; " - " &amp; INDEX(Produktionsmethoden!$M:$M, MATCH(AM266, Produktionsmethoden!$K:$K, 0)), 0), AM266)</f>
        <v>Bitte CN Code in Spalte C angeben</v>
      </c>
      <c r="AF266" s="200">
        <f>IFERROR(IF(NOT(AN266=0), AN266 &amp; " - " &amp; INDEX(Produktionsmethoden!$M:$M, MATCH(AN266, Produktionsmethoden!$K:$K, 0)), 0), AN266)</f>
        <v>0</v>
      </c>
      <c r="AG266" s="200">
        <f>IFERROR(IF(NOT(AO266=0), AO266 &amp; " - " &amp; INDEX(Produktionsmethoden!$M:$M, MATCH(AO266, Produktionsmethoden!$K:$K, 0)), 0), AO266)</f>
        <v>0</v>
      </c>
      <c r="AH266" s="200">
        <f>IFERROR(IF(NOT(AP266=0), AP266 &amp; " - " &amp; INDEX(Produktionsmethoden!$M:$M, MATCH(AP266, Produktionsmethoden!$K:$K, 0)), 0), AP266)</f>
        <v>0</v>
      </c>
      <c r="AI266" s="200">
        <f>IFERROR(IF(NOT(AQ266=0), AQ266 &amp; " - " &amp; INDEX(Produktionsmethoden!$M:$M, MATCH(AQ266, Produktionsmethoden!$K:$K, 0)), 0), AQ266)</f>
        <v>0</v>
      </c>
      <c r="AJ266" s="200">
        <f>IFERROR(IF(NOT(AR266=0), AR266 &amp; " - " &amp; INDEX(Produktionsmethoden!$M:$M, MATCH(AR266, Produktionsmethoden!$K:$K, 0)), 0), AR266)</f>
        <v>0</v>
      </c>
      <c r="AK266" s="200">
        <f>IFERROR(IF(NOT(AS266=0), AS266 &amp; " - " &amp; INDEX(Produktionsmethoden!$M:$M, MATCH(AS266, Produktionsmethoden!$K:$K, 0)), 0), AS266)</f>
        <v>0</v>
      </c>
      <c r="AL266" s="200">
        <f>IFERROR(IF(NOT(AT266=0), AT266 &amp; " - " &amp; INDEX(Produktionsmethoden!$M:$M, MATCH(AT266, Produktionsmethoden!$K:$K, 0)), 0), AT266)</f>
        <v>0</v>
      </c>
      <c r="AM266" s="187" t="str" cm="1">
        <f t="array" ref="AM266">IF(ISBLANK($E266), "Bitte CN Code in Spalte C angeben", IFERROR(INDEX(Produktionsmethoden!B:B, MATCH($E266, Produktionsmethoden!$A:$A, 0), 0), ""))</f>
        <v>Bitte CN Code in Spalte C angeben</v>
      </c>
      <c r="AN266" s="187" cm="1">
        <f t="array" ref="AN266">IF(ISBLANK($E266), 0, IFERROR(INDEX(Produktionsmethoden!C:C, MATCH($E266, Produktionsmethoden!$A:$A, 0), 0), ""))</f>
        <v>0</v>
      </c>
      <c r="AO266" s="187" cm="1">
        <f t="array" ref="AO266">IF(ISBLANK($E266), 0, IFERROR(INDEX(Produktionsmethoden!D:D, MATCH($E266, Produktionsmethoden!$A:$A, 0), 0), ""))</f>
        <v>0</v>
      </c>
      <c r="AP266" s="187" cm="1">
        <f t="array" ref="AP266">IF(ISBLANK($E266), 0, IFERROR(INDEX(Produktionsmethoden!E:E, MATCH($E266, Produktionsmethoden!$A:$A, 0), 0), ""))</f>
        <v>0</v>
      </c>
      <c r="AQ266" s="187" cm="1">
        <f t="array" ref="AQ266">IF(ISBLANK($E266), 0, IFERROR(INDEX(Produktionsmethoden!F:F, MATCH($E266, Produktionsmethoden!$A:$A, 0), 0), ""))</f>
        <v>0</v>
      </c>
      <c r="AR266" s="187" cm="1">
        <f t="array" ref="AR266">IF(ISBLANK($E266), 0, IFERROR(INDEX(Produktionsmethoden!G:G, MATCH($E266, Produktionsmethoden!$A:$A, 0), 0), ""))</f>
        <v>0</v>
      </c>
      <c r="AS266" s="187" cm="1">
        <f t="array" ref="AS266">IF(ISBLANK($E266), 0, IFERROR(INDEX(Produktionsmethoden!H:H, MATCH($E266, Produktionsmethoden!$A:$A, 0), 0), ""))</f>
        <v>0</v>
      </c>
      <c r="AT266" s="187" cm="1">
        <f t="array" ref="AT266">IF(ISBLANK($E266), 0, IFERROR(INDEX(Produktionsmethoden!I:I, MATCH($E266, Produktionsmethoden!$A:$A, 0), 0), ""))</f>
        <v>0</v>
      </c>
      <c r="AU266" s="188"/>
    </row>
    <row r="267" spans="1:47" s="180" customFormat="1" ht="45" customHeight="1" thickTop="1" thickBot="1">
      <c r="A267" s="170"/>
      <c r="B267" s="179"/>
      <c r="C267" s="203">
        <v>254</v>
      </c>
      <c r="D267" s="312"/>
      <c r="E267" s="303"/>
      <c r="F267" s="313"/>
      <c r="G267" s="303"/>
      <c r="H267" s="303"/>
      <c r="I267" s="164"/>
      <c r="J267" s="303"/>
      <c r="K267" s="303"/>
      <c r="L267" s="163"/>
      <c r="M267" s="163"/>
      <c r="N267" s="307" t="str">
        <f t="shared" si="3"/>
        <v>Bitte zuerst Warenmenge in M angeben</v>
      </c>
      <c r="O267" s="163"/>
      <c r="P267" s="162"/>
      <c r="Q267" s="161"/>
      <c r="R267" s="160"/>
      <c r="S267" s="160"/>
      <c r="T267" s="159"/>
      <c r="U267" s="310"/>
      <c r="V267" s="310"/>
      <c r="W267" s="310"/>
      <c r="X267" s="310"/>
      <c r="Y267" s="310"/>
      <c r="Z267" s="310"/>
      <c r="AA267" s="310"/>
      <c r="AB267" s="206"/>
      <c r="AC267" s="206"/>
      <c r="AD267" s="207"/>
      <c r="AE267" s="200" t="str">
        <f>IFERROR(IF(NOT(AM267=0), AM267 &amp; " - " &amp; INDEX(Produktionsmethoden!$M:$M, MATCH(AM267, Produktionsmethoden!$K:$K, 0)), 0), AM267)</f>
        <v>Bitte CN Code in Spalte C angeben</v>
      </c>
      <c r="AF267" s="200">
        <f>IFERROR(IF(NOT(AN267=0), AN267 &amp; " - " &amp; INDEX(Produktionsmethoden!$M:$M, MATCH(AN267, Produktionsmethoden!$K:$K, 0)), 0), AN267)</f>
        <v>0</v>
      </c>
      <c r="AG267" s="200">
        <f>IFERROR(IF(NOT(AO267=0), AO267 &amp; " - " &amp; INDEX(Produktionsmethoden!$M:$M, MATCH(AO267, Produktionsmethoden!$K:$K, 0)), 0), AO267)</f>
        <v>0</v>
      </c>
      <c r="AH267" s="200">
        <f>IFERROR(IF(NOT(AP267=0), AP267 &amp; " - " &amp; INDEX(Produktionsmethoden!$M:$M, MATCH(AP267, Produktionsmethoden!$K:$K, 0)), 0), AP267)</f>
        <v>0</v>
      </c>
      <c r="AI267" s="200">
        <f>IFERROR(IF(NOT(AQ267=0), AQ267 &amp; " - " &amp; INDEX(Produktionsmethoden!$M:$M, MATCH(AQ267, Produktionsmethoden!$K:$K, 0)), 0), AQ267)</f>
        <v>0</v>
      </c>
      <c r="AJ267" s="200">
        <f>IFERROR(IF(NOT(AR267=0), AR267 &amp; " - " &amp; INDEX(Produktionsmethoden!$M:$M, MATCH(AR267, Produktionsmethoden!$K:$K, 0)), 0), AR267)</f>
        <v>0</v>
      </c>
      <c r="AK267" s="200">
        <f>IFERROR(IF(NOT(AS267=0), AS267 &amp; " - " &amp; INDEX(Produktionsmethoden!$M:$M, MATCH(AS267, Produktionsmethoden!$K:$K, 0)), 0), AS267)</f>
        <v>0</v>
      </c>
      <c r="AL267" s="200">
        <f>IFERROR(IF(NOT(AT267=0), AT267 &amp; " - " &amp; INDEX(Produktionsmethoden!$M:$M, MATCH(AT267, Produktionsmethoden!$K:$K, 0)), 0), AT267)</f>
        <v>0</v>
      </c>
      <c r="AM267" s="187" t="str" cm="1">
        <f t="array" ref="AM267">IF(ISBLANK($E267), "Bitte CN Code in Spalte C angeben", IFERROR(INDEX(Produktionsmethoden!B:B, MATCH($E267, Produktionsmethoden!$A:$A, 0), 0), ""))</f>
        <v>Bitte CN Code in Spalte C angeben</v>
      </c>
      <c r="AN267" s="187" cm="1">
        <f t="array" ref="AN267">IF(ISBLANK($E267), 0, IFERROR(INDEX(Produktionsmethoden!C:C, MATCH($E267, Produktionsmethoden!$A:$A, 0), 0), ""))</f>
        <v>0</v>
      </c>
      <c r="AO267" s="187" cm="1">
        <f t="array" ref="AO267">IF(ISBLANK($E267), 0, IFERROR(INDEX(Produktionsmethoden!D:D, MATCH($E267, Produktionsmethoden!$A:$A, 0), 0), ""))</f>
        <v>0</v>
      </c>
      <c r="AP267" s="187" cm="1">
        <f t="array" ref="AP267">IF(ISBLANK($E267), 0, IFERROR(INDEX(Produktionsmethoden!E:E, MATCH($E267, Produktionsmethoden!$A:$A, 0), 0), ""))</f>
        <v>0</v>
      </c>
      <c r="AQ267" s="187" cm="1">
        <f t="array" ref="AQ267">IF(ISBLANK($E267), 0, IFERROR(INDEX(Produktionsmethoden!F:F, MATCH($E267, Produktionsmethoden!$A:$A, 0), 0), ""))</f>
        <v>0</v>
      </c>
      <c r="AR267" s="187" cm="1">
        <f t="array" ref="AR267">IF(ISBLANK($E267), 0, IFERROR(INDEX(Produktionsmethoden!G:G, MATCH($E267, Produktionsmethoden!$A:$A, 0), 0), ""))</f>
        <v>0</v>
      </c>
      <c r="AS267" s="187" cm="1">
        <f t="array" ref="AS267">IF(ISBLANK($E267), 0, IFERROR(INDEX(Produktionsmethoden!H:H, MATCH($E267, Produktionsmethoden!$A:$A, 0), 0), ""))</f>
        <v>0</v>
      </c>
      <c r="AT267" s="187" cm="1">
        <f t="array" ref="AT267">IF(ISBLANK($E267), 0, IFERROR(INDEX(Produktionsmethoden!I:I, MATCH($E267, Produktionsmethoden!$A:$A, 0), 0), ""))</f>
        <v>0</v>
      </c>
      <c r="AU267" s="188"/>
    </row>
    <row r="268" spans="1:47" s="180" customFormat="1" ht="45" customHeight="1" thickTop="1" thickBot="1">
      <c r="A268" s="170"/>
      <c r="B268" s="179"/>
      <c r="C268" s="203">
        <v>255</v>
      </c>
      <c r="D268" s="312"/>
      <c r="E268" s="303"/>
      <c r="F268" s="313"/>
      <c r="G268" s="303"/>
      <c r="H268" s="303"/>
      <c r="I268" s="164"/>
      <c r="J268" s="303"/>
      <c r="K268" s="303"/>
      <c r="L268" s="163"/>
      <c r="M268" s="163"/>
      <c r="N268" s="307" t="str">
        <f t="shared" si="3"/>
        <v>Bitte zuerst Warenmenge in M angeben</v>
      </c>
      <c r="O268" s="163"/>
      <c r="P268" s="162"/>
      <c r="Q268" s="161"/>
      <c r="R268" s="160"/>
      <c r="S268" s="160"/>
      <c r="T268" s="159"/>
      <c r="U268" s="310"/>
      <c r="V268" s="310"/>
      <c r="W268" s="310"/>
      <c r="X268" s="310"/>
      <c r="Y268" s="310"/>
      <c r="Z268" s="310"/>
      <c r="AA268" s="310"/>
      <c r="AB268" s="206"/>
      <c r="AC268" s="206"/>
      <c r="AD268" s="207"/>
      <c r="AE268" s="200" t="str">
        <f>IFERROR(IF(NOT(AM268=0), AM268 &amp; " - " &amp; INDEX(Produktionsmethoden!$M:$M, MATCH(AM268, Produktionsmethoden!$K:$K, 0)), 0), AM268)</f>
        <v>Bitte CN Code in Spalte C angeben</v>
      </c>
      <c r="AF268" s="200">
        <f>IFERROR(IF(NOT(AN268=0), AN268 &amp; " - " &amp; INDEX(Produktionsmethoden!$M:$M, MATCH(AN268, Produktionsmethoden!$K:$K, 0)), 0), AN268)</f>
        <v>0</v>
      </c>
      <c r="AG268" s="200">
        <f>IFERROR(IF(NOT(AO268=0), AO268 &amp; " - " &amp; INDEX(Produktionsmethoden!$M:$M, MATCH(AO268, Produktionsmethoden!$K:$K, 0)), 0), AO268)</f>
        <v>0</v>
      </c>
      <c r="AH268" s="200">
        <f>IFERROR(IF(NOT(AP268=0), AP268 &amp; " - " &amp; INDEX(Produktionsmethoden!$M:$M, MATCH(AP268, Produktionsmethoden!$K:$K, 0)), 0), AP268)</f>
        <v>0</v>
      </c>
      <c r="AI268" s="200">
        <f>IFERROR(IF(NOT(AQ268=0), AQ268 &amp; " - " &amp; INDEX(Produktionsmethoden!$M:$M, MATCH(AQ268, Produktionsmethoden!$K:$K, 0)), 0), AQ268)</f>
        <v>0</v>
      </c>
      <c r="AJ268" s="200">
        <f>IFERROR(IF(NOT(AR268=0), AR268 &amp; " - " &amp; INDEX(Produktionsmethoden!$M:$M, MATCH(AR268, Produktionsmethoden!$K:$K, 0)), 0), AR268)</f>
        <v>0</v>
      </c>
      <c r="AK268" s="200">
        <f>IFERROR(IF(NOT(AS268=0), AS268 &amp; " - " &amp; INDEX(Produktionsmethoden!$M:$M, MATCH(AS268, Produktionsmethoden!$K:$K, 0)), 0), AS268)</f>
        <v>0</v>
      </c>
      <c r="AL268" s="200">
        <f>IFERROR(IF(NOT(AT268=0), AT268 &amp; " - " &amp; INDEX(Produktionsmethoden!$M:$M, MATCH(AT268, Produktionsmethoden!$K:$K, 0)), 0), AT268)</f>
        <v>0</v>
      </c>
      <c r="AM268" s="187" t="str" cm="1">
        <f t="array" ref="AM268">IF(ISBLANK($E268), "Bitte CN Code in Spalte C angeben", IFERROR(INDEX(Produktionsmethoden!B:B, MATCH($E268, Produktionsmethoden!$A:$A, 0), 0), ""))</f>
        <v>Bitte CN Code in Spalte C angeben</v>
      </c>
      <c r="AN268" s="187" cm="1">
        <f t="array" ref="AN268">IF(ISBLANK($E268), 0, IFERROR(INDEX(Produktionsmethoden!C:C, MATCH($E268, Produktionsmethoden!$A:$A, 0), 0), ""))</f>
        <v>0</v>
      </c>
      <c r="AO268" s="187" cm="1">
        <f t="array" ref="AO268">IF(ISBLANK($E268), 0, IFERROR(INDEX(Produktionsmethoden!D:D, MATCH($E268, Produktionsmethoden!$A:$A, 0), 0), ""))</f>
        <v>0</v>
      </c>
      <c r="AP268" s="187" cm="1">
        <f t="array" ref="AP268">IF(ISBLANK($E268), 0, IFERROR(INDEX(Produktionsmethoden!E:E, MATCH($E268, Produktionsmethoden!$A:$A, 0), 0), ""))</f>
        <v>0</v>
      </c>
      <c r="AQ268" s="187" cm="1">
        <f t="array" ref="AQ268">IF(ISBLANK($E268), 0, IFERROR(INDEX(Produktionsmethoden!F:F, MATCH($E268, Produktionsmethoden!$A:$A, 0), 0), ""))</f>
        <v>0</v>
      </c>
      <c r="AR268" s="187" cm="1">
        <f t="array" ref="AR268">IF(ISBLANK($E268), 0, IFERROR(INDEX(Produktionsmethoden!G:G, MATCH($E268, Produktionsmethoden!$A:$A, 0), 0), ""))</f>
        <v>0</v>
      </c>
      <c r="AS268" s="187" cm="1">
        <f t="array" ref="AS268">IF(ISBLANK($E268), 0, IFERROR(INDEX(Produktionsmethoden!H:H, MATCH($E268, Produktionsmethoden!$A:$A, 0), 0), ""))</f>
        <v>0</v>
      </c>
      <c r="AT268" s="187" cm="1">
        <f t="array" ref="AT268">IF(ISBLANK($E268), 0, IFERROR(INDEX(Produktionsmethoden!I:I, MATCH($E268, Produktionsmethoden!$A:$A, 0), 0), ""))</f>
        <v>0</v>
      </c>
      <c r="AU268" s="188"/>
    </row>
    <row r="269" spans="1:47" s="180" customFormat="1" ht="45" customHeight="1" thickTop="1" thickBot="1">
      <c r="A269" s="170"/>
      <c r="B269" s="179"/>
      <c r="C269" s="203">
        <v>256</v>
      </c>
      <c r="D269" s="312"/>
      <c r="E269" s="303"/>
      <c r="F269" s="313"/>
      <c r="G269" s="303"/>
      <c r="H269" s="303"/>
      <c r="I269" s="164"/>
      <c r="J269" s="303"/>
      <c r="K269" s="303"/>
      <c r="L269" s="163"/>
      <c r="M269" s="163"/>
      <c r="N269" s="307" t="str">
        <f t="shared" si="3"/>
        <v>Bitte zuerst Warenmenge in M angeben</v>
      </c>
      <c r="O269" s="163"/>
      <c r="P269" s="162"/>
      <c r="Q269" s="161"/>
      <c r="R269" s="160"/>
      <c r="S269" s="160"/>
      <c r="T269" s="159"/>
      <c r="U269" s="310"/>
      <c r="V269" s="310"/>
      <c r="W269" s="310"/>
      <c r="X269" s="310"/>
      <c r="Y269" s="310"/>
      <c r="Z269" s="310"/>
      <c r="AA269" s="310"/>
      <c r="AB269" s="206"/>
      <c r="AC269" s="206"/>
      <c r="AD269" s="207"/>
      <c r="AE269" s="200" t="str">
        <f>IFERROR(IF(NOT(AM269=0), AM269 &amp; " - " &amp; INDEX(Produktionsmethoden!$M:$M, MATCH(AM269, Produktionsmethoden!$K:$K, 0)), 0), AM269)</f>
        <v>Bitte CN Code in Spalte C angeben</v>
      </c>
      <c r="AF269" s="200">
        <f>IFERROR(IF(NOT(AN269=0), AN269 &amp; " - " &amp; INDEX(Produktionsmethoden!$M:$M, MATCH(AN269, Produktionsmethoden!$K:$K, 0)), 0), AN269)</f>
        <v>0</v>
      </c>
      <c r="AG269" s="200">
        <f>IFERROR(IF(NOT(AO269=0), AO269 &amp; " - " &amp; INDEX(Produktionsmethoden!$M:$M, MATCH(AO269, Produktionsmethoden!$K:$K, 0)), 0), AO269)</f>
        <v>0</v>
      </c>
      <c r="AH269" s="200">
        <f>IFERROR(IF(NOT(AP269=0), AP269 &amp; " - " &amp; INDEX(Produktionsmethoden!$M:$M, MATCH(AP269, Produktionsmethoden!$K:$K, 0)), 0), AP269)</f>
        <v>0</v>
      </c>
      <c r="AI269" s="200">
        <f>IFERROR(IF(NOT(AQ269=0), AQ269 &amp; " - " &amp; INDEX(Produktionsmethoden!$M:$M, MATCH(AQ269, Produktionsmethoden!$K:$K, 0)), 0), AQ269)</f>
        <v>0</v>
      </c>
      <c r="AJ269" s="200">
        <f>IFERROR(IF(NOT(AR269=0), AR269 &amp; " - " &amp; INDEX(Produktionsmethoden!$M:$M, MATCH(AR269, Produktionsmethoden!$K:$K, 0)), 0), AR269)</f>
        <v>0</v>
      </c>
      <c r="AK269" s="200">
        <f>IFERROR(IF(NOT(AS269=0), AS269 &amp; " - " &amp; INDEX(Produktionsmethoden!$M:$M, MATCH(AS269, Produktionsmethoden!$K:$K, 0)), 0), AS269)</f>
        <v>0</v>
      </c>
      <c r="AL269" s="200">
        <f>IFERROR(IF(NOT(AT269=0), AT269 &amp; " - " &amp; INDEX(Produktionsmethoden!$M:$M, MATCH(AT269, Produktionsmethoden!$K:$K, 0)), 0), AT269)</f>
        <v>0</v>
      </c>
      <c r="AM269" s="187" t="str" cm="1">
        <f t="array" ref="AM269">IF(ISBLANK($E269), "Bitte CN Code in Spalte C angeben", IFERROR(INDEX(Produktionsmethoden!B:B, MATCH($E269, Produktionsmethoden!$A:$A, 0), 0), ""))</f>
        <v>Bitte CN Code in Spalte C angeben</v>
      </c>
      <c r="AN269" s="187" cm="1">
        <f t="array" ref="AN269">IF(ISBLANK($E269), 0, IFERROR(INDEX(Produktionsmethoden!C:C, MATCH($E269, Produktionsmethoden!$A:$A, 0), 0), ""))</f>
        <v>0</v>
      </c>
      <c r="AO269" s="187" cm="1">
        <f t="array" ref="AO269">IF(ISBLANK($E269), 0, IFERROR(INDEX(Produktionsmethoden!D:D, MATCH($E269, Produktionsmethoden!$A:$A, 0), 0), ""))</f>
        <v>0</v>
      </c>
      <c r="AP269" s="187" cm="1">
        <f t="array" ref="AP269">IF(ISBLANK($E269), 0, IFERROR(INDEX(Produktionsmethoden!E:E, MATCH($E269, Produktionsmethoden!$A:$A, 0), 0), ""))</f>
        <v>0</v>
      </c>
      <c r="AQ269" s="187" cm="1">
        <f t="array" ref="AQ269">IF(ISBLANK($E269), 0, IFERROR(INDEX(Produktionsmethoden!F:F, MATCH($E269, Produktionsmethoden!$A:$A, 0), 0), ""))</f>
        <v>0</v>
      </c>
      <c r="AR269" s="187" cm="1">
        <f t="array" ref="AR269">IF(ISBLANK($E269), 0, IFERROR(INDEX(Produktionsmethoden!G:G, MATCH($E269, Produktionsmethoden!$A:$A, 0), 0), ""))</f>
        <v>0</v>
      </c>
      <c r="AS269" s="187" cm="1">
        <f t="array" ref="AS269">IF(ISBLANK($E269), 0, IFERROR(INDEX(Produktionsmethoden!H:H, MATCH($E269, Produktionsmethoden!$A:$A, 0), 0), ""))</f>
        <v>0</v>
      </c>
      <c r="AT269" s="187" cm="1">
        <f t="array" ref="AT269">IF(ISBLANK($E269), 0, IFERROR(INDEX(Produktionsmethoden!I:I, MATCH($E269, Produktionsmethoden!$A:$A, 0), 0), ""))</f>
        <v>0</v>
      </c>
      <c r="AU269" s="188"/>
    </row>
    <row r="270" spans="1:47" s="180" customFormat="1" ht="45" customHeight="1" thickTop="1" thickBot="1">
      <c r="A270" s="170"/>
      <c r="B270" s="179"/>
      <c r="C270" s="203">
        <v>257</v>
      </c>
      <c r="D270" s="312"/>
      <c r="E270" s="303"/>
      <c r="F270" s="313"/>
      <c r="G270" s="303"/>
      <c r="H270" s="303"/>
      <c r="I270" s="164"/>
      <c r="J270" s="303"/>
      <c r="K270" s="303"/>
      <c r="L270" s="163"/>
      <c r="M270" s="163"/>
      <c r="N270" s="307" t="str">
        <f t="shared" ref="N270:N313" si="4">IF(G270="","Bitte zuerst Warenmenge in M angeben",(L270+M270) &amp;" "&amp; H270 &amp;" / " &amp; G270 &amp;" "&amp; H270)</f>
        <v>Bitte zuerst Warenmenge in M angeben</v>
      </c>
      <c r="O270" s="163"/>
      <c r="P270" s="162"/>
      <c r="Q270" s="161"/>
      <c r="R270" s="160"/>
      <c r="S270" s="160"/>
      <c r="T270" s="159"/>
      <c r="U270" s="310"/>
      <c r="V270" s="310"/>
      <c r="W270" s="310"/>
      <c r="X270" s="310"/>
      <c r="Y270" s="310"/>
      <c r="Z270" s="310"/>
      <c r="AA270" s="310"/>
      <c r="AB270" s="206"/>
      <c r="AC270" s="206"/>
      <c r="AD270" s="207"/>
      <c r="AE270" s="200" t="str">
        <f>IFERROR(IF(NOT(AM270=0), AM270 &amp; " - " &amp; INDEX(Produktionsmethoden!$M:$M, MATCH(AM270, Produktionsmethoden!$K:$K, 0)), 0), AM270)</f>
        <v>Bitte CN Code in Spalte C angeben</v>
      </c>
      <c r="AF270" s="200">
        <f>IFERROR(IF(NOT(AN270=0), AN270 &amp; " - " &amp; INDEX(Produktionsmethoden!$M:$M, MATCH(AN270, Produktionsmethoden!$K:$K, 0)), 0), AN270)</f>
        <v>0</v>
      </c>
      <c r="AG270" s="200">
        <f>IFERROR(IF(NOT(AO270=0), AO270 &amp; " - " &amp; INDEX(Produktionsmethoden!$M:$M, MATCH(AO270, Produktionsmethoden!$K:$K, 0)), 0), AO270)</f>
        <v>0</v>
      </c>
      <c r="AH270" s="200">
        <f>IFERROR(IF(NOT(AP270=0), AP270 &amp; " - " &amp; INDEX(Produktionsmethoden!$M:$M, MATCH(AP270, Produktionsmethoden!$K:$K, 0)), 0), AP270)</f>
        <v>0</v>
      </c>
      <c r="AI270" s="200">
        <f>IFERROR(IF(NOT(AQ270=0), AQ270 &amp; " - " &amp; INDEX(Produktionsmethoden!$M:$M, MATCH(AQ270, Produktionsmethoden!$K:$K, 0)), 0), AQ270)</f>
        <v>0</v>
      </c>
      <c r="AJ270" s="200">
        <f>IFERROR(IF(NOT(AR270=0), AR270 &amp; " - " &amp; INDEX(Produktionsmethoden!$M:$M, MATCH(AR270, Produktionsmethoden!$K:$K, 0)), 0), AR270)</f>
        <v>0</v>
      </c>
      <c r="AK270" s="200">
        <f>IFERROR(IF(NOT(AS270=0), AS270 &amp; " - " &amp; INDEX(Produktionsmethoden!$M:$M, MATCH(AS270, Produktionsmethoden!$K:$K, 0)), 0), AS270)</f>
        <v>0</v>
      </c>
      <c r="AL270" s="200">
        <f>IFERROR(IF(NOT(AT270=0), AT270 &amp; " - " &amp; INDEX(Produktionsmethoden!$M:$M, MATCH(AT270, Produktionsmethoden!$K:$K, 0)), 0), AT270)</f>
        <v>0</v>
      </c>
      <c r="AM270" s="187" t="str" cm="1">
        <f t="array" ref="AM270">IF(ISBLANK($E270), "Bitte CN Code in Spalte C angeben", IFERROR(INDEX(Produktionsmethoden!B:B, MATCH($E270, Produktionsmethoden!$A:$A, 0), 0), ""))</f>
        <v>Bitte CN Code in Spalte C angeben</v>
      </c>
      <c r="AN270" s="187" cm="1">
        <f t="array" ref="AN270">IF(ISBLANK($E270), 0, IFERROR(INDEX(Produktionsmethoden!C:C, MATCH($E270, Produktionsmethoden!$A:$A, 0), 0), ""))</f>
        <v>0</v>
      </c>
      <c r="AO270" s="187" cm="1">
        <f t="array" ref="AO270">IF(ISBLANK($E270), 0, IFERROR(INDEX(Produktionsmethoden!D:D, MATCH($E270, Produktionsmethoden!$A:$A, 0), 0), ""))</f>
        <v>0</v>
      </c>
      <c r="AP270" s="187" cm="1">
        <f t="array" ref="AP270">IF(ISBLANK($E270), 0, IFERROR(INDEX(Produktionsmethoden!E:E, MATCH($E270, Produktionsmethoden!$A:$A, 0), 0), ""))</f>
        <v>0</v>
      </c>
      <c r="AQ270" s="187" cm="1">
        <f t="array" ref="AQ270">IF(ISBLANK($E270), 0, IFERROR(INDEX(Produktionsmethoden!F:F, MATCH($E270, Produktionsmethoden!$A:$A, 0), 0), ""))</f>
        <v>0</v>
      </c>
      <c r="AR270" s="187" cm="1">
        <f t="array" ref="AR270">IF(ISBLANK($E270), 0, IFERROR(INDEX(Produktionsmethoden!G:G, MATCH($E270, Produktionsmethoden!$A:$A, 0), 0), ""))</f>
        <v>0</v>
      </c>
      <c r="AS270" s="187" cm="1">
        <f t="array" ref="AS270">IF(ISBLANK($E270), 0, IFERROR(INDEX(Produktionsmethoden!H:H, MATCH($E270, Produktionsmethoden!$A:$A, 0), 0), ""))</f>
        <v>0</v>
      </c>
      <c r="AT270" s="187" cm="1">
        <f t="array" ref="AT270">IF(ISBLANK($E270), 0, IFERROR(INDEX(Produktionsmethoden!I:I, MATCH($E270, Produktionsmethoden!$A:$A, 0), 0), ""))</f>
        <v>0</v>
      </c>
      <c r="AU270" s="188"/>
    </row>
    <row r="271" spans="1:47" s="180" customFormat="1" ht="45" customHeight="1" thickTop="1" thickBot="1">
      <c r="A271" s="170"/>
      <c r="B271" s="179"/>
      <c r="C271" s="203">
        <v>258</v>
      </c>
      <c r="D271" s="312"/>
      <c r="E271" s="303"/>
      <c r="F271" s="313"/>
      <c r="G271" s="303"/>
      <c r="H271" s="303"/>
      <c r="I271" s="164"/>
      <c r="J271" s="303"/>
      <c r="K271" s="303"/>
      <c r="L271" s="163"/>
      <c r="M271" s="163"/>
      <c r="N271" s="307" t="str">
        <f t="shared" si="4"/>
        <v>Bitte zuerst Warenmenge in M angeben</v>
      </c>
      <c r="O271" s="163"/>
      <c r="P271" s="162"/>
      <c r="Q271" s="161"/>
      <c r="R271" s="160"/>
      <c r="S271" s="160"/>
      <c r="T271" s="159"/>
      <c r="U271" s="310"/>
      <c r="V271" s="310"/>
      <c r="W271" s="310"/>
      <c r="X271" s="310"/>
      <c r="Y271" s="310"/>
      <c r="Z271" s="310"/>
      <c r="AA271" s="310"/>
      <c r="AB271" s="206"/>
      <c r="AC271" s="206"/>
      <c r="AD271" s="207"/>
      <c r="AE271" s="200" t="str">
        <f>IFERROR(IF(NOT(AM271=0), AM271 &amp; " - " &amp; INDEX(Produktionsmethoden!$M:$M, MATCH(AM271, Produktionsmethoden!$K:$K, 0)), 0), AM271)</f>
        <v>Bitte CN Code in Spalte C angeben</v>
      </c>
      <c r="AF271" s="200">
        <f>IFERROR(IF(NOT(AN271=0), AN271 &amp; " - " &amp; INDEX(Produktionsmethoden!$M:$M, MATCH(AN271, Produktionsmethoden!$K:$K, 0)), 0), AN271)</f>
        <v>0</v>
      </c>
      <c r="AG271" s="200">
        <f>IFERROR(IF(NOT(AO271=0), AO271 &amp; " - " &amp; INDEX(Produktionsmethoden!$M:$M, MATCH(AO271, Produktionsmethoden!$K:$K, 0)), 0), AO271)</f>
        <v>0</v>
      </c>
      <c r="AH271" s="200">
        <f>IFERROR(IF(NOT(AP271=0), AP271 &amp; " - " &amp; INDEX(Produktionsmethoden!$M:$M, MATCH(AP271, Produktionsmethoden!$K:$K, 0)), 0), AP271)</f>
        <v>0</v>
      </c>
      <c r="AI271" s="200">
        <f>IFERROR(IF(NOT(AQ271=0), AQ271 &amp; " - " &amp; INDEX(Produktionsmethoden!$M:$M, MATCH(AQ271, Produktionsmethoden!$K:$K, 0)), 0), AQ271)</f>
        <v>0</v>
      </c>
      <c r="AJ271" s="200">
        <f>IFERROR(IF(NOT(AR271=0), AR271 &amp; " - " &amp; INDEX(Produktionsmethoden!$M:$M, MATCH(AR271, Produktionsmethoden!$K:$K, 0)), 0), AR271)</f>
        <v>0</v>
      </c>
      <c r="AK271" s="200">
        <f>IFERROR(IF(NOT(AS271=0), AS271 &amp; " - " &amp; INDEX(Produktionsmethoden!$M:$M, MATCH(AS271, Produktionsmethoden!$K:$K, 0)), 0), AS271)</f>
        <v>0</v>
      </c>
      <c r="AL271" s="200">
        <f>IFERROR(IF(NOT(AT271=0), AT271 &amp; " - " &amp; INDEX(Produktionsmethoden!$M:$M, MATCH(AT271, Produktionsmethoden!$K:$K, 0)), 0), AT271)</f>
        <v>0</v>
      </c>
      <c r="AM271" s="187" t="str" cm="1">
        <f t="array" ref="AM271">IF(ISBLANK($E271), "Bitte CN Code in Spalte C angeben", IFERROR(INDEX(Produktionsmethoden!B:B, MATCH($E271, Produktionsmethoden!$A:$A, 0), 0), ""))</f>
        <v>Bitte CN Code in Spalte C angeben</v>
      </c>
      <c r="AN271" s="187" cm="1">
        <f t="array" ref="AN271">IF(ISBLANK($E271), 0, IFERROR(INDEX(Produktionsmethoden!C:C, MATCH($E271, Produktionsmethoden!$A:$A, 0), 0), ""))</f>
        <v>0</v>
      </c>
      <c r="AO271" s="187" cm="1">
        <f t="array" ref="AO271">IF(ISBLANK($E271), 0, IFERROR(INDEX(Produktionsmethoden!D:D, MATCH($E271, Produktionsmethoden!$A:$A, 0), 0), ""))</f>
        <v>0</v>
      </c>
      <c r="AP271" s="187" cm="1">
        <f t="array" ref="AP271">IF(ISBLANK($E271), 0, IFERROR(INDEX(Produktionsmethoden!E:E, MATCH($E271, Produktionsmethoden!$A:$A, 0), 0), ""))</f>
        <v>0</v>
      </c>
      <c r="AQ271" s="187" cm="1">
        <f t="array" ref="AQ271">IF(ISBLANK($E271), 0, IFERROR(INDEX(Produktionsmethoden!F:F, MATCH($E271, Produktionsmethoden!$A:$A, 0), 0), ""))</f>
        <v>0</v>
      </c>
      <c r="AR271" s="187" cm="1">
        <f t="array" ref="AR271">IF(ISBLANK($E271), 0, IFERROR(INDEX(Produktionsmethoden!G:G, MATCH($E271, Produktionsmethoden!$A:$A, 0), 0), ""))</f>
        <v>0</v>
      </c>
      <c r="AS271" s="187" cm="1">
        <f t="array" ref="AS271">IF(ISBLANK($E271), 0, IFERROR(INDEX(Produktionsmethoden!H:H, MATCH($E271, Produktionsmethoden!$A:$A, 0), 0), ""))</f>
        <v>0</v>
      </c>
      <c r="AT271" s="187" cm="1">
        <f t="array" ref="AT271">IF(ISBLANK($E271), 0, IFERROR(INDEX(Produktionsmethoden!I:I, MATCH($E271, Produktionsmethoden!$A:$A, 0), 0), ""))</f>
        <v>0</v>
      </c>
      <c r="AU271" s="188"/>
    </row>
    <row r="272" spans="1:47" s="180" customFormat="1" ht="45" customHeight="1" thickTop="1" thickBot="1">
      <c r="A272" s="170"/>
      <c r="B272" s="179"/>
      <c r="C272" s="203">
        <v>259</v>
      </c>
      <c r="D272" s="312"/>
      <c r="E272" s="303"/>
      <c r="F272" s="313"/>
      <c r="G272" s="303"/>
      <c r="H272" s="303"/>
      <c r="I272" s="164"/>
      <c r="J272" s="303"/>
      <c r="K272" s="303"/>
      <c r="L272" s="163"/>
      <c r="M272" s="163"/>
      <c r="N272" s="307" t="str">
        <f t="shared" si="4"/>
        <v>Bitte zuerst Warenmenge in M angeben</v>
      </c>
      <c r="O272" s="163"/>
      <c r="P272" s="162"/>
      <c r="Q272" s="161"/>
      <c r="R272" s="160"/>
      <c r="S272" s="160"/>
      <c r="T272" s="159"/>
      <c r="U272" s="310"/>
      <c r="V272" s="310"/>
      <c r="W272" s="310"/>
      <c r="X272" s="310"/>
      <c r="Y272" s="310"/>
      <c r="Z272" s="310"/>
      <c r="AA272" s="310"/>
      <c r="AB272" s="206"/>
      <c r="AC272" s="206"/>
      <c r="AD272" s="207"/>
      <c r="AE272" s="200" t="str">
        <f>IFERROR(IF(NOT(AM272=0), AM272 &amp; " - " &amp; INDEX(Produktionsmethoden!$M:$M, MATCH(AM272, Produktionsmethoden!$K:$K, 0)), 0), AM272)</f>
        <v>Bitte CN Code in Spalte C angeben</v>
      </c>
      <c r="AF272" s="200">
        <f>IFERROR(IF(NOT(AN272=0), AN272 &amp; " - " &amp; INDEX(Produktionsmethoden!$M:$M, MATCH(AN272, Produktionsmethoden!$K:$K, 0)), 0), AN272)</f>
        <v>0</v>
      </c>
      <c r="AG272" s="200">
        <f>IFERROR(IF(NOT(AO272=0), AO272 &amp; " - " &amp; INDEX(Produktionsmethoden!$M:$M, MATCH(AO272, Produktionsmethoden!$K:$K, 0)), 0), AO272)</f>
        <v>0</v>
      </c>
      <c r="AH272" s="200">
        <f>IFERROR(IF(NOT(AP272=0), AP272 &amp; " - " &amp; INDEX(Produktionsmethoden!$M:$M, MATCH(AP272, Produktionsmethoden!$K:$K, 0)), 0), AP272)</f>
        <v>0</v>
      </c>
      <c r="AI272" s="200">
        <f>IFERROR(IF(NOT(AQ272=0), AQ272 &amp; " - " &amp; INDEX(Produktionsmethoden!$M:$M, MATCH(AQ272, Produktionsmethoden!$K:$K, 0)), 0), AQ272)</f>
        <v>0</v>
      </c>
      <c r="AJ272" s="200">
        <f>IFERROR(IF(NOT(AR272=0), AR272 &amp; " - " &amp; INDEX(Produktionsmethoden!$M:$M, MATCH(AR272, Produktionsmethoden!$K:$K, 0)), 0), AR272)</f>
        <v>0</v>
      </c>
      <c r="AK272" s="200">
        <f>IFERROR(IF(NOT(AS272=0), AS272 &amp; " - " &amp; INDEX(Produktionsmethoden!$M:$M, MATCH(AS272, Produktionsmethoden!$K:$K, 0)), 0), AS272)</f>
        <v>0</v>
      </c>
      <c r="AL272" s="200">
        <f>IFERROR(IF(NOT(AT272=0), AT272 &amp; " - " &amp; INDEX(Produktionsmethoden!$M:$M, MATCH(AT272, Produktionsmethoden!$K:$K, 0)), 0), AT272)</f>
        <v>0</v>
      </c>
      <c r="AM272" s="187" t="str" cm="1">
        <f t="array" ref="AM272">IF(ISBLANK($E272), "Bitte CN Code in Spalte C angeben", IFERROR(INDEX(Produktionsmethoden!B:B, MATCH($E272, Produktionsmethoden!$A:$A, 0), 0), ""))</f>
        <v>Bitte CN Code in Spalte C angeben</v>
      </c>
      <c r="AN272" s="187" cm="1">
        <f t="array" ref="AN272">IF(ISBLANK($E272), 0, IFERROR(INDEX(Produktionsmethoden!C:C, MATCH($E272, Produktionsmethoden!$A:$A, 0), 0), ""))</f>
        <v>0</v>
      </c>
      <c r="AO272" s="187" cm="1">
        <f t="array" ref="AO272">IF(ISBLANK($E272), 0, IFERROR(INDEX(Produktionsmethoden!D:D, MATCH($E272, Produktionsmethoden!$A:$A, 0), 0), ""))</f>
        <v>0</v>
      </c>
      <c r="AP272" s="187" cm="1">
        <f t="array" ref="AP272">IF(ISBLANK($E272), 0, IFERROR(INDEX(Produktionsmethoden!E:E, MATCH($E272, Produktionsmethoden!$A:$A, 0), 0), ""))</f>
        <v>0</v>
      </c>
      <c r="AQ272" s="187" cm="1">
        <f t="array" ref="AQ272">IF(ISBLANK($E272), 0, IFERROR(INDEX(Produktionsmethoden!F:F, MATCH($E272, Produktionsmethoden!$A:$A, 0), 0), ""))</f>
        <v>0</v>
      </c>
      <c r="AR272" s="187" cm="1">
        <f t="array" ref="AR272">IF(ISBLANK($E272), 0, IFERROR(INDEX(Produktionsmethoden!G:G, MATCH($E272, Produktionsmethoden!$A:$A, 0), 0), ""))</f>
        <v>0</v>
      </c>
      <c r="AS272" s="187" cm="1">
        <f t="array" ref="AS272">IF(ISBLANK($E272), 0, IFERROR(INDEX(Produktionsmethoden!H:H, MATCH($E272, Produktionsmethoden!$A:$A, 0), 0), ""))</f>
        <v>0</v>
      </c>
      <c r="AT272" s="187" cm="1">
        <f t="array" ref="AT272">IF(ISBLANK($E272), 0, IFERROR(INDEX(Produktionsmethoden!I:I, MATCH($E272, Produktionsmethoden!$A:$A, 0), 0), ""))</f>
        <v>0</v>
      </c>
      <c r="AU272" s="188"/>
    </row>
    <row r="273" spans="1:47" s="180" customFormat="1" ht="45" customHeight="1" thickTop="1" thickBot="1">
      <c r="A273" s="170"/>
      <c r="B273" s="179"/>
      <c r="C273" s="203">
        <v>260</v>
      </c>
      <c r="D273" s="312"/>
      <c r="E273" s="303"/>
      <c r="F273" s="313"/>
      <c r="G273" s="303"/>
      <c r="H273" s="303"/>
      <c r="I273" s="164"/>
      <c r="J273" s="303"/>
      <c r="K273" s="303"/>
      <c r="L273" s="163"/>
      <c r="M273" s="163"/>
      <c r="N273" s="307" t="str">
        <f t="shared" si="4"/>
        <v>Bitte zuerst Warenmenge in M angeben</v>
      </c>
      <c r="O273" s="163"/>
      <c r="P273" s="162"/>
      <c r="Q273" s="161"/>
      <c r="R273" s="160"/>
      <c r="S273" s="160"/>
      <c r="T273" s="159"/>
      <c r="U273" s="310"/>
      <c r="V273" s="310"/>
      <c r="W273" s="310"/>
      <c r="X273" s="310"/>
      <c r="Y273" s="310"/>
      <c r="Z273" s="310"/>
      <c r="AA273" s="310"/>
      <c r="AB273" s="206"/>
      <c r="AC273" s="206"/>
      <c r="AD273" s="207"/>
      <c r="AE273" s="200" t="str">
        <f>IFERROR(IF(NOT(AM273=0), AM273 &amp; " - " &amp; INDEX(Produktionsmethoden!$M:$M, MATCH(AM273, Produktionsmethoden!$K:$K, 0)), 0), AM273)</f>
        <v>Bitte CN Code in Spalte C angeben</v>
      </c>
      <c r="AF273" s="200">
        <f>IFERROR(IF(NOT(AN273=0), AN273 &amp; " - " &amp; INDEX(Produktionsmethoden!$M:$M, MATCH(AN273, Produktionsmethoden!$K:$K, 0)), 0), AN273)</f>
        <v>0</v>
      </c>
      <c r="AG273" s="200">
        <f>IFERROR(IF(NOT(AO273=0), AO273 &amp; " - " &amp; INDEX(Produktionsmethoden!$M:$M, MATCH(AO273, Produktionsmethoden!$K:$K, 0)), 0), AO273)</f>
        <v>0</v>
      </c>
      <c r="AH273" s="200">
        <f>IFERROR(IF(NOT(AP273=0), AP273 &amp; " - " &amp; INDEX(Produktionsmethoden!$M:$M, MATCH(AP273, Produktionsmethoden!$K:$K, 0)), 0), AP273)</f>
        <v>0</v>
      </c>
      <c r="AI273" s="200">
        <f>IFERROR(IF(NOT(AQ273=0), AQ273 &amp; " - " &amp; INDEX(Produktionsmethoden!$M:$M, MATCH(AQ273, Produktionsmethoden!$K:$K, 0)), 0), AQ273)</f>
        <v>0</v>
      </c>
      <c r="AJ273" s="200">
        <f>IFERROR(IF(NOT(AR273=0), AR273 &amp; " - " &amp; INDEX(Produktionsmethoden!$M:$M, MATCH(AR273, Produktionsmethoden!$K:$K, 0)), 0), AR273)</f>
        <v>0</v>
      </c>
      <c r="AK273" s="200">
        <f>IFERROR(IF(NOT(AS273=0), AS273 &amp; " - " &amp; INDEX(Produktionsmethoden!$M:$M, MATCH(AS273, Produktionsmethoden!$K:$K, 0)), 0), AS273)</f>
        <v>0</v>
      </c>
      <c r="AL273" s="200">
        <f>IFERROR(IF(NOT(AT273=0), AT273 &amp; " - " &amp; INDEX(Produktionsmethoden!$M:$M, MATCH(AT273, Produktionsmethoden!$K:$K, 0)), 0), AT273)</f>
        <v>0</v>
      </c>
      <c r="AM273" s="187" t="str" cm="1">
        <f t="array" ref="AM273">IF(ISBLANK($E273), "Bitte CN Code in Spalte C angeben", IFERROR(INDEX(Produktionsmethoden!B:B, MATCH($E273, Produktionsmethoden!$A:$A, 0), 0), ""))</f>
        <v>Bitte CN Code in Spalte C angeben</v>
      </c>
      <c r="AN273" s="187" cm="1">
        <f t="array" ref="AN273">IF(ISBLANK($E273), 0, IFERROR(INDEX(Produktionsmethoden!C:C, MATCH($E273, Produktionsmethoden!$A:$A, 0), 0), ""))</f>
        <v>0</v>
      </c>
      <c r="AO273" s="187" cm="1">
        <f t="array" ref="AO273">IF(ISBLANK($E273), 0, IFERROR(INDEX(Produktionsmethoden!D:D, MATCH($E273, Produktionsmethoden!$A:$A, 0), 0), ""))</f>
        <v>0</v>
      </c>
      <c r="AP273" s="187" cm="1">
        <f t="array" ref="AP273">IF(ISBLANK($E273), 0, IFERROR(INDEX(Produktionsmethoden!E:E, MATCH($E273, Produktionsmethoden!$A:$A, 0), 0), ""))</f>
        <v>0</v>
      </c>
      <c r="AQ273" s="187" cm="1">
        <f t="array" ref="AQ273">IF(ISBLANK($E273), 0, IFERROR(INDEX(Produktionsmethoden!F:F, MATCH($E273, Produktionsmethoden!$A:$A, 0), 0), ""))</f>
        <v>0</v>
      </c>
      <c r="AR273" s="187" cm="1">
        <f t="array" ref="AR273">IF(ISBLANK($E273), 0, IFERROR(INDEX(Produktionsmethoden!G:G, MATCH($E273, Produktionsmethoden!$A:$A, 0), 0), ""))</f>
        <v>0</v>
      </c>
      <c r="AS273" s="187" cm="1">
        <f t="array" ref="AS273">IF(ISBLANK($E273), 0, IFERROR(INDEX(Produktionsmethoden!H:H, MATCH($E273, Produktionsmethoden!$A:$A, 0), 0), ""))</f>
        <v>0</v>
      </c>
      <c r="AT273" s="187" cm="1">
        <f t="array" ref="AT273">IF(ISBLANK($E273), 0, IFERROR(INDEX(Produktionsmethoden!I:I, MATCH($E273, Produktionsmethoden!$A:$A, 0), 0), ""))</f>
        <v>0</v>
      </c>
      <c r="AU273" s="188"/>
    </row>
    <row r="274" spans="1:47" s="180" customFormat="1" ht="45" customHeight="1" thickTop="1" thickBot="1">
      <c r="A274" s="170"/>
      <c r="B274" s="179"/>
      <c r="C274" s="203">
        <v>261</v>
      </c>
      <c r="D274" s="312"/>
      <c r="E274" s="303"/>
      <c r="F274" s="313"/>
      <c r="G274" s="303"/>
      <c r="H274" s="303"/>
      <c r="I274" s="164"/>
      <c r="J274" s="303"/>
      <c r="K274" s="303"/>
      <c r="L274" s="163"/>
      <c r="M274" s="163"/>
      <c r="N274" s="307" t="str">
        <f t="shared" si="4"/>
        <v>Bitte zuerst Warenmenge in M angeben</v>
      </c>
      <c r="O274" s="163"/>
      <c r="P274" s="162"/>
      <c r="Q274" s="161"/>
      <c r="R274" s="160"/>
      <c r="S274" s="160"/>
      <c r="T274" s="159"/>
      <c r="U274" s="310"/>
      <c r="V274" s="310"/>
      <c r="W274" s="310"/>
      <c r="X274" s="310"/>
      <c r="Y274" s="310"/>
      <c r="Z274" s="310"/>
      <c r="AA274" s="310"/>
      <c r="AB274" s="206"/>
      <c r="AC274" s="206"/>
      <c r="AD274" s="207"/>
      <c r="AE274" s="200" t="str">
        <f>IFERROR(IF(NOT(AM274=0), AM274 &amp; " - " &amp; INDEX(Produktionsmethoden!$M:$M, MATCH(AM274, Produktionsmethoden!$K:$K, 0)), 0), AM274)</f>
        <v>Bitte CN Code in Spalte C angeben</v>
      </c>
      <c r="AF274" s="200">
        <f>IFERROR(IF(NOT(AN274=0), AN274 &amp; " - " &amp; INDEX(Produktionsmethoden!$M:$M, MATCH(AN274, Produktionsmethoden!$K:$K, 0)), 0), AN274)</f>
        <v>0</v>
      </c>
      <c r="AG274" s="200">
        <f>IFERROR(IF(NOT(AO274=0), AO274 &amp; " - " &amp; INDEX(Produktionsmethoden!$M:$M, MATCH(AO274, Produktionsmethoden!$K:$K, 0)), 0), AO274)</f>
        <v>0</v>
      </c>
      <c r="AH274" s="200">
        <f>IFERROR(IF(NOT(AP274=0), AP274 &amp; " - " &amp; INDEX(Produktionsmethoden!$M:$M, MATCH(AP274, Produktionsmethoden!$K:$K, 0)), 0), AP274)</f>
        <v>0</v>
      </c>
      <c r="AI274" s="200">
        <f>IFERROR(IF(NOT(AQ274=0), AQ274 &amp; " - " &amp; INDEX(Produktionsmethoden!$M:$M, MATCH(AQ274, Produktionsmethoden!$K:$K, 0)), 0), AQ274)</f>
        <v>0</v>
      </c>
      <c r="AJ274" s="200">
        <f>IFERROR(IF(NOT(AR274=0), AR274 &amp; " - " &amp; INDEX(Produktionsmethoden!$M:$M, MATCH(AR274, Produktionsmethoden!$K:$K, 0)), 0), AR274)</f>
        <v>0</v>
      </c>
      <c r="AK274" s="200">
        <f>IFERROR(IF(NOT(AS274=0), AS274 &amp; " - " &amp; INDEX(Produktionsmethoden!$M:$M, MATCH(AS274, Produktionsmethoden!$K:$K, 0)), 0), AS274)</f>
        <v>0</v>
      </c>
      <c r="AL274" s="200">
        <f>IFERROR(IF(NOT(AT274=0), AT274 &amp; " - " &amp; INDEX(Produktionsmethoden!$M:$M, MATCH(AT274, Produktionsmethoden!$K:$K, 0)), 0), AT274)</f>
        <v>0</v>
      </c>
      <c r="AM274" s="187" t="str" cm="1">
        <f t="array" ref="AM274">IF(ISBLANK($E274), "Bitte CN Code in Spalte C angeben", IFERROR(INDEX(Produktionsmethoden!B:B, MATCH($E274, Produktionsmethoden!$A:$A, 0), 0), ""))</f>
        <v>Bitte CN Code in Spalte C angeben</v>
      </c>
      <c r="AN274" s="187" cm="1">
        <f t="array" ref="AN274">IF(ISBLANK($E274), 0, IFERROR(INDEX(Produktionsmethoden!C:C, MATCH($E274, Produktionsmethoden!$A:$A, 0), 0), ""))</f>
        <v>0</v>
      </c>
      <c r="AO274" s="187" cm="1">
        <f t="array" ref="AO274">IF(ISBLANK($E274), 0, IFERROR(INDEX(Produktionsmethoden!D:D, MATCH($E274, Produktionsmethoden!$A:$A, 0), 0), ""))</f>
        <v>0</v>
      </c>
      <c r="AP274" s="187" cm="1">
        <f t="array" ref="AP274">IF(ISBLANK($E274), 0, IFERROR(INDEX(Produktionsmethoden!E:E, MATCH($E274, Produktionsmethoden!$A:$A, 0), 0), ""))</f>
        <v>0</v>
      </c>
      <c r="AQ274" s="187" cm="1">
        <f t="array" ref="AQ274">IF(ISBLANK($E274), 0, IFERROR(INDEX(Produktionsmethoden!F:F, MATCH($E274, Produktionsmethoden!$A:$A, 0), 0), ""))</f>
        <v>0</v>
      </c>
      <c r="AR274" s="187" cm="1">
        <f t="array" ref="AR274">IF(ISBLANK($E274), 0, IFERROR(INDEX(Produktionsmethoden!G:G, MATCH($E274, Produktionsmethoden!$A:$A, 0), 0), ""))</f>
        <v>0</v>
      </c>
      <c r="AS274" s="187" cm="1">
        <f t="array" ref="AS274">IF(ISBLANK($E274), 0, IFERROR(INDEX(Produktionsmethoden!H:H, MATCH($E274, Produktionsmethoden!$A:$A, 0), 0), ""))</f>
        <v>0</v>
      </c>
      <c r="AT274" s="187" cm="1">
        <f t="array" ref="AT274">IF(ISBLANK($E274), 0, IFERROR(INDEX(Produktionsmethoden!I:I, MATCH($E274, Produktionsmethoden!$A:$A, 0), 0), ""))</f>
        <v>0</v>
      </c>
      <c r="AU274" s="188"/>
    </row>
    <row r="275" spans="1:47" s="180" customFormat="1" ht="45" customHeight="1" thickTop="1" thickBot="1">
      <c r="A275" s="170"/>
      <c r="B275" s="179"/>
      <c r="C275" s="203">
        <v>262</v>
      </c>
      <c r="D275" s="312"/>
      <c r="E275" s="303"/>
      <c r="F275" s="313"/>
      <c r="G275" s="303"/>
      <c r="H275" s="303"/>
      <c r="I275" s="164"/>
      <c r="J275" s="303"/>
      <c r="K275" s="303"/>
      <c r="L275" s="163"/>
      <c r="M275" s="163"/>
      <c r="N275" s="307" t="str">
        <f t="shared" si="4"/>
        <v>Bitte zuerst Warenmenge in M angeben</v>
      </c>
      <c r="O275" s="163"/>
      <c r="P275" s="162"/>
      <c r="Q275" s="161"/>
      <c r="R275" s="160"/>
      <c r="S275" s="160"/>
      <c r="T275" s="159"/>
      <c r="U275" s="310"/>
      <c r="V275" s="310"/>
      <c r="W275" s="310"/>
      <c r="X275" s="310"/>
      <c r="Y275" s="310"/>
      <c r="Z275" s="310"/>
      <c r="AA275" s="310"/>
      <c r="AB275" s="206"/>
      <c r="AC275" s="206"/>
      <c r="AD275" s="207"/>
      <c r="AE275" s="200" t="str">
        <f>IFERROR(IF(NOT(AM275=0), AM275 &amp; " - " &amp; INDEX(Produktionsmethoden!$M:$M, MATCH(AM275, Produktionsmethoden!$K:$K, 0)), 0), AM275)</f>
        <v>Bitte CN Code in Spalte C angeben</v>
      </c>
      <c r="AF275" s="200">
        <f>IFERROR(IF(NOT(AN275=0), AN275 &amp; " - " &amp; INDEX(Produktionsmethoden!$M:$M, MATCH(AN275, Produktionsmethoden!$K:$K, 0)), 0), AN275)</f>
        <v>0</v>
      </c>
      <c r="AG275" s="200">
        <f>IFERROR(IF(NOT(AO275=0), AO275 &amp; " - " &amp; INDEX(Produktionsmethoden!$M:$M, MATCH(AO275, Produktionsmethoden!$K:$K, 0)), 0), AO275)</f>
        <v>0</v>
      </c>
      <c r="AH275" s="200">
        <f>IFERROR(IF(NOT(AP275=0), AP275 &amp; " - " &amp; INDEX(Produktionsmethoden!$M:$M, MATCH(AP275, Produktionsmethoden!$K:$K, 0)), 0), AP275)</f>
        <v>0</v>
      </c>
      <c r="AI275" s="200">
        <f>IFERROR(IF(NOT(AQ275=0), AQ275 &amp; " - " &amp; INDEX(Produktionsmethoden!$M:$M, MATCH(AQ275, Produktionsmethoden!$K:$K, 0)), 0), AQ275)</f>
        <v>0</v>
      </c>
      <c r="AJ275" s="200">
        <f>IFERROR(IF(NOT(AR275=0), AR275 &amp; " - " &amp; INDEX(Produktionsmethoden!$M:$M, MATCH(AR275, Produktionsmethoden!$K:$K, 0)), 0), AR275)</f>
        <v>0</v>
      </c>
      <c r="AK275" s="200">
        <f>IFERROR(IF(NOT(AS275=0), AS275 &amp; " - " &amp; INDEX(Produktionsmethoden!$M:$M, MATCH(AS275, Produktionsmethoden!$K:$K, 0)), 0), AS275)</f>
        <v>0</v>
      </c>
      <c r="AL275" s="200">
        <f>IFERROR(IF(NOT(AT275=0), AT275 &amp; " - " &amp; INDEX(Produktionsmethoden!$M:$M, MATCH(AT275, Produktionsmethoden!$K:$K, 0)), 0), AT275)</f>
        <v>0</v>
      </c>
      <c r="AM275" s="187" t="str" cm="1">
        <f t="array" ref="AM275">IF(ISBLANK($E275), "Bitte CN Code in Spalte C angeben", IFERROR(INDEX(Produktionsmethoden!B:B, MATCH($E275, Produktionsmethoden!$A:$A, 0), 0), ""))</f>
        <v>Bitte CN Code in Spalte C angeben</v>
      </c>
      <c r="AN275" s="187" cm="1">
        <f t="array" ref="AN275">IF(ISBLANK($E275), 0, IFERROR(INDEX(Produktionsmethoden!C:C, MATCH($E275, Produktionsmethoden!$A:$A, 0), 0), ""))</f>
        <v>0</v>
      </c>
      <c r="AO275" s="187" cm="1">
        <f t="array" ref="AO275">IF(ISBLANK($E275), 0, IFERROR(INDEX(Produktionsmethoden!D:D, MATCH($E275, Produktionsmethoden!$A:$A, 0), 0), ""))</f>
        <v>0</v>
      </c>
      <c r="AP275" s="187" cm="1">
        <f t="array" ref="AP275">IF(ISBLANK($E275), 0, IFERROR(INDEX(Produktionsmethoden!E:E, MATCH($E275, Produktionsmethoden!$A:$A, 0), 0), ""))</f>
        <v>0</v>
      </c>
      <c r="AQ275" s="187" cm="1">
        <f t="array" ref="AQ275">IF(ISBLANK($E275), 0, IFERROR(INDEX(Produktionsmethoden!F:F, MATCH($E275, Produktionsmethoden!$A:$A, 0), 0), ""))</f>
        <v>0</v>
      </c>
      <c r="AR275" s="187" cm="1">
        <f t="array" ref="AR275">IF(ISBLANK($E275), 0, IFERROR(INDEX(Produktionsmethoden!G:G, MATCH($E275, Produktionsmethoden!$A:$A, 0), 0), ""))</f>
        <v>0</v>
      </c>
      <c r="AS275" s="187" cm="1">
        <f t="array" ref="AS275">IF(ISBLANK($E275), 0, IFERROR(INDEX(Produktionsmethoden!H:H, MATCH($E275, Produktionsmethoden!$A:$A, 0), 0), ""))</f>
        <v>0</v>
      </c>
      <c r="AT275" s="187" cm="1">
        <f t="array" ref="AT275">IF(ISBLANK($E275), 0, IFERROR(INDEX(Produktionsmethoden!I:I, MATCH($E275, Produktionsmethoden!$A:$A, 0), 0), ""))</f>
        <v>0</v>
      </c>
      <c r="AU275" s="188"/>
    </row>
    <row r="276" spans="1:47" s="180" customFormat="1" ht="45" customHeight="1" thickTop="1" thickBot="1">
      <c r="A276" s="170"/>
      <c r="B276" s="179"/>
      <c r="C276" s="203">
        <v>263</v>
      </c>
      <c r="D276" s="312"/>
      <c r="E276" s="303"/>
      <c r="F276" s="313"/>
      <c r="G276" s="303"/>
      <c r="H276" s="303"/>
      <c r="I276" s="164"/>
      <c r="J276" s="303"/>
      <c r="K276" s="303"/>
      <c r="L276" s="163"/>
      <c r="M276" s="163"/>
      <c r="N276" s="307" t="str">
        <f t="shared" si="4"/>
        <v>Bitte zuerst Warenmenge in M angeben</v>
      </c>
      <c r="O276" s="163"/>
      <c r="P276" s="162"/>
      <c r="Q276" s="161"/>
      <c r="R276" s="160"/>
      <c r="S276" s="160"/>
      <c r="T276" s="159"/>
      <c r="U276" s="310"/>
      <c r="V276" s="310"/>
      <c r="W276" s="310"/>
      <c r="X276" s="310"/>
      <c r="Y276" s="310"/>
      <c r="Z276" s="310"/>
      <c r="AA276" s="310"/>
      <c r="AB276" s="206"/>
      <c r="AC276" s="206"/>
      <c r="AD276" s="207"/>
      <c r="AE276" s="200" t="str">
        <f>IFERROR(IF(NOT(AM276=0), AM276 &amp; " - " &amp; INDEX(Produktionsmethoden!$M:$M, MATCH(AM276, Produktionsmethoden!$K:$K, 0)), 0), AM276)</f>
        <v>Bitte CN Code in Spalte C angeben</v>
      </c>
      <c r="AF276" s="200">
        <f>IFERROR(IF(NOT(AN276=0), AN276 &amp; " - " &amp; INDEX(Produktionsmethoden!$M:$M, MATCH(AN276, Produktionsmethoden!$K:$K, 0)), 0), AN276)</f>
        <v>0</v>
      </c>
      <c r="AG276" s="200">
        <f>IFERROR(IF(NOT(AO276=0), AO276 &amp; " - " &amp; INDEX(Produktionsmethoden!$M:$M, MATCH(AO276, Produktionsmethoden!$K:$K, 0)), 0), AO276)</f>
        <v>0</v>
      </c>
      <c r="AH276" s="200">
        <f>IFERROR(IF(NOT(AP276=0), AP276 &amp; " - " &amp; INDEX(Produktionsmethoden!$M:$M, MATCH(AP276, Produktionsmethoden!$K:$K, 0)), 0), AP276)</f>
        <v>0</v>
      </c>
      <c r="AI276" s="200">
        <f>IFERROR(IF(NOT(AQ276=0), AQ276 &amp; " - " &amp; INDEX(Produktionsmethoden!$M:$M, MATCH(AQ276, Produktionsmethoden!$K:$K, 0)), 0), AQ276)</f>
        <v>0</v>
      </c>
      <c r="AJ276" s="200">
        <f>IFERROR(IF(NOT(AR276=0), AR276 &amp; " - " &amp; INDEX(Produktionsmethoden!$M:$M, MATCH(AR276, Produktionsmethoden!$K:$K, 0)), 0), AR276)</f>
        <v>0</v>
      </c>
      <c r="AK276" s="200">
        <f>IFERROR(IF(NOT(AS276=0), AS276 &amp; " - " &amp; INDEX(Produktionsmethoden!$M:$M, MATCH(AS276, Produktionsmethoden!$K:$K, 0)), 0), AS276)</f>
        <v>0</v>
      </c>
      <c r="AL276" s="200">
        <f>IFERROR(IF(NOT(AT276=0), AT276 &amp; " - " &amp; INDEX(Produktionsmethoden!$M:$M, MATCH(AT276, Produktionsmethoden!$K:$K, 0)), 0), AT276)</f>
        <v>0</v>
      </c>
      <c r="AM276" s="187" t="str" cm="1">
        <f t="array" ref="AM276">IF(ISBLANK($E276), "Bitte CN Code in Spalte C angeben", IFERROR(INDEX(Produktionsmethoden!B:B, MATCH($E276, Produktionsmethoden!$A:$A, 0), 0), ""))</f>
        <v>Bitte CN Code in Spalte C angeben</v>
      </c>
      <c r="AN276" s="187" cm="1">
        <f t="array" ref="AN276">IF(ISBLANK($E276), 0, IFERROR(INDEX(Produktionsmethoden!C:C, MATCH($E276, Produktionsmethoden!$A:$A, 0), 0), ""))</f>
        <v>0</v>
      </c>
      <c r="AO276" s="187" cm="1">
        <f t="array" ref="AO276">IF(ISBLANK($E276), 0, IFERROR(INDEX(Produktionsmethoden!D:D, MATCH($E276, Produktionsmethoden!$A:$A, 0), 0), ""))</f>
        <v>0</v>
      </c>
      <c r="AP276" s="187" cm="1">
        <f t="array" ref="AP276">IF(ISBLANK($E276), 0, IFERROR(INDEX(Produktionsmethoden!E:E, MATCH($E276, Produktionsmethoden!$A:$A, 0), 0), ""))</f>
        <v>0</v>
      </c>
      <c r="AQ276" s="187" cm="1">
        <f t="array" ref="AQ276">IF(ISBLANK($E276), 0, IFERROR(INDEX(Produktionsmethoden!F:F, MATCH($E276, Produktionsmethoden!$A:$A, 0), 0), ""))</f>
        <v>0</v>
      </c>
      <c r="AR276" s="187" cm="1">
        <f t="array" ref="AR276">IF(ISBLANK($E276), 0, IFERROR(INDEX(Produktionsmethoden!G:G, MATCH($E276, Produktionsmethoden!$A:$A, 0), 0), ""))</f>
        <v>0</v>
      </c>
      <c r="AS276" s="187" cm="1">
        <f t="array" ref="AS276">IF(ISBLANK($E276), 0, IFERROR(INDEX(Produktionsmethoden!H:H, MATCH($E276, Produktionsmethoden!$A:$A, 0), 0), ""))</f>
        <v>0</v>
      </c>
      <c r="AT276" s="187" cm="1">
        <f t="array" ref="AT276">IF(ISBLANK($E276), 0, IFERROR(INDEX(Produktionsmethoden!I:I, MATCH($E276, Produktionsmethoden!$A:$A, 0), 0), ""))</f>
        <v>0</v>
      </c>
      <c r="AU276" s="188"/>
    </row>
    <row r="277" spans="1:47" s="180" customFormat="1" ht="45" customHeight="1" thickTop="1" thickBot="1">
      <c r="A277" s="170"/>
      <c r="B277" s="179"/>
      <c r="C277" s="203">
        <v>264</v>
      </c>
      <c r="D277" s="312"/>
      <c r="E277" s="303"/>
      <c r="F277" s="313"/>
      <c r="G277" s="303"/>
      <c r="H277" s="303"/>
      <c r="I277" s="164"/>
      <c r="J277" s="303"/>
      <c r="K277" s="303"/>
      <c r="L277" s="163"/>
      <c r="M277" s="163"/>
      <c r="N277" s="307" t="str">
        <f t="shared" si="4"/>
        <v>Bitte zuerst Warenmenge in M angeben</v>
      </c>
      <c r="O277" s="163"/>
      <c r="P277" s="162"/>
      <c r="Q277" s="161"/>
      <c r="R277" s="160"/>
      <c r="S277" s="160"/>
      <c r="T277" s="159"/>
      <c r="U277" s="310"/>
      <c r="V277" s="310"/>
      <c r="W277" s="310"/>
      <c r="X277" s="310"/>
      <c r="Y277" s="310"/>
      <c r="Z277" s="310"/>
      <c r="AA277" s="310"/>
      <c r="AB277" s="206"/>
      <c r="AC277" s="206"/>
      <c r="AD277" s="207"/>
      <c r="AE277" s="200" t="str">
        <f>IFERROR(IF(NOT(AM277=0), AM277 &amp; " - " &amp; INDEX(Produktionsmethoden!$M:$M, MATCH(AM277, Produktionsmethoden!$K:$K, 0)), 0), AM277)</f>
        <v>Bitte CN Code in Spalte C angeben</v>
      </c>
      <c r="AF277" s="200">
        <f>IFERROR(IF(NOT(AN277=0), AN277 &amp; " - " &amp; INDEX(Produktionsmethoden!$M:$M, MATCH(AN277, Produktionsmethoden!$K:$K, 0)), 0), AN277)</f>
        <v>0</v>
      </c>
      <c r="AG277" s="200">
        <f>IFERROR(IF(NOT(AO277=0), AO277 &amp; " - " &amp; INDEX(Produktionsmethoden!$M:$M, MATCH(AO277, Produktionsmethoden!$K:$K, 0)), 0), AO277)</f>
        <v>0</v>
      </c>
      <c r="AH277" s="200">
        <f>IFERROR(IF(NOT(AP277=0), AP277 &amp; " - " &amp; INDEX(Produktionsmethoden!$M:$M, MATCH(AP277, Produktionsmethoden!$K:$K, 0)), 0), AP277)</f>
        <v>0</v>
      </c>
      <c r="AI277" s="200">
        <f>IFERROR(IF(NOT(AQ277=0), AQ277 &amp; " - " &amp; INDEX(Produktionsmethoden!$M:$M, MATCH(AQ277, Produktionsmethoden!$K:$K, 0)), 0), AQ277)</f>
        <v>0</v>
      </c>
      <c r="AJ277" s="200">
        <f>IFERROR(IF(NOT(AR277=0), AR277 &amp; " - " &amp; INDEX(Produktionsmethoden!$M:$M, MATCH(AR277, Produktionsmethoden!$K:$K, 0)), 0), AR277)</f>
        <v>0</v>
      </c>
      <c r="AK277" s="200">
        <f>IFERROR(IF(NOT(AS277=0), AS277 &amp; " - " &amp; INDEX(Produktionsmethoden!$M:$M, MATCH(AS277, Produktionsmethoden!$K:$K, 0)), 0), AS277)</f>
        <v>0</v>
      </c>
      <c r="AL277" s="200">
        <f>IFERROR(IF(NOT(AT277=0), AT277 &amp; " - " &amp; INDEX(Produktionsmethoden!$M:$M, MATCH(AT277, Produktionsmethoden!$K:$K, 0)), 0), AT277)</f>
        <v>0</v>
      </c>
      <c r="AM277" s="187" t="str" cm="1">
        <f t="array" ref="AM277">IF(ISBLANK($E277), "Bitte CN Code in Spalte C angeben", IFERROR(INDEX(Produktionsmethoden!B:B, MATCH($E277, Produktionsmethoden!$A:$A, 0), 0), ""))</f>
        <v>Bitte CN Code in Spalte C angeben</v>
      </c>
      <c r="AN277" s="187" cm="1">
        <f t="array" ref="AN277">IF(ISBLANK($E277), 0, IFERROR(INDEX(Produktionsmethoden!C:C, MATCH($E277, Produktionsmethoden!$A:$A, 0), 0), ""))</f>
        <v>0</v>
      </c>
      <c r="AO277" s="187" cm="1">
        <f t="array" ref="AO277">IF(ISBLANK($E277), 0, IFERROR(INDEX(Produktionsmethoden!D:D, MATCH($E277, Produktionsmethoden!$A:$A, 0), 0), ""))</f>
        <v>0</v>
      </c>
      <c r="AP277" s="187" cm="1">
        <f t="array" ref="AP277">IF(ISBLANK($E277), 0, IFERROR(INDEX(Produktionsmethoden!E:E, MATCH($E277, Produktionsmethoden!$A:$A, 0), 0), ""))</f>
        <v>0</v>
      </c>
      <c r="AQ277" s="187" cm="1">
        <f t="array" ref="AQ277">IF(ISBLANK($E277), 0, IFERROR(INDEX(Produktionsmethoden!F:F, MATCH($E277, Produktionsmethoden!$A:$A, 0), 0), ""))</f>
        <v>0</v>
      </c>
      <c r="AR277" s="187" cm="1">
        <f t="array" ref="AR277">IF(ISBLANK($E277), 0, IFERROR(INDEX(Produktionsmethoden!G:G, MATCH($E277, Produktionsmethoden!$A:$A, 0), 0), ""))</f>
        <v>0</v>
      </c>
      <c r="AS277" s="187" cm="1">
        <f t="array" ref="AS277">IF(ISBLANK($E277), 0, IFERROR(INDEX(Produktionsmethoden!H:H, MATCH($E277, Produktionsmethoden!$A:$A, 0), 0), ""))</f>
        <v>0</v>
      </c>
      <c r="AT277" s="187" cm="1">
        <f t="array" ref="AT277">IF(ISBLANK($E277), 0, IFERROR(INDEX(Produktionsmethoden!I:I, MATCH($E277, Produktionsmethoden!$A:$A, 0), 0), ""))</f>
        <v>0</v>
      </c>
      <c r="AU277" s="188"/>
    </row>
    <row r="278" spans="1:47" s="180" customFormat="1" ht="45" customHeight="1" thickTop="1" thickBot="1">
      <c r="A278" s="170"/>
      <c r="B278" s="179"/>
      <c r="C278" s="203">
        <v>265</v>
      </c>
      <c r="D278" s="312"/>
      <c r="E278" s="303"/>
      <c r="F278" s="313"/>
      <c r="G278" s="303"/>
      <c r="H278" s="303"/>
      <c r="I278" s="164"/>
      <c r="J278" s="303"/>
      <c r="K278" s="303"/>
      <c r="L278" s="163"/>
      <c r="M278" s="163"/>
      <c r="N278" s="307" t="str">
        <f t="shared" si="4"/>
        <v>Bitte zuerst Warenmenge in M angeben</v>
      </c>
      <c r="O278" s="163"/>
      <c r="P278" s="162"/>
      <c r="Q278" s="161"/>
      <c r="R278" s="160"/>
      <c r="S278" s="160"/>
      <c r="T278" s="159"/>
      <c r="U278" s="310"/>
      <c r="V278" s="310"/>
      <c r="W278" s="310"/>
      <c r="X278" s="310"/>
      <c r="Y278" s="310"/>
      <c r="Z278" s="310"/>
      <c r="AA278" s="310"/>
      <c r="AB278" s="206"/>
      <c r="AC278" s="206"/>
      <c r="AD278" s="207"/>
      <c r="AE278" s="200" t="str">
        <f>IFERROR(IF(NOT(AM278=0), AM278 &amp; " - " &amp; INDEX(Produktionsmethoden!$M:$M, MATCH(AM278, Produktionsmethoden!$K:$K, 0)), 0), AM278)</f>
        <v>Bitte CN Code in Spalte C angeben</v>
      </c>
      <c r="AF278" s="200">
        <f>IFERROR(IF(NOT(AN278=0), AN278 &amp; " - " &amp; INDEX(Produktionsmethoden!$M:$M, MATCH(AN278, Produktionsmethoden!$K:$K, 0)), 0), AN278)</f>
        <v>0</v>
      </c>
      <c r="AG278" s="200">
        <f>IFERROR(IF(NOT(AO278=0), AO278 &amp; " - " &amp; INDEX(Produktionsmethoden!$M:$M, MATCH(AO278, Produktionsmethoden!$K:$K, 0)), 0), AO278)</f>
        <v>0</v>
      </c>
      <c r="AH278" s="200">
        <f>IFERROR(IF(NOT(AP278=0), AP278 &amp; " - " &amp; INDEX(Produktionsmethoden!$M:$M, MATCH(AP278, Produktionsmethoden!$K:$K, 0)), 0), AP278)</f>
        <v>0</v>
      </c>
      <c r="AI278" s="200">
        <f>IFERROR(IF(NOT(AQ278=0), AQ278 &amp; " - " &amp; INDEX(Produktionsmethoden!$M:$M, MATCH(AQ278, Produktionsmethoden!$K:$K, 0)), 0), AQ278)</f>
        <v>0</v>
      </c>
      <c r="AJ278" s="200">
        <f>IFERROR(IF(NOT(AR278=0), AR278 &amp; " - " &amp; INDEX(Produktionsmethoden!$M:$M, MATCH(AR278, Produktionsmethoden!$K:$K, 0)), 0), AR278)</f>
        <v>0</v>
      </c>
      <c r="AK278" s="200">
        <f>IFERROR(IF(NOT(AS278=0), AS278 &amp; " - " &amp; INDEX(Produktionsmethoden!$M:$M, MATCH(AS278, Produktionsmethoden!$K:$K, 0)), 0), AS278)</f>
        <v>0</v>
      </c>
      <c r="AL278" s="200">
        <f>IFERROR(IF(NOT(AT278=0), AT278 &amp; " - " &amp; INDEX(Produktionsmethoden!$M:$M, MATCH(AT278, Produktionsmethoden!$K:$K, 0)), 0), AT278)</f>
        <v>0</v>
      </c>
      <c r="AM278" s="187" t="str" cm="1">
        <f t="array" ref="AM278">IF(ISBLANK($E278), "Bitte CN Code in Spalte C angeben", IFERROR(INDEX(Produktionsmethoden!B:B, MATCH($E278, Produktionsmethoden!$A:$A, 0), 0), ""))</f>
        <v>Bitte CN Code in Spalte C angeben</v>
      </c>
      <c r="AN278" s="187" cm="1">
        <f t="array" ref="AN278">IF(ISBLANK($E278), 0, IFERROR(INDEX(Produktionsmethoden!C:C, MATCH($E278, Produktionsmethoden!$A:$A, 0), 0), ""))</f>
        <v>0</v>
      </c>
      <c r="AO278" s="187" cm="1">
        <f t="array" ref="AO278">IF(ISBLANK($E278), 0, IFERROR(INDEX(Produktionsmethoden!D:D, MATCH($E278, Produktionsmethoden!$A:$A, 0), 0), ""))</f>
        <v>0</v>
      </c>
      <c r="AP278" s="187" cm="1">
        <f t="array" ref="AP278">IF(ISBLANK($E278), 0, IFERROR(INDEX(Produktionsmethoden!E:E, MATCH($E278, Produktionsmethoden!$A:$A, 0), 0), ""))</f>
        <v>0</v>
      </c>
      <c r="AQ278" s="187" cm="1">
        <f t="array" ref="AQ278">IF(ISBLANK($E278), 0, IFERROR(INDEX(Produktionsmethoden!F:F, MATCH($E278, Produktionsmethoden!$A:$A, 0), 0), ""))</f>
        <v>0</v>
      </c>
      <c r="AR278" s="187" cm="1">
        <f t="array" ref="AR278">IF(ISBLANK($E278), 0, IFERROR(INDEX(Produktionsmethoden!G:G, MATCH($E278, Produktionsmethoden!$A:$A, 0), 0), ""))</f>
        <v>0</v>
      </c>
      <c r="AS278" s="187" cm="1">
        <f t="array" ref="AS278">IF(ISBLANK($E278), 0, IFERROR(INDEX(Produktionsmethoden!H:H, MATCH($E278, Produktionsmethoden!$A:$A, 0), 0), ""))</f>
        <v>0</v>
      </c>
      <c r="AT278" s="187" cm="1">
        <f t="array" ref="AT278">IF(ISBLANK($E278), 0, IFERROR(INDEX(Produktionsmethoden!I:I, MATCH($E278, Produktionsmethoden!$A:$A, 0), 0), ""))</f>
        <v>0</v>
      </c>
      <c r="AU278" s="188"/>
    </row>
    <row r="279" spans="1:47" s="180" customFormat="1" ht="45" customHeight="1" thickTop="1" thickBot="1">
      <c r="A279" s="170"/>
      <c r="B279" s="179"/>
      <c r="C279" s="203">
        <v>266</v>
      </c>
      <c r="D279" s="312"/>
      <c r="E279" s="303"/>
      <c r="F279" s="313"/>
      <c r="G279" s="303"/>
      <c r="H279" s="303"/>
      <c r="I279" s="164"/>
      <c r="J279" s="303"/>
      <c r="K279" s="303"/>
      <c r="L279" s="163"/>
      <c r="M279" s="163"/>
      <c r="N279" s="307" t="str">
        <f t="shared" si="4"/>
        <v>Bitte zuerst Warenmenge in M angeben</v>
      </c>
      <c r="O279" s="163"/>
      <c r="P279" s="162"/>
      <c r="Q279" s="161"/>
      <c r="R279" s="160"/>
      <c r="S279" s="160"/>
      <c r="T279" s="159"/>
      <c r="U279" s="310"/>
      <c r="V279" s="310"/>
      <c r="W279" s="310"/>
      <c r="X279" s="310"/>
      <c r="Y279" s="310"/>
      <c r="Z279" s="310"/>
      <c r="AA279" s="310"/>
      <c r="AB279" s="206"/>
      <c r="AC279" s="206"/>
      <c r="AD279" s="207"/>
      <c r="AE279" s="200" t="str">
        <f>IFERROR(IF(NOT(AM279=0), AM279 &amp; " - " &amp; INDEX(Produktionsmethoden!$M:$M, MATCH(AM279, Produktionsmethoden!$K:$K, 0)), 0), AM279)</f>
        <v>Bitte CN Code in Spalte C angeben</v>
      </c>
      <c r="AF279" s="200">
        <f>IFERROR(IF(NOT(AN279=0), AN279 &amp; " - " &amp; INDEX(Produktionsmethoden!$M:$M, MATCH(AN279, Produktionsmethoden!$K:$K, 0)), 0), AN279)</f>
        <v>0</v>
      </c>
      <c r="AG279" s="200">
        <f>IFERROR(IF(NOT(AO279=0), AO279 &amp; " - " &amp; INDEX(Produktionsmethoden!$M:$M, MATCH(AO279, Produktionsmethoden!$K:$K, 0)), 0), AO279)</f>
        <v>0</v>
      </c>
      <c r="AH279" s="200">
        <f>IFERROR(IF(NOT(AP279=0), AP279 &amp; " - " &amp; INDEX(Produktionsmethoden!$M:$M, MATCH(AP279, Produktionsmethoden!$K:$K, 0)), 0), AP279)</f>
        <v>0</v>
      </c>
      <c r="AI279" s="200">
        <f>IFERROR(IF(NOT(AQ279=0), AQ279 &amp; " - " &amp; INDEX(Produktionsmethoden!$M:$M, MATCH(AQ279, Produktionsmethoden!$K:$K, 0)), 0), AQ279)</f>
        <v>0</v>
      </c>
      <c r="AJ279" s="200">
        <f>IFERROR(IF(NOT(AR279=0), AR279 &amp; " - " &amp; INDEX(Produktionsmethoden!$M:$M, MATCH(AR279, Produktionsmethoden!$K:$K, 0)), 0), AR279)</f>
        <v>0</v>
      </c>
      <c r="AK279" s="200">
        <f>IFERROR(IF(NOT(AS279=0), AS279 &amp; " - " &amp; INDEX(Produktionsmethoden!$M:$M, MATCH(AS279, Produktionsmethoden!$K:$K, 0)), 0), AS279)</f>
        <v>0</v>
      </c>
      <c r="AL279" s="200">
        <f>IFERROR(IF(NOT(AT279=0), AT279 &amp; " - " &amp; INDEX(Produktionsmethoden!$M:$M, MATCH(AT279, Produktionsmethoden!$K:$K, 0)), 0), AT279)</f>
        <v>0</v>
      </c>
      <c r="AM279" s="187" t="str" cm="1">
        <f t="array" ref="AM279">IF(ISBLANK($E279), "Bitte CN Code in Spalte C angeben", IFERROR(INDEX(Produktionsmethoden!B:B, MATCH($E279, Produktionsmethoden!$A:$A, 0), 0), ""))</f>
        <v>Bitte CN Code in Spalte C angeben</v>
      </c>
      <c r="AN279" s="187" cm="1">
        <f t="array" ref="AN279">IF(ISBLANK($E279), 0, IFERROR(INDEX(Produktionsmethoden!C:C, MATCH($E279, Produktionsmethoden!$A:$A, 0), 0), ""))</f>
        <v>0</v>
      </c>
      <c r="AO279" s="187" cm="1">
        <f t="array" ref="AO279">IF(ISBLANK($E279), 0, IFERROR(INDEX(Produktionsmethoden!D:D, MATCH($E279, Produktionsmethoden!$A:$A, 0), 0), ""))</f>
        <v>0</v>
      </c>
      <c r="AP279" s="187" cm="1">
        <f t="array" ref="AP279">IF(ISBLANK($E279), 0, IFERROR(INDEX(Produktionsmethoden!E:E, MATCH($E279, Produktionsmethoden!$A:$A, 0), 0), ""))</f>
        <v>0</v>
      </c>
      <c r="AQ279" s="187" cm="1">
        <f t="array" ref="AQ279">IF(ISBLANK($E279), 0, IFERROR(INDEX(Produktionsmethoden!F:F, MATCH($E279, Produktionsmethoden!$A:$A, 0), 0), ""))</f>
        <v>0</v>
      </c>
      <c r="AR279" s="187" cm="1">
        <f t="array" ref="AR279">IF(ISBLANK($E279), 0, IFERROR(INDEX(Produktionsmethoden!G:G, MATCH($E279, Produktionsmethoden!$A:$A, 0), 0), ""))</f>
        <v>0</v>
      </c>
      <c r="AS279" s="187" cm="1">
        <f t="array" ref="AS279">IF(ISBLANK($E279), 0, IFERROR(INDEX(Produktionsmethoden!H:H, MATCH($E279, Produktionsmethoden!$A:$A, 0), 0), ""))</f>
        <v>0</v>
      </c>
      <c r="AT279" s="187" cm="1">
        <f t="array" ref="AT279">IF(ISBLANK($E279), 0, IFERROR(INDEX(Produktionsmethoden!I:I, MATCH($E279, Produktionsmethoden!$A:$A, 0), 0), ""))</f>
        <v>0</v>
      </c>
      <c r="AU279" s="188"/>
    </row>
    <row r="280" spans="1:47" s="180" customFormat="1" ht="45" customHeight="1" thickTop="1" thickBot="1">
      <c r="A280" s="170"/>
      <c r="B280" s="179"/>
      <c r="C280" s="203">
        <v>267</v>
      </c>
      <c r="D280" s="312"/>
      <c r="E280" s="303"/>
      <c r="F280" s="313"/>
      <c r="G280" s="303"/>
      <c r="H280" s="303"/>
      <c r="I280" s="164"/>
      <c r="J280" s="303"/>
      <c r="K280" s="303"/>
      <c r="L280" s="163"/>
      <c r="M280" s="163"/>
      <c r="N280" s="307" t="str">
        <f t="shared" si="4"/>
        <v>Bitte zuerst Warenmenge in M angeben</v>
      </c>
      <c r="O280" s="163"/>
      <c r="P280" s="162"/>
      <c r="Q280" s="161"/>
      <c r="R280" s="160"/>
      <c r="S280" s="160"/>
      <c r="T280" s="159"/>
      <c r="U280" s="310"/>
      <c r="V280" s="310"/>
      <c r="W280" s="310"/>
      <c r="X280" s="310"/>
      <c r="Y280" s="310"/>
      <c r="Z280" s="310"/>
      <c r="AA280" s="310"/>
      <c r="AB280" s="206"/>
      <c r="AC280" s="206"/>
      <c r="AD280" s="207"/>
      <c r="AE280" s="200" t="str">
        <f>IFERROR(IF(NOT(AM280=0), AM280 &amp; " - " &amp; INDEX(Produktionsmethoden!$M:$M, MATCH(AM280, Produktionsmethoden!$K:$K, 0)), 0), AM280)</f>
        <v>Bitte CN Code in Spalte C angeben</v>
      </c>
      <c r="AF280" s="200">
        <f>IFERROR(IF(NOT(AN280=0), AN280 &amp; " - " &amp; INDEX(Produktionsmethoden!$M:$M, MATCH(AN280, Produktionsmethoden!$K:$K, 0)), 0), AN280)</f>
        <v>0</v>
      </c>
      <c r="AG280" s="200">
        <f>IFERROR(IF(NOT(AO280=0), AO280 &amp; " - " &amp; INDEX(Produktionsmethoden!$M:$M, MATCH(AO280, Produktionsmethoden!$K:$K, 0)), 0), AO280)</f>
        <v>0</v>
      </c>
      <c r="AH280" s="200">
        <f>IFERROR(IF(NOT(AP280=0), AP280 &amp; " - " &amp; INDEX(Produktionsmethoden!$M:$M, MATCH(AP280, Produktionsmethoden!$K:$K, 0)), 0), AP280)</f>
        <v>0</v>
      </c>
      <c r="AI280" s="200">
        <f>IFERROR(IF(NOT(AQ280=0), AQ280 &amp; " - " &amp; INDEX(Produktionsmethoden!$M:$M, MATCH(AQ280, Produktionsmethoden!$K:$K, 0)), 0), AQ280)</f>
        <v>0</v>
      </c>
      <c r="AJ280" s="200">
        <f>IFERROR(IF(NOT(AR280=0), AR280 &amp; " - " &amp; INDEX(Produktionsmethoden!$M:$M, MATCH(AR280, Produktionsmethoden!$K:$K, 0)), 0), AR280)</f>
        <v>0</v>
      </c>
      <c r="AK280" s="200">
        <f>IFERROR(IF(NOT(AS280=0), AS280 &amp; " - " &amp; INDEX(Produktionsmethoden!$M:$M, MATCH(AS280, Produktionsmethoden!$K:$K, 0)), 0), AS280)</f>
        <v>0</v>
      </c>
      <c r="AL280" s="200">
        <f>IFERROR(IF(NOT(AT280=0), AT280 &amp; " - " &amp; INDEX(Produktionsmethoden!$M:$M, MATCH(AT280, Produktionsmethoden!$K:$K, 0)), 0), AT280)</f>
        <v>0</v>
      </c>
      <c r="AM280" s="187" t="str" cm="1">
        <f t="array" ref="AM280">IF(ISBLANK($E280), "Bitte CN Code in Spalte C angeben", IFERROR(INDEX(Produktionsmethoden!B:B, MATCH($E280, Produktionsmethoden!$A:$A, 0), 0), ""))</f>
        <v>Bitte CN Code in Spalte C angeben</v>
      </c>
      <c r="AN280" s="187" cm="1">
        <f t="array" ref="AN280">IF(ISBLANK($E280), 0, IFERROR(INDEX(Produktionsmethoden!C:C, MATCH($E280, Produktionsmethoden!$A:$A, 0), 0), ""))</f>
        <v>0</v>
      </c>
      <c r="AO280" s="187" cm="1">
        <f t="array" ref="AO280">IF(ISBLANK($E280), 0, IFERROR(INDEX(Produktionsmethoden!D:D, MATCH($E280, Produktionsmethoden!$A:$A, 0), 0), ""))</f>
        <v>0</v>
      </c>
      <c r="AP280" s="187" cm="1">
        <f t="array" ref="AP280">IF(ISBLANK($E280), 0, IFERROR(INDEX(Produktionsmethoden!E:E, MATCH($E280, Produktionsmethoden!$A:$A, 0), 0), ""))</f>
        <v>0</v>
      </c>
      <c r="AQ280" s="187" cm="1">
        <f t="array" ref="AQ280">IF(ISBLANK($E280), 0, IFERROR(INDEX(Produktionsmethoden!F:F, MATCH($E280, Produktionsmethoden!$A:$A, 0), 0), ""))</f>
        <v>0</v>
      </c>
      <c r="AR280" s="187" cm="1">
        <f t="array" ref="AR280">IF(ISBLANK($E280), 0, IFERROR(INDEX(Produktionsmethoden!G:G, MATCH($E280, Produktionsmethoden!$A:$A, 0), 0), ""))</f>
        <v>0</v>
      </c>
      <c r="AS280" s="187" cm="1">
        <f t="array" ref="AS280">IF(ISBLANK($E280), 0, IFERROR(INDEX(Produktionsmethoden!H:H, MATCH($E280, Produktionsmethoden!$A:$A, 0), 0), ""))</f>
        <v>0</v>
      </c>
      <c r="AT280" s="187" cm="1">
        <f t="array" ref="AT280">IF(ISBLANK($E280), 0, IFERROR(INDEX(Produktionsmethoden!I:I, MATCH($E280, Produktionsmethoden!$A:$A, 0), 0), ""))</f>
        <v>0</v>
      </c>
      <c r="AU280" s="188"/>
    </row>
    <row r="281" spans="1:47" s="180" customFormat="1" ht="45" customHeight="1" thickTop="1" thickBot="1">
      <c r="A281" s="170"/>
      <c r="B281" s="179"/>
      <c r="C281" s="203">
        <v>268</v>
      </c>
      <c r="D281" s="312"/>
      <c r="E281" s="303"/>
      <c r="F281" s="313"/>
      <c r="G281" s="303"/>
      <c r="H281" s="303"/>
      <c r="I281" s="164"/>
      <c r="J281" s="303"/>
      <c r="K281" s="303"/>
      <c r="L281" s="163"/>
      <c r="M281" s="163"/>
      <c r="N281" s="307" t="str">
        <f t="shared" si="4"/>
        <v>Bitte zuerst Warenmenge in M angeben</v>
      </c>
      <c r="O281" s="163"/>
      <c r="P281" s="162"/>
      <c r="Q281" s="161"/>
      <c r="R281" s="160"/>
      <c r="S281" s="160"/>
      <c r="T281" s="159"/>
      <c r="U281" s="310"/>
      <c r="V281" s="310"/>
      <c r="W281" s="310"/>
      <c r="X281" s="310"/>
      <c r="Y281" s="310"/>
      <c r="Z281" s="310"/>
      <c r="AA281" s="310"/>
      <c r="AB281" s="206"/>
      <c r="AC281" s="206"/>
      <c r="AD281" s="207"/>
      <c r="AE281" s="200" t="str">
        <f>IFERROR(IF(NOT(AM281=0), AM281 &amp; " - " &amp; INDEX(Produktionsmethoden!$M:$M, MATCH(AM281, Produktionsmethoden!$K:$K, 0)), 0), AM281)</f>
        <v>Bitte CN Code in Spalte C angeben</v>
      </c>
      <c r="AF281" s="200">
        <f>IFERROR(IF(NOT(AN281=0), AN281 &amp; " - " &amp; INDEX(Produktionsmethoden!$M:$M, MATCH(AN281, Produktionsmethoden!$K:$K, 0)), 0), AN281)</f>
        <v>0</v>
      </c>
      <c r="AG281" s="200">
        <f>IFERROR(IF(NOT(AO281=0), AO281 &amp; " - " &amp; INDEX(Produktionsmethoden!$M:$M, MATCH(AO281, Produktionsmethoden!$K:$K, 0)), 0), AO281)</f>
        <v>0</v>
      </c>
      <c r="AH281" s="200">
        <f>IFERROR(IF(NOT(AP281=0), AP281 &amp; " - " &amp; INDEX(Produktionsmethoden!$M:$M, MATCH(AP281, Produktionsmethoden!$K:$K, 0)), 0), AP281)</f>
        <v>0</v>
      </c>
      <c r="AI281" s="200">
        <f>IFERROR(IF(NOT(AQ281=0), AQ281 &amp; " - " &amp; INDEX(Produktionsmethoden!$M:$M, MATCH(AQ281, Produktionsmethoden!$K:$K, 0)), 0), AQ281)</f>
        <v>0</v>
      </c>
      <c r="AJ281" s="200">
        <f>IFERROR(IF(NOT(AR281=0), AR281 &amp; " - " &amp; INDEX(Produktionsmethoden!$M:$M, MATCH(AR281, Produktionsmethoden!$K:$K, 0)), 0), AR281)</f>
        <v>0</v>
      </c>
      <c r="AK281" s="200">
        <f>IFERROR(IF(NOT(AS281=0), AS281 &amp; " - " &amp; INDEX(Produktionsmethoden!$M:$M, MATCH(AS281, Produktionsmethoden!$K:$K, 0)), 0), AS281)</f>
        <v>0</v>
      </c>
      <c r="AL281" s="200">
        <f>IFERROR(IF(NOT(AT281=0), AT281 &amp; " - " &amp; INDEX(Produktionsmethoden!$M:$M, MATCH(AT281, Produktionsmethoden!$K:$K, 0)), 0), AT281)</f>
        <v>0</v>
      </c>
      <c r="AM281" s="187" t="str" cm="1">
        <f t="array" ref="AM281">IF(ISBLANK($E281), "Bitte CN Code in Spalte C angeben", IFERROR(INDEX(Produktionsmethoden!B:B, MATCH($E281, Produktionsmethoden!$A:$A, 0), 0), ""))</f>
        <v>Bitte CN Code in Spalte C angeben</v>
      </c>
      <c r="AN281" s="187" cm="1">
        <f t="array" ref="AN281">IF(ISBLANK($E281), 0, IFERROR(INDEX(Produktionsmethoden!C:C, MATCH($E281, Produktionsmethoden!$A:$A, 0), 0), ""))</f>
        <v>0</v>
      </c>
      <c r="AO281" s="187" cm="1">
        <f t="array" ref="AO281">IF(ISBLANK($E281), 0, IFERROR(INDEX(Produktionsmethoden!D:D, MATCH($E281, Produktionsmethoden!$A:$A, 0), 0), ""))</f>
        <v>0</v>
      </c>
      <c r="AP281" s="187" cm="1">
        <f t="array" ref="AP281">IF(ISBLANK($E281), 0, IFERROR(INDEX(Produktionsmethoden!E:E, MATCH($E281, Produktionsmethoden!$A:$A, 0), 0), ""))</f>
        <v>0</v>
      </c>
      <c r="AQ281" s="187" cm="1">
        <f t="array" ref="AQ281">IF(ISBLANK($E281), 0, IFERROR(INDEX(Produktionsmethoden!F:F, MATCH($E281, Produktionsmethoden!$A:$A, 0), 0), ""))</f>
        <v>0</v>
      </c>
      <c r="AR281" s="187" cm="1">
        <f t="array" ref="AR281">IF(ISBLANK($E281), 0, IFERROR(INDEX(Produktionsmethoden!G:G, MATCH($E281, Produktionsmethoden!$A:$A, 0), 0), ""))</f>
        <v>0</v>
      </c>
      <c r="AS281" s="187" cm="1">
        <f t="array" ref="AS281">IF(ISBLANK($E281), 0, IFERROR(INDEX(Produktionsmethoden!H:H, MATCH($E281, Produktionsmethoden!$A:$A, 0), 0), ""))</f>
        <v>0</v>
      </c>
      <c r="AT281" s="187" cm="1">
        <f t="array" ref="AT281">IF(ISBLANK($E281), 0, IFERROR(INDEX(Produktionsmethoden!I:I, MATCH($E281, Produktionsmethoden!$A:$A, 0), 0), ""))</f>
        <v>0</v>
      </c>
      <c r="AU281" s="188"/>
    </row>
    <row r="282" spans="1:47" s="180" customFormat="1" ht="45" customHeight="1" thickTop="1" thickBot="1">
      <c r="A282" s="170"/>
      <c r="B282" s="179"/>
      <c r="C282" s="203">
        <v>269</v>
      </c>
      <c r="D282" s="312"/>
      <c r="E282" s="303"/>
      <c r="F282" s="313"/>
      <c r="G282" s="303"/>
      <c r="H282" s="303"/>
      <c r="I282" s="164"/>
      <c r="J282" s="303"/>
      <c r="K282" s="303"/>
      <c r="L282" s="163"/>
      <c r="M282" s="163"/>
      <c r="N282" s="307" t="str">
        <f t="shared" si="4"/>
        <v>Bitte zuerst Warenmenge in M angeben</v>
      </c>
      <c r="O282" s="163"/>
      <c r="P282" s="162"/>
      <c r="Q282" s="161"/>
      <c r="R282" s="160"/>
      <c r="S282" s="160"/>
      <c r="T282" s="159"/>
      <c r="U282" s="310"/>
      <c r="V282" s="310"/>
      <c r="W282" s="310"/>
      <c r="X282" s="310"/>
      <c r="Y282" s="310"/>
      <c r="Z282" s="310"/>
      <c r="AA282" s="310"/>
      <c r="AB282" s="206"/>
      <c r="AC282" s="206"/>
      <c r="AD282" s="207"/>
      <c r="AE282" s="200" t="str">
        <f>IFERROR(IF(NOT(AM282=0), AM282 &amp; " - " &amp; INDEX(Produktionsmethoden!$M:$M, MATCH(AM282, Produktionsmethoden!$K:$K, 0)), 0), AM282)</f>
        <v>Bitte CN Code in Spalte C angeben</v>
      </c>
      <c r="AF282" s="200">
        <f>IFERROR(IF(NOT(AN282=0), AN282 &amp; " - " &amp; INDEX(Produktionsmethoden!$M:$M, MATCH(AN282, Produktionsmethoden!$K:$K, 0)), 0), AN282)</f>
        <v>0</v>
      </c>
      <c r="AG282" s="200">
        <f>IFERROR(IF(NOT(AO282=0), AO282 &amp; " - " &amp; INDEX(Produktionsmethoden!$M:$M, MATCH(AO282, Produktionsmethoden!$K:$K, 0)), 0), AO282)</f>
        <v>0</v>
      </c>
      <c r="AH282" s="200">
        <f>IFERROR(IF(NOT(AP282=0), AP282 &amp; " - " &amp; INDEX(Produktionsmethoden!$M:$M, MATCH(AP282, Produktionsmethoden!$K:$K, 0)), 0), AP282)</f>
        <v>0</v>
      </c>
      <c r="AI282" s="200">
        <f>IFERROR(IF(NOT(AQ282=0), AQ282 &amp; " - " &amp; INDEX(Produktionsmethoden!$M:$M, MATCH(AQ282, Produktionsmethoden!$K:$K, 0)), 0), AQ282)</f>
        <v>0</v>
      </c>
      <c r="AJ282" s="200">
        <f>IFERROR(IF(NOT(AR282=0), AR282 &amp; " - " &amp; INDEX(Produktionsmethoden!$M:$M, MATCH(AR282, Produktionsmethoden!$K:$K, 0)), 0), AR282)</f>
        <v>0</v>
      </c>
      <c r="AK282" s="200">
        <f>IFERROR(IF(NOT(AS282=0), AS282 &amp; " - " &amp; INDEX(Produktionsmethoden!$M:$M, MATCH(AS282, Produktionsmethoden!$K:$K, 0)), 0), AS282)</f>
        <v>0</v>
      </c>
      <c r="AL282" s="200">
        <f>IFERROR(IF(NOT(AT282=0), AT282 &amp; " - " &amp; INDEX(Produktionsmethoden!$M:$M, MATCH(AT282, Produktionsmethoden!$K:$K, 0)), 0), AT282)</f>
        <v>0</v>
      </c>
      <c r="AM282" s="187" t="str" cm="1">
        <f t="array" ref="AM282">IF(ISBLANK($E282), "Bitte CN Code in Spalte C angeben", IFERROR(INDEX(Produktionsmethoden!B:B, MATCH($E282, Produktionsmethoden!$A:$A, 0), 0), ""))</f>
        <v>Bitte CN Code in Spalte C angeben</v>
      </c>
      <c r="AN282" s="187" cm="1">
        <f t="array" ref="AN282">IF(ISBLANK($E282), 0, IFERROR(INDEX(Produktionsmethoden!C:C, MATCH($E282, Produktionsmethoden!$A:$A, 0), 0), ""))</f>
        <v>0</v>
      </c>
      <c r="AO282" s="187" cm="1">
        <f t="array" ref="AO282">IF(ISBLANK($E282), 0, IFERROR(INDEX(Produktionsmethoden!D:D, MATCH($E282, Produktionsmethoden!$A:$A, 0), 0), ""))</f>
        <v>0</v>
      </c>
      <c r="AP282" s="187" cm="1">
        <f t="array" ref="AP282">IF(ISBLANK($E282), 0, IFERROR(INDEX(Produktionsmethoden!E:E, MATCH($E282, Produktionsmethoden!$A:$A, 0), 0), ""))</f>
        <v>0</v>
      </c>
      <c r="AQ282" s="187" cm="1">
        <f t="array" ref="AQ282">IF(ISBLANK($E282), 0, IFERROR(INDEX(Produktionsmethoden!F:F, MATCH($E282, Produktionsmethoden!$A:$A, 0), 0), ""))</f>
        <v>0</v>
      </c>
      <c r="AR282" s="187" cm="1">
        <f t="array" ref="AR282">IF(ISBLANK($E282), 0, IFERROR(INDEX(Produktionsmethoden!G:G, MATCH($E282, Produktionsmethoden!$A:$A, 0), 0), ""))</f>
        <v>0</v>
      </c>
      <c r="AS282" s="187" cm="1">
        <f t="array" ref="AS282">IF(ISBLANK($E282), 0, IFERROR(INDEX(Produktionsmethoden!H:H, MATCH($E282, Produktionsmethoden!$A:$A, 0), 0), ""))</f>
        <v>0</v>
      </c>
      <c r="AT282" s="187" cm="1">
        <f t="array" ref="AT282">IF(ISBLANK($E282), 0, IFERROR(INDEX(Produktionsmethoden!I:I, MATCH($E282, Produktionsmethoden!$A:$A, 0), 0), ""))</f>
        <v>0</v>
      </c>
      <c r="AU282" s="188"/>
    </row>
    <row r="283" spans="1:47" s="180" customFormat="1" ht="45" customHeight="1" thickTop="1" thickBot="1">
      <c r="A283" s="170"/>
      <c r="B283" s="179"/>
      <c r="C283" s="203">
        <v>270</v>
      </c>
      <c r="D283" s="312"/>
      <c r="E283" s="303"/>
      <c r="F283" s="313"/>
      <c r="G283" s="303"/>
      <c r="H283" s="303"/>
      <c r="I283" s="164"/>
      <c r="J283" s="303"/>
      <c r="K283" s="303"/>
      <c r="L283" s="163"/>
      <c r="M283" s="163"/>
      <c r="N283" s="307" t="str">
        <f t="shared" si="4"/>
        <v>Bitte zuerst Warenmenge in M angeben</v>
      </c>
      <c r="O283" s="163"/>
      <c r="P283" s="162"/>
      <c r="Q283" s="161"/>
      <c r="R283" s="160"/>
      <c r="S283" s="160"/>
      <c r="T283" s="159"/>
      <c r="U283" s="310"/>
      <c r="V283" s="310"/>
      <c r="W283" s="310"/>
      <c r="X283" s="310"/>
      <c r="Y283" s="310"/>
      <c r="Z283" s="310"/>
      <c r="AA283" s="310"/>
      <c r="AB283" s="206"/>
      <c r="AC283" s="206"/>
      <c r="AD283" s="207"/>
      <c r="AE283" s="200" t="str">
        <f>IFERROR(IF(NOT(AM283=0), AM283 &amp; " - " &amp; INDEX(Produktionsmethoden!$M:$M, MATCH(AM283, Produktionsmethoden!$K:$K, 0)), 0), AM283)</f>
        <v>Bitte CN Code in Spalte C angeben</v>
      </c>
      <c r="AF283" s="200">
        <f>IFERROR(IF(NOT(AN283=0), AN283 &amp; " - " &amp; INDEX(Produktionsmethoden!$M:$M, MATCH(AN283, Produktionsmethoden!$K:$K, 0)), 0), AN283)</f>
        <v>0</v>
      </c>
      <c r="AG283" s="200">
        <f>IFERROR(IF(NOT(AO283=0), AO283 &amp; " - " &amp; INDEX(Produktionsmethoden!$M:$M, MATCH(AO283, Produktionsmethoden!$K:$K, 0)), 0), AO283)</f>
        <v>0</v>
      </c>
      <c r="AH283" s="200">
        <f>IFERROR(IF(NOT(AP283=0), AP283 &amp; " - " &amp; INDEX(Produktionsmethoden!$M:$M, MATCH(AP283, Produktionsmethoden!$K:$K, 0)), 0), AP283)</f>
        <v>0</v>
      </c>
      <c r="AI283" s="200">
        <f>IFERROR(IF(NOT(AQ283=0), AQ283 &amp; " - " &amp; INDEX(Produktionsmethoden!$M:$M, MATCH(AQ283, Produktionsmethoden!$K:$K, 0)), 0), AQ283)</f>
        <v>0</v>
      </c>
      <c r="AJ283" s="200">
        <f>IFERROR(IF(NOT(AR283=0), AR283 &amp; " - " &amp; INDEX(Produktionsmethoden!$M:$M, MATCH(AR283, Produktionsmethoden!$K:$K, 0)), 0), AR283)</f>
        <v>0</v>
      </c>
      <c r="AK283" s="200">
        <f>IFERROR(IF(NOT(AS283=0), AS283 &amp; " - " &amp; INDEX(Produktionsmethoden!$M:$M, MATCH(AS283, Produktionsmethoden!$K:$K, 0)), 0), AS283)</f>
        <v>0</v>
      </c>
      <c r="AL283" s="200">
        <f>IFERROR(IF(NOT(AT283=0), AT283 &amp; " - " &amp; INDEX(Produktionsmethoden!$M:$M, MATCH(AT283, Produktionsmethoden!$K:$K, 0)), 0), AT283)</f>
        <v>0</v>
      </c>
      <c r="AM283" s="187" t="str" cm="1">
        <f t="array" ref="AM283">IF(ISBLANK($E283), "Bitte CN Code in Spalte C angeben", IFERROR(INDEX(Produktionsmethoden!B:B, MATCH($E283, Produktionsmethoden!$A:$A, 0), 0), ""))</f>
        <v>Bitte CN Code in Spalte C angeben</v>
      </c>
      <c r="AN283" s="187" cm="1">
        <f t="array" ref="AN283">IF(ISBLANK($E283), 0, IFERROR(INDEX(Produktionsmethoden!C:C, MATCH($E283, Produktionsmethoden!$A:$A, 0), 0), ""))</f>
        <v>0</v>
      </c>
      <c r="AO283" s="187" cm="1">
        <f t="array" ref="AO283">IF(ISBLANK($E283), 0, IFERROR(INDEX(Produktionsmethoden!D:D, MATCH($E283, Produktionsmethoden!$A:$A, 0), 0), ""))</f>
        <v>0</v>
      </c>
      <c r="AP283" s="187" cm="1">
        <f t="array" ref="AP283">IF(ISBLANK($E283), 0, IFERROR(INDEX(Produktionsmethoden!E:E, MATCH($E283, Produktionsmethoden!$A:$A, 0), 0), ""))</f>
        <v>0</v>
      </c>
      <c r="AQ283" s="187" cm="1">
        <f t="array" ref="AQ283">IF(ISBLANK($E283), 0, IFERROR(INDEX(Produktionsmethoden!F:F, MATCH($E283, Produktionsmethoden!$A:$A, 0), 0), ""))</f>
        <v>0</v>
      </c>
      <c r="AR283" s="187" cm="1">
        <f t="array" ref="AR283">IF(ISBLANK($E283), 0, IFERROR(INDEX(Produktionsmethoden!G:G, MATCH($E283, Produktionsmethoden!$A:$A, 0), 0), ""))</f>
        <v>0</v>
      </c>
      <c r="AS283" s="187" cm="1">
        <f t="array" ref="AS283">IF(ISBLANK($E283), 0, IFERROR(INDEX(Produktionsmethoden!H:H, MATCH($E283, Produktionsmethoden!$A:$A, 0), 0), ""))</f>
        <v>0</v>
      </c>
      <c r="AT283" s="187" cm="1">
        <f t="array" ref="AT283">IF(ISBLANK($E283), 0, IFERROR(INDEX(Produktionsmethoden!I:I, MATCH($E283, Produktionsmethoden!$A:$A, 0), 0), ""))</f>
        <v>0</v>
      </c>
      <c r="AU283" s="188"/>
    </row>
    <row r="284" spans="1:47" s="180" customFormat="1" ht="45" customHeight="1" thickTop="1" thickBot="1">
      <c r="A284" s="170"/>
      <c r="B284" s="179"/>
      <c r="C284" s="203">
        <v>271</v>
      </c>
      <c r="D284" s="312"/>
      <c r="E284" s="303"/>
      <c r="F284" s="313"/>
      <c r="G284" s="303"/>
      <c r="H284" s="303"/>
      <c r="I284" s="164"/>
      <c r="J284" s="303"/>
      <c r="K284" s="303"/>
      <c r="L284" s="163"/>
      <c r="M284" s="163"/>
      <c r="N284" s="307" t="str">
        <f t="shared" si="4"/>
        <v>Bitte zuerst Warenmenge in M angeben</v>
      </c>
      <c r="O284" s="163"/>
      <c r="P284" s="162"/>
      <c r="Q284" s="161"/>
      <c r="R284" s="160"/>
      <c r="S284" s="160"/>
      <c r="T284" s="159"/>
      <c r="U284" s="310"/>
      <c r="V284" s="310"/>
      <c r="W284" s="310"/>
      <c r="X284" s="310"/>
      <c r="Y284" s="310"/>
      <c r="Z284" s="310"/>
      <c r="AA284" s="310"/>
      <c r="AB284" s="206"/>
      <c r="AC284" s="206"/>
      <c r="AD284" s="207"/>
      <c r="AE284" s="200" t="str">
        <f>IFERROR(IF(NOT(AM284=0), AM284 &amp; " - " &amp; INDEX(Produktionsmethoden!$M:$M, MATCH(AM284, Produktionsmethoden!$K:$K, 0)), 0), AM284)</f>
        <v>Bitte CN Code in Spalte C angeben</v>
      </c>
      <c r="AF284" s="200">
        <f>IFERROR(IF(NOT(AN284=0), AN284 &amp; " - " &amp; INDEX(Produktionsmethoden!$M:$M, MATCH(AN284, Produktionsmethoden!$K:$K, 0)), 0), AN284)</f>
        <v>0</v>
      </c>
      <c r="AG284" s="200">
        <f>IFERROR(IF(NOT(AO284=0), AO284 &amp; " - " &amp; INDEX(Produktionsmethoden!$M:$M, MATCH(AO284, Produktionsmethoden!$K:$K, 0)), 0), AO284)</f>
        <v>0</v>
      </c>
      <c r="AH284" s="200">
        <f>IFERROR(IF(NOT(AP284=0), AP284 &amp; " - " &amp; INDEX(Produktionsmethoden!$M:$M, MATCH(AP284, Produktionsmethoden!$K:$K, 0)), 0), AP284)</f>
        <v>0</v>
      </c>
      <c r="AI284" s="200">
        <f>IFERROR(IF(NOT(AQ284=0), AQ284 &amp; " - " &amp; INDEX(Produktionsmethoden!$M:$M, MATCH(AQ284, Produktionsmethoden!$K:$K, 0)), 0), AQ284)</f>
        <v>0</v>
      </c>
      <c r="AJ284" s="200">
        <f>IFERROR(IF(NOT(AR284=0), AR284 &amp; " - " &amp; INDEX(Produktionsmethoden!$M:$M, MATCH(AR284, Produktionsmethoden!$K:$K, 0)), 0), AR284)</f>
        <v>0</v>
      </c>
      <c r="AK284" s="200">
        <f>IFERROR(IF(NOT(AS284=0), AS284 &amp; " - " &amp; INDEX(Produktionsmethoden!$M:$M, MATCH(AS284, Produktionsmethoden!$K:$K, 0)), 0), AS284)</f>
        <v>0</v>
      </c>
      <c r="AL284" s="200">
        <f>IFERROR(IF(NOT(AT284=0), AT284 &amp; " - " &amp; INDEX(Produktionsmethoden!$M:$M, MATCH(AT284, Produktionsmethoden!$K:$K, 0)), 0), AT284)</f>
        <v>0</v>
      </c>
      <c r="AM284" s="187" t="str" cm="1">
        <f t="array" ref="AM284">IF(ISBLANK($E284), "Bitte CN Code in Spalte C angeben", IFERROR(INDEX(Produktionsmethoden!B:B, MATCH($E284, Produktionsmethoden!$A:$A, 0), 0), ""))</f>
        <v>Bitte CN Code in Spalte C angeben</v>
      </c>
      <c r="AN284" s="187" cm="1">
        <f t="array" ref="AN284">IF(ISBLANK($E284), 0, IFERROR(INDEX(Produktionsmethoden!C:C, MATCH($E284, Produktionsmethoden!$A:$A, 0), 0), ""))</f>
        <v>0</v>
      </c>
      <c r="AO284" s="187" cm="1">
        <f t="array" ref="AO284">IF(ISBLANK($E284), 0, IFERROR(INDEX(Produktionsmethoden!D:D, MATCH($E284, Produktionsmethoden!$A:$A, 0), 0), ""))</f>
        <v>0</v>
      </c>
      <c r="AP284" s="187" cm="1">
        <f t="array" ref="AP284">IF(ISBLANK($E284), 0, IFERROR(INDEX(Produktionsmethoden!E:E, MATCH($E284, Produktionsmethoden!$A:$A, 0), 0), ""))</f>
        <v>0</v>
      </c>
      <c r="AQ284" s="187" cm="1">
        <f t="array" ref="AQ284">IF(ISBLANK($E284), 0, IFERROR(INDEX(Produktionsmethoden!F:F, MATCH($E284, Produktionsmethoden!$A:$A, 0), 0), ""))</f>
        <v>0</v>
      </c>
      <c r="AR284" s="187" cm="1">
        <f t="array" ref="AR284">IF(ISBLANK($E284), 0, IFERROR(INDEX(Produktionsmethoden!G:G, MATCH($E284, Produktionsmethoden!$A:$A, 0), 0), ""))</f>
        <v>0</v>
      </c>
      <c r="AS284" s="187" cm="1">
        <f t="array" ref="AS284">IF(ISBLANK($E284), 0, IFERROR(INDEX(Produktionsmethoden!H:H, MATCH($E284, Produktionsmethoden!$A:$A, 0), 0), ""))</f>
        <v>0</v>
      </c>
      <c r="AT284" s="187" cm="1">
        <f t="array" ref="AT284">IF(ISBLANK($E284), 0, IFERROR(INDEX(Produktionsmethoden!I:I, MATCH($E284, Produktionsmethoden!$A:$A, 0), 0), ""))</f>
        <v>0</v>
      </c>
      <c r="AU284" s="188"/>
    </row>
    <row r="285" spans="1:47" s="180" customFormat="1" ht="45" customHeight="1" thickTop="1" thickBot="1">
      <c r="A285" s="170"/>
      <c r="B285" s="179"/>
      <c r="C285" s="203">
        <v>272</v>
      </c>
      <c r="D285" s="312"/>
      <c r="E285" s="303"/>
      <c r="F285" s="313"/>
      <c r="G285" s="303"/>
      <c r="H285" s="303"/>
      <c r="I285" s="164"/>
      <c r="J285" s="303"/>
      <c r="K285" s="303"/>
      <c r="L285" s="163"/>
      <c r="M285" s="163"/>
      <c r="N285" s="307" t="str">
        <f t="shared" si="4"/>
        <v>Bitte zuerst Warenmenge in M angeben</v>
      </c>
      <c r="O285" s="163"/>
      <c r="P285" s="162"/>
      <c r="Q285" s="161"/>
      <c r="R285" s="160"/>
      <c r="S285" s="160"/>
      <c r="T285" s="159"/>
      <c r="U285" s="310"/>
      <c r="V285" s="310"/>
      <c r="W285" s="310"/>
      <c r="X285" s="310"/>
      <c r="Y285" s="310"/>
      <c r="Z285" s="310"/>
      <c r="AA285" s="310"/>
      <c r="AB285" s="206"/>
      <c r="AC285" s="206"/>
      <c r="AD285" s="207"/>
      <c r="AE285" s="200" t="str">
        <f>IFERROR(IF(NOT(AM285=0), AM285 &amp; " - " &amp; INDEX(Produktionsmethoden!$M:$M, MATCH(AM285, Produktionsmethoden!$K:$K, 0)), 0), AM285)</f>
        <v>Bitte CN Code in Spalte C angeben</v>
      </c>
      <c r="AF285" s="200">
        <f>IFERROR(IF(NOT(AN285=0), AN285 &amp; " - " &amp; INDEX(Produktionsmethoden!$M:$M, MATCH(AN285, Produktionsmethoden!$K:$K, 0)), 0), AN285)</f>
        <v>0</v>
      </c>
      <c r="AG285" s="200">
        <f>IFERROR(IF(NOT(AO285=0), AO285 &amp; " - " &amp; INDEX(Produktionsmethoden!$M:$M, MATCH(AO285, Produktionsmethoden!$K:$K, 0)), 0), AO285)</f>
        <v>0</v>
      </c>
      <c r="AH285" s="200">
        <f>IFERROR(IF(NOT(AP285=0), AP285 &amp; " - " &amp; INDEX(Produktionsmethoden!$M:$M, MATCH(AP285, Produktionsmethoden!$K:$K, 0)), 0), AP285)</f>
        <v>0</v>
      </c>
      <c r="AI285" s="200">
        <f>IFERROR(IF(NOT(AQ285=0), AQ285 &amp; " - " &amp; INDEX(Produktionsmethoden!$M:$M, MATCH(AQ285, Produktionsmethoden!$K:$K, 0)), 0), AQ285)</f>
        <v>0</v>
      </c>
      <c r="AJ285" s="200">
        <f>IFERROR(IF(NOT(AR285=0), AR285 &amp; " - " &amp; INDEX(Produktionsmethoden!$M:$M, MATCH(AR285, Produktionsmethoden!$K:$K, 0)), 0), AR285)</f>
        <v>0</v>
      </c>
      <c r="AK285" s="200">
        <f>IFERROR(IF(NOT(AS285=0), AS285 &amp; " - " &amp; INDEX(Produktionsmethoden!$M:$M, MATCH(AS285, Produktionsmethoden!$K:$K, 0)), 0), AS285)</f>
        <v>0</v>
      </c>
      <c r="AL285" s="200">
        <f>IFERROR(IF(NOT(AT285=0), AT285 &amp; " - " &amp; INDEX(Produktionsmethoden!$M:$M, MATCH(AT285, Produktionsmethoden!$K:$K, 0)), 0), AT285)</f>
        <v>0</v>
      </c>
      <c r="AM285" s="187" t="str" cm="1">
        <f t="array" ref="AM285">IF(ISBLANK($E285), "Bitte CN Code in Spalte C angeben", IFERROR(INDEX(Produktionsmethoden!B:B, MATCH($E285, Produktionsmethoden!$A:$A, 0), 0), ""))</f>
        <v>Bitte CN Code in Spalte C angeben</v>
      </c>
      <c r="AN285" s="187" cm="1">
        <f t="array" ref="AN285">IF(ISBLANK($E285), 0, IFERROR(INDEX(Produktionsmethoden!C:C, MATCH($E285, Produktionsmethoden!$A:$A, 0), 0), ""))</f>
        <v>0</v>
      </c>
      <c r="AO285" s="187" cm="1">
        <f t="array" ref="AO285">IF(ISBLANK($E285), 0, IFERROR(INDEX(Produktionsmethoden!D:D, MATCH($E285, Produktionsmethoden!$A:$A, 0), 0), ""))</f>
        <v>0</v>
      </c>
      <c r="AP285" s="187" cm="1">
        <f t="array" ref="AP285">IF(ISBLANK($E285), 0, IFERROR(INDEX(Produktionsmethoden!E:E, MATCH($E285, Produktionsmethoden!$A:$A, 0), 0), ""))</f>
        <v>0</v>
      </c>
      <c r="AQ285" s="187" cm="1">
        <f t="array" ref="AQ285">IF(ISBLANK($E285), 0, IFERROR(INDEX(Produktionsmethoden!F:F, MATCH($E285, Produktionsmethoden!$A:$A, 0), 0), ""))</f>
        <v>0</v>
      </c>
      <c r="AR285" s="187" cm="1">
        <f t="array" ref="AR285">IF(ISBLANK($E285), 0, IFERROR(INDEX(Produktionsmethoden!G:G, MATCH($E285, Produktionsmethoden!$A:$A, 0), 0), ""))</f>
        <v>0</v>
      </c>
      <c r="AS285" s="187" cm="1">
        <f t="array" ref="AS285">IF(ISBLANK($E285), 0, IFERROR(INDEX(Produktionsmethoden!H:H, MATCH($E285, Produktionsmethoden!$A:$A, 0), 0), ""))</f>
        <v>0</v>
      </c>
      <c r="AT285" s="187" cm="1">
        <f t="array" ref="AT285">IF(ISBLANK($E285), 0, IFERROR(INDEX(Produktionsmethoden!I:I, MATCH($E285, Produktionsmethoden!$A:$A, 0), 0), ""))</f>
        <v>0</v>
      </c>
      <c r="AU285" s="188"/>
    </row>
    <row r="286" spans="1:47" s="180" customFormat="1" ht="45" customHeight="1" thickTop="1" thickBot="1">
      <c r="A286" s="170"/>
      <c r="B286" s="179"/>
      <c r="C286" s="203">
        <v>273</v>
      </c>
      <c r="D286" s="312"/>
      <c r="E286" s="303"/>
      <c r="F286" s="313"/>
      <c r="G286" s="303"/>
      <c r="H286" s="303"/>
      <c r="I286" s="164"/>
      <c r="J286" s="303"/>
      <c r="K286" s="303"/>
      <c r="L286" s="163"/>
      <c r="M286" s="163"/>
      <c r="N286" s="307" t="str">
        <f t="shared" si="4"/>
        <v>Bitte zuerst Warenmenge in M angeben</v>
      </c>
      <c r="O286" s="163"/>
      <c r="P286" s="162"/>
      <c r="Q286" s="161"/>
      <c r="R286" s="160"/>
      <c r="S286" s="160"/>
      <c r="T286" s="159"/>
      <c r="U286" s="310"/>
      <c r="V286" s="310"/>
      <c r="W286" s="310"/>
      <c r="X286" s="310"/>
      <c r="Y286" s="310"/>
      <c r="Z286" s="310"/>
      <c r="AA286" s="310"/>
      <c r="AB286" s="206"/>
      <c r="AC286" s="206"/>
      <c r="AD286" s="207"/>
      <c r="AE286" s="200" t="str">
        <f>IFERROR(IF(NOT(AM286=0), AM286 &amp; " - " &amp; INDEX(Produktionsmethoden!$M:$M, MATCH(AM286, Produktionsmethoden!$K:$K, 0)), 0), AM286)</f>
        <v>Bitte CN Code in Spalte C angeben</v>
      </c>
      <c r="AF286" s="200">
        <f>IFERROR(IF(NOT(AN286=0), AN286 &amp; " - " &amp; INDEX(Produktionsmethoden!$M:$M, MATCH(AN286, Produktionsmethoden!$K:$K, 0)), 0), AN286)</f>
        <v>0</v>
      </c>
      <c r="AG286" s="200">
        <f>IFERROR(IF(NOT(AO286=0), AO286 &amp; " - " &amp; INDEX(Produktionsmethoden!$M:$M, MATCH(AO286, Produktionsmethoden!$K:$K, 0)), 0), AO286)</f>
        <v>0</v>
      </c>
      <c r="AH286" s="200">
        <f>IFERROR(IF(NOT(AP286=0), AP286 &amp; " - " &amp; INDEX(Produktionsmethoden!$M:$M, MATCH(AP286, Produktionsmethoden!$K:$K, 0)), 0), AP286)</f>
        <v>0</v>
      </c>
      <c r="AI286" s="200">
        <f>IFERROR(IF(NOT(AQ286=0), AQ286 &amp; " - " &amp; INDEX(Produktionsmethoden!$M:$M, MATCH(AQ286, Produktionsmethoden!$K:$K, 0)), 0), AQ286)</f>
        <v>0</v>
      </c>
      <c r="AJ286" s="200">
        <f>IFERROR(IF(NOT(AR286=0), AR286 &amp; " - " &amp; INDEX(Produktionsmethoden!$M:$M, MATCH(AR286, Produktionsmethoden!$K:$K, 0)), 0), AR286)</f>
        <v>0</v>
      </c>
      <c r="AK286" s="200">
        <f>IFERROR(IF(NOT(AS286=0), AS286 &amp; " - " &amp; INDEX(Produktionsmethoden!$M:$M, MATCH(AS286, Produktionsmethoden!$K:$K, 0)), 0), AS286)</f>
        <v>0</v>
      </c>
      <c r="AL286" s="200">
        <f>IFERROR(IF(NOT(AT286=0), AT286 &amp; " - " &amp; INDEX(Produktionsmethoden!$M:$M, MATCH(AT286, Produktionsmethoden!$K:$K, 0)), 0), AT286)</f>
        <v>0</v>
      </c>
      <c r="AM286" s="187" t="str" cm="1">
        <f t="array" ref="AM286">IF(ISBLANK($E286), "Bitte CN Code in Spalte C angeben", IFERROR(INDEX(Produktionsmethoden!B:B, MATCH($E286, Produktionsmethoden!$A:$A, 0), 0), ""))</f>
        <v>Bitte CN Code in Spalte C angeben</v>
      </c>
      <c r="AN286" s="187" cm="1">
        <f t="array" ref="AN286">IF(ISBLANK($E286), 0, IFERROR(INDEX(Produktionsmethoden!C:C, MATCH($E286, Produktionsmethoden!$A:$A, 0), 0), ""))</f>
        <v>0</v>
      </c>
      <c r="AO286" s="187" cm="1">
        <f t="array" ref="AO286">IF(ISBLANK($E286), 0, IFERROR(INDEX(Produktionsmethoden!D:D, MATCH($E286, Produktionsmethoden!$A:$A, 0), 0), ""))</f>
        <v>0</v>
      </c>
      <c r="AP286" s="187" cm="1">
        <f t="array" ref="AP286">IF(ISBLANK($E286), 0, IFERROR(INDEX(Produktionsmethoden!E:E, MATCH($E286, Produktionsmethoden!$A:$A, 0), 0), ""))</f>
        <v>0</v>
      </c>
      <c r="AQ286" s="187" cm="1">
        <f t="array" ref="AQ286">IF(ISBLANK($E286), 0, IFERROR(INDEX(Produktionsmethoden!F:F, MATCH($E286, Produktionsmethoden!$A:$A, 0), 0), ""))</f>
        <v>0</v>
      </c>
      <c r="AR286" s="187" cm="1">
        <f t="array" ref="AR286">IF(ISBLANK($E286), 0, IFERROR(INDEX(Produktionsmethoden!G:G, MATCH($E286, Produktionsmethoden!$A:$A, 0), 0), ""))</f>
        <v>0</v>
      </c>
      <c r="AS286" s="187" cm="1">
        <f t="array" ref="AS286">IF(ISBLANK($E286), 0, IFERROR(INDEX(Produktionsmethoden!H:H, MATCH($E286, Produktionsmethoden!$A:$A, 0), 0), ""))</f>
        <v>0</v>
      </c>
      <c r="AT286" s="187" cm="1">
        <f t="array" ref="AT286">IF(ISBLANK($E286), 0, IFERROR(INDEX(Produktionsmethoden!I:I, MATCH($E286, Produktionsmethoden!$A:$A, 0), 0), ""))</f>
        <v>0</v>
      </c>
      <c r="AU286" s="188"/>
    </row>
    <row r="287" spans="1:47" s="180" customFormat="1" ht="45" customHeight="1" thickTop="1" thickBot="1">
      <c r="A287" s="170"/>
      <c r="B287" s="179"/>
      <c r="C287" s="203">
        <v>274</v>
      </c>
      <c r="D287" s="312"/>
      <c r="E287" s="303"/>
      <c r="F287" s="313"/>
      <c r="G287" s="303"/>
      <c r="H287" s="303"/>
      <c r="I287" s="164"/>
      <c r="J287" s="303"/>
      <c r="K287" s="303"/>
      <c r="L287" s="163"/>
      <c r="M287" s="163"/>
      <c r="N287" s="307" t="str">
        <f t="shared" si="4"/>
        <v>Bitte zuerst Warenmenge in M angeben</v>
      </c>
      <c r="O287" s="163"/>
      <c r="P287" s="162"/>
      <c r="Q287" s="161"/>
      <c r="R287" s="160"/>
      <c r="S287" s="160"/>
      <c r="T287" s="159"/>
      <c r="U287" s="310"/>
      <c r="V287" s="310"/>
      <c r="W287" s="310"/>
      <c r="X287" s="310"/>
      <c r="Y287" s="310"/>
      <c r="Z287" s="310"/>
      <c r="AA287" s="310"/>
      <c r="AB287" s="206"/>
      <c r="AC287" s="206"/>
      <c r="AD287" s="207"/>
      <c r="AE287" s="200" t="str">
        <f>IFERROR(IF(NOT(AM287=0), AM287 &amp; " - " &amp; INDEX(Produktionsmethoden!$M:$M, MATCH(AM287, Produktionsmethoden!$K:$K, 0)), 0), AM287)</f>
        <v>Bitte CN Code in Spalte C angeben</v>
      </c>
      <c r="AF287" s="200">
        <f>IFERROR(IF(NOT(AN287=0), AN287 &amp; " - " &amp; INDEX(Produktionsmethoden!$M:$M, MATCH(AN287, Produktionsmethoden!$K:$K, 0)), 0), AN287)</f>
        <v>0</v>
      </c>
      <c r="AG287" s="200">
        <f>IFERROR(IF(NOT(AO287=0), AO287 &amp; " - " &amp; INDEX(Produktionsmethoden!$M:$M, MATCH(AO287, Produktionsmethoden!$K:$K, 0)), 0), AO287)</f>
        <v>0</v>
      </c>
      <c r="AH287" s="200">
        <f>IFERROR(IF(NOT(AP287=0), AP287 &amp; " - " &amp; INDEX(Produktionsmethoden!$M:$M, MATCH(AP287, Produktionsmethoden!$K:$K, 0)), 0), AP287)</f>
        <v>0</v>
      </c>
      <c r="AI287" s="200">
        <f>IFERROR(IF(NOT(AQ287=0), AQ287 &amp; " - " &amp; INDEX(Produktionsmethoden!$M:$M, MATCH(AQ287, Produktionsmethoden!$K:$K, 0)), 0), AQ287)</f>
        <v>0</v>
      </c>
      <c r="AJ287" s="200">
        <f>IFERROR(IF(NOT(AR287=0), AR287 &amp; " - " &amp; INDEX(Produktionsmethoden!$M:$M, MATCH(AR287, Produktionsmethoden!$K:$K, 0)), 0), AR287)</f>
        <v>0</v>
      </c>
      <c r="AK287" s="200">
        <f>IFERROR(IF(NOT(AS287=0), AS287 &amp; " - " &amp; INDEX(Produktionsmethoden!$M:$M, MATCH(AS287, Produktionsmethoden!$K:$K, 0)), 0), AS287)</f>
        <v>0</v>
      </c>
      <c r="AL287" s="200">
        <f>IFERROR(IF(NOT(AT287=0), AT287 &amp; " - " &amp; INDEX(Produktionsmethoden!$M:$M, MATCH(AT287, Produktionsmethoden!$K:$K, 0)), 0), AT287)</f>
        <v>0</v>
      </c>
      <c r="AM287" s="187" t="str" cm="1">
        <f t="array" ref="AM287">IF(ISBLANK($E287), "Bitte CN Code in Spalte C angeben", IFERROR(INDEX(Produktionsmethoden!B:B, MATCH($E287, Produktionsmethoden!$A:$A, 0), 0), ""))</f>
        <v>Bitte CN Code in Spalte C angeben</v>
      </c>
      <c r="AN287" s="187" cm="1">
        <f t="array" ref="AN287">IF(ISBLANK($E287), 0, IFERROR(INDEX(Produktionsmethoden!C:C, MATCH($E287, Produktionsmethoden!$A:$A, 0), 0), ""))</f>
        <v>0</v>
      </c>
      <c r="AO287" s="187" cm="1">
        <f t="array" ref="AO287">IF(ISBLANK($E287), 0, IFERROR(INDEX(Produktionsmethoden!D:D, MATCH($E287, Produktionsmethoden!$A:$A, 0), 0), ""))</f>
        <v>0</v>
      </c>
      <c r="AP287" s="187" cm="1">
        <f t="array" ref="AP287">IF(ISBLANK($E287), 0, IFERROR(INDEX(Produktionsmethoden!E:E, MATCH($E287, Produktionsmethoden!$A:$A, 0), 0), ""))</f>
        <v>0</v>
      </c>
      <c r="AQ287" s="187" cm="1">
        <f t="array" ref="AQ287">IF(ISBLANK($E287), 0, IFERROR(INDEX(Produktionsmethoden!F:F, MATCH($E287, Produktionsmethoden!$A:$A, 0), 0), ""))</f>
        <v>0</v>
      </c>
      <c r="AR287" s="187" cm="1">
        <f t="array" ref="AR287">IF(ISBLANK($E287), 0, IFERROR(INDEX(Produktionsmethoden!G:G, MATCH($E287, Produktionsmethoden!$A:$A, 0), 0), ""))</f>
        <v>0</v>
      </c>
      <c r="AS287" s="187" cm="1">
        <f t="array" ref="AS287">IF(ISBLANK($E287), 0, IFERROR(INDEX(Produktionsmethoden!H:H, MATCH($E287, Produktionsmethoden!$A:$A, 0), 0), ""))</f>
        <v>0</v>
      </c>
      <c r="AT287" s="187" cm="1">
        <f t="array" ref="AT287">IF(ISBLANK($E287), 0, IFERROR(INDEX(Produktionsmethoden!I:I, MATCH($E287, Produktionsmethoden!$A:$A, 0), 0), ""))</f>
        <v>0</v>
      </c>
      <c r="AU287" s="188"/>
    </row>
    <row r="288" spans="1:47" s="180" customFormat="1" ht="45" customHeight="1" thickTop="1" thickBot="1">
      <c r="A288" s="170"/>
      <c r="B288" s="179"/>
      <c r="C288" s="203">
        <v>275</v>
      </c>
      <c r="D288" s="312"/>
      <c r="E288" s="303"/>
      <c r="F288" s="313"/>
      <c r="G288" s="303"/>
      <c r="H288" s="303"/>
      <c r="I288" s="164"/>
      <c r="J288" s="303"/>
      <c r="K288" s="303"/>
      <c r="L288" s="163"/>
      <c r="M288" s="163"/>
      <c r="N288" s="307" t="str">
        <f t="shared" si="4"/>
        <v>Bitte zuerst Warenmenge in M angeben</v>
      </c>
      <c r="O288" s="163"/>
      <c r="P288" s="162"/>
      <c r="Q288" s="161"/>
      <c r="R288" s="160"/>
      <c r="S288" s="160"/>
      <c r="T288" s="159"/>
      <c r="U288" s="310"/>
      <c r="V288" s="310"/>
      <c r="W288" s="310"/>
      <c r="X288" s="310"/>
      <c r="Y288" s="310"/>
      <c r="Z288" s="310"/>
      <c r="AA288" s="310"/>
      <c r="AB288" s="206"/>
      <c r="AC288" s="206"/>
      <c r="AD288" s="207"/>
      <c r="AE288" s="200" t="str">
        <f>IFERROR(IF(NOT(AM288=0), AM288 &amp; " - " &amp; INDEX(Produktionsmethoden!$M:$M, MATCH(AM288, Produktionsmethoden!$K:$K, 0)), 0), AM288)</f>
        <v>Bitte CN Code in Spalte C angeben</v>
      </c>
      <c r="AF288" s="200">
        <f>IFERROR(IF(NOT(AN288=0), AN288 &amp; " - " &amp; INDEX(Produktionsmethoden!$M:$M, MATCH(AN288, Produktionsmethoden!$K:$K, 0)), 0), AN288)</f>
        <v>0</v>
      </c>
      <c r="AG288" s="200">
        <f>IFERROR(IF(NOT(AO288=0), AO288 &amp; " - " &amp; INDEX(Produktionsmethoden!$M:$M, MATCH(AO288, Produktionsmethoden!$K:$K, 0)), 0), AO288)</f>
        <v>0</v>
      </c>
      <c r="AH288" s="200">
        <f>IFERROR(IF(NOT(AP288=0), AP288 &amp; " - " &amp; INDEX(Produktionsmethoden!$M:$M, MATCH(AP288, Produktionsmethoden!$K:$K, 0)), 0), AP288)</f>
        <v>0</v>
      </c>
      <c r="AI288" s="200">
        <f>IFERROR(IF(NOT(AQ288=0), AQ288 &amp; " - " &amp; INDEX(Produktionsmethoden!$M:$M, MATCH(AQ288, Produktionsmethoden!$K:$K, 0)), 0), AQ288)</f>
        <v>0</v>
      </c>
      <c r="AJ288" s="200">
        <f>IFERROR(IF(NOT(AR288=0), AR288 &amp; " - " &amp; INDEX(Produktionsmethoden!$M:$M, MATCH(AR288, Produktionsmethoden!$K:$K, 0)), 0), AR288)</f>
        <v>0</v>
      </c>
      <c r="AK288" s="200">
        <f>IFERROR(IF(NOT(AS288=0), AS288 &amp; " - " &amp; INDEX(Produktionsmethoden!$M:$M, MATCH(AS288, Produktionsmethoden!$K:$K, 0)), 0), AS288)</f>
        <v>0</v>
      </c>
      <c r="AL288" s="200">
        <f>IFERROR(IF(NOT(AT288=0), AT288 &amp; " - " &amp; INDEX(Produktionsmethoden!$M:$M, MATCH(AT288, Produktionsmethoden!$K:$K, 0)), 0), AT288)</f>
        <v>0</v>
      </c>
      <c r="AM288" s="187" t="str" cm="1">
        <f t="array" ref="AM288">IF(ISBLANK($E288), "Bitte CN Code in Spalte C angeben", IFERROR(INDEX(Produktionsmethoden!B:B, MATCH($E288, Produktionsmethoden!$A:$A, 0), 0), ""))</f>
        <v>Bitte CN Code in Spalte C angeben</v>
      </c>
      <c r="AN288" s="187" cm="1">
        <f t="array" ref="AN288">IF(ISBLANK($E288), 0, IFERROR(INDEX(Produktionsmethoden!C:C, MATCH($E288, Produktionsmethoden!$A:$A, 0), 0), ""))</f>
        <v>0</v>
      </c>
      <c r="AO288" s="187" cm="1">
        <f t="array" ref="AO288">IF(ISBLANK($E288), 0, IFERROR(INDEX(Produktionsmethoden!D:D, MATCH($E288, Produktionsmethoden!$A:$A, 0), 0), ""))</f>
        <v>0</v>
      </c>
      <c r="AP288" s="187" cm="1">
        <f t="array" ref="AP288">IF(ISBLANK($E288), 0, IFERROR(INDEX(Produktionsmethoden!E:E, MATCH($E288, Produktionsmethoden!$A:$A, 0), 0), ""))</f>
        <v>0</v>
      </c>
      <c r="AQ288" s="187" cm="1">
        <f t="array" ref="AQ288">IF(ISBLANK($E288), 0, IFERROR(INDEX(Produktionsmethoden!F:F, MATCH($E288, Produktionsmethoden!$A:$A, 0), 0), ""))</f>
        <v>0</v>
      </c>
      <c r="AR288" s="187" cm="1">
        <f t="array" ref="AR288">IF(ISBLANK($E288), 0, IFERROR(INDEX(Produktionsmethoden!G:G, MATCH($E288, Produktionsmethoden!$A:$A, 0), 0), ""))</f>
        <v>0</v>
      </c>
      <c r="AS288" s="187" cm="1">
        <f t="array" ref="AS288">IF(ISBLANK($E288), 0, IFERROR(INDEX(Produktionsmethoden!H:H, MATCH($E288, Produktionsmethoden!$A:$A, 0), 0), ""))</f>
        <v>0</v>
      </c>
      <c r="AT288" s="187" cm="1">
        <f t="array" ref="AT288">IF(ISBLANK($E288), 0, IFERROR(INDEX(Produktionsmethoden!I:I, MATCH($E288, Produktionsmethoden!$A:$A, 0), 0), ""))</f>
        <v>0</v>
      </c>
      <c r="AU288" s="188"/>
    </row>
    <row r="289" spans="1:47" s="180" customFormat="1" ht="45" customHeight="1" thickTop="1" thickBot="1">
      <c r="A289" s="170"/>
      <c r="B289" s="179"/>
      <c r="C289" s="203">
        <v>276</v>
      </c>
      <c r="D289" s="312"/>
      <c r="E289" s="303"/>
      <c r="F289" s="313"/>
      <c r="G289" s="303"/>
      <c r="H289" s="303"/>
      <c r="I289" s="164"/>
      <c r="J289" s="303"/>
      <c r="K289" s="303"/>
      <c r="L289" s="163"/>
      <c r="M289" s="163"/>
      <c r="N289" s="307" t="str">
        <f t="shared" si="4"/>
        <v>Bitte zuerst Warenmenge in M angeben</v>
      </c>
      <c r="O289" s="163"/>
      <c r="P289" s="162"/>
      <c r="Q289" s="161"/>
      <c r="R289" s="160"/>
      <c r="S289" s="160"/>
      <c r="T289" s="159"/>
      <c r="U289" s="310"/>
      <c r="V289" s="310"/>
      <c r="W289" s="310"/>
      <c r="X289" s="310"/>
      <c r="Y289" s="310"/>
      <c r="Z289" s="310"/>
      <c r="AA289" s="310"/>
      <c r="AB289" s="206"/>
      <c r="AC289" s="206"/>
      <c r="AD289" s="207"/>
      <c r="AE289" s="200" t="str">
        <f>IFERROR(IF(NOT(AM289=0), AM289 &amp; " - " &amp; INDEX(Produktionsmethoden!$M:$M, MATCH(AM289, Produktionsmethoden!$K:$K, 0)), 0), AM289)</f>
        <v>Bitte CN Code in Spalte C angeben</v>
      </c>
      <c r="AF289" s="200">
        <f>IFERROR(IF(NOT(AN289=0), AN289 &amp; " - " &amp; INDEX(Produktionsmethoden!$M:$M, MATCH(AN289, Produktionsmethoden!$K:$K, 0)), 0), AN289)</f>
        <v>0</v>
      </c>
      <c r="AG289" s="200">
        <f>IFERROR(IF(NOT(AO289=0), AO289 &amp; " - " &amp; INDEX(Produktionsmethoden!$M:$M, MATCH(AO289, Produktionsmethoden!$K:$K, 0)), 0), AO289)</f>
        <v>0</v>
      </c>
      <c r="AH289" s="200">
        <f>IFERROR(IF(NOT(AP289=0), AP289 &amp; " - " &amp; INDEX(Produktionsmethoden!$M:$M, MATCH(AP289, Produktionsmethoden!$K:$K, 0)), 0), AP289)</f>
        <v>0</v>
      </c>
      <c r="AI289" s="200">
        <f>IFERROR(IF(NOT(AQ289=0), AQ289 &amp; " - " &amp; INDEX(Produktionsmethoden!$M:$M, MATCH(AQ289, Produktionsmethoden!$K:$K, 0)), 0), AQ289)</f>
        <v>0</v>
      </c>
      <c r="AJ289" s="200">
        <f>IFERROR(IF(NOT(AR289=0), AR289 &amp; " - " &amp; INDEX(Produktionsmethoden!$M:$M, MATCH(AR289, Produktionsmethoden!$K:$K, 0)), 0), AR289)</f>
        <v>0</v>
      </c>
      <c r="AK289" s="200">
        <f>IFERROR(IF(NOT(AS289=0), AS289 &amp; " - " &amp; INDEX(Produktionsmethoden!$M:$M, MATCH(AS289, Produktionsmethoden!$K:$K, 0)), 0), AS289)</f>
        <v>0</v>
      </c>
      <c r="AL289" s="200">
        <f>IFERROR(IF(NOT(AT289=0), AT289 &amp; " - " &amp; INDEX(Produktionsmethoden!$M:$M, MATCH(AT289, Produktionsmethoden!$K:$K, 0)), 0), AT289)</f>
        <v>0</v>
      </c>
      <c r="AM289" s="187" t="str" cm="1">
        <f t="array" ref="AM289">IF(ISBLANK($E289), "Bitte CN Code in Spalte C angeben", IFERROR(INDEX(Produktionsmethoden!B:B, MATCH($E289, Produktionsmethoden!$A:$A, 0), 0), ""))</f>
        <v>Bitte CN Code in Spalte C angeben</v>
      </c>
      <c r="AN289" s="187" cm="1">
        <f t="array" ref="AN289">IF(ISBLANK($E289), 0, IFERROR(INDEX(Produktionsmethoden!C:C, MATCH($E289, Produktionsmethoden!$A:$A, 0), 0), ""))</f>
        <v>0</v>
      </c>
      <c r="AO289" s="187" cm="1">
        <f t="array" ref="AO289">IF(ISBLANK($E289), 0, IFERROR(INDEX(Produktionsmethoden!D:D, MATCH($E289, Produktionsmethoden!$A:$A, 0), 0), ""))</f>
        <v>0</v>
      </c>
      <c r="AP289" s="187" cm="1">
        <f t="array" ref="AP289">IF(ISBLANK($E289), 0, IFERROR(INDEX(Produktionsmethoden!E:E, MATCH($E289, Produktionsmethoden!$A:$A, 0), 0), ""))</f>
        <v>0</v>
      </c>
      <c r="AQ289" s="187" cm="1">
        <f t="array" ref="AQ289">IF(ISBLANK($E289), 0, IFERROR(INDEX(Produktionsmethoden!F:F, MATCH($E289, Produktionsmethoden!$A:$A, 0), 0), ""))</f>
        <v>0</v>
      </c>
      <c r="AR289" s="187" cm="1">
        <f t="array" ref="AR289">IF(ISBLANK($E289), 0, IFERROR(INDEX(Produktionsmethoden!G:G, MATCH($E289, Produktionsmethoden!$A:$A, 0), 0), ""))</f>
        <v>0</v>
      </c>
      <c r="AS289" s="187" cm="1">
        <f t="array" ref="AS289">IF(ISBLANK($E289), 0, IFERROR(INDEX(Produktionsmethoden!H:H, MATCH($E289, Produktionsmethoden!$A:$A, 0), 0), ""))</f>
        <v>0</v>
      </c>
      <c r="AT289" s="187" cm="1">
        <f t="array" ref="AT289">IF(ISBLANK($E289), 0, IFERROR(INDEX(Produktionsmethoden!I:I, MATCH($E289, Produktionsmethoden!$A:$A, 0), 0), ""))</f>
        <v>0</v>
      </c>
      <c r="AU289" s="188"/>
    </row>
    <row r="290" spans="1:47" s="180" customFormat="1" ht="45" customHeight="1" thickTop="1" thickBot="1">
      <c r="A290" s="170"/>
      <c r="B290" s="179"/>
      <c r="C290" s="203">
        <v>277</v>
      </c>
      <c r="D290" s="312"/>
      <c r="E290" s="303"/>
      <c r="F290" s="313"/>
      <c r="G290" s="303"/>
      <c r="H290" s="303"/>
      <c r="I290" s="164"/>
      <c r="J290" s="303"/>
      <c r="K290" s="303"/>
      <c r="L290" s="163"/>
      <c r="M290" s="163"/>
      <c r="N290" s="307" t="str">
        <f t="shared" si="4"/>
        <v>Bitte zuerst Warenmenge in M angeben</v>
      </c>
      <c r="O290" s="163"/>
      <c r="P290" s="162"/>
      <c r="Q290" s="161"/>
      <c r="R290" s="160"/>
      <c r="S290" s="160"/>
      <c r="T290" s="159"/>
      <c r="U290" s="310"/>
      <c r="V290" s="310"/>
      <c r="W290" s="310"/>
      <c r="X290" s="310"/>
      <c r="Y290" s="310"/>
      <c r="Z290" s="310"/>
      <c r="AA290" s="310"/>
      <c r="AB290" s="206"/>
      <c r="AC290" s="206"/>
      <c r="AD290" s="207"/>
      <c r="AE290" s="200" t="str">
        <f>IFERROR(IF(NOT(AM290=0), AM290 &amp; " - " &amp; INDEX(Produktionsmethoden!$M:$M, MATCH(AM290, Produktionsmethoden!$K:$K, 0)), 0), AM290)</f>
        <v>Bitte CN Code in Spalte C angeben</v>
      </c>
      <c r="AF290" s="200">
        <f>IFERROR(IF(NOT(AN290=0), AN290 &amp; " - " &amp; INDEX(Produktionsmethoden!$M:$M, MATCH(AN290, Produktionsmethoden!$K:$K, 0)), 0), AN290)</f>
        <v>0</v>
      </c>
      <c r="AG290" s="200">
        <f>IFERROR(IF(NOT(AO290=0), AO290 &amp; " - " &amp; INDEX(Produktionsmethoden!$M:$M, MATCH(AO290, Produktionsmethoden!$K:$K, 0)), 0), AO290)</f>
        <v>0</v>
      </c>
      <c r="AH290" s="200">
        <f>IFERROR(IF(NOT(AP290=0), AP290 &amp; " - " &amp; INDEX(Produktionsmethoden!$M:$M, MATCH(AP290, Produktionsmethoden!$K:$K, 0)), 0), AP290)</f>
        <v>0</v>
      </c>
      <c r="AI290" s="200">
        <f>IFERROR(IF(NOT(AQ290=0), AQ290 &amp; " - " &amp; INDEX(Produktionsmethoden!$M:$M, MATCH(AQ290, Produktionsmethoden!$K:$K, 0)), 0), AQ290)</f>
        <v>0</v>
      </c>
      <c r="AJ290" s="200">
        <f>IFERROR(IF(NOT(AR290=0), AR290 &amp; " - " &amp; INDEX(Produktionsmethoden!$M:$M, MATCH(AR290, Produktionsmethoden!$K:$K, 0)), 0), AR290)</f>
        <v>0</v>
      </c>
      <c r="AK290" s="200">
        <f>IFERROR(IF(NOT(AS290=0), AS290 &amp; " - " &amp; INDEX(Produktionsmethoden!$M:$M, MATCH(AS290, Produktionsmethoden!$K:$K, 0)), 0), AS290)</f>
        <v>0</v>
      </c>
      <c r="AL290" s="200">
        <f>IFERROR(IF(NOT(AT290=0), AT290 &amp; " - " &amp; INDEX(Produktionsmethoden!$M:$M, MATCH(AT290, Produktionsmethoden!$K:$K, 0)), 0), AT290)</f>
        <v>0</v>
      </c>
      <c r="AM290" s="187" t="str" cm="1">
        <f t="array" ref="AM290">IF(ISBLANK($E290), "Bitte CN Code in Spalte C angeben", IFERROR(INDEX(Produktionsmethoden!B:B, MATCH($E290, Produktionsmethoden!$A:$A, 0), 0), ""))</f>
        <v>Bitte CN Code in Spalte C angeben</v>
      </c>
      <c r="AN290" s="187" cm="1">
        <f t="array" ref="AN290">IF(ISBLANK($E290), 0, IFERROR(INDEX(Produktionsmethoden!C:C, MATCH($E290, Produktionsmethoden!$A:$A, 0), 0), ""))</f>
        <v>0</v>
      </c>
      <c r="AO290" s="187" cm="1">
        <f t="array" ref="AO290">IF(ISBLANK($E290), 0, IFERROR(INDEX(Produktionsmethoden!D:D, MATCH($E290, Produktionsmethoden!$A:$A, 0), 0), ""))</f>
        <v>0</v>
      </c>
      <c r="AP290" s="187" cm="1">
        <f t="array" ref="AP290">IF(ISBLANK($E290), 0, IFERROR(INDEX(Produktionsmethoden!E:E, MATCH($E290, Produktionsmethoden!$A:$A, 0), 0), ""))</f>
        <v>0</v>
      </c>
      <c r="AQ290" s="187" cm="1">
        <f t="array" ref="AQ290">IF(ISBLANK($E290), 0, IFERROR(INDEX(Produktionsmethoden!F:F, MATCH($E290, Produktionsmethoden!$A:$A, 0), 0), ""))</f>
        <v>0</v>
      </c>
      <c r="AR290" s="187" cm="1">
        <f t="array" ref="AR290">IF(ISBLANK($E290), 0, IFERROR(INDEX(Produktionsmethoden!G:G, MATCH($E290, Produktionsmethoden!$A:$A, 0), 0), ""))</f>
        <v>0</v>
      </c>
      <c r="AS290" s="187" cm="1">
        <f t="array" ref="AS290">IF(ISBLANK($E290), 0, IFERROR(INDEX(Produktionsmethoden!H:H, MATCH($E290, Produktionsmethoden!$A:$A, 0), 0), ""))</f>
        <v>0</v>
      </c>
      <c r="AT290" s="187" cm="1">
        <f t="array" ref="AT290">IF(ISBLANK($E290), 0, IFERROR(INDEX(Produktionsmethoden!I:I, MATCH($E290, Produktionsmethoden!$A:$A, 0), 0), ""))</f>
        <v>0</v>
      </c>
      <c r="AU290" s="188"/>
    </row>
    <row r="291" spans="1:47" s="180" customFormat="1" ht="45" customHeight="1" thickTop="1" thickBot="1">
      <c r="A291" s="170"/>
      <c r="B291" s="179"/>
      <c r="C291" s="203">
        <v>278</v>
      </c>
      <c r="D291" s="312"/>
      <c r="E291" s="303"/>
      <c r="F291" s="313"/>
      <c r="G291" s="303"/>
      <c r="H291" s="303"/>
      <c r="I291" s="164"/>
      <c r="J291" s="303"/>
      <c r="K291" s="303"/>
      <c r="L291" s="163"/>
      <c r="M291" s="163"/>
      <c r="N291" s="307" t="str">
        <f t="shared" si="4"/>
        <v>Bitte zuerst Warenmenge in M angeben</v>
      </c>
      <c r="O291" s="163"/>
      <c r="P291" s="162"/>
      <c r="Q291" s="161"/>
      <c r="R291" s="160"/>
      <c r="S291" s="160"/>
      <c r="T291" s="159"/>
      <c r="U291" s="310"/>
      <c r="V291" s="310"/>
      <c r="W291" s="310"/>
      <c r="X291" s="310"/>
      <c r="Y291" s="310"/>
      <c r="Z291" s="310"/>
      <c r="AA291" s="310"/>
      <c r="AB291" s="206"/>
      <c r="AC291" s="206"/>
      <c r="AD291" s="207"/>
      <c r="AE291" s="200" t="str">
        <f>IFERROR(IF(NOT(AM291=0), AM291 &amp; " - " &amp; INDEX(Produktionsmethoden!$M:$M, MATCH(AM291, Produktionsmethoden!$K:$K, 0)), 0), AM291)</f>
        <v>Bitte CN Code in Spalte C angeben</v>
      </c>
      <c r="AF291" s="200">
        <f>IFERROR(IF(NOT(AN291=0), AN291 &amp; " - " &amp; INDEX(Produktionsmethoden!$M:$M, MATCH(AN291, Produktionsmethoden!$K:$K, 0)), 0), AN291)</f>
        <v>0</v>
      </c>
      <c r="AG291" s="200">
        <f>IFERROR(IF(NOT(AO291=0), AO291 &amp; " - " &amp; INDEX(Produktionsmethoden!$M:$M, MATCH(AO291, Produktionsmethoden!$K:$K, 0)), 0), AO291)</f>
        <v>0</v>
      </c>
      <c r="AH291" s="200">
        <f>IFERROR(IF(NOT(AP291=0), AP291 &amp; " - " &amp; INDEX(Produktionsmethoden!$M:$M, MATCH(AP291, Produktionsmethoden!$K:$K, 0)), 0), AP291)</f>
        <v>0</v>
      </c>
      <c r="AI291" s="200">
        <f>IFERROR(IF(NOT(AQ291=0), AQ291 &amp; " - " &amp; INDEX(Produktionsmethoden!$M:$M, MATCH(AQ291, Produktionsmethoden!$K:$K, 0)), 0), AQ291)</f>
        <v>0</v>
      </c>
      <c r="AJ291" s="200">
        <f>IFERROR(IF(NOT(AR291=0), AR291 &amp; " - " &amp; INDEX(Produktionsmethoden!$M:$M, MATCH(AR291, Produktionsmethoden!$K:$K, 0)), 0), AR291)</f>
        <v>0</v>
      </c>
      <c r="AK291" s="200">
        <f>IFERROR(IF(NOT(AS291=0), AS291 &amp; " - " &amp; INDEX(Produktionsmethoden!$M:$M, MATCH(AS291, Produktionsmethoden!$K:$K, 0)), 0), AS291)</f>
        <v>0</v>
      </c>
      <c r="AL291" s="200">
        <f>IFERROR(IF(NOT(AT291=0), AT291 &amp; " - " &amp; INDEX(Produktionsmethoden!$M:$M, MATCH(AT291, Produktionsmethoden!$K:$K, 0)), 0), AT291)</f>
        <v>0</v>
      </c>
      <c r="AM291" s="187" t="str" cm="1">
        <f t="array" ref="AM291">IF(ISBLANK($E291), "Bitte CN Code in Spalte C angeben", IFERROR(INDEX(Produktionsmethoden!B:B, MATCH($E291, Produktionsmethoden!$A:$A, 0), 0), ""))</f>
        <v>Bitte CN Code in Spalte C angeben</v>
      </c>
      <c r="AN291" s="187" cm="1">
        <f t="array" ref="AN291">IF(ISBLANK($E291), 0, IFERROR(INDEX(Produktionsmethoden!C:C, MATCH($E291, Produktionsmethoden!$A:$A, 0), 0), ""))</f>
        <v>0</v>
      </c>
      <c r="AO291" s="187" cm="1">
        <f t="array" ref="AO291">IF(ISBLANK($E291), 0, IFERROR(INDEX(Produktionsmethoden!D:D, MATCH($E291, Produktionsmethoden!$A:$A, 0), 0), ""))</f>
        <v>0</v>
      </c>
      <c r="AP291" s="187" cm="1">
        <f t="array" ref="AP291">IF(ISBLANK($E291), 0, IFERROR(INDEX(Produktionsmethoden!E:E, MATCH($E291, Produktionsmethoden!$A:$A, 0), 0), ""))</f>
        <v>0</v>
      </c>
      <c r="AQ291" s="187" cm="1">
        <f t="array" ref="AQ291">IF(ISBLANK($E291), 0, IFERROR(INDEX(Produktionsmethoden!F:F, MATCH($E291, Produktionsmethoden!$A:$A, 0), 0), ""))</f>
        <v>0</v>
      </c>
      <c r="AR291" s="187" cm="1">
        <f t="array" ref="AR291">IF(ISBLANK($E291), 0, IFERROR(INDEX(Produktionsmethoden!G:G, MATCH($E291, Produktionsmethoden!$A:$A, 0), 0), ""))</f>
        <v>0</v>
      </c>
      <c r="AS291" s="187" cm="1">
        <f t="array" ref="AS291">IF(ISBLANK($E291), 0, IFERROR(INDEX(Produktionsmethoden!H:H, MATCH($E291, Produktionsmethoden!$A:$A, 0), 0), ""))</f>
        <v>0</v>
      </c>
      <c r="AT291" s="187" cm="1">
        <f t="array" ref="AT291">IF(ISBLANK($E291), 0, IFERROR(INDEX(Produktionsmethoden!I:I, MATCH($E291, Produktionsmethoden!$A:$A, 0), 0), ""))</f>
        <v>0</v>
      </c>
      <c r="AU291" s="188"/>
    </row>
    <row r="292" spans="1:47" s="180" customFormat="1" ht="45" customHeight="1" thickTop="1" thickBot="1">
      <c r="A292" s="170"/>
      <c r="B292" s="179"/>
      <c r="C292" s="203">
        <v>279</v>
      </c>
      <c r="D292" s="312"/>
      <c r="E292" s="303"/>
      <c r="F292" s="313"/>
      <c r="G292" s="303"/>
      <c r="H292" s="303"/>
      <c r="I292" s="164"/>
      <c r="J292" s="303"/>
      <c r="K292" s="303"/>
      <c r="L292" s="163"/>
      <c r="M292" s="163"/>
      <c r="N292" s="307" t="str">
        <f t="shared" si="4"/>
        <v>Bitte zuerst Warenmenge in M angeben</v>
      </c>
      <c r="O292" s="163"/>
      <c r="P292" s="162"/>
      <c r="Q292" s="161"/>
      <c r="R292" s="160"/>
      <c r="S292" s="160"/>
      <c r="T292" s="159"/>
      <c r="U292" s="310"/>
      <c r="V292" s="310"/>
      <c r="W292" s="310"/>
      <c r="X292" s="310"/>
      <c r="Y292" s="310"/>
      <c r="Z292" s="310"/>
      <c r="AA292" s="310"/>
      <c r="AB292" s="206"/>
      <c r="AC292" s="206"/>
      <c r="AD292" s="207"/>
      <c r="AE292" s="200" t="str">
        <f>IFERROR(IF(NOT(AM292=0), AM292 &amp; " - " &amp; INDEX(Produktionsmethoden!$M:$M, MATCH(AM292, Produktionsmethoden!$K:$K, 0)), 0), AM292)</f>
        <v>Bitte CN Code in Spalte C angeben</v>
      </c>
      <c r="AF292" s="200">
        <f>IFERROR(IF(NOT(AN292=0), AN292 &amp; " - " &amp; INDEX(Produktionsmethoden!$M:$M, MATCH(AN292, Produktionsmethoden!$K:$K, 0)), 0), AN292)</f>
        <v>0</v>
      </c>
      <c r="AG292" s="200">
        <f>IFERROR(IF(NOT(AO292=0), AO292 &amp; " - " &amp; INDEX(Produktionsmethoden!$M:$M, MATCH(AO292, Produktionsmethoden!$K:$K, 0)), 0), AO292)</f>
        <v>0</v>
      </c>
      <c r="AH292" s="200">
        <f>IFERROR(IF(NOT(AP292=0), AP292 &amp; " - " &amp; INDEX(Produktionsmethoden!$M:$M, MATCH(AP292, Produktionsmethoden!$K:$K, 0)), 0), AP292)</f>
        <v>0</v>
      </c>
      <c r="AI292" s="200">
        <f>IFERROR(IF(NOT(AQ292=0), AQ292 &amp; " - " &amp; INDEX(Produktionsmethoden!$M:$M, MATCH(AQ292, Produktionsmethoden!$K:$K, 0)), 0), AQ292)</f>
        <v>0</v>
      </c>
      <c r="AJ292" s="200">
        <f>IFERROR(IF(NOT(AR292=0), AR292 &amp; " - " &amp; INDEX(Produktionsmethoden!$M:$M, MATCH(AR292, Produktionsmethoden!$K:$K, 0)), 0), AR292)</f>
        <v>0</v>
      </c>
      <c r="AK292" s="200">
        <f>IFERROR(IF(NOT(AS292=0), AS292 &amp; " - " &amp; INDEX(Produktionsmethoden!$M:$M, MATCH(AS292, Produktionsmethoden!$K:$K, 0)), 0), AS292)</f>
        <v>0</v>
      </c>
      <c r="AL292" s="200">
        <f>IFERROR(IF(NOT(AT292=0), AT292 &amp; " - " &amp; INDEX(Produktionsmethoden!$M:$M, MATCH(AT292, Produktionsmethoden!$K:$K, 0)), 0), AT292)</f>
        <v>0</v>
      </c>
      <c r="AM292" s="187" t="str" cm="1">
        <f t="array" ref="AM292">IF(ISBLANK($E292), "Bitte CN Code in Spalte C angeben", IFERROR(INDEX(Produktionsmethoden!B:B, MATCH($E292, Produktionsmethoden!$A:$A, 0), 0), ""))</f>
        <v>Bitte CN Code in Spalte C angeben</v>
      </c>
      <c r="AN292" s="187" cm="1">
        <f t="array" ref="AN292">IF(ISBLANK($E292), 0, IFERROR(INDEX(Produktionsmethoden!C:C, MATCH($E292, Produktionsmethoden!$A:$A, 0), 0), ""))</f>
        <v>0</v>
      </c>
      <c r="AO292" s="187" cm="1">
        <f t="array" ref="AO292">IF(ISBLANK($E292), 0, IFERROR(INDEX(Produktionsmethoden!D:D, MATCH($E292, Produktionsmethoden!$A:$A, 0), 0), ""))</f>
        <v>0</v>
      </c>
      <c r="AP292" s="187" cm="1">
        <f t="array" ref="AP292">IF(ISBLANK($E292), 0, IFERROR(INDEX(Produktionsmethoden!E:E, MATCH($E292, Produktionsmethoden!$A:$A, 0), 0), ""))</f>
        <v>0</v>
      </c>
      <c r="AQ292" s="187" cm="1">
        <f t="array" ref="AQ292">IF(ISBLANK($E292), 0, IFERROR(INDEX(Produktionsmethoden!F:F, MATCH($E292, Produktionsmethoden!$A:$A, 0), 0), ""))</f>
        <v>0</v>
      </c>
      <c r="AR292" s="187" cm="1">
        <f t="array" ref="AR292">IF(ISBLANK($E292), 0, IFERROR(INDEX(Produktionsmethoden!G:G, MATCH($E292, Produktionsmethoden!$A:$A, 0), 0), ""))</f>
        <v>0</v>
      </c>
      <c r="AS292" s="187" cm="1">
        <f t="array" ref="AS292">IF(ISBLANK($E292), 0, IFERROR(INDEX(Produktionsmethoden!H:H, MATCH($E292, Produktionsmethoden!$A:$A, 0), 0), ""))</f>
        <v>0</v>
      </c>
      <c r="AT292" s="187" cm="1">
        <f t="array" ref="AT292">IF(ISBLANK($E292), 0, IFERROR(INDEX(Produktionsmethoden!I:I, MATCH($E292, Produktionsmethoden!$A:$A, 0), 0), ""))</f>
        <v>0</v>
      </c>
      <c r="AU292" s="188"/>
    </row>
    <row r="293" spans="1:47" s="180" customFormat="1" ht="45" customHeight="1" thickTop="1" thickBot="1">
      <c r="A293" s="170"/>
      <c r="B293" s="179"/>
      <c r="C293" s="203">
        <v>280</v>
      </c>
      <c r="D293" s="312"/>
      <c r="E293" s="303"/>
      <c r="F293" s="313"/>
      <c r="G293" s="303"/>
      <c r="H293" s="303"/>
      <c r="I293" s="164"/>
      <c r="J293" s="303"/>
      <c r="K293" s="303"/>
      <c r="L293" s="163"/>
      <c r="M293" s="163"/>
      <c r="N293" s="307" t="str">
        <f t="shared" si="4"/>
        <v>Bitte zuerst Warenmenge in M angeben</v>
      </c>
      <c r="O293" s="163"/>
      <c r="P293" s="162"/>
      <c r="Q293" s="161"/>
      <c r="R293" s="160"/>
      <c r="S293" s="160"/>
      <c r="T293" s="159"/>
      <c r="U293" s="310"/>
      <c r="V293" s="310"/>
      <c r="W293" s="310"/>
      <c r="X293" s="310"/>
      <c r="Y293" s="310"/>
      <c r="Z293" s="310"/>
      <c r="AA293" s="310"/>
      <c r="AB293" s="206"/>
      <c r="AC293" s="206"/>
      <c r="AD293" s="207"/>
      <c r="AE293" s="200" t="str">
        <f>IFERROR(IF(NOT(AM293=0), AM293 &amp; " - " &amp; INDEX(Produktionsmethoden!$M:$M, MATCH(AM293, Produktionsmethoden!$K:$K, 0)), 0), AM293)</f>
        <v>Bitte CN Code in Spalte C angeben</v>
      </c>
      <c r="AF293" s="200">
        <f>IFERROR(IF(NOT(AN293=0), AN293 &amp; " - " &amp; INDEX(Produktionsmethoden!$M:$M, MATCH(AN293, Produktionsmethoden!$K:$K, 0)), 0), AN293)</f>
        <v>0</v>
      </c>
      <c r="AG293" s="200">
        <f>IFERROR(IF(NOT(AO293=0), AO293 &amp; " - " &amp; INDEX(Produktionsmethoden!$M:$M, MATCH(AO293, Produktionsmethoden!$K:$K, 0)), 0), AO293)</f>
        <v>0</v>
      </c>
      <c r="AH293" s="200">
        <f>IFERROR(IF(NOT(AP293=0), AP293 &amp; " - " &amp; INDEX(Produktionsmethoden!$M:$M, MATCH(AP293, Produktionsmethoden!$K:$K, 0)), 0), AP293)</f>
        <v>0</v>
      </c>
      <c r="AI293" s="200">
        <f>IFERROR(IF(NOT(AQ293=0), AQ293 &amp; " - " &amp; INDEX(Produktionsmethoden!$M:$M, MATCH(AQ293, Produktionsmethoden!$K:$K, 0)), 0), AQ293)</f>
        <v>0</v>
      </c>
      <c r="AJ293" s="200">
        <f>IFERROR(IF(NOT(AR293=0), AR293 &amp; " - " &amp; INDEX(Produktionsmethoden!$M:$M, MATCH(AR293, Produktionsmethoden!$K:$K, 0)), 0), AR293)</f>
        <v>0</v>
      </c>
      <c r="AK293" s="200">
        <f>IFERROR(IF(NOT(AS293=0), AS293 &amp; " - " &amp; INDEX(Produktionsmethoden!$M:$M, MATCH(AS293, Produktionsmethoden!$K:$K, 0)), 0), AS293)</f>
        <v>0</v>
      </c>
      <c r="AL293" s="200">
        <f>IFERROR(IF(NOT(AT293=0), AT293 &amp; " - " &amp; INDEX(Produktionsmethoden!$M:$M, MATCH(AT293, Produktionsmethoden!$K:$K, 0)), 0), AT293)</f>
        <v>0</v>
      </c>
      <c r="AM293" s="187" t="str" cm="1">
        <f t="array" ref="AM293">IF(ISBLANK($E293), "Bitte CN Code in Spalte C angeben", IFERROR(INDEX(Produktionsmethoden!B:B, MATCH($E293, Produktionsmethoden!$A:$A, 0), 0), ""))</f>
        <v>Bitte CN Code in Spalte C angeben</v>
      </c>
      <c r="AN293" s="187" cm="1">
        <f t="array" ref="AN293">IF(ISBLANK($E293), 0, IFERROR(INDEX(Produktionsmethoden!C:C, MATCH($E293, Produktionsmethoden!$A:$A, 0), 0), ""))</f>
        <v>0</v>
      </c>
      <c r="AO293" s="187" cm="1">
        <f t="array" ref="AO293">IF(ISBLANK($E293), 0, IFERROR(INDEX(Produktionsmethoden!D:D, MATCH($E293, Produktionsmethoden!$A:$A, 0), 0), ""))</f>
        <v>0</v>
      </c>
      <c r="AP293" s="187" cm="1">
        <f t="array" ref="AP293">IF(ISBLANK($E293), 0, IFERROR(INDEX(Produktionsmethoden!E:E, MATCH($E293, Produktionsmethoden!$A:$A, 0), 0), ""))</f>
        <v>0</v>
      </c>
      <c r="AQ293" s="187" cm="1">
        <f t="array" ref="AQ293">IF(ISBLANK($E293), 0, IFERROR(INDEX(Produktionsmethoden!F:F, MATCH($E293, Produktionsmethoden!$A:$A, 0), 0), ""))</f>
        <v>0</v>
      </c>
      <c r="AR293" s="187" cm="1">
        <f t="array" ref="AR293">IF(ISBLANK($E293), 0, IFERROR(INDEX(Produktionsmethoden!G:G, MATCH($E293, Produktionsmethoden!$A:$A, 0), 0), ""))</f>
        <v>0</v>
      </c>
      <c r="AS293" s="187" cm="1">
        <f t="array" ref="AS293">IF(ISBLANK($E293), 0, IFERROR(INDEX(Produktionsmethoden!H:H, MATCH($E293, Produktionsmethoden!$A:$A, 0), 0), ""))</f>
        <v>0</v>
      </c>
      <c r="AT293" s="187" cm="1">
        <f t="array" ref="AT293">IF(ISBLANK($E293), 0, IFERROR(INDEX(Produktionsmethoden!I:I, MATCH($E293, Produktionsmethoden!$A:$A, 0), 0), ""))</f>
        <v>0</v>
      </c>
      <c r="AU293" s="188"/>
    </row>
    <row r="294" spans="1:47" s="180" customFormat="1" ht="45" customHeight="1" thickTop="1" thickBot="1">
      <c r="A294" s="170"/>
      <c r="B294" s="179"/>
      <c r="C294" s="203">
        <v>281</v>
      </c>
      <c r="D294" s="312"/>
      <c r="E294" s="303"/>
      <c r="F294" s="313"/>
      <c r="G294" s="303"/>
      <c r="H294" s="303"/>
      <c r="I294" s="164"/>
      <c r="J294" s="303"/>
      <c r="K294" s="303"/>
      <c r="L294" s="163"/>
      <c r="M294" s="163"/>
      <c r="N294" s="307" t="str">
        <f t="shared" si="4"/>
        <v>Bitte zuerst Warenmenge in M angeben</v>
      </c>
      <c r="O294" s="163"/>
      <c r="P294" s="162"/>
      <c r="Q294" s="161"/>
      <c r="R294" s="160"/>
      <c r="S294" s="160"/>
      <c r="T294" s="159"/>
      <c r="U294" s="310"/>
      <c r="V294" s="310"/>
      <c r="W294" s="310"/>
      <c r="X294" s="310"/>
      <c r="Y294" s="310"/>
      <c r="Z294" s="310"/>
      <c r="AA294" s="310"/>
      <c r="AB294" s="206"/>
      <c r="AC294" s="206"/>
      <c r="AD294" s="207"/>
      <c r="AE294" s="200" t="str">
        <f>IFERROR(IF(NOT(AM294=0), AM294 &amp; " - " &amp; INDEX(Produktionsmethoden!$M:$M, MATCH(AM294, Produktionsmethoden!$K:$K, 0)), 0), AM294)</f>
        <v>Bitte CN Code in Spalte C angeben</v>
      </c>
      <c r="AF294" s="200">
        <f>IFERROR(IF(NOT(AN294=0), AN294 &amp; " - " &amp; INDEX(Produktionsmethoden!$M:$M, MATCH(AN294, Produktionsmethoden!$K:$K, 0)), 0), AN294)</f>
        <v>0</v>
      </c>
      <c r="AG294" s="200">
        <f>IFERROR(IF(NOT(AO294=0), AO294 &amp; " - " &amp; INDEX(Produktionsmethoden!$M:$M, MATCH(AO294, Produktionsmethoden!$K:$K, 0)), 0), AO294)</f>
        <v>0</v>
      </c>
      <c r="AH294" s="200">
        <f>IFERROR(IF(NOT(AP294=0), AP294 &amp; " - " &amp; INDEX(Produktionsmethoden!$M:$M, MATCH(AP294, Produktionsmethoden!$K:$K, 0)), 0), AP294)</f>
        <v>0</v>
      </c>
      <c r="AI294" s="200">
        <f>IFERROR(IF(NOT(AQ294=0), AQ294 &amp; " - " &amp; INDEX(Produktionsmethoden!$M:$M, MATCH(AQ294, Produktionsmethoden!$K:$K, 0)), 0), AQ294)</f>
        <v>0</v>
      </c>
      <c r="AJ294" s="200">
        <f>IFERROR(IF(NOT(AR294=0), AR294 &amp; " - " &amp; INDEX(Produktionsmethoden!$M:$M, MATCH(AR294, Produktionsmethoden!$K:$K, 0)), 0), AR294)</f>
        <v>0</v>
      </c>
      <c r="AK294" s="200">
        <f>IFERROR(IF(NOT(AS294=0), AS294 &amp; " - " &amp; INDEX(Produktionsmethoden!$M:$M, MATCH(AS294, Produktionsmethoden!$K:$K, 0)), 0), AS294)</f>
        <v>0</v>
      </c>
      <c r="AL294" s="200">
        <f>IFERROR(IF(NOT(AT294=0), AT294 &amp; " - " &amp; INDEX(Produktionsmethoden!$M:$M, MATCH(AT294, Produktionsmethoden!$K:$K, 0)), 0), AT294)</f>
        <v>0</v>
      </c>
      <c r="AM294" s="187" t="str" cm="1">
        <f t="array" ref="AM294">IF(ISBLANK($E294), "Bitte CN Code in Spalte C angeben", IFERROR(INDEX(Produktionsmethoden!B:B, MATCH($E294, Produktionsmethoden!$A:$A, 0), 0), ""))</f>
        <v>Bitte CN Code in Spalte C angeben</v>
      </c>
      <c r="AN294" s="187" cm="1">
        <f t="array" ref="AN294">IF(ISBLANK($E294), 0, IFERROR(INDEX(Produktionsmethoden!C:C, MATCH($E294, Produktionsmethoden!$A:$A, 0), 0), ""))</f>
        <v>0</v>
      </c>
      <c r="AO294" s="187" cm="1">
        <f t="array" ref="AO294">IF(ISBLANK($E294), 0, IFERROR(INDEX(Produktionsmethoden!D:D, MATCH($E294, Produktionsmethoden!$A:$A, 0), 0), ""))</f>
        <v>0</v>
      </c>
      <c r="AP294" s="187" cm="1">
        <f t="array" ref="AP294">IF(ISBLANK($E294), 0, IFERROR(INDEX(Produktionsmethoden!E:E, MATCH($E294, Produktionsmethoden!$A:$A, 0), 0), ""))</f>
        <v>0</v>
      </c>
      <c r="AQ294" s="187" cm="1">
        <f t="array" ref="AQ294">IF(ISBLANK($E294), 0, IFERROR(INDEX(Produktionsmethoden!F:F, MATCH($E294, Produktionsmethoden!$A:$A, 0), 0), ""))</f>
        <v>0</v>
      </c>
      <c r="AR294" s="187" cm="1">
        <f t="array" ref="AR294">IF(ISBLANK($E294), 0, IFERROR(INDEX(Produktionsmethoden!G:G, MATCH($E294, Produktionsmethoden!$A:$A, 0), 0), ""))</f>
        <v>0</v>
      </c>
      <c r="AS294" s="187" cm="1">
        <f t="array" ref="AS294">IF(ISBLANK($E294), 0, IFERROR(INDEX(Produktionsmethoden!H:H, MATCH($E294, Produktionsmethoden!$A:$A, 0), 0), ""))</f>
        <v>0</v>
      </c>
      <c r="AT294" s="187" cm="1">
        <f t="array" ref="AT294">IF(ISBLANK($E294), 0, IFERROR(INDEX(Produktionsmethoden!I:I, MATCH($E294, Produktionsmethoden!$A:$A, 0), 0), ""))</f>
        <v>0</v>
      </c>
      <c r="AU294" s="188"/>
    </row>
    <row r="295" spans="1:47" s="180" customFormat="1" ht="45" customHeight="1" thickTop="1" thickBot="1">
      <c r="A295" s="170"/>
      <c r="B295" s="179"/>
      <c r="C295" s="203">
        <v>282</v>
      </c>
      <c r="D295" s="312"/>
      <c r="E295" s="303"/>
      <c r="F295" s="313"/>
      <c r="G295" s="303"/>
      <c r="H295" s="303"/>
      <c r="I295" s="164"/>
      <c r="J295" s="303"/>
      <c r="K295" s="303"/>
      <c r="L295" s="163"/>
      <c r="M295" s="163"/>
      <c r="N295" s="307" t="str">
        <f t="shared" si="4"/>
        <v>Bitte zuerst Warenmenge in M angeben</v>
      </c>
      <c r="O295" s="163"/>
      <c r="P295" s="162"/>
      <c r="Q295" s="161"/>
      <c r="R295" s="160"/>
      <c r="S295" s="160"/>
      <c r="T295" s="159"/>
      <c r="U295" s="310"/>
      <c r="V295" s="310"/>
      <c r="W295" s="310"/>
      <c r="X295" s="310"/>
      <c r="Y295" s="310"/>
      <c r="Z295" s="310"/>
      <c r="AA295" s="310"/>
      <c r="AB295" s="206"/>
      <c r="AC295" s="206"/>
      <c r="AD295" s="207"/>
      <c r="AE295" s="200" t="str">
        <f>IFERROR(IF(NOT(AM295=0), AM295 &amp; " - " &amp; INDEX(Produktionsmethoden!$M:$M, MATCH(AM295, Produktionsmethoden!$K:$K, 0)), 0), AM295)</f>
        <v>Bitte CN Code in Spalte C angeben</v>
      </c>
      <c r="AF295" s="200">
        <f>IFERROR(IF(NOT(AN295=0), AN295 &amp; " - " &amp; INDEX(Produktionsmethoden!$M:$M, MATCH(AN295, Produktionsmethoden!$K:$K, 0)), 0), AN295)</f>
        <v>0</v>
      </c>
      <c r="AG295" s="200">
        <f>IFERROR(IF(NOT(AO295=0), AO295 &amp; " - " &amp; INDEX(Produktionsmethoden!$M:$M, MATCH(AO295, Produktionsmethoden!$K:$K, 0)), 0), AO295)</f>
        <v>0</v>
      </c>
      <c r="AH295" s="200">
        <f>IFERROR(IF(NOT(AP295=0), AP295 &amp; " - " &amp; INDEX(Produktionsmethoden!$M:$M, MATCH(AP295, Produktionsmethoden!$K:$K, 0)), 0), AP295)</f>
        <v>0</v>
      </c>
      <c r="AI295" s="200">
        <f>IFERROR(IF(NOT(AQ295=0), AQ295 &amp; " - " &amp; INDEX(Produktionsmethoden!$M:$M, MATCH(AQ295, Produktionsmethoden!$K:$K, 0)), 0), AQ295)</f>
        <v>0</v>
      </c>
      <c r="AJ295" s="200">
        <f>IFERROR(IF(NOT(AR295=0), AR295 &amp; " - " &amp; INDEX(Produktionsmethoden!$M:$M, MATCH(AR295, Produktionsmethoden!$K:$K, 0)), 0), AR295)</f>
        <v>0</v>
      </c>
      <c r="AK295" s="200">
        <f>IFERROR(IF(NOT(AS295=0), AS295 &amp; " - " &amp; INDEX(Produktionsmethoden!$M:$M, MATCH(AS295, Produktionsmethoden!$K:$K, 0)), 0), AS295)</f>
        <v>0</v>
      </c>
      <c r="AL295" s="200">
        <f>IFERROR(IF(NOT(AT295=0), AT295 &amp; " - " &amp; INDEX(Produktionsmethoden!$M:$M, MATCH(AT295, Produktionsmethoden!$K:$K, 0)), 0), AT295)</f>
        <v>0</v>
      </c>
      <c r="AM295" s="187" t="str" cm="1">
        <f t="array" ref="AM295">IF(ISBLANK($E295), "Bitte CN Code in Spalte C angeben", IFERROR(INDEX(Produktionsmethoden!B:B, MATCH($E295, Produktionsmethoden!$A:$A, 0), 0), ""))</f>
        <v>Bitte CN Code in Spalte C angeben</v>
      </c>
      <c r="AN295" s="187" cm="1">
        <f t="array" ref="AN295">IF(ISBLANK($E295), 0, IFERROR(INDEX(Produktionsmethoden!C:C, MATCH($E295, Produktionsmethoden!$A:$A, 0), 0), ""))</f>
        <v>0</v>
      </c>
      <c r="AO295" s="187" cm="1">
        <f t="array" ref="AO295">IF(ISBLANK($E295), 0, IFERROR(INDEX(Produktionsmethoden!D:D, MATCH($E295, Produktionsmethoden!$A:$A, 0), 0), ""))</f>
        <v>0</v>
      </c>
      <c r="AP295" s="187" cm="1">
        <f t="array" ref="AP295">IF(ISBLANK($E295), 0, IFERROR(INDEX(Produktionsmethoden!E:E, MATCH($E295, Produktionsmethoden!$A:$A, 0), 0), ""))</f>
        <v>0</v>
      </c>
      <c r="AQ295" s="187" cm="1">
        <f t="array" ref="AQ295">IF(ISBLANK($E295), 0, IFERROR(INDEX(Produktionsmethoden!F:F, MATCH($E295, Produktionsmethoden!$A:$A, 0), 0), ""))</f>
        <v>0</v>
      </c>
      <c r="AR295" s="187" cm="1">
        <f t="array" ref="AR295">IF(ISBLANK($E295), 0, IFERROR(INDEX(Produktionsmethoden!G:G, MATCH($E295, Produktionsmethoden!$A:$A, 0), 0), ""))</f>
        <v>0</v>
      </c>
      <c r="AS295" s="187" cm="1">
        <f t="array" ref="AS295">IF(ISBLANK($E295), 0, IFERROR(INDEX(Produktionsmethoden!H:H, MATCH($E295, Produktionsmethoden!$A:$A, 0), 0), ""))</f>
        <v>0</v>
      </c>
      <c r="AT295" s="187" cm="1">
        <f t="array" ref="AT295">IF(ISBLANK($E295), 0, IFERROR(INDEX(Produktionsmethoden!I:I, MATCH($E295, Produktionsmethoden!$A:$A, 0), 0), ""))</f>
        <v>0</v>
      </c>
      <c r="AU295" s="188"/>
    </row>
    <row r="296" spans="1:47" s="180" customFormat="1" ht="45" customHeight="1" thickTop="1" thickBot="1">
      <c r="A296" s="170"/>
      <c r="B296" s="179"/>
      <c r="C296" s="203">
        <v>283</v>
      </c>
      <c r="D296" s="312"/>
      <c r="E296" s="303"/>
      <c r="F296" s="313"/>
      <c r="G296" s="303"/>
      <c r="H296" s="303"/>
      <c r="I296" s="164"/>
      <c r="J296" s="303"/>
      <c r="K296" s="303"/>
      <c r="L296" s="163"/>
      <c r="M296" s="163"/>
      <c r="N296" s="307" t="str">
        <f t="shared" si="4"/>
        <v>Bitte zuerst Warenmenge in M angeben</v>
      </c>
      <c r="O296" s="163"/>
      <c r="P296" s="162"/>
      <c r="Q296" s="161"/>
      <c r="R296" s="160"/>
      <c r="S296" s="160"/>
      <c r="T296" s="159"/>
      <c r="U296" s="310"/>
      <c r="V296" s="310"/>
      <c r="W296" s="310"/>
      <c r="X296" s="310"/>
      <c r="Y296" s="310"/>
      <c r="Z296" s="310"/>
      <c r="AA296" s="310"/>
      <c r="AB296" s="206"/>
      <c r="AC296" s="206"/>
      <c r="AD296" s="207"/>
      <c r="AE296" s="200" t="str">
        <f>IFERROR(IF(NOT(AM296=0), AM296 &amp; " - " &amp; INDEX(Produktionsmethoden!$M:$M, MATCH(AM296, Produktionsmethoden!$K:$K, 0)), 0), AM296)</f>
        <v>Bitte CN Code in Spalte C angeben</v>
      </c>
      <c r="AF296" s="200">
        <f>IFERROR(IF(NOT(AN296=0), AN296 &amp; " - " &amp; INDEX(Produktionsmethoden!$M:$M, MATCH(AN296, Produktionsmethoden!$K:$K, 0)), 0), AN296)</f>
        <v>0</v>
      </c>
      <c r="AG296" s="200">
        <f>IFERROR(IF(NOT(AO296=0), AO296 &amp; " - " &amp; INDEX(Produktionsmethoden!$M:$M, MATCH(AO296, Produktionsmethoden!$K:$K, 0)), 0), AO296)</f>
        <v>0</v>
      </c>
      <c r="AH296" s="200">
        <f>IFERROR(IF(NOT(AP296=0), AP296 &amp; " - " &amp; INDEX(Produktionsmethoden!$M:$M, MATCH(AP296, Produktionsmethoden!$K:$K, 0)), 0), AP296)</f>
        <v>0</v>
      </c>
      <c r="AI296" s="200">
        <f>IFERROR(IF(NOT(AQ296=0), AQ296 &amp; " - " &amp; INDEX(Produktionsmethoden!$M:$M, MATCH(AQ296, Produktionsmethoden!$K:$K, 0)), 0), AQ296)</f>
        <v>0</v>
      </c>
      <c r="AJ296" s="200">
        <f>IFERROR(IF(NOT(AR296=0), AR296 &amp; " - " &amp; INDEX(Produktionsmethoden!$M:$M, MATCH(AR296, Produktionsmethoden!$K:$K, 0)), 0), AR296)</f>
        <v>0</v>
      </c>
      <c r="AK296" s="200">
        <f>IFERROR(IF(NOT(AS296=0), AS296 &amp; " - " &amp; INDEX(Produktionsmethoden!$M:$M, MATCH(AS296, Produktionsmethoden!$K:$K, 0)), 0), AS296)</f>
        <v>0</v>
      </c>
      <c r="AL296" s="200">
        <f>IFERROR(IF(NOT(AT296=0), AT296 &amp; " - " &amp; INDEX(Produktionsmethoden!$M:$M, MATCH(AT296, Produktionsmethoden!$K:$K, 0)), 0), AT296)</f>
        <v>0</v>
      </c>
      <c r="AM296" s="187" t="str" cm="1">
        <f t="array" ref="AM296">IF(ISBLANK($E296), "Bitte CN Code in Spalte C angeben", IFERROR(INDEX(Produktionsmethoden!B:B, MATCH($E296, Produktionsmethoden!$A:$A, 0), 0), ""))</f>
        <v>Bitte CN Code in Spalte C angeben</v>
      </c>
      <c r="AN296" s="187" cm="1">
        <f t="array" ref="AN296">IF(ISBLANK($E296), 0, IFERROR(INDEX(Produktionsmethoden!C:C, MATCH($E296, Produktionsmethoden!$A:$A, 0), 0), ""))</f>
        <v>0</v>
      </c>
      <c r="AO296" s="187" cm="1">
        <f t="array" ref="AO296">IF(ISBLANK($E296), 0, IFERROR(INDEX(Produktionsmethoden!D:D, MATCH($E296, Produktionsmethoden!$A:$A, 0), 0), ""))</f>
        <v>0</v>
      </c>
      <c r="AP296" s="187" cm="1">
        <f t="array" ref="AP296">IF(ISBLANK($E296), 0, IFERROR(INDEX(Produktionsmethoden!E:E, MATCH($E296, Produktionsmethoden!$A:$A, 0), 0), ""))</f>
        <v>0</v>
      </c>
      <c r="AQ296" s="187" cm="1">
        <f t="array" ref="AQ296">IF(ISBLANK($E296), 0, IFERROR(INDEX(Produktionsmethoden!F:F, MATCH($E296, Produktionsmethoden!$A:$A, 0), 0), ""))</f>
        <v>0</v>
      </c>
      <c r="AR296" s="187" cm="1">
        <f t="array" ref="AR296">IF(ISBLANK($E296), 0, IFERROR(INDEX(Produktionsmethoden!G:G, MATCH($E296, Produktionsmethoden!$A:$A, 0), 0), ""))</f>
        <v>0</v>
      </c>
      <c r="AS296" s="187" cm="1">
        <f t="array" ref="AS296">IF(ISBLANK($E296), 0, IFERROR(INDEX(Produktionsmethoden!H:H, MATCH($E296, Produktionsmethoden!$A:$A, 0), 0), ""))</f>
        <v>0</v>
      </c>
      <c r="AT296" s="187" cm="1">
        <f t="array" ref="AT296">IF(ISBLANK($E296), 0, IFERROR(INDEX(Produktionsmethoden!I:I, MATCH($E296, Produktionsmethoden!$A:$A, 0), 0), ""))</f>
        <v>0</v>
      </c>
      <c r="AU296" s="188"/>
    </row>
    <row r="297" spans="1:47" s="180" customFormat="1" ht="45" customHeight="1" thickTop="1" thickBot="1">
      <c r="A297" s="170"/>
      <c r="B297" s="179"/>
      <c r="C297" s="203">
        <v>284</v>
      </c>
      <c r="D297" s="312"/>
      <c r="E297" s="303"/>
      <c r="F297" s="313"/>
      <c r="G297" s="303"/>
      <c r="H297" s="303"/>
      <c r="I297" s="164"/>
      <c r="J297" s="303"/>
      <c r="K297" s="303"/>
      <c r="L297" s="163"/>
      <c r="M297" s="163"/>
      <c r="N297" s="307" t="str">
        <f t="shared" si="4"/>
        <v>Bitte zuerst Warenmenge in M angeben</v>
      </c>
      <c r="O297" s="163"/>
      <c r="P297" s="162"/>
      <c r="Q297" s="161"/>
      <c r="R297" s="160"/>
      <c r="S297" s="160"/>
      <c r="T297" s="159"/>
      <c r="U297" s="310"/>
      <c r="V297" s="310"/>
      <c r="W297" s="310"/>
      <c r="X297" s="310"/>
      <c r="Y297" s="310"/>
      <c r="Z297" s="310"/>
      <c r="AA297" s="310"/>
      <c r="AB297" s="206"/>
      <c r="AC297" s="206"/>
      <c r="AD297" s="207"/>
      <c r="AE297" s="200" t="str">
        <f>IFERROR(IF(NOT(AM297=0), AM297 &amp; " - " &amp; INDEX(Produktionsmethoden!$M:$M, MATCH(AM297, Produktionsmethoden!$K:$K, 0)), 0), AM297)</f>
        <v>Bitte CN Code in Spalte C angeben</v>
      </c>
      <c r="AF297" s="200">
        <f>IFERROR(IF(NOT(AN297=0), AN297 &amp; " - " &amp; INDEX(Produktionsmethoden!$M:$M, MATCH(AN297, Produktionsmethoden!$K:$K, 0)), 0), AN297)</f>
        <v>0</v>
      </c>
      <c r="AG297" s="200">
        <f>IFERROR(IF(NOT(AO297=0), AO297 &amp; " - " &amp; INDEX(Produktionsmethoden!$M:$M, MATCH(AO297, Produktionsmethoden!$K:$K, 0)), 0), AO297)</f>
        <v>0</v>
      </c>
      <c r="AH297" s="200">
        <f>IFERROR(IF(NOT(AP297=0), AP297 &amp; " - " &amp; INDEX(Produktionsmethoden!$M:$M, MATCH(AP297, Produktionsmethoden!$K:$K, 0)), 0), AP297)</f>
        <v>0</v>
      </c>
      <c r="AI297" s="200">
        <f>IFERROR(IF(NOT(AQ297=0), AQ297 &amp; " - " &amp; INDEX(Produktionsmethoden!$M:$M, MATCH(AQ297, Produktionsmethoden!$K:$K, 0)), 0), AQ297)</f>
        <v>0</v>
      </c>
      <c r="AJ297" s="200">
        <f>IFERROR(IF(NOT(AR297=0), AR297 &amp; " - " &amp; INDEX(Produktionsmethoden!$M:$M, MATCH(AR297, Produktionsmethoden!$K:$K, 0)), 0), AR297)</f>
        <v>0</v>
      </c>
      <c r="AK297" s="200">
        <f>IFERROR(IF(NOT(AS297=0), AS297 &amp; " - " &amp; INDEX(Produktionsmethoden!$M:$M, MATCH(AS297, Produktionsmethoden!$K:$K, 0)), 0), AS297)</f>
        <v>0</v>
      </c>
      <c r="AL297" s="200">
        <f>IFERROR(IF(NOT(AT297=0), AT297 &amp; " - " &amp; INDEX(Produktionsmethoden!$M:$M, MATCH(AT297, Produktionsmethoden!$K:$K, 0)), 0), AT297)</f>
        <v>0</v>
      </c>
      <c r="AM297" s="187" t="str" cm="1">
        <f t="array" ref="AM297">IF(ISBLANK($E297), "Bitte CN Code in Spalte C angeben", IFERROR(INDEX(Produktionsmethoden!B:B, MATCH($E297, Produktionsmethoden!$A:$A, 0), 0), ""))</f>
        <v>Bitte CN Code in Spalte C angeben</v>
      </c>
      <c r="AN297" s="187" cm="1">
        <f t="array" ref="AN297">IF(ISBLANK($E297), 0, IFERROR(INDEX(Produktionsmethoden!C:C, MATCH($E297, Produktionsmethoden!$A:$A, 0), 0), ""))</f>
        <v>0</v>
      </c>
      <c r="AO297" s="187" cm="1">
        <f t="array" ref="AO297">IF(ISBLANK($E297), 0, IFERROR(INDEX(Produktionsmethoden!D:D, MATCH($E297, Produktionsmethoden!$A:$A, 0), 0), ""))</f>
        <v>0</v>
      </c>
      <c r="AP297" s="187" cm="1">
        <f t="array" ref="AP297">IF(ISBLANK($E297), 0, IFERROR(INDEX(Produktionsmethoden!E:E, MATCH($E297, Produktionsmethoden!$A:$A, 0), 0), ""))</f>
        <v>0</v>
      </c>
      <c r="AQ297" s="187" cm="1">
        <f t="array" ref="AQ297">IF(ISBLANK($E297), 0, IFERROR(INDEX(Produktionsmethoden!F:F, MATCH($E297, Produktionsmethoden!$A:$A, 0), 0), ""))</f>
        <v>0</v>
      </c>
      <c r="AR297" s="187" cm="1">
        <f t="array" ref="AR297">IF(ISBLANK($E297), 0, IFERROR(INDEX(Produktionsmethoden!G:G, MATCH($E297, Produktionsmethoden!$A:$A, 0), 0), ""))</f>
        <v>0</v>
      </c>
      <c r="AS297" s="187" cm="1">
        <f t="array" ref="AS297">IF(ISBLANK($E297), 0, IFERROR(INDEX(Produktionsmethoden!H:H, MATCH($E297, Produktionsmethoden!$A:$A, 0), 0), ""))</f>
        <v>0</v>
      </c>
      <c r="AT297" s="187" cm="1">
        <f t="array" ref="AT297">IF(ISBLANK($E297), 0, IFERROR(INDEX(Produktionsmethoden!I:I, MATCH($E297, Produktionsmethoden!$A:$A, 0), 0), ""))</f>
        <v>0</v>
      </c>
      <c r="AU297" s="188"/>
    </row>
    <row r="298" spans="1:47" s="180" customFormat="1" ht="45" customHeight="1" thickTop="1" thickBot="1">
      <c r="A298" s="170"/>
      <c r="B298" s="179"/>
      <c r="C298" s="203">
        <v>285</v>
      </c>
      <c r="D298" s="312"/>
      <c r="E298" s="303"/>
      <c r="F298" s="313"/>
      <c r="G298" s="303"/>
      <c r="H298" s="303"/>
      <c r="I298" s="164"/>
      <c r="J298" s="303"/>
      <c r="K298" s="303"/>
      <c r="L298" s="163"/>
      <c r="M298" s="163"/>
      <c r="N298" s="307" t="str">
        <f t="shared" si="4"/>
        <v>Bitte zuerst Warenmenge in M angeben</v>
      </c>
      <c r="O298" s="163"/>
      <c r="P298" s="162"/>
      <c r="Q298" s="161"/>
      <c r="R298" s="160"/>
      <c r="S298" s="160"/>
      <c r="T298" s="159"/>
      <c r="U298" s="310"/>
      <c r="V298" s="310"/>
      <c r="W298" s="310"/>
      <c r="X298" s="310"/>
      <c r="Y298" s="310"/>
      <c r="Z298" s="310"/>
      <c r="AA298" s="310"/>
      <c r="AB298" s="206"/>
      <c r="AC298" s="206"/>
      <c r="AD298" s="207"/>
      <c r="AE298" s="200" t="str">
        <f>IFERROR(IF(NOT(AM298=0), AM298 &amp; " - " &amp; INDEX(Produktionsmethoden!$M:$M, MATCH(AM298, Produktionsmethoden!$K:$K, 0)), 0), AM298)</f>
        <v>Bitte CN Code in Spalte C angeben</v>
      </c>
      <c r="AF298" s="200">
        <f>IFERROR(IF(NOT(AN298=0), AN298 &amp; " - " &amp; INDEX(Produktionsmethoden!$M:$M, MATCH(AN298, Produktionsmethoden!$K:$K, 0)), 0), AN298)</f>
        <v>0</v>
      </c>
      <c r="AG298" s="200">
        <f>IFERROR(IF(NOT(AO298=0), AO298 &amp; " - " &amp; INDEX(Produktionsmethoden!$M:$M, MATCH(AO298, Produktionsmethoden!$K:$K, 0)), 0), AO298)</f>
        <v>0</v>
      </c>
      <c r="AH298" s="200">
        <f>IFERROR(IF(NOT(AP298=0), AP298 &amp; " - " &amp; INDEX(Produktionsmethoden!$M:$M, MATCH(AP298, Produktionsmethoden!$K:$K, 0)), 0), AP298)</f>
        <v>0</v>
      </c>
      <c r="AI298" s="200">
        <f>IFERROR(IF(NOT(AQ298=0), AQ298 &amp; " - " &amp; INDEX(Produktionsmethoden!$M:$M, MATCH(AQ298, Produktionsmethoden!$K:$K, 0)), 0), AQ298)</f>
        <v>0</v>
      </c>
      <c r="AJ298" s="200">
        <f>IFERROR(IF(NOT(AR298=0), AR298 &amp; " - " &amp; INDEX(Produktionsmethoden!$M:$M, MATCH(AR298, Produktionsmethoden!$K:$K, 0)), 0), AR298)</f>
        <v>0</v>
      </c>
      <c r="AK298" s="200">
        <f>IFERROR(IF(NOT(AS298=0), AS298 &amp; " - " &amp; INDEX(Produktionsmethoden!$M:$M, MATCH(AS298, Produktionsmethoden!$K:$K, 0)), 0), AS298)</f>
        <v>0</v>
      </c>
      <c r="AL298" s="200">
        <f>IFERROR(IF(NOT(AT298=0), AT298 &amp; " - " &amp; INDEX(Produktionsmethoden!$M:$M, MATCH(AT298, Produktionsmethoden!$K:$K, 0)), 0), AT298)</f>
        <v>0</v>
      </c>
      <c r="AM298" s="187" t="str" cm="1">
        <f t="array" ref="AM298">IF(ISBLANK($E298), "Bitte CN Code in Spalte C angeben", IFERROR(INDEX(Produktionsmethoden!B:B, MATCH($E298, Produktionsmethoden!$A:$A, 0), 0), ""))</f>
        <v>Bitte CN Code in Spalte C angeben</v>
      </c>
      <c r="AN298" s="187" cm="1">
        <f t="array" ref="AN298">IF(ISBLANK($E298), 0, IFERROR(INDEX(Produktionsmethoden!C:C, MATCH($E298, Produktionsmethoden!$A:$A, 0), 0), ""))</f>
        <v>0</v>
      </c>
      <c r="AO298" s="187" cm="1">
        <f t="array" ref="AO298">IF(ISBLANK($E298), 0, IFERROR(INDEX(Produktionsmethoden!D:D, MATCH($E298, Produktionsmethoden!$A:$A, 0), 0), ""))</f>
        <v>0</v>
      </c>
      <c r="AP298" s="187" cm="1">
        <f t="array" ref="AP298">IF(ISBLANK($E298), 0, IFERROR(INDEX(Produktionsmethoden!E:E, MATCH($E298, Produktionsmethoden!$A:$A, 0), 0), ""))</f>
        <v>0</v>
      </c>
      <c r="AQ298" s="187" cm="1">
        <f t="array" ref="AQ298">IF(ISBLANK($E298), 0, IFERROR(INDEX(Produktionsmethoden!F:F, MATCH($E298, Produktionsmethoden!$A:$A, 0), 0), ""))</f>
        <v>0</v>
      </c>
      <c r="AR298" s="187" cm="1">
        <f t="array" ref="AR298">IF(ISBLANK($E298), 0, IFERROR(INDEX(Produktionsmethoden!G:G, MATCH($E298, Produktionsmethoden!$A:$A, 0), 0), ""))</f>
        <v>0</v>
      </c>
      <c r="AS298" s="187" cm="1">
        <f t="array" ref="AS298">IF(ISBLANK($E298), 0, IFERROR(INDEX(Produktionsmethoden!H:H, MATCH($E298, Produktionsmethoden!$A:$A, 0), 0), ""))</f>
        <v>0</v>
      </c>
      <c r="AT298" s="187" cm="1">
        <f t="array" ref="AT298">IF(ISBLANK($E298), 0, IFERROR(INDEX(Produktionsmethoden!I:I, MATCH($E298, Produktionsmethoden!$A:$A, 0), 0), ""))</f>
        <v>0</v>
      </c>
      <c r="AU298" s="188"/>
    </row>
    <row r="299" spans="1:47" s="180" customFormat="1" ht="45" customHeight="1" thickTop="1" thickBot="1">
      <c r="A299" s="170"/>
      <c r="B299" s="179"/>
      <c r="C299" s="203">
        <v>286</v>
      </c>
      <c r="D299" s="312"/>
      <c r="E299" s="303"/>
      <c r="F299" s="313"/>
      <c r="G299" s="303"/>
      <c r="H299" s="303"/>
      <c r="I299" s="164"/>
      <c r="J299" s="303"/>
      <c r="K299" s="303"/>
      <c r="L299" s="163"/>
      <c r="M299" s="163"/>
      <c r="N299" s="307" t="str">
        <f t="shared" si="4"/>
        <v>Bitte zuerst Warenmenge in M angeben</v>
      </c>
      <c r="O299" s="163"/>
      <c r="P299" s="162"/>
      <c r="Q299" s="161"/>
      <c r="R299" s="160"/>
      <c r="S299" s="160"/>
      <c r="T299" s="159"/>
      <c r="U299" s="310"/>
      <c r="V299" s="310"/>
      <c r="W299" s="310"/>
      <c r="X299" s="310"/>
      <c r="Y299" s="310"/>
      <c r="Z299" s="310"/>
      <c r="AA299" s="310"/>
      <c r="AB299" s="206"/>
      <c r="AC299" s="206"/>
      <c r="AD299" s="207"/>
      <c r="AE299" s="200" t="str">
        <f>IFERROR(IF(NOT(AM299=0), AM299 &amp; " - " &amp; INDEX(Produktionsmethoden!$M:$M, MATCH(AM299, Produktionsmethoden!$K:$K, 0)), 0), AM299)</f>
        <v>Bitte CN Code in Spalte C angeben</v>
      </c>
      <c r="AF299" s="200">
        <f>IFERROR(IF(NOT(AN299=0), AN299 &amp; " - " &amp; INDEX(Produktionsmethoden!$M:$M, MATCH(AN299, Produktionsmethoden!$K:$K, 0)), 0), AN299)</f>
        <v>0</v>
      </c>
      <c r="AG299" s="200">
        <f>IFERROR(IF(NOT(AO299=0), AO299 &amp; " - " &amp; INDEX(Produktionsmethoden!$M:$M, MATCH(AO299, Produktionsmethoden!$K:$K, 0)), 0), AO299)</f>
        <v>0</v>
      </c>
      <c r="AH299" s="200">
        <f>IFERROR(IF(NOT(AP299=0), AP299 &amp; " - " &amp; INDEX(Produktionsmethoden!$M:$M, MATCH(AP299, Produktionsmethoden!$K:$K, 0)), 0), AP299)</f>
        <v>0</v>
      </c>
      <c r="AI299" s="200">
        <f>IFERROR(IF(NOT(AQ299=0), AQ299 &amp; " - " &amp; INDEX(Produktionsmethoden!$M:$M, MATCH(AQ299, Produktionsmethoden!$K:$K, 0)), 0), AQ299)</f>
        <v>0</v>
      </c>
      <c r="AJ299" s="200">
        <f>IFERROR(IF(NOT(AR299=0), AR299 &amp; " - " &amp; INDEX(Produktionsmethoden!$M:$M, MATCH(AR299, Produktionsmethoden!$K:$K, 0)), 0), AR299)</f>
        <v>0</v>
      </c>
      <c r="AK299" s="200">
        <f>IFERROR(IF(NOT(AS299=0), AS299 &amp; " - " &amp; INDEX(Produktionsmethoden!$M:$M, MATCH(AS299, Produktionsmethoden!$K:$K, 0)), 0), AS299)</f>
        <v>0</v>
      </c>
      <c r="AL299" s="200">
        <f>IFERROR(IF(NOT(AT299=0), AT299 &amp; " - " &amp; INDEX(Produktionsmethoden!$M:$M, MATCH(AT299, Produktionsmethoden!$K:$K, 0)), 0), AT299)</f>
        <v>0</v>
      </c>
      <c r="AM299" s="187" t="str" cm="1">
        <f t="array" ref="AM299">IF(ISBLANK($E299), "Bitte CN Code in Spalte C angeben", IFERROR(INDEX(Produktionsmethoden!B:B, MATCH($E299, Produktionsmethoden!$A:$A, 0), 0), ""))</f>
        <v>Bitte CN Code in Spalte C angeben</v>
      </c>
      <c r="AN299" s="187" cm="1">
        <f t="array" ref="AN299">IF(ISBLANK($E299), 0, IFERROR(INDEX(Produktionsmethoden!C:C, MATCH($E299, Produktionsmethoden!$A:$A, 0), 0), ""))</f>
        <v>0</v>
      </c>
      <c r="AO299" s="187" cm="1">
        <f t="array" ref="AO299">IF(ISBLANK($E299), 0, IFERROR(INDEX(Produktionsmethoden!D:D, MATCH($E299, Produktionsmethoden!$A:$A, 0), 0), ""))</f>
        <v>0</v>
      </c>
      <c r="AP299" s="187" cm="1">
        <f t="array" ref="AP299">IF(ISBLANK($E299), 0, IFERROR(INDEX(Produktionsmethoden!E:E, MATCH($E299, Produktionsmethoden!$A:$A, 0), 0), ""))</f>
        <v>0</v>
      </c>
      <c r="AQ299" s="187" cm="1">
        <f t="array" ref="AQ299">IF(ISBLANK($E299), 0, IFERROR(INDEX(Produktionsmethoden!F:F, MATCH($E299, Produktionsmethoden!$A:$A, 0), 0), ""))</f>
        <v>0</v>
      </c>
      <c r="AR299" s="187" cm="1">
        <f t="array" ref="AR299">IF(ISBLANK($E299), 0, IFERROR(INDEX(Produktionsmethoden!G:G, MATCH($E299, Produktionsmethoden!$A:$A, 0), 0), ""))</f>
        <v>0</v>
      </c>
      <c r="AS299" s="187" cm="1">
        <f t="array" ref="AS299">IF(ISBLANK($E299), 0, IFERROR(INDEX(Produktionsmethoden!H:H, MATCH($E299, Produktionsmethoden!$A:$A, 0), 0), ""))</f>
        <v>0</v>
      </c>
      <c r="AT299" s="187" cm="1">
        <f t="array" ref="AT299">IF(ISBLANK($E299), 0, IFERROR(INDEX(Produktionsmethoden!I:I, MATCH($E299, Produktionsmethoden!$A:$A, 0), 0), ""))</f>
        <v>0</v>
      </c>
      <c r="AU299" s="188"/>
    </row>
    <row r="300" spans="1:47" s="180" customFormat="1" ht="45" customHeight="1" thickTop="1" thickBot="1">
      <c r="A300" s="170"/>
      <c r="B300" s="179"/>
      <c r="C300" s="203">
        <v>287</v>
      </c>
      <c r="D300" s="312"/>
      <c r="E300" s="303"/>
      <c r="F300" s="313"/>
      <c r="G300" s="303"/>
      <c r="H300" s="303"/>
      <c r="I300" s="164"/>
      <c r="J300" s="303"/>
      <c r="K300" s="303"/>
      <c r="L300" s="163"/>
      <c r="M300" s="163"/>
      <c r="N300" s="307" t="str">
        <f t="shared" si="4"/>
        <v>Bitte zuerst Warenmenge in M angeben</v>
      </c>
      <c r="O300" s="163"/>
      <c r="P300" s="162"/>
      <c r="Q300" s="161"/>
      <c r="R300" s="160"/>
      <c r="S300" s="160"/>
      <c r="T300" s="159"/>
      <c r="U300" s="310"/>
      <c r="V300" s="310"/>
      <c r="W300" s="310"/>
      <c r="X300" s="310"/>
      <c r="Y300" s="310"/>
      <c r="Z300" s="310"/>
      <c r="AA300" s="310"/>
      <c r="AB300" s="206"/>
      <c r="AC300" s="206"/>
      <c r="AD300" s="207"/>
      <c r="AE300" s="200" t="str">
        <f>IFERROR(IF(NOT(AM300=0), AM300 &amp; " - " &amp; INDEX(Produktionsmethoden!$M:$M, MATCH(AM300, Produktionsmethoden!$K:$K, 0)), 0), AM300)</f>
        <v>Bitte CN Code in Spalte C angeben</v>
      </c>
      <c r="AF300" s="200">
        <f>IFERROR(IF(NOT(AN300=0), AN300 &amp; " - " &amp; INDEX(Produktionsmethoden!$M:$M, MATCH(AN300, Produktionsmethoden!$K:$K, 0)), 0), AN300)</f>
        <v>0</v>
      </c>
      <c r="AG300" s="200">
        <f>IFERROR(IF(NOT(AO300=0), AO300 &amp; " - " &amp; INDEX(Produktionsmethoden!$M:$M, MATCH(AO300, Produktionsmethoden!$K:$K, 0)), 0), AO300)</f>
        <v>0</v>
      </c>
      <c r="AH300" s="200">
        <f>IFERROR(IF(NOT(AP300=0), AP300 &amp; " - " &amp; INDEX(Produktionsmethoden!$M:$M, MATCH(AP300, Produktionsmethoden!$K:$K, 0)), 0), AP300)</f>
        <v>0</v>
      </c>
      <c r="AI300" s="200">
        <f>IFERROR(IF(NOT(AQ300=0), AQ300 &amp; " - " &amp; INDEX(Produktionsmethoden!$M:$M, MATCH(AQ300, Produktionsmethoden!$K:$K, 0)), 0), AQ300)</f>
        <v>0</v>
      </c>
      <c r="AJ300" s="200">
        <f>IFERROR(IF(NOT(AR300=0), AR300 &amp; " - " &amp; INDEX(Produktionsmethoden!$M:$M, MATCH(AR300, Produktionsmethoden!$K:$K, 0)), 0), AR300)</f>
        <v>0</v>
      </c>
      <c r="AK300" s="200">
        <f>IFERROR(IF(NOT(AS300=0), AS300 &amp; " - " &amp; INDEX(Produktionsmethoden!$M:$M, MATCH(AS300, Produktionsmethoden!$K:$K, 0)), 0), AS300)</f>
        <v>0</v>
      </c>
      <c r="AL300" s="200">
        <f>IFERROR(IF(NOT(AT300=0), AT300 &amp; " - " &amp; INDEX(Produktionsmethoden!$M:$M, MATCH(AT300, Produktionsmethoden!$K:$K, 0)), 0), AT300)</f>
        <v>0</v>
      </c>
      <c r="AM300" s="187" t="str" cm="1">
        <f t="array" ref="AM300">IF(ISBLANK($E300), "Bitte CN Code in Spalte C angeben", IFERROR(INDEX(Produktionsmethoden!B:B, MATCH($E300, Produktionsmethoden!$A:$A, 0), 0), ""))</f>
        <v>Bitte CN Code in Spalte C angeben</v>
      </c>
      <c r="AN300" s="187" cm="1">
        <f t="array" ref="AN300">IF(ISBLANK($E300), 0, IFERROR(INDEX(Produktionsmethoden!C:C, MATCH($E300, Produktionsmethoden!$A:$A, 0), 0), ""))</f>
        <v>0</v>
      </c>
      <c r="AO300" s="187" cm="1">
        <f t="array" ref="AO300">IF(ISBLANK($E300), 0, IFERROR(INDEX(Produktionsmethoden!D:D, MATCH($E300, Produktionsmethoden!$A:$A, 0), 0), ""))</f>
        <v>0</v>
      </c>
      <c r="AP300" s="187" cm="1">
        <f t="array" ref="AP300">IF(ISBLANK($E300), 0, IFERROR(INDEX(Produktionsmethoden!E:E, MATCH($E300, Produktionsmethoden!$A:$A, 0), 0), ""))</f>
        <v>0</v>
      </c>
      <c r="AQ300" s="187" cm="1">
        <f t="array" ref="AQ300">IF(ISBLANK($E300), 0, IFERROR(INDEX(Produktionsmethoden!F:F, MATCH($E300, Produktionsmethoden!$A:$A, 0), 0), ""))</f>
        <v>0</v>
      </c>
      <c r="AR300" s="187" cm="1">
        <f t="array" ref="AR300">IF(ISBLANK($E300), 0, IFERROR(INDEX(Produktionsmethoden!G:G, MATCH($E300, Produktionsmethoden!$A:$A, 0), 0), ""))</f>
        <v>0</v>
      </c>
      <c r="AS300" s="187" cm="1">
        <f t="array" ref="AS300">IF(ISBLANK($E300), 0, IFERROR(INDEX(Produktionsmethoden!H:H, MATCH($E300, Produktionsmethoden!$A:$A, 0), 0), ""))</f>
        <v>0</v>
      </c>
      <c r="AT300" s="187" cm="1">
        <f t="array" ref="AT300">IF(ISBLANK($E300), 0, IFERROR(INDEX(Produktionsmethoden!I:I, MATCH($E300, Produktionsmethoden!$A:$A, 0), 0), ""))</f>
        <v>0</v>
      </c>
      <c r="AU300" s="188"/>
    </row>
    <row r="301" spans="1:47" s="180" customFormat="1" ht="45" customHeight="1" thickTop="1" thickBot="1">
      <c r="A301" s="170"/>
      <c r="B301" s="179"/>
      <c r="C301" s="203">
        <v>288</v>
      </c>
      <c r="D301" s="312"/>
      <c r="E301" s="303"/>
      <c r="F301" s="313"/>
      <c r="G301" s="303"/>
      <c r="H301" s="303"/>
      <c r="I301" s="164"/>
      <c r="J301" s="303"/>
      <c r="K301" s="303"/>
      <c r="L301" s="163"/>
      <c r="M301" s="163"/>
      <c r="N301" s="307" t="str">
        <f t="shared" si="4"/>
        <v>Bitte zuerst Warenmenge in M angeben</v>
      </c>
      <c r="O301" s="163"/>
      <c r="P301" s="162"/>
      <c r="Q301" s="161"/>
      <c r="R301" s="160"/>
      <c r="S301" s="160"/>
      <c r="T301" s="159"/>
      <c r="U301" s="310"/>
      <c r="V301" s="310"/>
      <c r="W301" s="310"/>
      <c r="X301" s="310"/>
      <c r="Y301" s="310"/>
      <c r="Z301" s="310"/>
      <c r="AA301" s="310"/>
      <c r="AB301" s="206"/>
      <c r="AC301" s="206"/>
      <c r="AD301" s="207"/>
      <c r="AE301" s="200" t="str">
        <f>IFERROR(IF(NOT(AM301=0), AM301 &amp; " - " &amp; INDEX(Produktionsmethoden!$M:$M, MATCH(AM301, Produktionsmethoden!$K:$K, 0)), 0), AM301)</f>
        <v>Bitte CN Code in Spalte C angeben</v>
      </c>
      <c r="AF301" s="200">
        <f>IFERROR(IF(NOT(AN301=0), AN301 &amp; " - " &amp; INDEX(Produktionsmethoden!$M:$M, MATCH(AN301, Produktionsmethoden!$K:$K, 0)), 0), AN301)</f>
        <v>0</v>
      </c>
      <c r="AG301" s="200">
        <f>IFERROR(IF(NOT(AO301=0), AO301 &amp; " - " &amp; INDEX(Produktionsmethoden!$M:$M, MATCH(AO301, Produktionsmethoden!$K:$K, 0)), 0), AO301)</f>
        <v>0</v>
      </c>
      <c r="AH301" s="200">
        <f>IFERROR(IF(NOT(AP301=0), AP301 &amp; " - " &amp; INDEX(Produktionsmethoden!$M:$M, MATCH(AP301, Produktionsmethoden!$K:$K, 0)), 0), AP301)</f>
        <v>0</v>
      </c>
      <c r="AI301" s="200">
        <f>IFERROR(IF(NOT(AQ301=0), AQ301 &amp; " - " &amp; INDEX(Produktionsmethoden!$M:$M, MATCH(AQ301, Produktionsmethoden!$K:$K, 0)), 0), AQ301)</f>
        <v>0</v>
      </c>
      <c r="AJ301" s="200">
        <f>IFERROR(IF(NOT(AR301=0), AR301 &amp; " - " &amp; INDEX(Produktionsmethoden!$M:$M, MATCH(AR301, Produktionsmethoden!$K:$K, 0)), 0), AR301)</f>
        <v>0</v>
      </c>
      <c r="AK301" s="200">
        <f>IFERROR(IF(NOT(AS301=0), AS301 &amp; " - " &amp; INDEX(Produktionsmethoden!$M:$M, MATCH(AS301, Produktionsmethoden!$K:$K, 0)), 0), AS301)</f>
        <v>0</v>
      </c>
      <c r="AL301" s="200">
        <f>IFERROR(IF(NOT(AT301=0), AT301 &amp; " - " &amp; INDEX(Produktionsmethoden!$M:$M, MATCH(AT301, Produktionsmethoden!$K:$K, 0)), 0), AT301)</f>
        <v>0</v>
      </c>
      <c r="AM301" s="187" t="str" cm="1">
        <f t="array" ref="AM301">IF(ISBLANK($E301), "Bitte CN Code in Spalte C angeben", IFERROR(INDEX(Produktionsmethoden!B:B, MATCH($E301, Produktionsmethoden!$A:$A, 0), 0), ""))</f>
        <v>Bitte CN Code in Spalte C angeben</v>
      </c>
      <c r="AN301" s="187" cm="1">
        <f t="array" ref="AN301">IF(ISBLANK($E301), 0, IFERROR(INDEX(Produktionsmethoden!C:C, MATCH($E301, Produktionsmethoden!$A:$A, 0), 0), ""))</f>
        <v>0</v>
      </c>
      <c r="AO301" s="187" cm="1">
        <f t="array" ref="AO301">IF(ISBLANK($E301), 0, IFERROR(INDEX(Produktionsmethoden!D:D, MATCH($E301, Produktionsmethoden!$A:$A, 0), 0), ""))</f>
        <v>0</v>
      </c>
      <c r="AP301" s="187" cm="1">
        <f t="array" ref="AP301">IF(ISBLANK($E301), 0, IFERROR(INDEX(Produktionsmethoden!E:E, MATCH($E301, Produktionsmethoden!$A:$A, 0), 0), ""))</f>
        <v>0</v>
      </c>
      <c r="AQ301" s="187" cm="1">
        <f t="array" ref="AQ301">IF(ISBLANK($E301), 0, IFERROR(INDEX(Produktionsmethoden!F:F, MATCH($E301, Produktionsmethoden!$A:$A, 0), 0), ""))</f>
        <v>0</v>
      </c>
      <c r="AR301" s="187" cm="1">
        <f t="array" ref="AR301">IF(ISBLANK($E301), 0, IFERROR(INDEX(Produktionsmethoden!G:G, MATCH($E301, Produktionsmethoden!$A:$A, 0), 0), ""))</f>
        <v>0</v>
      </c>
      <c r="AS301" s="187" cm="1">
        <f t="array" ref="AS301">IF(ISBLANK($E301), 0, IFERROR(INDEX(Produktionsmethoden!H:H, MATCH($E301, Produktionsmethoden!$A:$A, 0), 0), ""))</f>
        <v>0</v>
      </c>
      <c r="AT301" s="187" cm="1">
        <f t="array" ref="AT301">IF(ISBLANK($E301), 0, IFERROR(INDEX(Produktionsmethoden!I:I, MATCH($E301, Produktionsmethoden!$A:$A, 0), 0), ""))</f>
        <v>0</v>
      </c>
      <c r="AU301" s="188"/>
    </row>
    <row r="302" spans="1:47" s="180" customFormat="1" ht="45" customHeight="1" thickTop="1" thickBot="1">
      <c r="A302" s="170"/>
      <c r="B302" s="179"/>
      <c r="C302" s="203">
        <v>289</v>
      </c>
      <c r="D302" s="312"/>
      <c r="E302" s="303"/>
      <c r="F302" s="313"/>
      <c r="G302" s="303"/>
      <c r="H302" s="303"/>
      <c r="I302" s="164"/>
      <c r="J302" s="303"/>
      <c r="K302" s="303"/>
      <c r="L302" s="163"/>
      <c r="M302" s="163"/>
      <c r="N302" s="307" t="str">
        <f t="shared" si="4"/>
        <v>Bitte zuerst Warenmenge in M angeben</v>
      </c>
      <c r="O302" s="163"/>
      <c r="P302" s="162"/>
      <c r="Q302" s="161"/>
      <c r="R302" s="160"/>
      <c r="S302" s="160"/>
      <c r="T302" s="159"/>
      <c r="U302" s="310"/>
      <c r="V302" s="310"/>
      <c r="W302" s="310"/>
      <c r="X302" s="310"/>
      <c r="Y302" s="310"/>
      <c r="Z302" s="310"/>
      <c r="AA302" s="310"/>
      <c r="AB302" s="206"/>
      <c r="AC302" s="206"/>
      <c r="AD302" s="207"/>
      <c r="AE302" s="200" t="str">
        <f>IFERROR(IF(NOT(AM302=0), AM302 &amp; " - " &amp; INDEX(Produktionsmethoden!$M:$M, MATCH(AM302, Produktionsmethoden!$K:$K, 0)), 0), AM302)</f>
        <v>Bitte CN Code in Spalte C angeben</v>
      </c>
      <c r="AF302" s="200">
        <f>IFERROR(IF(NOT(AN302=0), AN302 &amp; " - " &amp; INDEX(Produktionsmethoden!$M:$M, MATCH(AN302, Produktionsmethoden!$K:$K, 0)), 0), AN302)</f>
        <v>0</v>
      </c>
      <c r="AG302" s="200">
        <f>IFERROR(IF(NOT(AO302=0), AO302 &amp; " - " &amp; INDEX(Produktionsmethoden!$M:$M, MATCH(AO302, Produktionsmethoden!$K:$K, 0)), 0), AO302)</f>
        <v>0</v>
      </c>
      <c r="AH302" s="200">
        <f>IFERROR(IF(NOT(AP302=0), AP302 &amp; " - " &amp; INDEX(Produktionsmethoden!$M:$M, MATCH(AP302, Produktionsmethoden!$K:$K, 0)), 0), AP302)</f>
        <v>0</v>
      </c>
      <c r="AI302" s="200">
        <f>IFERROR(IF(NOT(AQ302=0), AQ302 &amp; " - " &amp; INDEX(Produktionsmethoden!$M:$M, MATCH(AQ302, Produktionsmethoden!$K:$K, 0)), 0), AQ302)</f>
        <v>0</v>
      </c>
      <c r="AJ302" s="200">
        <f>IFERROR(IF(NOT(AR302=0), AR302 &amp; " - " &amp; INDEX(Produktionsmethoden!$M:$M, MATCH(AR302, Produktionsmethoden!$K:$K, 0)), 0), AR302)</f>
        <v>0</v>
      </c>
      <c r="AK302" s="200">
        <f>IFERROR(IF(NOT(AS302=0), AS302 &amp; " - " &amp; INDEX(Produktionsmethoden!$M:$M, MATCH(AS302, Produktionsmethoden!$K:$K, 0)), 0), AS302)</f>
        <v>0</v>
      </c>
      <c r="AL302" s="200">
        <f>IFERROR(IF(NOT(AT302=0), AT302 &amp; " - " &amp; INDEX(Produktionsmethoden!$M:$M, MATCH(AT302, Produktionsmethoden!$K:$K, 0)), 0), AT302)</f>
        <v>0</v>
      </c>
      <c r="AM302" s="187" t="str" cm="1">
        <f t="array" ref="AM302">IF(ISBLANK($E302), "Bitte CN Code in Spalte C angeben", IFERROR(INDEX(Produktionsmethoden!B:B, MATCH($E302, Produktionsmethoden!$A:$A, 0), 0), ""))</f>
        <v>Bitte CN Code in Spalte C angeben</v>
      </c>
      <c r="AN302" s="187" cm="1">
        <f t="array" ref="AN302">IF(ISBLANK($E302), 0, IFERROR(INDEX(Produktionsmethoden!C:C, MATCH($E302, Produktionsmethoden!$A:$A, 0), 0), ""))</f>
        <v>0</v>
      </c>
      <c r="AO302" s="187" cm="1">
        <f t="array" ref="AO302">IF(ISBLANK($E302), 0, IFERROR(INDEX(Produktionsmethoden!D:D, MATCH($E302, Produktionsmethoden!$A:$A, 0), 0), ""))</f>
        <v>0</v>
      </c>
      <c r="AP302" s="187" cm="1">
        <f t="array" ref="AP302">IF(ISBLANK($E302), 0, IFERROR(INDEX(Produktionsmethoden!E:E, MATCH($E302, Produktionsmethoden!$A:$A, 0), 0), ""))</f>
        <v>0</v>
      </c>
      <c r="AQ302" s="187" cm="1">
        <f t="array" ref="AQ302">IF(ISBLANK($E302), 0, IFERROR(INDEX(Produktionsmethoden!F:F, MATCH($E302, Produktionsmethoden!$A:$A, 0), 0), ""))</f>
        <v>0</v>
      </c>
      <c r="AR302" s="187" cm="1">
        <f t="array" ref="AR302">IF(ISBLANK($E302), 0, IFERROR(INDEX(Produktionsmethoden!G:G, MATCH($E302, Produktionsmethoden!$A:$A, 0), 0), ""))</f>
        <v>0</v>
      </c>
      <c r="AS302" s="187" cm="1">
        <f t="array" ref="AS302">IF(ISBLANK($E302), 0, IFERROR(INDEX(Produktionsmethoden!H:H, MATCH($E302, Produktionsmethoden!$A:$A, 0), 0), ""))</f>
        <v>0</v>
      </c>
      <c r="AT302" s="187" cm="1">
        <f t="array" ref="AT302">IF(ISBLANK($E302), 0, IFERROR(INDEX(Produktionsmethoden!I:I, MATCH($E302, Produktionsmethoden!$A:$A, 0), 0), ""))</f>
        <v>0</v>
      </c>
      <c r="AU302" s="188"/>
    </row>
    <row r="303" spans="1:47" s="180" customFormat="1" ht="45" customHeight="1" thickTop="1" thickBot="1">
      <c r="A303" s="170"/>
      <c r="B303" s="179"/>
      <c r="C303" s="203">
        <v>290</v>
      </c>
      <c r="D303" s="312"/>
      <c r="E303" s="303"/>
      <c r="F303" s="313"/>
      <c r="G303" s="303"/>
      <c r="H303" s="303"/>
      <c r="I303" s="164"/>
      <c r="J303" s="303"/>
      <c r="K303" s="303"/>
      <c r="L303" s="163"/>
      <c r="M303" s="163"/>
      <c r="N303" s="307" t="str">
        <f t="shared" si="4"/>
        <v>Bitte zuerst Warenmenge in M angeben</v>
      </c>
      <c r="O303" s="163"/>
      <c r="P303" s="162"/>
      <c r="Q303" s="161"/>
      <c r="R303" s="160"/>
      <c r="S303" s="160"/>
      <c r="T303" s="159"/>
      <c r="U303" s="310"/>
      <c r="V303" s="310"/>
      <c r="W303" s="310"/>
      <c r="X303" s="310"/>
      <c r="Y303" s="310"/>
      <c r="Z303" s="310"/>
      <c r="AA303" s="310"/>
      <c r="AB303" s="206"/>
      <c r="AC303" s="206"/>
      <c r="AD303" s="207"/>
      <c r="AE303" s="200" t="str">
        <f>IFERROR(IF(NOT(AM303=0), AM303 &amp; " - " &amp; INDEX(Produktionsmethoden!$M:$M, MATCH(AM303, Produktionsmethoden!$K:$K, 0)), 0), AM303)</f>
        <v>Bitte CN Code in Spalte C angeben</v>
      </c>
      <c r="AF303" s="200">
        <f>IFERROR(IF(NOT(AN303=0), AN303 &amp; " - " &amp; INDEX(Produktionsmethoden!$M:$M, MATCH(AN303, Produktionsmethoden!$K:$K, 0)), 0), AN303)</f>
        <v>0</v>
      </c>
      <c r="AG303" s="200">
        <f>IFERROR(IF(NOT(AO303=0), AO303 &amp; " - " &amp; INDEX(Produktionsmethoden!$M:$M, MATCH(AO303, Produktionsmethoden!$K:$K, 0)), 0), AO303)</f>
        <v>0</v>
      </c>
      <c r="AH303" s="200">
        <f>IFERROR(IF(NOT(AP303=0), AP303 &amp; " - " &amp; INDEX(Produktionsmethoden!$M:$M, MATCH(AP303, Produktionsmethoden!$K:$K, 0)), 0), AP303)</f>
        <v>0</v>
      </c>
      <c r="AI303" s="200">
        <f>IFERROR(IF(NOT(AQ303=0), AQ303 &amp; " - " &amp; INDEX(Produktionsmethoden!$M:$M, MATCH(AQ303, Produktionsmethoden!$K:$K, 0)), 0), AQ303)</f>
        <v>0</v>
      </c>
      <c r="AJ303" s="200">
        <f>IFERROR(IF(NOT(AR303=0), AR303 &amp; " - " &amp; INDEX(Produktionsmethoden!$M:$M, MATCH(AR303, Produktionsmethoden!$K:$K, 0)), 0), AR303)</f>
        <v>0</v>
      </c>
      <c r="AK303" s="200">
        <f>IFERROR(IF(NOT(AS303=0), AS303 &amp; " - " &amp; INDEX(Produktionsmethoden!$M:$M, MATCH(AS303, Produktionsmethoden!$K:$K, 0)), 0), AS303)</f>
        <v>0</v>
      </c>
      <c r="AL303" s="200">
        <f>IFERROR(IF(NOT(AT303=0), AT303 &amp; " - " &amp; INDEX(Produktionsmethoden!$M:$M, MATCH(AT303, Produktionsmethoden!$K:$K, 0)), 0), AT303)</f>
        <v>0</v>
      </c>
      <c r="AM303" s="187" t="str" cm="1">
        <f t="array" ref="AM303">IF(ISBLANK($E303), "Bitte CN Code in Spalte C angeben", IFERROR(INDEX(Produktionsmethoden!B:B, MATCH($E303, Produktionsmethoden!$A:$A, 0), 0), ""))</f>
        <v>Bitte CN Code in Spalte C angeben</v>
      </c>
      <c r="AN303" s="187" cm="1">
        <f t="array" ref="AN303">IF(ISBLANK($E303), 0, IFERROR(INDEX(Produktionsmethoden!C:C, MATCH($E303, Produktionsmethoden!$A:$A, 0), 0), ""))</f>
        <v>0</v>
      </c>
      <c r="AO303" s="187" cm="1">
        <f t="array" ref="AO303">IF(ISBLANK($E303), 0, IFERROR(INDEX(Produktionsmethoden!D:D, MATCH($E303, Produktionsmethoden!$A:$A, 0), 0), ""))</f>
        <v>0</v>
      </c>
      <c r="AP303" s="187" cm="1">
        <f t="array" ref="AP303">IF(ISBLANK($E303), 0, IFERROR(INDEX(Produktionsmethoden!E:E, MATCH($E303, Produktionsmethoden!$A:$A, 0), 0), ""))</f>
        <v>0</v>
      </c>
      <c r="AQ303" s="187" cm="1">
        <f t="array" ref="AQ303">IF(ISBLANK($E303), 0, IFERROR(INDEX(Produktionsmethoden!F:F, MATCH($E303, Produktionsmethoden!$A:$A, 0), 0), ""))</f>
        <v>0</v>
      </c>
      <c r="AR303" s="187" cm="1">
        <f t="array" ref="AR303">IF(ISBLANK($E303), 0, IFERROR(INDEX(Produktionsmethoden!G:G, MATCH($E303, Produktionsmethoden!$A:$A, 0), 0), ""))</f>
        <v>0</v>
      </c>
      <c r="AS303" s="187" cm="1">
        <f t="array" ref="AS303">IF(ISBLANK($E303), 0, IFERROR(INDEX(Produktionsmethoden!H:H, MATCH($E303, Produktionsmethoden!$A:$A, 0), 0), ""))</f>
        <v>0</v>
      </c>
      <c r="AT303" s="187" cm="1">
        <f t="array" ref="AT303">IF(ISBLANK($E303), 0, IFERROR(INDEX(Produktionsmethoden!I:I, MATCH($E303, Produktionsmethoden!$A:$A, 0), 0), ""))</f>
        <v>0</v>
      </c>
      <c r="AU303" s="188"/>
    </row>
    <row r="304" spans="1:47" s="180" customFormat="1" ht="45" customHeight="1" thickTop="1" thickBot="1">
      <c r="A304" s="170"/>
      <c r="B304" s="179"/>
      <c r="C304" s="203">
        <v>291</v>
      </c>
      <c r="D304" s="312"/>
      <c r="E304" s="303"/>
      <c r="F304" s="313"/>
      <c r="G304" s="303"/>
      <c r="H304" s="303"/>
      <c r="I304" s="164"/>
      <c r="J304" s="303"/>
      <c r="K304" s="303"/>
      <c r="L304" s="163"/>
      <c r="M304" s="163"/>
      <c r="N304" s="307" t="str">
        <f t="shared" si="4"/>
        <v>Bitte zuerst Warenmenge in M angeben</v>
      </c>
      <c r="O304" s="163"/>
      <c r="P304" s="162"/>
      <c r="Q304" s="161"/>
      <c r="R304" s="160"/>
      <c r="S304" s="160"/>
      <c r="T304" s="159"/>
      <c r="U304" s="310"/>
      <c r="V304" s="310"/>
      <c r="W304" s="310"/>
      <c r="X304" s="310"/>
      <c r="Y304" s="310"/>
      <c r="Z304" s="310"/>
      <c r="AA304" s="310"/>
      <c r="AB304" s="206"/>
      <c r="AC304" s="206"/>
      <c r="AD304" s="207"/>
      <c r="AE304" s="200" t="str">
        <f>IFERROR(IF(NOT(AM304=0), AM304 &amp; " - " &amp; INDEX(Produktionsmethoden!$M:$M, MATCH(AM304, Produktionsmethoden!$K:$K, 0)), 0), AM304)</f>
        <v>Bitte CN Code in Spalte C angeben</v>
      </c>
      <c r="AF304" s="200">
        <f>IFERROR(IF(NOT(AN304=0), AN304 &amp; " - " &amp; INDEX(Produktionsmethoden!$M:$M, MATCH(AN304, Produktionsmethoden!$K:$K, 0)), 0), AN304)</f>
        <v>0</v>
      </c>
      <c r="AG304" s="200">
        <f>IFERROR(IF(NOT(AO304=0), AO304 &amp; " - " &amp; INDEX(Produktionsmethoden!$M:$M, MATCH(AO304, Produktionsmethoden!$K:$K, 0)), 0), AO304)</f>
        <v>0</v>
      </c>
      <c r="AH304" s="200">
        <f>IFERROR(IF(NOT(AP304=0), AP304 &amp; " - " &amp; INDEX(Produktionsmethoden!$M:$M, MATCH(AP304, Produktionsmethoden!$K:$K, 0)), 0), AP304)</f>
        <v>0</v>
      </c>
      <c r="AI304" s="200">
        <f>IFERROR(IF(NOT(AQ304=0), AQ304 &amp; " - " &amp; INDEX(Produktionsmethoden!$M:$M, MATCH(AQ304, Produktionsmethoden!$K:$K, 0)), 0), AQ304)</f>
        <v>0</v>
      </c>
      <c r="AJ304" s="200">
        <f>IFERROR(IF(NOT(AR304=0), AR304 &amp; " - " &amp; INDEX(Produktionsmethoden!$M:$M, MATCH(AR304, Produktionsmethoden!$K:$K, 0)), 0), AR304)</f>
        <v>0</v>
      </c>
      <c r="AK304" s="200">
        <f>IFERROR(IF(NOT(AS304=0), AS304 &amp; " - " &amp; INDEX(Produktionsmethoden!$M:$M, MATCH(AS304, Produktionsmethoden!$K:$K, 0)), 0), AS304)</f>
        <v>0</v>
      </c>
      <c r="AL304" s="200">
        <f>IFERROR(IF(NOT(AT304=0), AT304 &amp; " - " &amp; INDEX(Produktionsmethoden!$M:$M, MATCH(AT304, Produktionsmethoden!$K:$K, 0)), 0), AT304)</f>
        <v>0</v>
      </c>
      <c r="AM304" s="187" t="str" cm="1">
        <f t="array" ref="AM304">IF(ISBLANK($E304), "Bitte CN Code in Spalte C angeben", IFERROR(INDEX(Produktionsmethoden!B:B, MATCH($E304, Produktionsmethoden!$A:$A, 0), 0), ""))</f>
        <v>Bitte CN Code in Spalte C angeben</v>
      </c>
      <c r="AN304" s="187" cm="1">
        <f t="array" ref="AN304">IF(ISBLANK($E304), 0, IFERROR(INDEX(Produktionsmethoden!C:C, MATCH($E304, Produktionsmethoden!$A:$A, 0), 0), ""))</f>
        <v>0</v>
      </c>
      <c r="AO304" s="187" cm="1">
        <f t="array" ref="AO304">IF(ISBLANK($E304), 0, IFERROR(INDEX(Produktionsmethoden!D:D, MATCH($E304, Produktionsmethoden!$A:$A, 0), 0), ""))</f>
        <v>0</v>
      </c>
      <c r="AP304" s="187" cm="1">
        <f t="array" ref="AP304">IF(ISBLANK($E304), 0, IFERROR(INDEX(Produktionsmethoden!E:E, MATCH($E304, Produktionsmethoden!$A:$A, 0), 0), ""))</f>
        <v>0</v>
      </c>
      <c r="AQ304" s="187" cm="1">
        <f t="array" ref="AQ304">IF(ISBLANK($E304), 0, IFERROR(INDEX(Produktionsmethoden!F:F, MATCH($E304, Produktionsmethoden!$A:$A, 0), 0), ""))</f>
        <v>0</v>
      </c>
      <c r="AR304" s="187" cm="1">
        <f t="array" ref="AR304">IF(ISBLANK($E304), 0, IFERROR(INDEX(Produktionsmethoden!G:G, MATCH($E304, Produktionsmethoden!$A:$A, 0), 0), ""))</f>
        <v>0</v>
      </c>
      <c r="AS304" s="187" cm="1">
        <f t="array" ref="AS304">IF(ISBLANK($E304), 0, IFERROR(INDEX(Produktionsmethoden!H:H, MATCH($E304, Produktionsmethoden!$A:$A, 0), 0), ""))</f>
        <v>0</v>
      </c>
      <c r="AT304" s="187" cm="1">
        <f t="array" ref="AT304">IF(ISBLANK($E304), 0, IFERROR(INDEX(Produktionsmethoden!I:I, MATCH($E304, Produktionsmethoden!$A:$A, 0), 0), ""))</f>
        <v>0</v>
      </c>
      <c r="AU304" s="188"/>
    </row>
    <row r="305" spans="1:47" s="180" customFormat="1" ht="45" customHeight="1" thickTop="1" thickBot="1">
      <c r="A305" s="170"/>
      <c r="B305" s="179"/>
      <c r="C305" s="203">
        <v>292</v>
      </c>
      <c r="D305" s="312"/>
      <c r="E305" s="303"/>
      <c r="F305" s="313"/>
      <c r="G305" s="303"/>
      <c r="H305" s="303"/>
      <c r="I305" s="164"/>
      <c r="J305" s="303"/>
      <c r="K305" s="303"/>
      <c r="L305" s="163"/>
      <c r="M305" s="163"/>
      <c r="N305" s="307" t="str">
        <f t="shared" si="4"/>
        <v>Bitte zuerst Warenmenge in M angeben</v>
      </c>
      <c r="O305" s="163"/>
      <c r="P305" s="162"/>
      <c r="Q305" s="161"/>
      <c r="R305" s="160"/>
      <c r="S305" s="160"/>
      <c r="T305" s="159"/>
      <c r="U305" s="310"/>
      <c r="V305" s="310"/>
      <c r="W305" s="310"/>
      <c r="X305" s="310"/>
      <c r="Y305" s="310"/>
      <c r="Z305" s="310"/>
      <c r="AA305" s="310"/>
      <c r="AB305" s="206"/>
      <c r="AC305" s="206"/>
      <c r="AD305" s="207"/>
      <c r="AE305" s="200" t="str">
        <f>IFERROR(IF(NOT(AM305=0), AM305 &amp; " - " &amp; INDEX(Produktionsmethoden!$M:$M, MATCH(AM305, Produktionsmethoden!$K:$K, 0)), 0), AM305)</f>
        <v>Bitte CN Code in Spalte C angeben</v>
      </c>
      <c r="AF305" s="200">
        <f>IFERROR(IF(NOT(AN305=0), AN305 &amp; " - " &amp; INDEX(Produktionsmethoden!$M:$M, MATCH(AN305, Produktionsmethoden!$K:$K, 0)), 0), AN305)</f>
        <v>0</v>
      </c>
      <c r="AG305" s="200">
        <f>IFERROR(IF(NOT(AO305=0), AO305 &amp; " - " &amp; INDEX(Produktionsmethoden!$M:$M, MATCH(AO305, Produktionsmethoden!$K:$K, 0)), 0), AO305)</f>
        <v>0</v>
      </c>
      <c r="AH305" s="200">
        <f>IFERROR(IF(NOT(AP305=0), AP305 &amp; " - " &amp; INDEX(Produktionsmethoden!$M:$M, MATCH(AP305, Produktionsmethoden!$K:$K, 0)), 0), AP305)</f>
        <v>0</v>
      </c>
      <c r="AI305" s="200">
        <f>IFERROR(IF(NOT(AQ305=0), AQ305 &amp; " - " &amp; INDEX(Produktionsmethoden!$M:$M, MATCH(AQ305, Produktionsmethoden!$K:$K, 0)), 0), AQ305)</f>
        <v>0</v>
      </c>
      <c r="AJ305" s="200">
        <f>IFERROR(IF(NOT(AR305=0), AR305 &amp; " - " &amp; INDEX(Produktionsmethoden!$M:$M, MATCH(AR305, Produktionsmethoden!$K:$K, 0)), 0), AR305)</f>
        <v>0</v>
      </c>
      <c r="AK305" s="200">
        <f>IFERROR(IF(NOT(AS305=0), AS305 &amp; " - " &amp; INDEX(Produktionsmethoden!$M:$M, MATCH(AS305, Produktionsmethoden!$K:$K, 0)), 0), AS305)</f>
        <v>0</v>
      </c>
      <c r="AL305" s="200">
        <f>IFERROR(IF(NOT(AT305=0), AT305 &amp; " - " &amp; INDEX(Produktionsmethoden!$M:$M, MATCH(AT305, Produktionsmethoden!$K:$K, 0)), 0), AT305)</f>
        <v>0</v>
      </c>
      <c r="AM305" s="187" t="str" cm="1">
        <f t="array" ref="AM305">IF(ISBLANK($E305), "Bitte CN Code in Spalte C angeben", IFERROR(INDEX(Produktionsmethoden!B:B, MATCH($E305, Produktionsmethoden!$A:$A, 0), 0), ""))</f>
        <v>Bitte CN Code in Spalte C angeben</v>
      </c>
      <c r="AN305" s="187" cm="1">
        <f t="array" ref="AN305">IF(ISBLANK($E305), 0, IFERROR(INDEX(Produktionsmethoden!C:C, MATCH($E305, Produktionsmethoden!$A:$A, 0), 0), ""))</f>
        <v>0</v>
      </c>
      <c r="AO305" s="187" cm="1">
        <f t="array" ref="AO305">IF(ISBLANK($E305), 0, IFERROR(INDEX(Produktionsmethoden!D:D, MATCH($E305, Produktionsmethoden!$A:$A, 0), 0), ""))</f>
        <v>0</v>
      </c>
      <c r="AP305" s="187" cm="1">
        <f t="array" ref="AP305">IF(ISBLANK($E305), 0, IFERROR(INDEX(Produktionsmethoden!E:E, MATCH($E305, Produktionsmethoden!$A:$A, 0), 0), ""))</f>
        <v>0</v>
      </c>
      <c r="AQ305" s="187" cm="1">
        <f t="array" ref="AQ305">IF(ISBLANK($E305), 0, IFERROR(INDEX(Produktionsmethoden!F:F, MATCH($E305, Produktionsmethoden!$A:$A, 0), 0), ""))</f>
        <v>0</v>
      </c>
      <c r="AR305" s="187" cm="1">
        <f t="array" ref="AR305">IF(ISBLANK($E305), 0, IFERROR(INDEX(Produktionsmethoden!G:G, MATCH($E305, Produktionsmethoden!$A:$A, 0), 0), ""))</f>
        <v>0</v>
      </c>
      <c r="AS305" s="187" cm="1">
        <f t="array" ref="AS305">IF(ISBLANK($E305), 0, IFERROR(INDEX(Produktionsmethoden!H:H, MATCH($E305, Produktionsmethoden!$A:$A, 0), 0), ""))</f>
        <v>0</v>
      </c>
      <c r="AT305" s="187" cm="1">
        <f t="array" ref="AT305">IF(ISBLANK($E305), 0, IFERROR(INDEX(Produktionsmethoden!I:I, MATCH($E305, Produktionsmethoden!$A:$A, 0), 0), ""))</f>
        <v>0</v>
      </c>
      <c r="AU305" s="188"/>
    </row>
    <row r="306" spans="1:47" s="180" customFormat="1" ht="45" customHeight="1" thickTop="1" thickBot="1">
      <c r="A306" s="170"/>
      <c r="B306" s="179"/>
      <c r="C306" s="203">
        <v>293</v>
      </c>
      <c r="D306" s="312"/>
      <c r="E306" s="303"/>
      <c r="F306" s="313"/>
      <c r="G306" s="303"/>
      <c r="H306" s="303"/>
      <c r="I306" s="164"/>
      <c r="J306" s="303"/>
      <c r="K306" s="303"/>
      <c r="L306" s="163"/>
      <c r="M306" s="163"/>
      <c r="N306" s="307" t="str">
        <f t="shared" si="4"/>
        <v>Bitte zuerst Warenmenge in M angeben</v>
      </c>
      <c r="O306" s="163"/>
      <c r="P306" s="162"/>
      <c r="Q306" s="161"/>
      <c r="R306" s="160"/>
      <c r="S306" s="160"/>
      <c r="T306" s="159"/>
      <c r="U306" s="311"/>
      <c r="V306" s="311"/>
      <c r="W306" s="311"/>
      <c r="X306" s="311"/>
      <c r="Y306" s="311"/>
      <c r="Z306" s="311"/>
      <c r="AA306" s="311"/>
      <c r="AB306" s="178"/>
      <c r="AC306" s="178"/>
      <c r="AD306" s="183"/>
      <c r="AE306" s="200" t="str">
        <f>IFERROR(IF(NOT(AM306=0), AM306 &amp; " - " &amp; INDEX(Produktionsmethoden!$M:$M, MATCH(AM306, Produktionsmethoden!$K:$K, 0)), 0), AM306)</f>
        <v>Bitte CN Code in Spalte C angeben</v>
      </c>
      <c r="AF306" s="200">
        <f>IFERROR(IF(NOT(AN306=0), AN306 &amp; " - " &amp; INDEX(Produktionsmethoden!$M:$M, MATCH(AN306, Produktionsmethoden!$K:$K, 0)), 0), AN306)</f>
        <v>0</v>
      </c>
      <c r="AG306" s="200">
        <f>IFERROR(IF(NOT(AO306=0), AO306 &amp; " - " &amp; INDEX(Produktionsmethoden!$M:$M, MATCH(AO306, Produktionsmethoden!$K:$K, 0)), 0), AO306)</f>
        <v>0</v>
      </c>
      <c r="AH306" s="200">
        <f>IFERROR(IF(NOT(AP306=0), AP306 &amp; " - " &amp; INDEX(Produktionsmethoden!$M:$M, MATCH(AP306, Produktionsmethoden!$K:$K, 0)), 0), AP306)</f>
        <v>0</v>
      </c>
      <c r="AI306" s="200">
        <f>IFERROR(IF(NOT(AQ306=0), AQ306 &amp; " - " &amp; INDEX(Produktionsmethoden!$M:$M, MATCH(AQ306, Produktionsmethoden!$K:$K, 0)), 0), AQ306)</f>
        <v>0</v>
      </c>
      <c r="AJ306" s="200">
        <f>IFERROR(IF(NOT(AR306=0), AR306 &amp; " - " &amp; INDEX(Produktionsmethoden!$M:$M, MATCH(AR306, Produktionsmethoden!$K:$K, 0)), 0), AR306)</f>
        <v>0</v>
      </c>
      <c r="AK306" s="200">
        <f>IFERROR(IF(NOT(AS306=0), AS306 &amp; " - " &amp; INDEX(Produktionsmethoden!$M:$M, MATCH(AS306, Produktionsmethoden!$K:$K, 0)), 0), AS306)</f>
        <v>0</v>
      </c>
      <c r="AL306" s="200">
        <f>IFERROR(IF(NOT(AT306=0), AT306 &amp; " - " &amp; INDEX(Produktionsmethoden!$M:$M, MATCH(AT306, Produktionsmethoden!$K:$K, 0)), 0), AT306)</f>
        <v>0</v>
      </c>
      <c r="AM306" s="187" t="str" cm="1">
        <f t="array" ref="AM306">IF(ISBLANK($E306), "Bitte CN Code in Spalte C angeben", IFERROR(INDEX(Produktionsmethoden!B:B, MATCH($E306, Produktionsmethoden!$A:$A, 0), 0), ""))</f>
        <v>Bitte CN Code in Spalte C angeben</v>
      </c>
      <c r="AN306" s="187" cm="1">
        <f t="array" ref="AN306">IF(ISBLANK($E306), 0, IFERROR(INDEX(Produktionsmethoden!C:C, MATCH($E306, Produktionsmethoden!$A:$A, 0), 0), ""))</f>
        <v>0</v>
      </c>
      <c r="AO306" s="187" cm="1">
        <f t="array" ref="AO306">IF(ISBLANK($E306), 0, IFERROR(INDEX(Produktionsmethoden!D:D, MATCH($E306, Produktionsmethoden!$A:$A, 0), 0), ""))</f>
        <v>0</v>
      </c>
      <c r="AP306" s="187" cm="1">
        <f t="array" ref="AP306">IF(ISBLANK($E306), 0, IFERROR(INDEX(Produktionsmethoden!E:E, MATCH($E306, Produktionsmethoden!$A:$A, 0), 0), ""))</f>
        <v>0</v>
      </c>
      <c r="AQ306" s="187" cm="1">
        <f t="array" ref="AQ306">IF(ISBLANK($E306), 0, IFERROR(INDEX(Produktionsmethoden!F:F, MATCH($E306, Produktionsmethoden!$A:$A, 0), 0), ""))</f>
        <v>0</v>
      </c>
      <c r="AR306" s="187" cm="1">
        <f t="array" ref="AR306">IF(ISBLANK($E306), 0, IFERROR(INDEX(Produktionsmethoden!G:G, MATCH($E306, Produktionsmethoden!$A:$A, 0), 0), ""))</f>
        <v>0</v>
      </c>
      <c r="AS306" s="187" cm="1">
        <f t="array" ref="AS306">IF(ISBLANK($E306), 0, IFERROR(INDEX(Produktionsmethoden!H:H, MATCH($E306, Produktionsmethoden!$A:$A, 0), 0), ""))</f>
        <v>0</v>
      </c>
      <c r="AT306" s="187" cm="1">
        <f t="array" ref="AT306">IF(ISBLANK($E306), 0, IFERROR(INDEX(Produktionsmethoden!I:I, MATCH($E306, Produktionsmethoden!$A:$A, 0), 0), ""))</f>
        <v>0</v>
      </c>
      <c r="AU306" s="188"/>
    </row>
    <row r="307" spans="1:47" s="180" customFormat="1" ht="45" customHeight="1" thickTop="1" thickBot="1">
      <c r="A307" s="170"/>
      <c r="B307" s="179"/>
      <c r="C307" s="203">
        <v>294</v>
      </c>
      <c r="D307" s="312"/>
      <c r="E307" s="303"/>
      <c r="F307" s="313"/>
      <c r="G307" s="303"/>
      <c r="H307" s="303"/>
      <c r="I307" s="164"/>
      <c r="J307" s="303"/>
      <c r="K307" s="303"/>
      <c r="L307" s="163"/>
      <c r="M307" s="163"/>
      <c r="N307" s="307" t="str">
        <f t="shared" si="4"/>
        <v>Bitte zuerst Warenmenge in M angeben</v>
      </c>
      <c r="O307" s="163"/>
      <c r="P307" s="162"/>
      <c r="Q307" s="161"/>
      <c r="R307" s="160"/>
      <c r="S307" s="160"/>
      <c r="T307" s="159"/>
      <c r="U307" s="311"/>
      <c r="V307" s="311"/>
      <c r="W307" s="311"/>
      <c r="X307" s="311"/>
      <c r="Y307" s="311"/>
      <c r="Z307" s="311"/>
      <c r="AA307" s="311"/>
      <c r="AB307" s="178"/>
      <c r="AC307" s="178"/>
      <c r="AD307" s="183"/>
      <c r="AE307" s="200" t="str">
        <f>IFERROR(IF(NOT(AM307=0), AM307 &amp; " - " &amp; INDEX(Produktionsmethoden!$M:$M, MATCH(AM307, Produktionsmethoden!$K:$K, 0)), 0), AM307)</f>
        <v>Bitte CN Code in Spalte C angeben</v>
      </c>
      <c r="AF307" s="200">
        <f>IFERROR(IF(NOT(AN307=0), AN307 &amp; " - " &amp; INDEX(Produktionsmethoden!$M:$M, MATCH(AN307, Produktionsmethoden!$K:$K, 0)), 0), AN307)</f>
        <v>0</v>
      </c>
      <c r="AG307" s="200">
        <f>IFERROR(IF(NOT(AO307=0), AO307 &amp; " - " &amp; INDEX(Produktionsmethoden!$M:$M, MATCH(AO307, Produktionsmethoden!$K:$K, 0)), 0), AO307)</f>
        <v>0</v>
      </c>
      <c r="AH307" s="200">
        <f>IFERROR(IF(NOT(AP307=0), AP307 &amp; " - " &amp; INDEX(Produktionsmethoden!$M:$M, MATCH(AP307, Produktionsmethoden!$K:$K, 0)), 0), AP307)</f>
        <v>0</v>
      </c>
      <c r="AI307" s="200">
        <f>IFERROR(IF(NOT(AQ307=0), AQ307 &amp; " - " &amp; INDEX(Produktionsmethoden!$M:$M, MATCH(AQ307, Produktionsmethoden!$K:$K, 0)), 0), AQ307)</f>
        <v>0</v>
      </c>
      <c r="AJ307" s="200">
        <f>IFERROR(IF(NOT(AR307=0), AR307 &amp; " - " &amp; INDEX(Produktionsmethoden!$M:$M, MATCH(AR307, Produktionsmethoden!$K:$K, 0)), 0), AR307)</f>
        <v>0</v>
      </c>
      <c r="AK307" s="200">
        <f>IFERROR(IF(NOT(AS307=0), AS307 &amp; " - " &amp; INDEX(Produktionsmethoden!$M:$M, MATCH(AS307, Produktionsmethoden!$K:$K, 0)), 0), AS307)</f>
        <v>0</v>
      </c>
      <c r="AL307" s="200">
        <f>IFERROR(IF(NOT(AT307=0), AT307 &amp; " - " &amp; INDEX(Produktionsmethoden!$M:$M, MATCH(AT307, Produktionsmethoden!$K:$K, 0)), 0), AT307)</f>
        <v>0</v>
      </c>
      <c r="AM307" s="187" t="str" cm="1">
        <f t="array" ref="AM307">IF(ISBLANK($E307), "Bitte CN Code in Spalte C angeben", IFERROR(INDEX(Produktionsmethoden!B:B, MATCH($E307, Produktionsmethoden!$A:$A, 0), 0), ""))</f>
        <v>Bitte CN Code in Spalte C angeben</v>
      </c>
      <c r="AN307" s="187" cm="1">
        <f t="array" ref="AN307">IF(ISBLANK($E307), 0, IFERROR(INDEX(Produktionsmethoden!C:C, MATCH($E307, Produktionsmethoden!$A:$A, 0), 0), ""))</f>
        <v>0</v>
      </c>
      <c r="AO307" s="187" cm="1">
        <f t="array" ref="AO307">IF(ISBLANK($E307), 0, IFERROR(INDEX(Produktionsmethoden!D:D, MATCH($E307, Produktionsmethoden!$A:$A, 0), 0), ""))</f>
        <v>0</v>
      </c>
      <c r="AP307" s="187" cm="1">
        <f t="array" ref="AP307">IF(ISBLANK($E307), 0, IFERROR(INDEX(Produktionsmethoden!E:E, MATCH($E307, Produktionsmethoden!$A:$A, 0), 0), ""))</f>
        <v>0</v>
      </c>
      <c r="AQ307" s="187" cm="1">
        <f t="array" ref="AQ307">IF(ISBLANK($E307), 0, IFERROR(INDEX(Produktionsmethoden!F:F, MATCH($E307, Produktionsmethoden!$A:$A, 0), 0), ""))</f>
        <v>0</v>
      </c>
      <c r="AR307" s="187" cm="1">
        <f t="array" ref="AR307">IF(ISBLANK($E307), 0, IFERROR(INDEX(Produktionsmethoden!G:G, MATCH($E307, Produktionsmethoden!$A:$A, 0), 0), ""))</f>
        <v>0</v>
      </c>
      <c r="AS307" s="187" cm="1">
        <f t="array" ref="AS307">IF(ISBLANK($E307), 0, IFERROR(INDEX(Produktionsmethoden!H:H, MATCH($E307, Produktionsmethoden!$A:$A, 0), 0), ""))</f>
        <v>0</v>
      </c>
      <c r="AT307" s="187" cm="1">
        <f t="array" ref="AT307">IF(ISBLANK($E307), 0, IFERROR(INDEX(Produktionsmethoden!I:I, MATCH($E307, Produktionsmethoden!$A:$A, 0), 0), ""))</f>
        <v>0</v>
      </c>
      <c r="AU307" s="188"/>
    </row>
    <row r="308" spans="1:47" s="180" customFormat="1" ht="45" customHeight="1" thickTop="1" thickBot="1">
      <c r="A308" s="170"/>
      <c r="B308" s="179"/>
      <c r="C308" s="203">
        <v>295</v>
      </c>
      <c r="D308" s="312"/>
      <c r="E308" s="303"/>
      <c r="F308" s="313"/>
      <c r="G308" s="303"/>
      <c r="H308" s="303"/>
      <c r="I308" s="164"/>
      <c r="J308" s="303"/>
      <c r="K308" s="303"/>
      <c r="L308" s="163"/>
      <c r="M308" s="163"/>
      <c r="N308" s="307" t="str">
        <f t="shared" si="4"/>
        <v>Bitte zuerst Warenmenge in M angeben</v>
      </c>
      <c r="O308" s="163"/>
      <c r="P308" s="162"/>
      <c r="Q308" s="161"/>
      <c r="R308" s="160"/>
      <c r="S308" s="160"/>
      <c r="T308" s="159"/>
      <c r="U308" s="311"/>
      <c r="V308" s="311"/>
      <c r="W308" s="311"/>
      <c r="X308" s="311"/>
      <c r="Y308" s="311"/>
      <c r="Z308" s="311"/>
      <c r="AA308" s="311"/>
      <c r="AB308" s="178"/>
      <c r="AC308" s="178"/>
      <c r="AD308" s="183"/>
      <c r="AE308" s="200" t="str">
        <f>IFERROR(IF(NOT(AM308=0), AM308 &amp; " - " &amp; INDEX(Produktionsmethoden!$M:$M, MATCH(AM308, Produktionsmethoden!$K:$K, 0)), 0), AM308)</f>
        <v>Bitte CN Code in Spalte C angeben</v>
      </c>
      <c r="AF308" s="200">
        <f>IFERROR(IF(NOT(AN308=0), AN308 &amp; " - " &amp; INDEX(Produktionsmethoden!$M:$M, MATCH(AN308, Produktionsmethoden!$K:$K, 0)), 0), AN308)</f>
        <v>0</v>
      </c>
      <c r="AG308" s="200">
        <f>IFERROR(IF(NOT(AO308=0), AO308 &amp; " - " &amp; INDEX(Produktionsmethoden!$M:$M, MATCH(AO308, Produktionsmethoden!$K:$K, 0)), 0), AO308)</f>
        <v>0</v>
      </c>
      <c r="AH308" s="200">
        <f>IFERROR(IF(NOT(AP308=0), AP308 &amp; " - " &amp; INDEX(Produktionsmethoden!$M:$M, MATCH(AP308, Produktionsmethoden!$K:$K, 0)), 0), AP308)</f>
        <v>0</v>
      </c>
      <c r="AI308" s="200">
        <f>IFERROR(IF(NOT(AQ308=0), AQ308 &amp; " - " &amp; INDEX(Produktionsmethoden!$M:$M, MATCH(AQ308, Produktionsmethoden!$K:$K, 0)), 0), AQ308)</f>
        <v>0</v>
      </c>
      <c r="AJ308" s="200">
        <f>IFERROR(IF(NOT(AR308=0), AR308 &amp; " - " &amp; INDEX(Produktionsmethoden!$M:$M, MATCH(AR308, Produktionsmethoden!$K:$K, 0)), 0), AR308)</f>
        <v>0</v>
      </c>
      <c r="AK308" s="200">
        <f>IFERROR(IF(NOT(AS308=0), AS308 &amp; " - " &amp; INDEX(Produktionsmethoden!$M:$M, MATCH(AS308, Produktionsmethoden!$K:$K, 0)), 0), AS308)</f>
        <v>0</v>
      </c>
      <c r="AL308" s="200">
        <f>IFERROR(IF(NOT(AT308=0), AT308 &amp; " - " &amp; INDEX(Produktionsmethoden!$M:$M, MATCH(AT308, Produktionsmethoden!$K:$K, 0)), 0), AT308)</f>
        <v>0</v>
      </c>
      <c r="AM308" s="187" t="str" cm="1">
        <f t="array" ref="AM308">IF(ISBLANK($E308), "Bitte CN Code in Spalte C angeben", IFERROR(INDEX(Produktionsmethoden!B:B, MATCH($E308, Produktionsmethoden!$A:$A, 0), 0), ""))</f>
        <v>Bitte CN Code in Spalte C angeben</v>
      </c>
      <c r="AN308" s="187" cm="1">
        <f t="array" ref="AN308">IF(ISBLANK($E308), 0, IFERROR(INDEX(Produktionsmethoden!C:C, MATCH($E308, Produktionsmethoden!$A:$A, 0), 0), ""))</f>
        <v>0</v>
      </c>
      <c r="AO308" s="187" cm="1">
        <f t="array" ref="AO308">IF(ISBLANK($E308), 0, IFERROR(INDEX(Produktionsmethoden!D:D, MATCH($E308, Produktionsmethoden!$A:$A, 0), 0), ""))</f>
        <v>0</v>
      </c>
      <c r="AP308" s="187" cm="1">
        <f t="array" ref="AP308">IF(ISBLANK($E308), 0, IFERROR(INDEX(Produktionsmethoden!E:E, MATCH($E308, Produktionsmethoden!$A:$A, 0), 0), ""))</f>
        <v>0</v>
      </c>
      <c r="AQ308" s="187" cm="1">
        <f t="array" ref="AQ308">IF(ISBLANK($E308), 0, IFERROR(INDEX(Produktionsmethoden!F:F, MATCH($E308, Produktionsmethoden!$A:$A, 0), 0), ""))</f>
        <v>0</v>
      </c>
      <c r="AR308" s="187" cm="1">
        <f t="array" ref="AR308">IF(ISBLANK($E308), 0, IFERROR(INDEX(Produktionsmethoden!G:G, MATCH($E308, Produktionsmethoden!$A:$A, 0), 0), ""))</f>
        <v>0</v>
      </c>
      <c r="AS308" s="187" cm="1">
        <f t="array" ref="AS308">IF(ISBLANK($E308), 0, IFERROR(INDEX(Produktionsmethoden!H:H, MATCH($E308, Produktionsmethoden!$A:$A, 0), 0), ""))</f>
        <v>0</v>
      </c>
      <c r="AT308" s="187" cm="1">
        <f t="array" ref="AT308">IF(ISBLANK($E308), 0, IFERROR(INDEX(Produktionsmethoden!I:I, MATCH($E308, Produktionsmethoden!$A:$A, 0), 0), ""))</f>
        <v>0</v>
      </c>
      <c r="AU308" s="188"/>
    </row>
    <row r="309" spans="1:47" s="180" customFormat="1" ht="45" customHeight="1" thickTop="1" thickBot="1">
      <c r="A309" s="170"/>
      <c r="B309" s="179"/>
      <c r="C309" s="203">
        <v>296</v>
      </c>
      <c r="D309" s="312"/>
      <c r="E309" s="303"/>
      <c r="F309" s="313"/>
      <c r="G309" s="303"/>
      <c r="H309" s="303"/>
      <c r="I309" s="164"/>
      <c r="J309" s="303"/>
      <c r="K309" s="303"/>
      <c r="L309" s="163"/>
      <c r="M309" s="163"/>
      <c r="N309" s="307" t="str">
        <f t="shared" si="4"/>
        <v>Bitte zuerst Warenmenge in M angeben</v>
      </c>
      <c r="O309" s="163"/>
      <c r="P309" s="162"/>
      <c r="Q309" s="161"/>
      <c r="R309" s="160"/>
      <c r="S309" s="160"/>
      <c r="T309" s="159"/>
      <c r="U309" s="311"/>
      <c r="V309" s="311"/>
      <c r="W309" s="311"/>
      <c r="X309" s="311"/>
      <c r="Y309" s="311"/>
      <c r="Z309" s="311"/>
      <c r="AA309" s="311"/>
      <c r="AB309" s="178"/>
      <c r="AC309" s="178"/>
      <c r="AD309" s="183"/>
      <c r="AE309" s="200" t="str">
        <f>IFERROR(IF(NOT(AM309=0), AM309 &amp; " - " &amp; INDEX(Produktionsmethoden!$M:$M, MATCH(AM309, Produktionsmethoden!$K:$K, 0)), 0), AM309)</f>
        <v>Bitte CN Code in Spalte C angeben</v>
      </c>
      <c r="AF309" s="200">
        <f>IFERROR(IF(NOT(AN309=0), AN309 &amp; " - " &amp; INDEX(Produktionsmethoden!$M:$M, MATCH(AN309, Produktionsmethoden!$K:$K, 0)), 0), AN309)</f>
        <v>0</v>
      </c>
      <c r="AG309" s="200">
        <f>IFERROR(IF(NOT(AO309=0), AO309 &amp; " - " &amp; INDEX(Produktionsmethoden!$M:$M, MATCH(AO309, Produktionsmethoden!$K:$K, 0)), 0), AO309)</f>
        <v>0</v>
      </c>
      <c r="AH309" s="200">
        <f>IFERROR(IF(NOT(AP309=0), AP309 &amp; " - " &amp; INDEX(Produktionsmethoden!$M:$M, MATCH(AP309, Produktionsmethoden!$K:$K, 0)), 0), AP309)</f>
        <v>0</v>
      </c>
      <c r="AI309" s="200">
        <f>IFERROR(IF(NOT(AQ309=0), AQ309 &amp; " - " &amp; INDEX(Produktionsmethoden!$M:$M, MATCH(AQ309, Produktionsmethoden!$K:$K, 0)), 0), AQ309)</f>
        <v>0</v>
      </c>
      <c r="AJ309" s="200">
        <f>IFERROR(IF(NOT(AR309=0), AR309 &amp; " - " &amp; INDEX(Produktionsmethoden!$M:$M, MATCH(AR309, Produktionsmethoden!$K:$K, 0)), 0), AR309)</f>
        <v>0</v>
      </c>
      <c r="AK309" s="200">
        <f>IFERROR(IF(NOT(AS309=0), AS309 &amp; " - " &amp; INDEX(Produktionsmethoden!$M:$M, MATCH(AS309, Produktionsmethoden!$K:$K, 0)), 0), AS309)</f>
        <v>0</v>
      </c>
      <c r="AL309" s="200">
        <f>IFERROR(IF(NOT(AT309=0), AT309 &amp; " - " &amp; INDEX(Produktionsmethoden!$M:$M, MATCH(AT309, Produktionsmethoden!$K:$K, 0)), 0), AT309)</f>
        <v>0</v>
      </c>
      <c r="AM309" s="187" t="str" cm="1">
        <f t="array" ref="AM309">IF(ISBLANK($E309), "Bitte CN Code in Spalte C angeben", IFERROR(INDEX(Produktionsmethoden!B:B, MATCH($E309, Produktionsmethoden!$A:$A, 0), 0), ""))</f>
        <v>Bitte CN Code in Spalte C angeben</v>
      </c>
      <c r="AN309" s="187" cm="1">
        <f t="array" ref="AN309">IF(ISBLANK($E309), 0, IFERROR(INDEX(Produktionsmethoden!C:C, MATCH($E309, Produktionsmethoden!$A:$A, 0), 0), ""))</f>
        <v>0</v>
      </c>
      <c r="AO309" s="187" cm="1">
        <f t="array" ref="AO309">IF(ISBLANK($E309), 0, IFERROR(INDEX(Produktionsmethoden!D:D, MATCH($E309, Produktionsmethoden!$A:$A, 0), 0), ""))</f>
        <v>0</v>
      </c>
      <c r="AP309" s="187" cm="1">
        <f t="array" ref="AP309">IF(ISBLANK($E309), 0, IFERROR(INDEX(Produktionsmethoden!E:E, MATCH($E309, Produktionsmethoden!$A:$A, 0), 0), ""))</f>
        <v>0</v>
      </c>
      <c r="AQ309" s="187" cm="1">
        <f t="array" ref="AQ309">IF(ISBLANK($E309), 0, IFERROR(INDEX(Produktionsmethoden!F:F, MATCH($E309, Produktionsmethoden!$A:$A, 0), 0), ""))</f>
        <v>0</v>
      </c>
      <c r="AR309" s="187" cm="1">
        <f t="array" ref="AR309">IF(ISBLANK($E309), 0, IFERROR(INDEX(Produktionsmethoden!G:G, MATCH($E309, Produktionsmethoden!$A:$A, 0), 0), ""))</f>
        <v>0</v>
      </c>
      <c r="AS309" s="187" cm="1">
        <f t="array" ref="AS309">IF(ISBLANK($E309), 0, IFERROR(INDEX(Produktionsmethoden!H:H, MATCH($E309, Produktionsmethoden!$A:$A, 0), 0), ""))</f>
        <v>0</v>
      </c>
      <c r="AT309" s="187" cm="1">
        <f t="array" ref="AT309">IF(ISBLANK($E309), 0, IFERROR(INDEX(Produktionsmethoden!I:I, MATCH($E309, Produktionsmethoden!$A:$A, 0), 0), ""))</f>
        <v>0</v>
      </c>
      <c r="AU309" s="188"/>
    </row>
    <row r="310" spans="1:47" s="180" customFormat="1" ht="45" customHeight="1" thickTop="1" thickBot="1">
      <c r="A310" s="170"/>
      <c r="B310" s="179"/>
      <c r="C310" s="203">
        <v>297</v>
      </c>
      <c r="D310" s="312"/>
      <c r="E310" s="303"/>
      <c r="F310" s="313"/>
      <c r="G310" s="303"/>
      <c r="H310" s="303"/>
      <c r="I310" s="164"/>
      <c r="J310" s="303"/>
      <c r="K310" s="303"/>
      <c r="L310" s="163"/>
      <c r="M310" s="163"/>
      <c r="N310" s="307" t="str">
        <f t="shared" si="4"/>
        <v>Bitte zuerst Warenmenge in M angeben</v>
      </c>
      <c r="O310" s="163"/>
      <c r="P310" s="162"/>
      <c r="Q310" s="161"/>
      <c r="R310" s="160"/>
      <c r="S310" s="160"/>
      <c r="T310" s="159"/>
      <c r="U310" s="311"/>
      <c r="V310" s="311"/>
      <c r="W310" s="311"/>
      <c r="X310" s="311"/>
      <c r="Y310" s="311"/>
      <c r="Z310" s="311"/>
      <c r="AA310" s="311"/>
      <c r="AB310" s="178"/>
      <c r="AC310" s="178"/>
      <c r="AD310" s="183"/>
      <c r="AE310" s="200" t="str">
        <f>IFERROR(IF(NOT(AM310=0), AM310 &amp; " - " &amp; INDEX(Produktionsmethoden!$M:$M, MATCH(AM310, Produktionsmethoden!$K:$K, 0)), 0), AM310)</f>
        <v>Bitte CN Code in Spalte C angeben</v>
      </c>
      <c r="AF310" s="200">
        <f>IFERROR(IF(NOT(AN310=0), AN310 &amp; " - " &amp; INDEX(Produktionsmethoden!$M:$M, MATCH(AN310, Produktionsmethoden!$K:$K, 0)), 0), AN310)</f>
        <v>0</v>
      </c>
      <c r="AG310" s="200">
        <f>IFERROR(IF(NOT(AO310=0), AO310 &amp; " - " &amp; INDEX(Produktionsmethoden!$M:$M, MATCH(AO310, Produktionsmethoden!$K:$K, 0)), 0), AO310)</f>
        <v>0</v>
      </c>
      <c r="AH310" s="200">
        <f>IFERROR(IF(NOT(AP310=0), AP310 &amp; " - " &amp; INDEX(Produktionsmethoden!$M:$M, MATCH(AP310, Produktionsmethoden!$K:$K, 0)), 0), AP310)</f>
        <v>0</v>
      </c>
      <c r="AI310" s="200">
        <f>IFERROR(IF(NOT(AQ310=0), AQ310 &amp; " - " &amp; INDEX(Produktionsmethoden!$M:$M, MATCH(AQ310, Produktionsmethoden!$K:$K, 0)), 0), AQ310)</f>
        <v>0</v>
      </c>
      <c r="AJ310" s="200">
        <f>IFERROR(IF(NOT(AR310=0), AR310 &amp; " - " &amp; INDEX(Produktionsmethoden!$M:$M, MATCH(AR310, Produktionsmethoden!$K:$K, 0)), 0), AR310)</f>
        <v>0</v>
      </c>
      <c r="AK310" s="200">
        <f>IFERROR(IF(NOT(AS310=0), AS310 &amp; " - " &amp; INDEX(Produktionsmethoden!$M:$M, MATCH(AS310, Produktionsmethoden!$K:$K, 0)), 0), AS310)</f>
        <v>0</v>
      </c>
      <c r="AL310" s="200">
        <f>IFERROR(IF(NOT(AT310=0), AT310 &amp; " - " &amp; INDEX(Produktionsmethoden!$M:$M, MATCH(AT310, Produktionsmethoden!$K:$K, 0)), 0), AT310)</f>
        <v>0</v>
      </c>
      <c r="AM310" s="187" t="str" cm="1">
        <f t="array" ref="AM310">IF(ISBLANK($E310), "Bitte CN Code in Spalte C angeben", IFERROR(INDEX(Produktionsmethoden!B:B, MATCH($E310, Produktionsmethoden!$A:$A, 0), 0), ""))</f>
        <v>Bitte CN Code in Spalte C angeben</v>
      </c>
      <c r="AN310" s="187" cm="1">
        <f t="array" ref="AN310">IF(ISBLANK($E310), 0, IFERROR(INDEX(Produktionsmethoden!C:C, MATCH($E310, Produktionsmethoden!$A:$A, 0), 0), ""))</f>
        <v>0</v>
      </c>
      <c r="AO310" s="187" cm="1">
        <f t="array" ref="AO310">IF(ISBLANK($E310), 0, IFERROR(INDEX(Produktionsmethoden!D:D, MATCH($E310, Produktionsmethoden!$A:$A, 0), 0), ""))</f>
        <v>0</v>
      </c>
      <c r="AP310" s="187" cm="1">
        <f t="array" ref="AP310">IF(ISBLANK($E310), 0, IFERROR(INDEX(Produktionsmethoden!E:E, MATCH($E310, Produktionsmethoden!$A:$A, 0), 0), ""))</f>
        <v>0</v>
      </c>
      <c r="AQ310" s="187" cm="1">
        <f t="array" ref="AQ310">IF(ISBLANK($E310), 0, IFERROR(INDEX(Produktionsmethoden!F:F, MATCH($E310, Produktionsmethoden!$A:$A, 0), 0), ""))</f>
        <v>0</v>
      </c>
      <c r="AR310" s="187" cm="1">
        <f t="array" ref="AR310">IF(ISBLANK($E310), 0, IFERROR(INDEX(Produktionsmethoden!G:G, MATCH($E310, Produktionsmethoden!$A:$A, 0), 0), ""))</f>
        <v>0</v>
      </c>
      <c r="AS310" s="187" cm="1">
        <f t="array" ref="AS310">IF(ISBLANK($E310), 0, IFERROR(INDEX(Produktionsmethoden!H:H, MATCH($E310, Produktionsmethoden!$A:$A, 0), 0), ""))</f>
        <v>0</v>
      </c>
      <c r="AT310" s="187" cm="1">
        <f t="array" ref="AT310">IF(ISBLANK($E310), 0, IFERROR(INDEX(Produktionsmethoden!I:I, MATCH($E310, Produktionsmethoden!$A:$A, 0), 0), ""))</f>
        <v>0</v>
      </c>
      <c r="AU310" s="188"/>
    </row>
    <row r="311" spans="1:47" s="180" customFormat="1" ht="45" customHeight="1" thickTop="1" thickBot="1">
      <c r="A311" s="170"/>
      <c r="B311" s="179"/>
      <c r="C311" s="203">
        <v>298</v>
      </c>
      <c r="D311" s="312"/>
      <c r="E311" s="303"/>
      <c r="F311" s="313"/>
      <c r="G311" s="303"/>
      <c r="H311" s="303"/>
      <c r="I311" s="164"/>
      <c r="J311" s="303"/>
      <c r="K311" s="303"/>
      <c r="L311" s="163"/>
      <c r="M311" s="163"/>
      <c r="N311" s="307" t="str">
        <f t="shared" si="4"/>
        <v>Bitte zuerst Warenmenge in M angeben</v>
      </c>
      <c r="O311" s="163"/>
      <c r="P311" s="162"/>
      <c r="Q311" s="161"/>
      <c r="R311" s="160"/>
      <c r="S311" s="160"/>
      <c r="T311" s="159"/>
      <c r="U311" s="311"/>
      <c r="V311" s="311"/>
      <c r="W311" s="311"/>
      <c r="X311" s="311"/>
      <c r="Y311" s="311"/>
      <c r="Z311" s="311"/>
      <c r="AA311" s="311"/>
      <c r="AB311" s="178"/>
      <c r="AC311" s="178"/>
      <c r="AD311" s="183"/>
      <c r="AE311" s="200" t="str">
        <f>IFERROR(IF(NOT(AM311=0), AM311 &amp; " - " &amp; INDEX(Produktionsmethoden!$M:$M, MATCH(AM311, Produktionsmethoden!$K:$K, 0)), 0), AM311)</f>
        <v>Bitte CN Code in Spalte C angeben</v>
      </c>
      <c r="AF311" s="200">
        <f>IFERROR(IF(NOT(AN311=0), AN311 &amp; " - " &amp; INDEX(Produktionsmethoden!$M:$M, MATCH(AN311, Produktionsmethoden!$K:$K, 0)), 0), AN311)</f>
        <v>0</v>
      </c>
      <c r="AG311" s="200">
        <f>IFERROR(IF(NOT(AO311=0), AO311 &amp; " - " &amp; INDEX(Produktionsmethoden!$M:$M, MATCH(AO311, Produktionsmethoden!$K:$K, 0)), 0), AO311)</f>
        <v>0</v>
      </c>
      <c r="AH311" s="200">
        <f>IFERROR(IF(NOT(AP311=0), AP311 &amp; " - " &amp; INDEX(Produktionsmethoden!$M:$M, MATCH(AP311, Produktionsmethoden!$K:$K, 0)), 0), AP311)</f>
        <v>0</v>
      </c>
      <c r="AI311" s="200">
        <f>IFERROR(IF(NOT(AQ311=0), AQ311 &amp; " - " &amp; INDEX(Produktionsmethoden!$M:$M, MATCH(AQ311, Produktionsmethoden!$K:$K, 0)), 0), AQ311)</f>
        <v>0</v>
      </c>
      <c r="AJ311" s="200">
        <f>IFERROR(IF(NOT(AR311=0), AR311 &amp; " - " &amp; INDEX(Produktionsmethoden!$M:$M, MATCH(AR311, Produktionsmethoden!$K:$K, 0)), 0), AR311)</f>
        <v>0</v>
      </c>
      <c r="AK311" s="200">
        <f>IFERROR(IF(NOT(AS311=0), AS311 &amp; " - " &amp; INDEX(Produktionsmethoden!$M:$M, MATCH(AS311, Produktionsmethoden!$K:$K, 0)), 0), AS311)</f>
        <v>0</v>
      </c>
      <c r="AL311" s="200">
        <f>IFERROR(IF(NOT(AT311=0), AT311 &amp; " - " &amp; INDEX(Produktionsmethoden!$M:$M, MATCH(AT311, Produktionsmethoden!$K:$K, 0)), 0), AT311)</f>
        <v>0</v>
      </c>
      <c r="AM311" s="187" t="str" cm="1">
        <f t="array" ref="AM311">IF(ISBLANK($E311), "Bitte CN Code in Spalte C angeben", IFERROR(INDEX(Produktionsmethoden!B:B, MATCH($E311, Produktionsmethoden!$A:$A, 0), 0), ""))</f>
        <v>Bitte CN Code in Spalte C angeben</v>
      </c>
      <c r="AN311" s="187" cm="1">
        <f t="array" ref="AN311">IF(ISBLANK($E311), 0, IFERROR(INDEX(Produktionsmethoden!C:C, MATCH($E311, Produktionsmethoden!$A:$A, 0), 0), ""))</f>
        <v>0</v>
      </c>
      <c r="AO311" s="187" cm="1">
        <f t="array" ref="AO311">IF(ISBLANK($E311), 0, IFERROR(INDEX(Produktionsmethoden!D:D, MATCH($E311, Produktionsmethoden!$A:$A, 0), 0), ""))</f>
        <v>0</v>
      </c>
      <c r="AP311" s="187" cm="1">
        <f t="array" ref="AP311">IF(ISBLANK($E311), 0, IFERROR(INDEX(Produktionsmethoden!E:E, MATCH($E311, Produktionsmethoden!$A:$A, 0), 0), ""))</f>
        <v>0</v>
      </c>
      <c r="AQ311" s="187" cm="1">
        <f t="array" ref="AQ311">IF(ISBLANK($E311), 0, IFERROR(INDEX(Produktionsmethoden!F:F, MATCH($E311, Produktionsmethoden!$A:$A, 0), 0), ""))</f>
        <v>0</v>
      </c>
      <c r="AR311" s="187" cm="1">
        <f t="array" ref="AR311">IF(ISBLANK($E311), 0, IFERROR(INDEX(Produktionsmethoden!G:G, MATCH($E311, Produktionsmethoden!$A:$A, 0), 0), ""))</f>
        <v>0</v>
      </c>
      <c r="AS311" s="187" cm="1">
        <f t="array" ref="AS311">IF(ISBLANK($E311), 0, IFERROR(INDEX(Produktionsmethoden!H:H, MATCH($E311, Produktionsmethoden!$A:$A, 0), 0), ""))</f>
        <v>0</v>
      </c>
      <c r="AT311" s="187" cm="1">
        <f t="array" ref="AT311">IF(ISBLANK($E311), 0, IFERROR(INDEX(Produktionsmethoden!I:I, MATCH($E311, Produktionsmethoden!$A:$A, 0), 0), ""))</f>
        <v>0</v>
      </c>
      <c r="AU311" s="188"/>
    </row>
    <row r="312" spans="1:47" s="180" customFormat="1" ht="45" customHeight="1" thickTop="1" thickBot="1">
      <c r="A312" s="170"/>
      <c r="B312" s="179"/>
      <c r="C312" s="203">
        <v>299</v>
      </c>
      <c r="D312" s="312"/>
      <c r="E312" s="303"/>
      <c r="F312" s="313"/>
      <c r="G312" s="303"/>
      <c r="H312" s="303"/>
      <c r="I312" s="164"/>
      <c r="J312" s="303"/>
      <c r="K312" s="303"/>
      <c r="L312" s="163"/>
      <c r="M312" s="163"/>
      <c r="N312" s="307" t="str">
        <f t="shared" si="4"/>
        <v>Bitte zuerst Warenmenge in M angeben</v>
      </c>
      <c r="O312" s="163"/>
      <c r="P312" s="162"/>
      <c r="Q312" s="161"/>
      <c r="R312" s="160"/>
      <c r="S312" s="160"/>
      <c r="T312" s="159"/>
      <c r="U312" s="311"/>
      <c r="V312" s="311"/>
      <c r="W312" s="311"/>
      <c r="X312" s="311"/>
      <c r="Y312" s="311"/>
      <c r="Z312" s="311"/>
      <c r="AA312" s="311"/>
      <c r="AB312" s="178"/>
      <c r="AC312" s="178"/>
      <c r="AD312" s="183"/>
      <c r="AE312" s="200" t="str">
        <f>IFERROR(IF(NOT(AM312=0), AM312 &amp; " - " &amp; INDEX(Produktionsmethoden!$M:$M, MATCH(AM312, Produktionsmethoden!$K:$K, 0)), 0), AM312)</f>
        <v>Bitte CN Code in Spalte C angeben</v>
      </c>
      <c r="AF312" s="200">
        <f>IFERROR(IF(NOT(AN312=0), AN312 &amp; " - " &amp; INDEX(Produktionsmethoden!$M:$M, MATCH(AN312, Produktionsmethoden!$K:$K, 0)), 0), AN312)</f>
        <v>0</v>
      </c>
      <c r="AG312" s="200">
        <f>IFERROR(IF(NOT(AO312=0), AO312 &amp; " - " &amp; INDEX(Produktionsmethoden!$M:$M, MATCH(AO312, Produktionsmethoden!$K:$K, 0)), 0), AO312)</f>
        <v>0</v>
      </c>
      <c r="AH312" s="200">
        <f>IFERROR(IF(NOT(AP312=0), AP312 &amp; " - " &amp; INDEX(Produktionsmethoden!$M:$M, MATCH(AP312, Produktionsmethoden!$K:$K, 0)), 0), AP312)</f>
        <v>0</v>
      </c>
      <c r="AI312" s="200">
        <f>IFERROR(IF(NOT(AQ312=0), AQ312 &amp; " - " &amp; INDEX(Produktionsmethoden!$M:$M, MATCH(AQ312, Produktionsmethoden!$K:$K, 0)), 0), AQ312)</f>
        <v>0</v>
      </c>
      <c r="AJ312" s="200">
        <f>IFERROR(IF(NOT(AR312=0), AR312 &amp; " - " &amp; INDEX(Produktionsmethoden!$M:$M, MATCH(AR312, Produktionsmethoden!$K:$K, 0)), 0), AR312)</f>
        <v>0</v>
      </c>
      <c r="AK312" s="200">
        <f>IFERROR(IF(NOT(AS312=0), AS312 &amp; " - " &amp; INDEX(Produktionsmethoden!$M:$M, MATCH(AS312, Produktionsmethoden!$K:$K, 0)), 0), AS312)</f>
        <v>0</v>
      </c>
      <c r="AL312" s="200">
        <f>IFERROR(IF(NOT(AT312=0), AT312 &amp; " - " &amp; INDEX(Produktionsmethoden!$M:$M, MATCH(AT312, Produktionsmethoden!$K:$K, 0)), 0), AT312)</f>
        <v>0</v>
      </c>
      <c r="AM312" s="187" t="str" cm="1">
        <f t="array" ref="AM312">IF(ISBLANK($E312), "Bitte CN Code in Spalte C angeben", IFERROR(INDEX(Produktionsmethoden!B:B, MATCH($E312, Produktionsmethoden!$A:$A, 0), 0), ""))</f>
        <v>Bitte CN Code in Spalte C angeben</v>
      </c>
      <c r="AN312" s="187" cm="1">
        <f t="array" ref="AN312">IF(ISBLANK($E312), 0, IFERROR(INDEX(Produktionsmethoden!C:C, MATCH($E312, Produktionsmethoden!$A:$A, 0), 0), ""))</f>
        <v>0</v>
      </c>
      <c r="AO312" s="187" cm="1">
        <f t="array" ref="AO312">IF(ISBLANK($E312), 0, IFERROR(INDEX(Produktionsmethoden!D:D, MATCH($E312, Produktionsmethoden!$A:$A, 0), 0), ""))</f>
        <v>0</v>
      </c>
      <c r="AP312" s="187" cm="1">
        <f t="array" ref="AP312">IF(ISBLANK($E312), 0, IFERROR(INDEX(Produktionsmethoden!E:E, MATCH($E312, Produktionsmethoden!$A:$A, 0), 0), ""))</f>
        <v>0</v>
      </c>
      <c r="AQ312" s="187" cm="1">
        <f t="array" ref="AQ312">IF(ISBLANK($E312), 0, IFERROR(INDEX(Produktionsmethoden!F:F, MATCH($E312, Produktionsmethoden!$A:$A, 0), 0), ""))</f>
        <v>0</v>
      </c>
      <c r="AR312" s="187" cm="1">
        <f t="array" ref="AR312">IF(ISBLANK($E312), 0, IFERROR(INDEX(Produktionsmethoden!G:G, MATCH($E312, Produktionsmethoden!$A:$A, 0), 0), ""))</f>
        <v>0</v>
      </c>
      <c r="AS312" s="187" cm="1">
        <f t="array" ref="AS312">IF(ISBLANK($E312), 0, IFERROR(INDEX(Produktionsmethoden!H:H, MATCH($E312, Produktionsmethoden!$A:$A, 0), 0), ""))</f>
        <v>0</v>
      </c>
      <c r="AT312" s="187" cm="1">
        <f t="array" ref="AT312">IF(ISBLANK($E312), 0, IFERROR(INDEX(Produktionsmethoden!I:I, MATCH($E312, Produktionsmethoden!$A:$A, 0), 0), ""))</f>
        <v>0</v>
      </c>
      <c r="AU312" s="188"/>
    </row>
    <row r="313" spans="1:47" s="180" customFormat="1" ht="45" customHeight="1" thickTop="1" thickBot="1">
      <c r="A313" s="170"/>
      <c r="B313" s="179"/>
      <c r="C313" s="203">
        <v>300</v>
      </c>
      <c r="D313" s="312"/>
      <c r="E313" s="303"/>
      <c r="F313" s="313"/>
      <c r="G313" s="303"/>
      <c r="H313" s="303"/>
      <c r="I313" s="164"/>
      <c r="J313" s="303"/>
      <c r="K313" s="303"/>
      <c r="L313" s="163"/>
      <c r="M313" s="163"/>
      <c r="N313" s="307" t="str">
        <f t="shared" si="4"/>
        <v>Bitte zuerst Warenmenge in M angeben</v>
      </c>
      <c r="O313" s="163"/>
      <c r="P313" s="162"/>
      <c r="Q313" s="161"/>
      <c r="R313" s="160"/>
      <c r="S313" s="160"/>
      <c r="T313" s="159"/>
      <c r="U313" s="311"/>
      <c r="V313" s="311"/>
      <c r="W313" s="311"/>
      <c r="X313" s="311"/>
      <c r="Y313" s="311"/>
      <c r="Z313" s="311"/>
      <c r="AA313" s="311"/>
      <c r="AB313" s="178"/>
      <c r="AC313" s="178"/>
      <c r="AD313" s="183"/>
      <c r="AE313" s="200" t="str">
        <f>IFERROR(IF(NOT(AM313=0), AM313 &amp; " - " &amp; INDEX(Produktionsmethoden!$M:$M, MATCH(AM313, Produktionsmethoden!$K:$K, 0)), 0), AM313)</f>
        <v>Bitte CN Code in Spalte C angeben</v>
      </c>
      <c r="AF313" s="200">
        <f>IFERROR(IF(NOT(AN313=0), AN313 &amp; " - " &amp; INDEX(Produktionsmethoden!$M:$M, MATCH(AN313, Produktionsmethoden!$K:$K, 0)), 0), AN313)</f>
        <v>0</v>
      </c>
      <c r="AG313" s="200">
        <f>IFERROR(IF(NOT(AO313=0), AO313 &amp; " - " &amp; INDEX(Produktionsmethoden!$M:$M, MATCH(AO313, Produktionsmethoden!$K:$K, 0)), 0), AO313)</f>
        <v>0</v>
      </c>
      <c r="AH313" s="200">
        <f>IFERROR(IF(NOT(AP313=0), AP313 &amp; " - " &amp; INDEX(Produktionsmethoden!$M:$M, MATCH(AP313, Produktionsmethoden!$K:$K, 0)), 0), AP313)</f>
        <v>0</v>
      </c>
      <c r="AI313" s="200">
        <f>IFERROR(IF(NOT(AQ313=0), AQ313 &amp; " - " &amp; INDEX(Produktionsmethoden!$M:$M, MATCH(AQ313, Produktionsmethoden!$K:$K, 0)), 0), AQ313)</f>
        <v>0</v>
      </c>
      <c r="AJ313" s="200">
        <f>IFERROR(IF(NOT(AR313=0), AR313 &amp; " - " &amp; INDEX(Produktionsmethoden!$M:$M, MATCH(AR313, Produktionsmethoden!$K:$K, 0)), 0), AR313)</f>
        <v>0</v>
      </c>
      <c r="AK313" s="200">
        <f>IFERROR(IF(NOT(AS313=0), AS313 &amp; " - " &amp; INDEX(Produktionsmethoden!$M:$M, MATCH(AS313, Produktionsmethoden!$K:$K, 0)), 0), AS313)</f>
        <v>0</v>
      </c>
      <c r="AL313" s="200">
        <f>IFERROR(IF(NOT(AT313=0), AT313 &amp; " - " &amp; INDEX(Produktionsmethoden!$M:$M, MATCH(AT313, Produktionsmethoden!$K:$K, 0)), 0), AT313)</f>
        <v>0</v>
      </c>
      <c r="AM313" s="187" t="str" cm="1">
        <f t="array" ref="AM313">IF(ISBLANK($E313), "Bitte CN Code in Spalte C angeben", IFERROR(INDEX(Produktionsmethoden!B:B, MATCH($E313, Produktionsmethoden!$A:$A, 0), 0), ""))</f>
        <v>Bitte CN Code in Spalte C angeben</v>
      </c>
      <c r="AN313" s="187" cm="1">
        <f t="array" ref="AN313">IF(ISBLANK($E313), 0, IFERROR(INDEX(Produktionsmethoden!C:C, MATCH($E313, Produktionsmethoden!$A:$A, 0), 0), ""))</f>
        <v>0</v>
      </c>
      <c r="AO313" s="187" cm="1">
        <f t="array" ref="AO313">IF(ISBLANK($E313), 0, IFERROR(INDEX(Produktionsmethoden!D:D, MATCH($E313, Produktionsmethoden!$A:$A, 0), 0), ""))</f>
        <v>0</v>
      </c>
      <c r="AP313" s="187" cm="1">
        <f t="array" ref="AP313">IF(ISBLANK($E313), 0, IFERROR(INDEX(Produktionsmethoden!E:E, MATCH($E313, Produktionsmethoden!$A:$A, 0), 0), ""))</f>
        <v>0</v>
      </c>
      <c r="AQ313" s="187" cm="1">
        <f t="array" ref="AQ313">IF(ISBLANK($E313), 0, IFERROR(INDEX(Produktionsmethoden!F:F, MATCH($E313, Produktionsmethoden!$A:$A, 0), 0), ""))</f>
        <v>0</v>
      </c>
      <c r="AR313" s="187" cm="1">
        <f t="array" ref="AR313">IF(ISBLANK($E313), 0, IFERROR(INDEX(Produktionsmethoden!G:G, MATCH($E313, Produktionsmethoden!$A:$A, 0), 0), ""))</f>
        <v>0</v>
      </c>
      <c r="AS313" s="187" cm="1">
        <f t="array" ref="AS313">IF(ISBLANK($E313), 0, IFERROR(INDEX(Produktionsmethoden!H:H, MATCH($E313, Produktionsmethoden!$A:$A, 0), 0), ""))</f>
        <v>0</v>
      </c>
      <c r="AT313" s="187" cm="1">
        <f t="array" ref="AT313">IF(ISBLANK($E313), 0, IFERROR(INDEX(Produktionsmethoden!I:I, MATCH($E313, Produktionsmethoden!$A:$A, 0), 0), ""))</f>
        <v>0</v>
      </c>
      <c r="AU313" s="188"/>
    </row>
    <row r="314" spans="1:47" s="180" customFormat="1" ht="37.5" customHeight="1" thickTop="1">
      <c r="A314" s="170"/>
      <c r="B314" s="179"/>
      <c r="C314" s="181"/>
      <c r="D314" s="178"/>
      <c r="E314" s="178"/>
      <c r="F314" s="178"/>
      <c r="G314" s="178"/>
      <c r="H314" s="178"/>
      <c r="I314" s="333"/>
      <c r="J314" s="178"/>
      <c r="K314" s="208"/>
      <c r="L314" s="178"/>
      <c r="M314" s="178"/>
      <c r="N314" s="178"/>
      <c r="O314" s="178"/>
      <c r="P314" s="178"/>
      <c r="Q314" s="178"/>
      <c r="R314" s="178"/>
      <c r="S314" s="178"/>
      <c r="T314" s="178"/>
      <c r="U314" s="178"/>
      <c r="V314" s="178"/>
      <c r="W314" s="178"/>
      <c r="X314" s="178"/>
      <c r="Y314" s="178"/>
      <c r="Z314" s="178"/>
      <c r="AA314" s="178"/>
      <c r="AB314" s="178"/>
      <c r="AC314" s="178"/>
      <c r="AD314" s="183"/>
      <c r="AE314" s="200"/>
      <c r="AF314" s="186"/>
      <c r="AG314" s="186"/>
      <c r="AH314" s="186"/>
      <c r="AI314" s="186"/>
      <c r="AJ314" s="186"/>
      <c r="AK314" s="186"/>
      <c r="AL314" s="186"/>
      <c r="AM314" s="187"/>
      <c r="AN314" s="186"/>
      <c r="AU314" s="188"/>
    </row>
    <row r="315" spans="1:47" s="180" customFormat="1" ht="37.5" customHeight="1">
      <c r="A315" s="170"/>
      <c r="B315" s="179"/>
      <c r="C315" s="181"/>
      <c r="D315" s="178"/>
      <c r="E315" s="178"/>
      <c r="F315" s="178"/>
      <c r="G315" s="178"/>
      <c r="H315" s="178"/>
      <c r="I315" s="333"/>
      <c r="J315" s="178"/>
      <c r="K315" s="208"/>
      <c r="L315" s="178"/>
      <c r="M315" s="178"/>
      <c r="N315" s="178"/>
      <c r="O315" s="178"/>
      <c r="P315" s="178"/>
      <c r="Q315" s="178"/>
      <c r="R315" s="178"/>
      <c r="S315" s="178"/>
      <c r="T315" s="178"/>
      <c r="U315" s="178"/>
      <c r="V315" s="178"/>
      <c r="W315" s="178"/>
      <c r="X315" s="178"/>
      <c r="Y315" s="178"/>
      <c r="Z315" s="178"/>
      <c r="AA315" s="178"/>
      <c r="AB315" s="178"/>
      <c r="AC315" s="178"/>
      <c r="AD315" s="183"/>
      <c r="AE315" s="200"/>
      <c r="AF315" s="186"/>
      <c r="AG315" s="186"/>
      <c r="AH315" s="186"/>
      <c r="AI315" s="186"/>
      <c r="AJ315" s="186"/>
      <c r="AK315" s="186"/>
      <c r="AL315" s="186"/>
      <c r="AM315" s="187"/>
      <c r="AN315" s="186"/>
      <c r="AU315" s="188"/>
    </row>
    <row r="316" spans="1:47" s="180" customFormat="1" ht="37.5" customHeight="1">
      <c r="A316" s="170"/>
      <c r="B316" s="179"/>
      <c r="C316" s="181"/>
      <c r="D316" s="178"/>
      <c r="E316" s="178"/>
      <c r="F316" s="178"/>
      <c r="G316" s="178"/>
      <c r="H316" s="178"/>
      <c r="I316" s="333"/>
      <c r="J316" s="178"/>
      <c r="K316" s="208"/>
      <c r="L316" s="178"/>
      <c r="M316" s="178"/>
      <c r="N316" s="178"/>
      <c r="O316" s="178"/>
      <c r="P316" s="178"/>
      <c r="Q316" s="178"/>
      <c r="R316" s="178"/>
      <c r="S316" s="178"/>
      <c r="T316" s="178"/>
      <c r="U316" s="178"/>
      <c r="V316" s="178"/>
      <c r="W316" s="178"/>
      <c r="X316" s="178"/>
      <c r="Y316" s="178"/>
      <c r="Z316" s="178"/>
      <c r="AA316" s="178"/>
      <c r="AB316" s="178"/>
      <c r="AC316" s="178"/>
      <c r="AD316" s="183"/>
      <c r="AE316" s="200"/>
      <c r="AF316" s="186"/>
      <c r="AG316" s="186"/>
      <c r="AH316" s="186"/>
      <c r="AI316" s="186"/>
      <c r="AJ316" s="186"/>
      <c r="AK316" s="186"/>
      <c r="AL316" s="186"/>
      <c r="AM316" s="187"/>
      <c r="AN316" s="186"/>
      <c r="AU316" s="188"/>
    </row>
    <row r="317" spans="1:47" s="180" customFormat="1" ht="37.5" customHeight="1">
      <c r="A317" s="170"/>
      <c r="B317" s="179"/>
      <c r="C317" s="181"/>
      <c r="D317" s="178"/>
      <c r="E317" s="178"/>
      <c r="F317" s="178"/>
      <c r="G317" s="178"/>
      <c r="H317" s="178"/>
      <c r="I317" s="333"/>
      <c r="J317" s="178"/>
      <c r="K317" s="208"/>
      <c r="L317" s="178"/>
      <c r="M317" s="178"/>
      <c r="N317" s="178"/>
      <c r="O317" s="178"/>
      <c r="P317" s="178"/>
      <c r="Q317" s="178"/>
      <c r="R317" s="178"/>
      <c r="S317" s="178"/>
      <c r="T317" s="178"/>
      <c r="U317" s="178"/>
      <c r="V317" s="178"/>
      <c r="W317" s="178"/>
      <c r="X317" s="178"/>
      <c r="Y317" s="178"/>
      <c r="Z317" s="178"/>
      <c r="AA317" s="178"/>
      <c r="AB317" s="178"/>
      <c r="AC317" s="178"/>
      <c r="AD317" s="183"/>
      <c r="AE317" s="200"/>
      <c r="AF317" s="186"/>
      <c r="AG317" s="186"/>
      <c r="AH317" s="186"/>
      <c r="AI317" s="186"/>
      <c r="AJ317" s="186"/>
      <c r="AK317" s="186"/>
      <c r="AL317" s="186"/>
      <c r="AM317" s="187"/>
      <c r="AN317" s="186"/>
      <c r="AU317" s="188"/>
    </row>
    <row r="318" spans="1:47" s="180" customFormat="1" ht="37.5" customHeight="1">
      <c r="A318" s="170"/>
      <c r="B318" s="179"/>
      <c r="C318" s="181"/>
      <c r="D318" s="178"/>
      <c r="E318" s="178"/>
      <c r="F318" s="178"/>
      <c r="G318" s="178"/>
      <c r="H318" s="178"/>
      <c r="I318" s="333"/>
      <c r="J318" s="178"/>
      <c r="K318" s="208"/>
      <c r="L318" s="178"/>
      <c r="M318" s="178"/>
      <c r="N318" s="178"/>
      <c r="O318" s="178"/>
      <c r="P318" s="178"/>
      <c r="Q318" s="178"/>
      <c r="R318" s="178"/>
      <c r="S318" s="178"/>
      <c r="T318" s="178"/>
      <c r="U318" s="178"/>
      <c r="V318" s="178"/>
      <c r="W318" s="178"/>
      <c r="X318" s="178"/>
      <c r="Y318" s="178"/>
      <c r="Z318" s="178"/>
      <c r="AA318" s="178"/>
      <c r="AB318" s="178"/>
      <c r="AC318" s="178"/>
      <c r="AD318" s="183"/>
      <c r="AE318" s="200"/>
      <c r="AF318" s="186"/>
      <c r="AG318" s="186"/>
      <c r="AH318" s="186"/>
      <c r="AI318" s="186"/>
      <c r="AJ318" s="186"/>
      <c r="AK318" s="186"/>
      <c r="AL318" s="186"/>
      <c r="AM318" s="187"/>
      <c r="AN318" s="186"/>
      <c r="AU318" s="188"/>
    </row>
    <row r="319" spans="1:47" s="180" customFormat="1" ht="37.5" customHeight="1">
      <c r="A319" s="170"/>
      <c r="B319" s="179"/>
      <c r="C319" s="181"/>
      <c r="D319" s="178"/>
      <c r="E319" s="178"/>
      <c r="F319" s="178"/>
      <c r="G319" s="178"/>
      <c r="H319" s="178"/>
      <c r="I319" s="333"/>
      <c r="J319" s="178"/>
      <c r="K319" s="208"/>
      <c r="L319" s="178"/>
      <c r="M319" s="178"/>
      <c r="N319" s="178"/>
      <c r="O319" s="178"/>
      <c r="P319" s="178"/>
      <c r="Q319" s="178"/>
      <c r="R319" s="178"/>
      <c r="S319" s="178"/>
      <c r="T319" s="178"/>
      <c r="U319" s="178"/>
      <c r="V319" s="178"/>
      <c r="W319" s="178"/>
      <c r="X319" s="178"/>
      <c r="Y319" s="178"/>
      <c r="Z319" s="178"/>
      <c r="AA319" s="178"/>
      <c r="AB319" s="178"/>
      <c r="AC319" s="178"/>
      <c r="AD319" s="183"/>
      <c r="AE319" s="200"/>
      <c r="AF319" s="186"/>
      <c r="AG319" s="186"/>
      <c r="AH319" s="186"/>
      <c r="AI319" s="186"/>
      <c r="AJ319" s="186"/>
      <c r="AK319" s="186"/>
      <c r="AL319" s="186"/>
      <c r="AM319" s="187"/>
      <c r="AN319" s="186"/>
      <c r="AU319" s="188"/>
    </row>
    <row r="320" spans="1:47" s="180" customFormat="1" ht="37.5" customHeight="1">
      <c r="A320" s="170"/>
      <c r="B320" s="179"/>
      <c r="C320" s="181"/>
      <c r="D320" s="178"/>
      <c r="E320" s="178"/>
      <c r="F320" s="178"/>
      <c r="G320" s="178"/>
      <c r="H320" s="178"/>
      <c r="I320" s="333"/>
      <c r="J320" s="178"/>
      <c r="K320" s="208"/>
      <c r="L320" s="178"/>
      <c r="M320" s="178"/>
      <c r="N320" s="178"/>
      <c r="O320" s="178"/>
      <c r="P320" s="178"/>
      <c r="Q320" s="178"/>
      <c r="R320" s="178"/>
      <c r="S320" s="178"/>
      <c r="T320" s="178"/>
      <c r="U320" s="178"/>
      <c r="V320" s="178"/>
      <c r="W320" s="178"/>
      <c r="X320" s="178"/>
      <c r="Y320" s="178"/>
      <c r="Z320" s="178"/>
      <c r="AA320" s="178"/>
      <c r="AB320" s="178"/>
      <c r="AC320" s="178"/>
      <c r="AD320" s="183"/>
      <c r="AE320" s="200"/>
      <c r="AF320" s="186"/>
      <c r="AG320" s="186"/>
      <c r="AH320" s="186"/>
      <c r="AI320" s="186"/>
      <c r="AJ320" s="186"/>
      <c r="AK320" s="186"/>
      <c r="AL320" s="186"/>
      <c r="AM320" s="187"/>
      <c r="AN320" s="186"/>
      <c r="AU320" s="188"/>
    </row>
    <row r="321" spans="1:47" s="180" customFormat="1" ht="37.5" customHeight="1">
      <c r="A321" s="170"/>
      <c r="B321" s="179"/>
      <c r="C321" s="181"/>
      <c r="D321" s="178"/>
      <c r="E321" s="178"/>
      <c r="F321" s="178"/>
      <c r="G321" s="178"/>
      <c r="H321" s="178"/>
      <c r="I321" s="333"/>
      <c r="J321" s="178"/>
      <c r="K321" s="208"/>
      <c r="L321" s="178"/>
      <c r="M321" s="178"/>
      <c r="N321" s="178"/>
      <c r="O321" s="178"/>
      <c r="P321" s="178"/>
      <c r="Q321" s="178"/>
      <c r="R321" s="178"/>
      <c r="S321" s="178"/>
      <c r="T321" s="178"/>
      <c r="U321" s="178"/>
      <c r="V321" s="178"/>
      <c r="W321" s="178"/>
      <c r="X321" s="178"/>
      <c r="Y321" s="178"/>
      <c r="Z321" s="178"/>
      <c r="AA321" s="178"/>
      <c r="AB321" s="178"/>
      <c r="AC321" s="178"/>
      <c r="AD321" s="183"/>
      <c r="AE321" s="200"/>
      <c r="AF321" s="186"/>
      <c r="AG321" s="186"/>
      <c r="AH321" s="186"/>
      <c r="AI321" s="186"/>
      <c r="AJ321" s="186"/>
      <c r="AK321" s="186"/>
      <c r="AL321" s="186"/>
      <c r="AM321" s="187"/>
      <c r="AN321" s="186"/>
      <c r="AU321" s="188"/>
    </row>
    <row r="322" spans="1:47" s="180" customFormat="1" ht="37.5" customHeight="1">
      <c r="A322" s="170"/>
      <c r="B322" s="179"/>
      <c r="C322" s="181"/>
      <c r="D322" s="178"/>
      <c r="E322" s="178"/>
      <c r="F322" s="178"/>
      <c r="G322" s="178"/>
      <c r="H322" s="178"/>
      <c r="I322" s="333"/>
      <c r="J322" s="178"/>
      <c r="K322" s="208"/>
      <c r="L322" s="178"/>
      <c r="M322" s="178"/>
      <c r="N322" s="178"/>
      <c r="O322" s="178"/>
      <c r="P322" s="178"/>
      <c r="Q322" s="178"/>
      <c r="R322" s="178"/>
      <c r="S322" s="178"/>
      <c r="T322" s="178"/>
      <c r="U322" s="178"/>
      <c r="V322" s="178"/>
      <c r="W322" s="178"/>
      <c r="X322" s="178"/>
      <c r="Y322" s="178"/>
      <c r="Z322" s="178"/>
      <c r="AA322" s="178"/>
      <c r="AB322" s="178"/>
      <c r="AC322" s="178"/>
      <c r="AD322" s="183"/>
      <c r="AE322" s="200"/>
      <c r="AF322" s="186"/>
      <c r="AG322" s="186"/>
      <c r="AH322" s="186"/>
      <c r="AI322" s="186"/>
      <c r="AJ322" s="186"/>
      <c r="AK322" s="186"/>
      <c r="AL322" s="186"/>
      <c r="AM322" s="187"/>
      <c r="AN322" s="186"/>
      <c r="AU322" s="188"/>
    </row>
    <row r="323" spans="1:47" s="180" customFormat="1" ht="37.5" customHeight="1">
      <c r="A323" s="170"/>
      <c r="B323" s="179"/>
      <c r="C323" s="181"/>
      <c r="D323" s="178"/>
      <c r="E323" s="178"/>
      <c r="F323" s="178"/>
      <c r="G323" s="178"/>
      <c r="H323" s="178"/>
      <c r="I323" s="333"/>
      <c r="J323" s="178"/>
      <c r="K323" s="208"/>
      <c r="L323" s="178"/>
      <c r="M323" s="178"/>
      <c r="N323" s="178"/>
      <c r="O323" s="178"/>
      <c r="P323" s="178"/>
      <c r="Q323" s="178"/>
      <c r="R323" s="178"/>
      <c r="S323" s="178"/>
      <c r="T323" s="178"/>
      <c r="U323" s="178"/>
      <c r="V323" s="178"/>
      <c r="W323" s="178"/>
      <c r="X323" s="178"/>
      <c r="Y323" s="178"/>
      <c r="Z323" s="178"/>
      <c r="AA323" s="178"/>
      <c r="AB323" s="178"/>
      <c r="AC323" s="178"/>
      <c r="AD323" s="183"/>
      <c r="AE323" s="200"/>
      <c r="AF323" s="186"/>
      <c r="AG323" s="186"/>
      <c r="AH323" s="186"/>
      <c r="AI323" s="186"/>
      <c r="AJ323" s="186"/>
      <c r="AK323" s="186"/>
      <c r="AL323" s="186"/>
      <c r="AM323" s="187"/>
      <c r="AN323" s="186"/>
      <c r="AU323" s="188"/>
    </row>
    <row r="324" spans="1:47" s="180" customFormat="1" ht="37.5" customHeight="1">
      <c r="A324" s="170"/>
      <c r="B324" s="179"/>
      <c r="C324" s="181"/>
      <c r="D324" s="178"/>
      <c r="E324" s="178"/>
      <c r="F324" s="178"/>
      <c r="G324" s="178"/>
      <c r="H324" s="178"/>
      <c r="I324" s="333"/>
      <c r="J324" s="178"/>
      <c r="K324" s="208"/>
      <c r="L324" s="178"/>
      <c r="M324" s="178"/>
      <c r="N324" s="178"/>
      <c r="O324" s="178"/>
      <c r="P324" s="178"/>
      <c r="Q324" s="178"/>
      <c r="R324" s="178"/>
      <c r="S324" s="178"/>
      <c r="T324" s="178"/>
      <c r="U324" s="178"/>
      <c r="V324" s="178"/>
      <c r="W324" s="178"/>
      <c r="X324" s="178"/>
      <c r="Y324" s="178"/>
      <c r="Z324" s="178"/>
      <c r="AA324" s="178"/>
      <c r="AB324" s="178"/>
      <c r="AC324" s="178"/>
      <c r="AD324" s="183"/>
      <c r="AE324" s="200"/>
      <c r="AF324" s="186"/>
      <c r="AG324" s="186"/>
      <c r="AH324" s="186"/>
      <c r="AI324" s="186"/>
      <c r="AJ324" s="186"/>
      <c r="AK324" s="186"/>
      <c r="AL324" s="186"/>
      <c r="AM324" s="187"/>
      <c r="AN324" s="186"/>
      <c r="AU324" s="188"/>
    </row>
    <row r="325" spans="1:47" s="180" customFormat="1" ht="37.5" customHeight="1">
      <c r="A325" s="170"/>
      <c r="B325" s="179"/>
      <c r="C325" s="181"/>
      <c r="D325" s="178"/>
      <c r="E325" s="178"/>
      <c r="F325" s="178"/>
      <c r="G325" s="178"/>
      <c r="H325" s="178"/>
      <c r="I325" s="333"/>
      <c r="J325" s="178"/>
      <c r="K325" s="208"/>
      <c r="L325" s="178"/>
      <c r="M325" s="178"/>
      <c r="N325" s="178"/>
      <c r="O325" s="178"/>
      <c r="P325" s="178"/>
      <c r="Q325" s="178"/>
      <c r="R325" s="178"/>
      <c r="S325" s="178"/>
      <c r="T325" s="178"/>
      <c r="U325" s="178"/>
      <c r="V325" s="178"/>
      <c r="W325" s="178"/>
      <c r="X325" s="178"/>
      <c r="Y325" s="178"/>
      <c r="Z325" s="178"/>
      <c r="AA325" s="178"/>
      <c r="AB325" s="178"/>
      <c r="AC325" s="178"/>
      <c r="AD325" s="183"/>
      <c r="AE325" s="200"/>
      <c r="AF325" s="186"/>
      <c r="AG325" s="186"/>
      <c r="AH325" s="186"/>
      <c r="AI325" s="186"/>
      <c r="AJ325" s="186"/>
      <c r="AK325" s="186"/>
      <c r="AL325" s="186"/>
      <c r="AM325" s="187"/>
      <c r="AN325" s="186"/>
      <c r="AU325" s="188"/>
    </row>
    <row r="326" spans="1:47" s="180" customFormat="1" ht="37.5" customHeight="1">
      <c r="A326" s="170"/>
      <c r="B326" s="179"/>
      <c r="C326" s="181"/>
      <c r="D326" s="178"/>
      <c r="E326" s="178"/>
      <c r="F326" s="178"/>
      <c r="G326" s="178"/>
      <c r="H326" s="178"/>
      <c r="I326" s="333"/>
      <c r="J326" s="178"/>
      <c r="K326" s="208"/>
      <c r="L326" s="178"/>
      <c r="M326" s="178"/>
      <c r="N326" s="178"/>
      <c r="O326" s="178"/>
      <c r="P326" s="178"/>
      <c r="Q326" s="178"/>
      <c r="R326" s="178"/>
      <c r="S326" s="178"/>
      <c r="T326" s="178"/>
      <c r="U326" s="178"/>
      <c r="V326" s="178"/>
      <c r="W326" s="178"/>
      <c r="X326" s="178"/>
      <c r="Y326" s="178"/>
      <c r="Z326" s="178"/>
      <c r="AA326" s="178"/>
      <c r="AB326" s="178"/>
      <c r="AC326" s="178"/>
      <c r="AD326" s="183"/>
      <c r="AE326" s="200"/>
      <c r="AF326" s="186"/>
      <c r="AG326" s="186"/>
      <c r="AH326" s="186"/>
      <c r="AI326" s="186"/>
      <c r="AJ326" s="186"/>
      <c r="AK326" s="186"/>
      <c r="AL326" s="186"/>
      <c r="AM326" s="187"/>
      <c r="AN326" s="186"/>
      <c r="AU326" s="188"/>
    </row>
    <row r="327" spans="1:47" s="180" customFormat="1" ht="37.5" customHeight="1">
      <c r="A327" s="170"/>
      <c r="B327" s="179"/>
      <c r="C327" s="181"/>
      <c r="D327" s="178"/>
      <c r="E327" s="178"/>
      <c r="F327" s="178"/>
      <c r="G327" s="178"/>
      <c r="H327" s="178"/>
      <c r="I327" s="333"/>
      <c r="J327" s="178"/>
      <c r="K327" s="208"/>
      <c r="L327" s="178"/>
      <c r="M327" s="178"/>
      <c r="N327" s="178"/>
      <c r="O327" s="178"/>
      <c r="P327" s="178"/>
      <c r="Q327" s="178"/>
      <c r="R327" s="178"/>
      <c r="S327" s="178"/>
      <c r="T327" s="178"/>
      <c r="U327" s="178"/>
      <c r="V327" s="178"/>
      <c r="W327" s="178"/>
      <c r="X327" s="178"/>
      <c r="Y327" s="178"/>
      <c r="Z327" s="178"/>
      <c r="AA327" s="178"/>
      <c r="AB327" s="178"/>
      <c r="AC327" s="178"/>
      <c r="AD327" s="183"/>
      <c r="AE327" s="200"/>
      <c r="AF327" s="186"/>
      <c r="AG327" s="186"/>
      <c r="AH327" s="186"/>
      <c r="AI327" s="186"/>
      <c r="AJ327" s="186"/>
      <c r="AK327" s="186"/>
      <c r="AL327" s="186"/>
      <c r="AM327" s="187"/>
      <c r="AN327" s="186"/>
      <c r="AU327" s="188"/>
    </row>
    <row r="328" spans="1:47" s="180" customFormat="1" ht="37.5" customHeight="1">
      <c r="A328" s="170"/>
      <c r="B328" s="179"/>
      <c r="C328" s="181"/>
      <c r="D328" s="178"/>
      <c r="E328" s="178"/>
      <c r="F328" s="178"/>
      <c r="G328" s="178"/>
      <c r="H328" s="178"/>
      <c r="I328" s="333"/>
      <c r="J328" s="178"/>
      <c r="K328" s="208"/>
      <c r="L328" s="178"/>
      <c r="M328" s="178"/>
      <c r="N328" s="178"/>
      <c r="O328" s="178"/>
      <c r="P328" s="178"/>
      <c r="Q328" s="178"/>
      <c r="R328" s="178"/>
      <c r="S328" s="178"/>
      <c r="T328" s="178"/>
      <c r="U328" s="178"/>
      <c r="V328" s="178"/>
      <c r="W328" s="178"/>
      <c r="X328" s="178"/>
      <c r="Y328" s="178"/>
      <c r="Z328" s="178"/>
      <c r="AA328" s="178"/>
      <c r="AB328" s="178"/>
      <c r="AC328" s="178"/>
      <c r="AD328" s="183"/>
      <c r="AE328" s="200"/>
      <c r="AF328" s="186"/>
      <c r="AG328" s="186"/>
      <c r="AH328" s="186"/>
      <c r="AI328" s="186"/>
      <c r="AJ328" s="186"/>
      <c r="AK328" s="186"/>
      <c r="AL328" s="186"/>
      <c r="AM328" s="187"/>
      <c r="AN328" s="186"/>
      <c r="AU328" s="188"/>
    </row>
    <row r="329" spans="1:47" s="180" customFormat="1" ht="37.5" customHeight="1">
      <c r="A329" s="170"/>
      <c r="B329" s="179"/>
      <c r="C329" s="181"/>
      <c r="D329" s="178"/>
      <c r="E329" s="178"/>
      <c r="F329" s="178"/>
      <c r="G329" s="178"/>
      <c r="H329" s="178"/>
      <c r="I329" s="333"/>
      <c r="J329" s="178"/>
      <c r="K329" s="208"/>
      <c r="L329" s="178"/>
      <c r="M329" s="178"/>
      <c r="N329" s="178"/>
      <c r="O329" s="178"/>
      <c r="P329" s="178"/>
      <c r="Q329" s="178"/>
      <c r="R329" s="178"/>
      <c r="S329" s="178"/>
      <c r="T329" s="178"/>
      <c r="U329" s="178"/>
      <c r="V329" s="178"/>
      <c r="W329" s="178"/>
      <c r="X329" s="178"/>
      <c r="Y329" s="178"/>
      <c r="Z329" s="178"/>
      <c r="AA329" s="178"/>
      <c r="AB329" s="178"/>
      <c r="AC329" s="178"/>
      <c r="AD329" s="183"/>
      <c r="AE329" s="200"/>
      <c r="AF329" s="186"/>
      <c r="AG329" s="186"/>
      <c r="AH329" s="186"/>
      <c r="AI329" s="186"/>
      <c r="AJ329" s="186"/>
      <c r="AK329" s="186"/>
      <c r="AL329" s="186"/>
      <c r="AM329" s="187"/>
      <c r="AN329" s="186"/>
      <c r="AU329" s="188"/>
    </row>
    <row r="330" spans="1:47" s="180" customFormat="1" ht="37.5" customHeight="1">
      <c r="A330" s="170"/>
      <c r="B330" s="179"/>
      <c r="C330" s="181"/>
      <c r="D330" s="178"/>
      <c r="E330" s="178"/>
      <c r="F330" s="178"/>
      <c r="G330" s="178"/>
      <c r="H330" s="178"/>
      <c r="I330" s="333"/>
      <c r="J330" s="178"/>
      <c r="K330" s="208"/>
      <c r="L330" s="178"/>
      <c r="M330" s="178"/>
      <c r="N330" s="178"/>
      <c r="O330" s="178"/>
      <c r="P330" s="178"/>
      <c r="Q330" s="178"/>
      <c r="R330" s="178"/>
      <c r="S330" s="178"/>
      <c r="T330" s="178"/>
      <c r="U330" s="178"/>
      <c r="V330" s="178"/>
      <c r="W330" s="178"/>
      <c r="X330" s="178"/>
      <c r="Y330" s="178"/>
      <c r="Z330" s="178"/>
      <c r="AA330" s="178"/>
      <c r="AB330" s="178"/>
      <c r="AC330" s="178"/>
      <c r="AD330" s="183"/>
      <c r="AE330" s="200"/>
      <c r="AF330" s="186"/>
      <c r="AG330" s="186"/>
      <c r="AH330" s="186"/>
      <c r="AI330" s="186"/>
      <c r="AJ330" s="186"/>
      <c r="AK330" s="186"/>
      <c r="AL330" s="186"/>
      <c r="AM330" s="187"/>
      <c r="AN330" s="186"/>
      <c r="AU330" s="188"/>
    </row>
    <row r="331" spans="1:47" s="180" customFormat="1" ht="37.5" customHeight="1">
      <c r="A331" s="170"/>
      <c r="B331" s="179"/>
      <c r="C331" s="181"/>
      <c r="D331" s="178"/>
      <c r="E331" s="178"/>
      <c r="F331" s="178"/>
      <c r="G331" s="178"/>
      <c r="H331" s="178"/>
      <c r="I331" s="333"/>
      <c r="J331" s="178"/>
      <c r="K331" s="208"/>
      <c r="L331" s="178"/>
      <c r="M331" s="178"/>
      <c r="N331" s="178"/>
      <c r="O331" s="178"/>
      <c r="P331" s="178"/>
      <c r="Q331" s="178"/>
      <c r="R331" s="178"/>
      <c r="S331" s="178"/>
      <c r="T331" s="178"/>
      <c r="U331" s="178"/>
      <c r="V331" s="178"/>
      <c r="W331" s="178"/>
      <c r="X331" s="178"/>
      <c r="Y331" s="178"/>
      <c r="Z331" s="178"/>
      <c r="AA331" s="178"/>
      <c r="AB331" s="178"/>
      <c r="AC331" s="178"/>
      <c r="AD331" s="183"/>
      <c r="AE331" s="200"/>
      <c r="AF331" s="186"/>
      <c r="AG331" s="186"/>
      <c r="AH331" s="186"/>
      <c r="AI331" s="186"/>
      <c r="AJ331" s="186"/>
      <c r="AK331" s="186"/>
      <c r="AL331" s="186"/>
      <c r="AM331" s="187"/>
      <c r="AN331" s="186"/>
      <c r="AU331" s="188"/>
    </row>
    <row r="332" spans="1:47" s="180" customFormat="1" ht="37.5" customHeight="1">
      <c r="A332" s="170"/>
      <c r="B332" s="179"/>
      <c r="C332" s="181"/>
      <c r="D332" s="178"/>
      <c r="E332" s="178"/>
      <c r="F332" s="178"/>
      <c r="G332" s="178"/>
      <c r="H332" s="178"/>
      <c r="I332" s="333"/>
      <c r="J332" s="178"/>
      <c r="K332" s="208"/>
      <c r="L332" s="178"/>
      <c r="M332" s="178"/>
      <c r="N332" s="178"/>
      <c r="O332" s="178"/>
      <c r="P332" s="178"/>
      <c r="Q332" s="178"/>
      <c r="R332" s="178"/>
      <c r="S332" s="178"/>
      <c r="T332" s="178"/>
      <c r="U332" s="178"/>
      <c r="V332" s="178"/>
      <c r="W332" s="178"/>
      <c r="X332" s="178"/>
      <c r="Y332" s="178"/>
      <c r="Z332" s="178"/>
      <c r="AA332" s="178"/>
      <c r="AB332" s="178"/>
      <c r="AC332" s="178"/>
      <c r="AD332" s="183"/>
      <c r="AE332" s="200"/>
      <c r="AF332" s="186"/>
      <c r="AG332" s="186"/>
      <c r="AH332" s="186"/>
      <c r="AI332" s="186"/>
      <c r="AJ332" s="186"/>
      <c r="AK332" s="186"/>
      <c r="AL332" s="186"/>
      <c r="AM332" s="187"/>
      <c r="AN332" s="186"/>
      <c r="AU332" s="188"/>
    </row>
    <row r="333" spans="1:47" s="180" customFormat="1" ht="37.5" customHeight="1">
      <c r="A333" s="170"/>
      <c r="B333" s="179"/>
      <c r="C333" s="181"/>
      <c r="D333" s="178"/>
      <c r="E333" s="178"/>
      <c r="F333" s="178"/>
      <c r="G333" s="178"/>
      <c r="H333" s="178"/>
      <c r="I333" s="333"/>
      <c r="J333" s="178"/>
      <c r="K333" s="208"/>
      <c r="L333" s="178"/>
      <c r="M333" s="178"/>
      <c r="N333" s="178"/>
      <c r="O333" s="178"/>
      <c r="P333" s="178"/>
      <c r="Q333" s="178"/>
      <c r="R333" s="178"/>
      <c r="S333" s="178"/>
      <c r="T333" s="178"/>
      <c r="U333" s="178"/>
      <c r="V333" s="178"/>
      <c r="W333" s="178"/>
      <c r="X333" s="178"/>
      <c r="Y333" s="178"/>
      <c r="Z333" s="178"/>
      <c r="AA333" s="178"/>
      <c r="AB333" s="178"/>
      <c r="AC333" s="178"/>
      <c r="AD333" s="183"/>
      <c r="AE333" s="200"/>
      <c r="AF333" s="186"/>
      <c r="AG333" s="186"/>
      <c r="AH333" s="186"/>
      <c r="AI333" s="186"/>
      <c r="AJ333" s="186"/>
      <c r="AK333" s="186"/>
      <c r="AL333" s="186"/>
      <c r="AM333" s="187"/>
      <c r="AN333" s="186"/>
      <c r="AU333" s="188"/>
    </row>
    <row r="334" spans="1:47" s="180" customFormat="1" ht="37.5" customHeight="1">
      <c r="A334" s="170"/>
      <c r="B334" s="179"/>
      <c r="C334" s="181"/>
      <c r="D334" s="178"/>
      <c r="E334" s="178"/>
      <c r="F334" s="178"/>
      <c r="G334" s="178"/>
      <c r="H334" s="178"/>
      <c r="I334" s="333"/>
      <c r="J334" s="178"/>
      <c r="K334" s="208"/>
      <c r="L334" s="178"/>
      <c r="M334" s="178"/>
      <c r="N334" s="178"/>
      <c r="O334" s="178"/>
      <c r="P334" s="178"/>
      <c r="Q334" s="178"/>
      <c r="R334" s="178"/>
      <c r="S334" s="178"/>
      <c r="T334" s="178"/>
      <c r="U334" s="178"/>
      <c r="V334" s="178"/>
      <c r="W334" s="178"/>
      <c r="X334" s="178"/>
      <c r="Y334" s="178"/>
      <c r="Z334" s="178"/>
      <c r="AA334" s="178"/>
      <c r="AB334" s="178"/>
      <c r="AC334" s="178"/>
      <c r="AD334" s="183"/>
      <c r="AE334" s="200"/>
      <c r="AF334" s="186"/>
      <c r="AG334" s="186"/>
      <c r="AH334" s="186"/>
      <c r="AI334" s="186"/>
      <c r="AJ334" s="186"/>
      <c r="AK334" s="186"/>
      <c r="AL334" s="186"/>
      <c r="AM334" s="187"/>
      <c r="AN334" s="186"/>
      <c r="AU334" s="188"/>
    </row>
    <row r="335" spans="1:47" s="180" customFormat="1" ht="37.5" customHeight="1">
      <c r="A335" s="170"/>
      <c r="B335" s="179"/>
      <c r="C335" s="181"/>
      <c r="D335" s="178"/>
      <c r="E335" s="178"/>
      <c r="F335" s="178"/>
      <c r="G335" s="178"/>
      <c r="H335" s="178"/>
      <c r="I335" s="333"/>
      <c r="J335" s="178"/>
      <c r="K335" s="208"/>
      <c r="L335" s="178"/>
      <c r="M335" s="178"/>
      <c r="N335" s="178"/>
      <c r="O335" s="178"/>
      <c r="P335" s="178"/>
      <c r="Q335" s="178"/>
      <c r="R335" s="178"/>
      <c r="S335" s="178"/>
      <c r="T335" s="178"/>
      <c r="U335" s="178"/>
      <c r="V335" s="178"/>
      <c r="W335" s="178"/>
      <c r="X335" s="178"/>
      <c r="Y335" s="178"/>
      <c r="Z335" s="178"/>
      <c r="AA335" s="178"/>
      <c r="AB335" s="178"/>
      <c r="AC335" s="178"/>
      <c r="AD335" s="183"/>
      <c r="AE335" s="200"/>
      <c r="AF335" s="186"/>
      <c r="AG335" s="186"/>
      <c r="AH335" s="186"/>
      <c r="AI335" s="186"/>
      <c r="AJ335" s="186"/>
      <c r="AK335" s="186"/>
      <c r="AL335" s="186"/>
      <c r="AM335" s="187"/>
      <c r="AN335" s="186"/>
      <c r="AU335" s="188"/>
    </row>
    <row r="336" spans="1:47" s="180" customFormat="1" ht="37.5" customHeight="1">
      <c r="A336" s="170"/>
      <c r="B336" s="179"/>
      <c r="C336" s="181"/>
      <c r="D336" s="178"/>
      <c r="E336" s="178"/>
      <c r="F336" s="178"/>
      <c r="G336" s="178"/>
      <c r="H336" s="178"/>
      <c r="I336" s="333"/>
      <c r="J336" s="178"/>
      <c r="K336" s="208"/>
      <c r="L336" s="178"/>
      <c r="M336" s="178"/>
      <c r="N336" s="178"/>
      <c r="O336" s="178"/>
      <c r="P336" s="178"/>
      <c r="Q336" s="178"/>
      <c r="R336" s="178"/>
      <c r="S336" s="178"/>
      <c r="T336" s="178"/>
      <c r="U336" s="178"/>
      <c r="V336" s="178"/>
      <c r="W336" s="178"/>
      <c r="X336" s="178"/>
      <c r="Y336" s="178"/>
      <c r="Z336" s="178"/>
      <c r="AA336" s="178"/>
      <c r="AB336" s="178"/>
      <c r="AC336" s="178"/>
      <c r="AD336" s="183"/>
      <c r="AE336" s="200"/>
      <c r="AF336" s="186"/>
      <c r="AG336" s="186"/>
      <c r="AH336" s="186"/>
      <c r="AI336" s="186"/>
      <c r="AJ336" s="186"/>
      <c r="AK336" s="186"/>
      <c r="AL336" s="186"/>
      <c r="AM336" s="187"/>
      <c r="AN336" s="186"/>
      <c r="AU336" s="188"/>
    </row>
    <row r="337" spans="1:47" s="180" customFormat="1" ht="37.5" customHeight="1">
      <c r="A337" s="170"/>
      <c r="B337" s="179"/>
      <c r="C337" s="181"/>
      <c r="D337" s="178"/>
      <c r="E337" s="178"/>
      <c r="F337" s="178"/>
      <c r="G337" s="178"/>
      <c r="H337" s="178"/>
      <c r="I337" s="333"/>
      <c r="J337" s="178"/>
      <c r="K337" s="208"/>
      <c r="L337" s="178"/>
      <c r="M337" s="178"/>
      <c r="N337" s="178"/>
      <c r="O337" s="178"/>
      <c r="P337" s="178"/>
      <c r="Q337" s="178"/>
      <c r="R337" s="178"/>
      <c r="S337" s="178"/>
      <c r="T337" s="178"/>
      <c r="U337" s="178"/>
      <c r="V337" s="178"/>
      <c r="W337" s="178"/>
      <c r="X337" s="178"/>
      <c r="Y337" s="178"/>
      <c r="Z337" s="178"/>
      <c r="AA337" s="178"/>
      <c r="AB337" s="178"/>
      <c r="AC337" s="178"/>
      <c r="AD337" s="183"/>
      <c r="AE337" s="200"/>
      <c r="AF337" s="186"/>
      <c r="AG337" s="186"/>
      <c r="AH337" s="186"/>
      <c r="AI337" s="186"/>
      <c r="AJ337" s="186"/>
      <c r="AK337" s="186"/>
      <c r="AL337" s="186"/>
      <c r="AM337" s="187"/>
      <c r="AN337" s="186"/>
      <c r="AU337" s="188"/>
    </row>
    <row r="338" spans="1:47" s="180" customFormat="1" ht="37.5" customHeight="1">
      <c r="A338" s="170"/>
      <c r="B338" s="179"/>
      <c r="C338" s="181"/>
      <c r="D338" s="178"/>
      <c r="E338" s="178"/>
      <c r="F338" s="178"/>
      <c r="G338" s="178"/>
      <c r="H338" s="178"/>
      <c r="I338" s="333"/>
      <c r="J338" s="178"/>
      <c r="K338" s="208"/>
      <c r="L338" s="178"/>
      <c r="M338" s="178"/>
      <c r="N338" s="178"/>
      <c r="O338" s="178"/>
      <c r="P338" s="178"/>
      <c r="Q338" s="178"/>
      <c r="R338" s="178"/>
      <c r="S338" s="178"/>
      <c r="T338" s="178"/>
      <c r="U338" s="178"/>
      <c r="V338" s="178"/>
      <c r="W338" s="178"/>
      <c r="X338" s="178"/>
      <c r="Y338" s="178"/>
      <c r="Z338" s="178"/>
      <c r="AA338" s="178"/>
      <c r="AB338" s="178"/>
      <c r="AC338" s="178"/>
      <c r="AD338" s="183"/>
      <c r="AE338" s="200"/>
      <c r="AF338" s="186"/>
      <c r="AG338" s="186"/>
      <c r="AH338" s="186"/>
      <c r="AI338" s="186"/>
      <c r="AJ338" s="186"/>
      <c r="AK338" s="186"/>
      <c r="AL338" s="186"/>
      <c r="AM338" s="187"/>
      <c r="AN338" s="186"/>
      <c r="AU338" s="188"/>
    </row>
    <row r="339" spans="1:47" s="180" customFormat="1" ht="37.5" customHeight="1">
      <c r="A339" s="170"/>
      <c r="B339" s="179"/>
      <c r="C339" s="181"/>
      <c r="D339" s="178"/>
      <c r="E339" s="178"/>
      <c r="F339" s="178"/>
      <c r="G339" s="178"/>
      <c r="H339" s="178"/>
      <c r="I339" s="333"/>
      <c r="J339" s="178"/>
      <c r="K339" s="208"/>
      <c r="L339" s="178"/>
      <c r="M339" s="178"/>
      <c r="N339" s="178"/>
      <c r="O339" s="178"/>
      <c r="P339" s="178"/>
      <c r="Q339" s="178"/>
      <c r="R339" s="178"/>
      <c r="S339" s="178"/>
      <c r="T339" s="178"/>
      <c r="U339" s="178"/>
      <c r="V339" s="178"/>
      <c r="W339" s="178"/>
      <c r="X339" s="178"/>
      <c r="Y339" s="178"/>
      <c r="Z339" s="178"/>
      <c r="AA339" s="178"/>
      <c r="AB339" s="178"/>
      <c r="AC339" s="178"/>
      <c r="AD339" s="183"/>
      <c r="AE339" s="200"/>
      <c r="AF339" s="186"/>
      <c r="AG339" s="186"/>
      <c r="AH339" s="186"/>
      <c r="AI339" s="186"/>
      <c r="AJ339" s="186"/>
      <c r="AK339" s="186"/>
      <c r="AL339" s="186"/>
      <c r="AM339" s="187"/>
      <c r="AN339" s="186"/>
      <c r="AU339" s="188"/>
    </row>
    <row r="340" spans="1:47" s="180" customFormat="1" ht="37.5" customHeight="1">
      <c r="A340" s="170"/>
      <c r="B340" s="179"/>
      <c r="C340" s="181"/>
      <c r="D340" s="178"/>
      <c r="E340" s="178"/>
      <c r="F340" s="178"/>
      <c r="G340" s="178"/>
      <c r="H340" s="178"/>
      <c r="I340" s="333"/>
      <c r="J340" s="178"/>
      <c r="K340" s="208"/>
      <c r="L340" s="178"/>
      <c r="M340" s="178"/>
      <c r="N340" s="178"/>
      <c r="O340" s="178"/>
      <c r="P340" s="178"/>
      <c r="Q340" s="178"/>
      <c r="R340" s="178"/>
      <c r="S340" s="178"/>
      <c r="T340" s="178"/>
      <c r="U340" s="178"/>
      <c r="V340" s="178"/>
      <c r="W340" s="178"/>
      <c r="X340" s="178"/>
      <c r="Y340" s="178"/>
      <c r="Z340" s="178"/>
      <c r="AA340" s="178"/>
      <c r="AB340" s="178"/>
      <c r="AC340" s="178"/>
      <c r="AD340" s="183"/>
      <c r="AE340" s="200"/>
      <c r="AF340" s="186"/>
      <c r="AG340" s="186"/>
      <c r="AH340" s="186"/>
      <c r="AI340" s="186"/>
      <c r="AJ340" s="186"/>
      <c r="AK340" s="186"/>
      <c r="AL340" s="186"/>
      <c r="AM340" s="187"/>
      <c r="AN340" s="186"/>
      <c r="AU340" s="188"/>
    </row>
    <row r="341" spans="1:47" s="180" customFormat="1" ht="37.5" customHeight="1">
      <c r="A341" s="170"/>
      <c r="B341" s="179"/>
      <c r="C341" s="181"/>
      <c r="D341" s="178"/>
      <c r="E341" s="178"/>
      <c r="F341" s="178"/>
      <c r="G341" s="178"/>
      <c r="H341" s="178"/>
      <c r="I341" s="333"/>
      <c r="J341" s="178"/>
      <c r="K341" s="208"/>
      <c r="L341" s="178"/>
      <c r="M341" s="178"/>
      <c r="N341" s="178"/>
      <c r="O341" s="178"/>
      <c r="P341" s="178"/>
      <c r="Q341" s="178"/>
      <c r="R341" s="178"/>
      <c r="S341" s="178"/>
      <c r="T341" s="178"/>
      <c r="U341" s="178"/>
      <c r="V341" s="178"/>
      <c r="W341" s="178"/>
      <c r="X341" s="178"/>
      <c r="Y341" s="178"/>
      <c r="Z341" s="178"/>
      <c r="AA341" s="178"/>
      <c r="AB341" s="178"/>
      <c r="AC341" s="178"/>
      <c r="AD341" s="183"/>
      <c r="AE341" s="200"/>
      <c r="AF341" s="186"/>
      <c r="AG341" s="186"/>
      <c r="AH341" s="186"/>
      <c r="AI341" s="186"/>
      <c r="AJ341" s="186"/>
      <c r="AK341" s="186"/>
      <c r="AL341" s="186"/>
      <c r="AM341" s="187"/>
      <c r="AN341" s="186"/>
      <c r="AU341" s="188"/>
    </row>
    <row r="342" spans="1:47" s="180" customFormat="1" ht="37.5" customHeight="1">
      <c r="A342" s="170"/>
      <c r="B342" s="179"/>
      <c r="C342" s="181"/>
      <c r="D342" s="178"/>
      <c r="E342" s="178"/>
      <c r="F342" s="178"/>
      <c r="G342" s="178"/>
      <c r="H342" s="178"/>
      <c r="I342" s="333"/>
      <c r="J342" s="178"/>
      <c r="K342" s="208"/>
      <c r="L342" s="178"/>
      <c r="M342" s="178"/>
      <c r="N342" s="178"/>
      <c r="O342" s="178"/>
      <c r="P342" s="178"/>
      <c r="Q342" s="178"/>
      <c r="R342" s="178"/>
      <c r="S342" s="178"/>
      <c r="T342" s="178"/>
      <c r="U342" s="178"/>
      <c r="V342" s="178"/>
      <c r="W342" s="178"/>
      <c r="X342" s="178"/>
      <c r="Y342" s="178"/>
      <c r="Z342" s="178"/>
      <c r="AA342" s="178"/>
      <c r="AB342" s="178"/>
      <c r="AC342" s="178"/>
      <c r="AD342" s="183"/>
      <c r="AE342" s="200"/>
      <c r="AF342" s="186"/>
      <c r="AG342" s="186"/>
      <c r="AH342" s="186"/>
      <c r="AI342" s="186"/>
      <c r="AJ342" s="186"/>
      <c r="AK342" s="186"/>
      <c r="AL342" s="186"/>
      <c r="AM342" s="187"/>
      <c r="AN342" s="186"/>
      <c r="AU342" s="188"/>
    </row>
    <row r="343" spans="1:47" s="180" customFormat="1" ht="37.5" customHeight="1">
      <c r="A343" s="170"/>
      <c r="B343" s="179"/>
      <c r="C343" s="181"/>
      <c r="D343" s="178"/>
      <c r="E343" s="178"/>
      <c r="F343" s="178"/>
      <c r="G343" s="178"/>
      <c r="H343" s="178"/>
      <c r="I343" s="333"/>
      <c r="J343" s="178"/>
      <c r="K343" s="208"/>
      <c r="L343" s="178"/>
      <c r="M343" s="178"/>
      <c r="N343" s="178"/>
      <c r="O343" s="178"/>
      <c r="P343" s="178"/>
      <c r="Q343" s="178"/>
      <c r="R343" s="178"/>
      <c r="S343" s="178"/>
      <c r="T343" s="178"/>
      <c r="U343" s="178"/>
      <c r="V343" s="178"/>
      <c r="W343" s="178"/>
      <c r="X343" s="178"/>
      <c r="Y343" s="178"/>
      <c r="Z343" s="178"/>
      <c r="AA343" s="178"/>
      <c r="AB343" s="178"/>
      <c r="AC343" s="178"/>
      <c r="AD343" s="183"/>
      <c r="AE343" s="200"/>
      <c r="AF343" s="186"/>
      <c r="AG343" s="186"/>
      <c r="AH343" s="186"/>
      <c r="AI343" s="186"/>
      <c r="AJ343" s="186"/>
      <c r="AK343" s="186"/>
      <c r="AL343" s="186"/>
      <c r="AM343" s="187"/>
      <c r="AN343" s="186"/>
      <c r="AU343" s="188"/>
    </row>
    <row r="344" spans="1:47" s="180" customFormat="1" ht="37.5" customHeight="1">
      <c r="A344" s="170"/>
      <c r="B344" s="179"/>
      <c r="C344" s="181"/>
      <c r="D344" s="178"/>
      <c r="E344" s="178"/>
      <c r="F344" s="178"/>
      <c r="G344" s="178"/>
      <c r="H344" s="178"/>
      <c r="I344" s="333"/>
      <c r="J344" s="178"/>
      <c r="K344" s="208"/>
      <c r="L344" s="178"/>
      <c r="M344" s="178"/>
      <c r="N344" s="178"/>
      <c r="O344" s="178"/>
      <c r="P344" s="178"/>
      <c r="Q344" s="178"/>
      <c r="R344" s="178"/>
      <c r="S344" s="178"/>
      <c r="T344" s="178"/>
      <c r="U344" s="178"/>
      <c r="V344" s="178"/>
      <c r="W344" s="178"/>
      <c r="X344" s="178"/>
      <c r="Y344" s="178"/>
      <c r="Z344" s="178"/>
      <c r="AA344" s="178"/>
      <c r="AB344" s="178"/>
      <c r="AC344" s="178"/>
      <c r="AD344" s="183"/>
      <c r="AE344" s="200"/>
      <c r="AF344" s="186"/>
      <c r="AG344" s="186"/>
      <c r="AH344" s="186"/>
      <c r="AI344" s="186"/>
      <c r="AJ344" s="186"/>
      <c r="AK344" s="186"/>
      <c r="AL344" s="186"/>
      <c r="AM344" s="187"/>
      <c r="AN344" s="186"/>
      <c r="AU344" s="188"/>
    </row>
    <row r="345" spans="1:47" s="180" customFormat="1" ht="37.5" customHeight="1">
      <c r="A345" s="170"/>
      <c r="B345" s="179"/>
      <c r="C345" s="181"/>
      <c r="D345" s="178"/>
      <c r="E345" s="178"/>
      <c r="F345" s="178"/>
      <c r="G345" s="178"/>
      <c r="H345" s="178"/>
      <c r="I345" s="333"/>
      <c r="J345" s="178"/>
      <c r="K345" s="208"/>
      <c r="L345" s="178"/>
      <c r="M345" s="178"/>
      <c r="N345" s="178"/>
      <c r="O345" s="178"/>
      <c r="P345" s="178"/>
      <c r="Q345" s="178"/>
      <c r="R345" s="178"/>
      <c r="S345" s="178"/>
      <c r="T345" s="178"/>
      <c r="U345" s="178"/>
      <c r="V345" s="178"/>
      <c r="W345" s="178"/>
      <c r="X345" s="178"/>
      <c r="Y345" s="178"/>
      <c r="Z345" s="178"/>
      <c r="AA345" s="178"/>
      <c r="AB345" s="178"/>
      <c r="AC345" s="178"/>
      <c r="AD345" s="183"/>
      <c r="AE345" s="200"/>
      <c r="AF345" s="186"/>
      <c r="AG345" s="186"/>
      <c r="AH345" s="186"/>
      <c r="AI345" s="186"/>
      <c r="AJ345" s="186"/>
      <c r="AK345" s="186"/>
      <c r="AL345" s="186"/>
      <c r="AM345" s="187"/>
      <c r="AN345" s="186"/>
      <c r="AU345" s="188"/>
    </row>
    <row r="346" spans="1:47" s="180" customFormat="1" ht="37.5" customHeight="1">
      <c r="A346" s="170"/>
      <c r="B346" s="179"/>
      <c r="C346" s="181"/>
      <c r="D346" s="178"/>
      <c r="E346" s="178"/>
      <c r="F346" s="178"/>
      <c r="G346" s="178"/>
      <c r="H346" s="178"/>
      <c r="I346" s="333"/>
      <c r="J346" s="178"/>
      <c r="K346" s="208"/>
      <c r="L346" s="178"/>
      <c r="M346" s="178"/>
      <c r="N346" s="178"/>
      <c r="O346" s="178"/>
      <c r="P346" s="178"/>
      <c r="Q346" s="178"/>
      <c r="R346" s="178"/>
      <c r="S346" s="178"/>
      <c r="T346" s="178"/>
      <c r="U346" s="178"/>
      <c r="V346" s="178"/>
      <c r="W346" s="178"/>
      <c r="X346" s="178"/>
      <c r="Y346" s="178"/>
      <c r="Z346" s="178"/>
      <c r="AA346" s="178"/>
      <c r="AB346" s="178"/>
      <c r="AC346" s="178"/>
      <c r="AD346" s="183"/>
      <c r="AE346" s="200"/>
      <c r="AF346" s="186"/>
      <c r="AG346" s="186"/>
      <c r="AH346" s="186"/>
      <c r="AI346" s="186"/>
      <c r="AJ346" s="186"/>
      <c r="AK346" s="186"/>
      <c r="AL346" s="186"/>
      <c r="AM346" s="187"/>
      <c r="AN346" s="186"/>
      <c r="AU346" s="188"/>
    </row>
    <row r="347" spans="1:47" s="180" customFormat="1" ht="37.5" customHeight="1">
      <c r="A347" s="170"/>
      <c r="B347" s="179"/>
      <c r="C347" s="181"/>
      <c r="D347" s="178"/>
      <c r="E347" s="178"/>
      <c r="F347" s="178"/>
      <c r="G347" s="178"/>
      <c r="H347" s="178"/>
      <c r="I347" s="333"/>
      <c r="J347" s="178"/>
      <c r="K347" s="208"/>
      <c r="L347" s="178"/>
      <c r="M347" s="178"/>
      <c r="N347" s="178"/>
      <c r="O347" s="178"/>
      <c r="P347" s="178"/>
      <c r="Q347" s="178"/>
      <c r="R347" s="178"/>
      <c r="S347" s="178"/>
      <c r="T347" s="178"/>
      <c r="U347" s="178"/>
      <c r="V347" s="178"/>
      <c r="W347" s="178"/>
      <c r="X347" s="178"/>
      <c r="Y347" s="178"/>
      <c r="Z347" s="178"/>
      <c r="AA347" s="178"/>
      <c r="AB347" s="178"/>
      <c r="AC347" s="178"/>
      <c r="AD347" s="183"/>
      <c r="AE347" s="200"/>
      <c r="AF347" s="186"/>
      <c r="AG347" s="186"/>
      <c r="AH347" s="186"/>
      <c r="AI347" s="186"/>
      <c r="AJ347" s="186"/>
      <c r="AK347" s="186"/>
      <c r="AL347" s="186"/>
      <c r="AM347" s="187"/>
      <c r="AN347" s="186"/>
      <c r="AU347" s="188"/>
    </row>
    <row r="348" spans="1:47" s="180" customFormat="1" ht="37.5" customHeight="1">
      <c r="A348" s="170"/>
      <c r="B348" s="179"/>
      <c r="C348" s="181"/>
      <c r="D348" s="178"/>
      <c r="E348" s="178"/>
      <c r="F348" s="178"/>
      <c r="G348" s="178"/>
      <c r="H348" s="178"/>
      <c r="I348" s="333"/>
      <c r="J348" s="178"/>
      <c r="K348" s="208"/>
      <c r="L348" s="178"/>
      <c r="M348" s="178"/>
      <c r="N348" s="178"/>
      <c r="O348" s="178"/>
      <c r="P348" s="178"/>
      <c r="Q348" s="178"/>
      <c r="R348" s="178"/>
      <c r="S348" s="178"/>
      <c r="T348" s="178"/>
      <c r="U348" s="178"/>
      <c r="V348" s="178"/>
      <c r="W348" s="178"/>
      <c r="X348" s="178"/>
      <c r="Y348" s="178"/>
      <c r="Z348" s="178"/>
      <c r="AA348" s="178"/>
      <c r="AB348" s="178"/>
      <c r="AC348" s="178"/>
      <c r="AD348" s="183"/>
      <c r="AE348" s="200"/>
      <c r="AF348" s="186"/>
      <c r="AG348" s="186"/>
      <c r="AH348" s="186"/>
      <c r="AI348" s="186"/>
      <c r="AJ348" s="186"/>
      <c r="AK348" s="186"/>
      <c r="AL348" s="186"/>
      <c r="AM348" s="187"/>
      <c r="AN348" s="186"/>
      <c r="AU348" s="188"/>
    </row>
    <row r="349" spans="1:47" s="180" customFormat="1" ht="37.5" customHeight="1">
      <c r="A349" s="170"/>
      <c r="B349" s="179"/>
      <c r="C349" s="181"/>
      <c r="D349" s="178"/>
      <c r="E349" s="178"/>
      <c r="F349" s="178"/>
      <c r="G349" s="178"/>
      <c r="H349" s="178"/>
      <c r="I349" s="333"/>
      <c r="J349" s="178"/>
      <c r="K349" s="208"/>
      <c r="L349" s="178"/>
      <c r="M349" s="178"/>
      <c r="N349" s="178"/>
      <c r="O349" s="178"/>
      <c r="P349" s="178"/>
      <c r="Q349" s="178"/>
      <c r="R349" s="178"/>
      <c r="S349" s="178"/>
      <c r="T349" s="178"/>
      <c r="U349" s="178"/>
      <c r="V349" s="178"/>
      <c r="W349" s="178"/>
      <c r="X349" s="178"/>
      <c r="Y349" s="178"/>
      <c r="Z349" s="178"/>
      <c r="AA349" s="178"/>
      <c r="AB349" s="178"/>
      <c r="AC349" s="178"/>
      <c r="AD349" s="183"/>
      <c r="AE349" s="200"/>
      <c r="AF349" s="186"/>
      <c r="AG349" s="186"/>
      <c r="AH349" s="186"/>
      <c r="AI349" s="186"/>
      <c r="AJ349" s="186"/>
      <c r="AK349" s="186"/>
      <c r="AL349" s="186"/>
      <c r="AM349" s="187"/>
      <c r="AN349" s="186"/>
      <c r="AU349" s="188"/>
    </row>
    <row r="350" spans="1:47" s="180" customFormat="1" ht="37.5" customHeight="1">
      <c r="A350" s="170"/>
      <c r="B350" s="179"/>
      <c r="C350" s="181"/>
      <c r="D350" s="178"/>
      <c r="E350" s="178"/>
      <c r="F350" s="178"/>
      <c r="G350" s="178"/>
      <c r="H350" s="178"/>
      <c r="I350" s="333"/>
      <c r="J350" s="178"/>
      <c r="K350" s="208"/>
      <c r="L350" s="178"/>
      <c r="M350" s="178"/>
      <c r="N350" s="178"/>
      <c r="O350" s="178"/>
      <c r="P350" s="178"/>
      <c r="Q350" s="178"/>
      <c r="R350" s="178"/>
      <c r="S350" s="178"/>
      <c r="T350" s="178"/>
      <c r="U350" s="178"/>
      <c r="V350" s="178"/>
      <c r="W350" s="178"/>
      <c r="X350" s="178"/>
      <c r="Y350" s="178"/>
      <c r="Z350" s="178"/>
      <c r="AA350" s="178"/>
      <c r="AB350" s="178"/>
      <c r="AC350" s="178"/>
      <c r="AD350" s="183"/>
      <c r="AE350" s="200"/>
      <c r="AF350" s="186"/>
      <c r="AG350" s="186"/>
      <c r="AH350" s="186"/>
      <c r="AI350" s="186"/>
      <c r="AJ350" s="186"/>
      <c r="AK350" s="186"/>
      <c r="AL350" s="186"/>
      <c r="AM350" s="187"/>
      <c r="AN350" s="186"/>
      <c r="AU350" s="188"/>
    </row>
    <row r="351" spans="1:47" s="180" customFormat="1" ht="37.5" customHeight="1">
      <c r="A351" s="170"/>
      <c r="B351" s="179"/>
      <c r="C351" s="181"/>
      <c r="D351" s="178"/>
      <c r="E351" s="178"/>
      <c r="F351" s="178"/>
      <c r="G351" s="178"/>
      <c r="H351" s="178"/>
      <c r="I351" s="333"/>
      <c r="J351" s="178"/>
      <c r="K351" s="208"/>
      <c r="L351" s="178"/>
      <c r="M351" s="178"/>
      <c r="N351" s="178"/>
      <c r="O351" s="178"/>
      <c r="P351" s="178"/>
      <c r="Q351" s="178"/>
      <c r="R351" s="178"/>
      <c r="S351" s="178"/>
      <c r="T351" s="178"/>
      <c r="U351" s="178"/>
      <c r="V351" s="178"/>
      <c r="W351" s="178"/>
      <c r="X351" s="178"/>
      <c r="Y351" s="178"/>
      <c r="Z351" s="178"/>
      <c r="AA351" s="178"/>
      <c r="AB351" s="178"/>
      <c r="AC351" s="178"/>
      <c r="AD351" s="183"/>
      <c r="AE351" s="200"/>
      <c r="AF351" s="186"/>
      <c r="AG351" s="186"/>
      <c r="AH351" s="186"/>
      <c r="AI351" s="186"/>
      <c r="AJ351" s="186"/>
      <c r="AK351" s="186"/>
      <c r="AL351" s="186"/>
      <c r="AM351" s="187"/>
      <c r="AN351" s="186"/>
      <c r="AU351" s="188"/>
    </row>
    <row r="352" spans="1:47" s="180" customFormat="1" ht="37.5" customHeight="1">
      <c r="A352" s="170"/>
      <c r="B352" s="179"/>
      <c r="C352" s="181"/>
      <c r="D352" s="178"/>
      <c r="E352" s="178"/>
      <c r="F352" s="178"/>
      <c r="G352" s="178"/>
      <c r="H352" s="178"/>
      <c r="I352" s="333"/>
      <c r="J352" s="178"/>
      <c r="K352" s="208"/>
      <c r="L352" s="178"/>
      <c r="M352" s="178"/>
      <c r="N352" s="178"/>
      <c r="O352" s="178"/>
      <c r="P352" s="178"/>
      <c r="Q352" s="178"/>
      <c r="R352" s="178"/>
      <c r="S352" s="178"/>
      <c r="T352" s="178"/>
      <c r="U352" s="178"/>
      <c r="V352" s="178"/>
      <c r="W352" s="178"/>
      <c r="X352" s="178"/>
      <c r="Y352" s="178"/>
      <c r="Z352" s="178"/>
      <c r="AA352" s="178"/>
      <c r="AB352" s="178"/>
      <c r="AC352" s="178"/>
      <c r="AD352" s="183"/>
      <c r="AE352" s="200"/>
      <c r="AF352" s="186"/>
      <c r="AG352" s="186"/>
      <c r="AH352" s="186"/>
      <c r="AI352" s="186"/>
      <c r="AJ352" s="186"/>
      <c r="AK352" s="186"/>
      <c r="AL352" s="186"/>
      <c r="AM352" s="187"/>
      <c r="AN352" s="186"/>
      <c r="AU352" s="188"/>
    </row>
    <row r="353" spans="1:47" s="180" customFormat="1" ht="37.5" customHeight="1">
      <c r="A353" s="170"/>
      <c r="B353" s="179"/>
      <c r="C353" s="181"/>
      <c r="D353" s="178"/>
      <c r="E353" s="178"/>
      <c r="F353" s="178"/>
      <c r="G353" s="178"/>
      <c r="H353" s="178"/>
      <c r="I353" s="333"/>
      <c r="J353" s="178"/>
      <c r="K353" s="208"/>
      <c r="L353" s="178"/>
      <c r="M353" s="178"/>
      <c r="N353" s="178"/>
      <c r="O353" s="178"/>
      <c r="P353" s="178"/>
      <c r="Q353" s="178"/>
      <c r="R353" s="178"/>
      <c r="S353" s="178"/>
      <c r="T353" s="178"/>
      <c r="U353" s="178"/>
      <c r="V353" s="178"/>
      <c r="W353" s="178"/>
      <c r="X353" s="178"/>
      <c r="Y353" s="178"/>
      <c r="Z353" s="178"/>
      <c r="AA353" s="178"/>
      <c r="AB353" s="178"/>
      <c r="AC353" s="178"/>
      <c r="AD353" s="183"/>
      <c r="AE353" s="200"/>
      <c r="AF353" s="186"/>
      <c r="AG353" s="186"/>
      <c r="AH353" s="186"/>
      <c r="AI353" s="186"/>
      <c r="AJ353" s="186"/>
      <c r="AK353" s="186"/>
      <c r="AL353" s="186"/>
      <c r="AM353" s="187"/>
      <c r="AN353" s="186"/>
      <c r="AU353" s="188"/>
    </row>
    <row r="354" spans="1:47" s="180" customFormat="1" ht="37.5" customHeight="1">
      <c r="A354" s="170"/>
      <c r="B354" s="179"/>
      <c r="C354" s="181"/>
      <c r="D354" s="178"/>
      <c r="E354" s="178"/>
      <c r="F354" s="178"/>
      <c r="G354" s="178"/>
      <c r="H354" s="178"/>
      <c r="I354" s="333"/>
      <c r="J354" s="178"/>
      <c r="K354" s="208"/>
      <c r="L354" s="178"/>
      <c r="M354" s="178"/>
      <c r="N354" s="178"/>
      <c r="O354" s="178"/>
      <c r="P354" s="178"/>
      <c r="Q354" s="178"/>
      <c r="R354" s="178"/>
      <c r="S354" s="178"/>
      <c r="T354" s="178"/>
      <c r="U354" s="178"/>
      <c r="V354" s="178"/>
      <c r="W354" s="178"/>
      <c r="X354" s="178"/>
      <c r="Y354" s="178"/>
      <c r="Z354" s="178"/>
      <c r="AA354" s="178"/>
      <c r="AB354" s="178"/>
      <c r="AC354" s="178"/>
      <c r="AD354" s="183"/>
      <c r="AE354" s="200"/>
      <c r="AF354" s="186"/>
      <c r="AG354" s="186"/>
      <c r="AH354" s="186"/>
      <c r="AI354" s="186"/>
      <c r="AJ354" s="186"/>
      <c r="AK354" s="186"/>
      <c r="AL354" s="186"/>
      <c r="AM354" s="187"/>
      <c r="AN354" s="186"/>
      <c r="AU354" s="188"/>
    </row>
    <row r="355" spans="1:47" s="180" customFormat="1" ht="37.5" customHeight="1">
      <c r="A355" s="170"/>
      <c r="B355" s="179"/>
      <c r="C355" s="181"/>
      <c r="D355" s="178"/>
      <c r="E355" s="178"/>
      <c r="F355" s="178"/>
      <c r="G355" s="178"/>
      <c r="H355" s="178"/>
      <c r="I355" s="333"/>
      <c r="J355" s="178"/>
      <c r="K355" s="208"/>
      <c r="L355" s="178"/>
      <c r="M355" s="178"/>
      <c r="N355" s="178"/>
      <c r="O355" s="178"/>
      <c r="P355" s="178"/>
      <c r="Q355" s="178"/>
      <c r="R355" s="178"/>
      <c r="S355" s="178"/>
      <c r="T355" s="178"/>
      <c r="U355" s="178"/>
      <c r="V355" s="178"/>
      <c r="W355" s="178"/>
      <c r="X355" s="178"/>
      <c r="Y355" s="178"/>
      <c r="Z355" s="178"/>
      <c r="AA355" s="178"/>
      <c r="AB355" s="178"/>
      <c r="AC355" s="178"/>
      <c r="AD355" s="183"/>
      <c r="AE355" s="200"/>
      <c r="AF355" s="186"/>
      <c r="AG355" s="186"/>
      <c r="AH355" s="186"/>
      <c r="AI355" s="186"/>
      <c r="AJ355" s="186"/>
      <c r="AK355" s="186"/>
      <c r="AL355" s="186"/>
      <c r="AM355" s="187"/>
      <c r="AN355" s="186"/>
      <c r="AU355" s="188"/>
    </row>
    <row r="356" spans="1:47" s="180" customFormat="1" ht="37.5" customHeight="1">
      <c r="A356" s="170"/>
      <c r="B356" s="179"/>
      <c r="C356" s="181"/>
      <c r="D356" s="178"/>
      <c r="E356" s="178"/>
      <c r="F356" s="178"/>
      <c r="G356" s="178"/>
      <c r="H356" s="178"/>
      <c r="I356" s="333"/>
      <c r="J356" s="178"/>
      <c r="K356" s="208"/>
      <c r="L356" s="178"/>
      <c r="M356" s="178"/>
      <c r="N356" s="178"/>
      <c r="O356" s="178"/>
      <c r="P356" s="178"/>
      <c r="Q356" s="178"/>
      <c r="R356" s="178"/>
      <c r="S356" s="178"/>
      <c r="T356" s="178"/>
      <c r="U356" s="178"/>
      <c r="V356" s="178"/>
      <c r="W356" s="178"/>
      <c r="X356" s="178"/>
      <c r="Y356" s="178"/>
      <c r="Z356" s="178"/>
      <c r="AA356" s="178"/>
      <c r="AB356" s="178"/>
      <c r="AC356" s="178"/>
      <c r="AD356" s="183"/>
      <c r="AE356" s="200"/>
      <c r="AF356" s="186"/>
      <c r="AG356" s="186"/>
      <c r="AH356" s="186"/>
      <c r="AI356" s="186"/>
      <c r="AJ356" s="186"/>
      <c r="AK356" s="186"/>
      <c r="AL356" s="186"/>
      <c r="AM356" s="187"/>
      <c r="AN356" s="186"/>
      <c r="AU356" s="188"/>
    </row>
    <row r="357" spans="1:47" s="180" customFormat="1" ht="37.5" customHeight="1">
      <c r="A357" s="170"/>
      <c r="B357" s="179"/>
      <c r="C357" s="181"/>
      <c r="D357" s="178"/>
      <c r="E357" s="178"/>
      <c r="F357" s="178"/>
      <c r="G357" s="178"/>
      <c r="H357" s="178"/>
      <c r="I357" s="333"/>
      <c r="J357" s="178"/>
      <c r="K357" s="208"/>
      <c r="L357" s="178"/>
      <c r="M357" s="178"/>
      <c r="N357" s="178"/>
      <c r="O357" s="178"/>
      <c r="P357" s="178"/>
      <c r="Q357" s="178"/>
      <c r="R357" s="178"/>
      <c r="S357" s="178"/>
      <c r="T357" s="178"/>
      <c r="U357" s="178"/>
      <c r="V357" s="178"/>
      <c r="W357" s="178"/>
      <c r="X357" s="178"/>
      <c r="Y357" s="178"/>
      <c r="Z357" s="178"/>
      <c r="AA357" s="178"/>
      <c r="AB357" s="178"/>
      <c r="AC357" s="178"/>
      <c r="AD357" s="183"/>
      <c r="AE357" s="200"/>
      <c r="AF357" s="186"/>
      <c r="AG357" s="186"/>
      <c r="AH357" s="186"/>
      <c r="AI357" s="186"/>
      <c r="AJ357" s="186"/>
      <c r="AK357" s="186"/>
      <c r="AL357" s="186"/>
      <c r="AM357" s="187"/>
      <c r="AN357" s="186"/>
      <c r="AU357" s="188"/>
    </row>
    <row r="358" spans="1:47" ht="37.5" customHeight="1">
      <c r="C358" s="181"/>
      <c r="D358" s="178"/>
      <c r="E358" s="178"/>
      <c r="F358" s="178"/>
      <c r="G358" s="178"/>
      <c r="H358" s="178"/>
      <c r="I358" s="333"/>
      <c r="J358" s="178"/>
      <c r="K358" s="208"/>
      <c r="L358" s="178"/>
      <c r="M358" s="178"/>
      <c r="N358" s="178"/>
      <c r="O358" s="178"/>
      <c r="P358" s="178"/>
      <c r="Q358" s="178"/>
      <c r="R358" s="178"/>
      <c r="S358" s="178"/>
      <c r="T358" s="178"/>
      <c r="U358" s="178"/>
      <c r="V358" s="178"/>
      <c r="W358" s="178"/>
      <c r="X358" s="178"/>
      <c r="Y358" s="178"/>
      <c r="Z358" s="178"/>
      <c r="AA358" s="178"/>
      <c r="AB358" s="178"/>
      <c r="AC358" s="178"/>
      <c r="AD358" s="323"/>
      <c r="AE358" s="324"/>
      <c r="AF358" s="325"/>
      <c r="AG358" s="325"/>
      <c r="AH358" s="325"/>
      <c r="AI358" s="325"/>
      <c r="AJ358" s="325"/>
      <c r="AK358" s="325"/>
      <c r="AL358" s="325"/>
      <c r="AM358" s="326"/>
      <c r="AN358" s="325"/>
    </row>
    <row r="359" spans="1:47" ht="37.5" customHeight="1">
      <c r="C359" s="181"/>
      <c r="D359" s="178"/>
      <c r="E359" s="178"/>
      <c r="F359" s="178"/>
      <c r="G359" s="178"/>
      <c r="H359" s="178"/>
      <c r="I359" s="333"/>
      <c r="J359" s="178"/>
      <c r="K359" s="208"/>
      <c r="L359" s="178"/>
      <c r="M359" s="178"/>
      <c r="N359" s="178"/>
      <c r="O359" s="178"/>
      <c r="P359" s="178"/>
      <c r="Q359" s="178"/>
      <c r="R359" s="178"/>
      <c r="S359" s="178"/>
      <c r="T359" s="178"/>
      <c r="U359" s="178"/>
      <c r="V359" s="178"/>
      <c r="W359" s="178"/>
      <c r="X359" s="178"/>
      <c r="Y359" s="178"/>
      <c r="Z359" s="178"/>
      <c r="AA359" s="178"/>
      <c r="AB359" s="178"/>
      <c r="AC359" s="178"/>
      <c r="AD359" s="323"/>
      <c r="AE359" s="324"/>
      <c r="AF359" s="325"/>
      <c r="AG359" s="325"/>
      <c r="AH359" s="325"/>
      <c r="AI359" s="325"/>
      <c r="AJ359" s="325"/>
      <c r="AK359" s="325"/>
      <c r="AL359" s="325"/>
      <c r="AM359" s="326"/>
      <c r="AN359" s="325"/>
    </row>
    <row r="360" spans="1:47" ht="37.5" customHeight="1">
      <c r="C360" s="181"/>
      <c r="D360" s="178"/>
      <c r="E360" s="178"/>
      <c r="F360" s="178"/>
      <c r="G360" s="178"/>
      <c r="H360" s="178"/>
      <c r="I360" s="333"/>
      <c r="J360" s="178"/>
      <c r="K360" s="208"/>
      <c r="L360" s="178"/>
      <c r="M360" s="178"/>
      <c r="N360" s="178"/>
      <c r="O360" s="178"/>
      <c r="P360" s="178"/>
      <c r="Q360" s="178"/>
      <c r="R360" s="178"/>
      <c r="S360" s="178"/>
      <c r="T360" s="178"/>
      <c r="U360" s="178"/>
      <c r="V360" s="178"/>
      <c r="W360" s="178"/>
      <c r="X360" s="178"/>
      <c r="Y360" s="178"/>
      <c r="Z360" s="178"/>
      <c r="AA360" s="178"/>
      <c r="AB360" s="178"/>
      <c r="AC360" s="178"/>
      <c r="AD360" s="323"/>
      <c r="AE360" s="324"/>
      <c r="AF360" s="325"/>
      <c r="AG360" s="325"/>
      <c r="AH360" s="325"/>
      <c r="AI360" s="325"/>
      <c r="AJ360" s="325"/>
      <c r="AK360" s="325"/>
      <c r="AL360" s="325"/>
      <c r="AM360" s="326"/>
      <c r="AN360" s="325"/>
    </row>
    <row r="361" spans="1:47" ht="37.5" customHeight="1">
      <c r="D361" s="178"/>
      <c r="I361" s="333"/>
      <c r="J361" s="178"/>
      <c r="K361" s="208"/>
      <c r="L361" s="178"/>
      <c r="M361" s="178"/>
      <c r="N361" s="178"/>
      <c r="O361" s="178"/>
      <c r="P361" s="178"/>
      <c r="Q361" s="178"/>
      <c r="R361" s="178"/>
      <c r="S361" s="178"/>
      <c r="T361" s="178"/>
      <c r="U361" s="178"/>
      <c r="V361" s="178"/>
      <c r="W361" s="178"/>
      <c r="X361" s="178"/>
      <c r="Y361" s="178"/>
      <c r="Z361" s="178"/>
      <c r="AA361" s="178"/>
      <c r="AB361" s="178"/>
      <c r="AC361" s="178"/>
      <c r="AD361" s="323"/>
      <c r="AE361" s="324"/>
      <c r="AF361" s="325"/>
      <c r="AG361" s="325"/>
      <c r="AH361" s="325"/>
      <c r="AI361" s="325"/>
      <c r="AJ361" s="325"/>
      <c r="AK361" s="325"/>
      <c r="AL361" s="325"/>
      <c r="AM361" s="326"/>
      <c r="AN361" s="325"/>
    </row>
    <row r="362" spans="1:47" ht="37.5" customHeight="1">
      <c r="D362" s="178"/>
      <c r="I362" s="333"/>
      <c r="J362" s="178"/>
      <c r="K362" s="208"/>
      <c r="L362" s="178"/>
      <c r="M362" s="178"/>
      <c r="N362" s="178"/>
      <c r="O362" s="178"/>
      <c r="P362" s="178"/>
      <c r="Q362" s="178"/>
      <c r="R362" s="178"/>
      <c r="S362" s="178"/>
      <c r="T362" s="178"/>
      <c r="U362" s="178"/>
      <c r="V362" s="178"/>
      <c r="W362" s="178"/>
      <c r="X362" s="178"/>
      <c r="Y362" s="178"/>
      <c r="Z362" s="178"/>
      <c r="AA362" s="178"/>
      <c r="AB362" s="178"/>
      <c r="AC362" s="178"/>
      <c r="AD362" s="323"/>
      <c r="AE362" s="324"/>
      <c r="AF362" s="325"/>
      <c r="AG362" s="325"/>
      <c r="AH362" s="325"/>
      <c r="AI362" s="325"/>
      <c r="AJ362" s="325"/>
      <c r="AK362" s="325"/>
      <c r="AL362" s="325"/>
      <c r="AM362" s="326"/>
      <c r="AN362" s="325"/>
    </row>
    <row r="363" spans="1:47" ht="37.5" customHeight="1">
      <c r="K363" s="329"/>
      <c r="AD363" s="323"/>
      <c r="AE363" s="324"/>
      <c r="AF363" s="325"/>
      <c r="AG363" s="325"/>
      <c r="AH363" s="325"/>
      <c r="AI363" s="325"/>
      <c r="AJ363" s="325"/>
      <c r="AK363" s="325"/>
      <c r="AL363" s="325"/>
      <c r="AM363" s="326"/>
      <c r="AN363" s="325"/>
    </row>
    <row r="364" spans="1:47" ht="37.5" customHeight="1">
      <c r="K364" s="329"/>
      <c r="AD364" s="323"/>
      <c r="AE364" s="324"/>
      <c r="AF364" s="325"/>
      <c r="AG364" s="325"/>
      <c r="AH364" s="325"/>
      <c r="AI364" s="325"/>
      <c r="AJ364" s="325"/>
      <c r="AK364" s="325"/>
      <c r="AL364" s="325"/>
      <c r="AM364" s="326"/>
      <c r="AN364" s="325"/>
    </row>
    <row r="365" spans="1:47" ht="37.5" customHeight="1">
      <c r="K365" s="329"/>
      <c r="AD365" s="323"/>
      <c r="AE365" s="324"/>
      <c r="AF365" s="325"/>
      <c r="AG365" s="325"/>
      <c r="AH365" s="325"/>
      <c r="AI365" s="325"/>
      <c r="AJ365" s="325"/>
      <c r="AK365" s="325"/>
      <c r="AL365" s="325"/>
      <c r="AM365" s="326"/>
      <c r="AN365" s="325"/>
    </row>
    <row r="366" spans="1:47" ht="37.5" customHeight="1">
      <c r="K366" s="329"/>
      <c r="AD366" s="323"/>
      <c r="AE366" s="324"/>
      <c r="AF366" s="325"/>
      <c r="AG366" s="325"/>
      <c r="AH366" s="325"/>
      <c r="AI366" s="325"/>
      <c r="AJ366" s="325"/>
      <c r="AK366" s="325"/>
      <c r="AL366" s="325"/>
      <c r="AM366" s="326"/>
      <c r="AN366" s="325"/>
    </row>
    <row r="367" spans="1:47" ht="37.5" customHeight="1">
      <c r="K367" s="329"/>
      <c r="AD367" s="323"/>
      <c r="AE367" s="324"/>
      <c r="AF367" s="325"/>
      <c r="AG367" s="325"/>
      <c r="AH367" s="325"/>
      <c r="AI367" s="325"/>
      <c r="AJ367" s="325"/>
      <c r="AK367" s="325"/>
      <c r="AL367" s="325"/>
      <c r="AM367" s="326"/>
      <c r="AN367" s="325"/>
    </row>
    <row r="368" spans="1:47" ht="37.5" customHeight="1">
      <c r="K368" s="329"/>
      <c r="AD368" s="323"/>
      <c r="AE368" s="324"/>
      <c r="AF368" s="325"/>
      <c r="AG368" s="325"/>
      <c r="AH368" s="325"/>
      <c r="AI368" s="325"/>
      <c r="AJ368" s="325"/>
      <c r="AK368" s="325"/>
      <c r="AL368" s="325"/>
      <c r="AM368" s="326"/>
      <c r="AN368" s="325"/>
    </row>
    <row r="369" spans="11:40" ht="37.5" customHeight="1">
      <c r="K369" s="329"/>
      <c r="AD369" s="323"/>
      <c r="AE369" s="324"/>
      <c r="AF369" s="325"/>
      <c r="AG369" s="325"/>
      <c r="AH369" s="325"/>
      <c r="AI369" s="325"/>
      <c r="AJ369" s="325"/>
      <c r="AK369" s="325"/>
      <c r="AL369" s="325"/>
      <c r="AM369" s="326"/>
      <c r="AN369" s="325"/>
    </row>
    <row r="370" spans="11:40" ht="37.5" customHeight="1">
      <c r="K370" s="329"/>
      <c r="AD370" s="323"/>
      <c r="AE370" s="324"/>
      <c r="AF370" s="325"/>
      <c r="AG370" s="325"/>
      <c r="AH370" s="325"/>
      <c r="AI370" s="325"/>
      <c r="AJ370" s="325"/>
      <c r="AK370" s="325"/>
      <c r="AL370" s="325"/>
      <c r="AM370" s="326"/>
      <c r="AN370" s="325"/>
    </row>
    <row r="371" spans="11:40" ht="37.5" customHeight="1">
      <c r="K371" s="329"/>
      <c r="AD371" s="323"/>
      <c r="AE371" s="324"/>
      <c r="AF371" s="325"/>
      <c r="AG371" s="325"/>
      <c r="AH371" s="325"/>
      <c r="AI371" s="325"/>
      <c r="AJ371" s="325"/>
      <c r="AK371" s="325"/>
      <c r="AL371" s="325"/>
      <c r="AM371" s="326"/>
      <c r="AN371" s="325"/>
    </row>
    <row r="372" spans="11:40" ht="37.5" customHeight="1">
      <c r="K372" s="329"/>
      <c r="AD372" s="323"/>
      <c r="AE372" s="324"/>
      <c r="AF372" s="325"/>
      <c r="AG372" s="325"/>
      <c r="AH372" s="325"/>
      <c r="AI372" s="325"/>
      <c r="AJ372" s="325"/>
      <c r="AK372" s="325"/>
      <c r="AL372" s="325"/>
      <c r="AM372" s="326"/>
      <c r="AN372" s="325"/>
    </row>
    <row r="373" spans="11:40" ht="37.5" customHeight="1">
      <c r="K373" s="329"/>
      <c r="AD373" s="323"/>
      <c r="AE373" s="324"/>
      <c r="AF373" s="325"/>
      <c r="AG373" s="325"/>
      <c r="AH373" s="325"/>
      <c r="AI373" s="325"/>
      <c r="AJ373" s="325"/>
      <c r="AK373" s="325"/>
      <c r="AL373" s="325"/>
      <c r="AM373" s="326"/>
      <c r="AN373" s="325"/>
    </row>
    <row r="374" spans="11:40" ht="37.5" customHeight="1">
      <c r="K374" s="329"/>
      <c r="AD374" s="323"/>
      <c r="AE374" s="324"/>
      <c r="AF374" s="325"/>
      <c r="AG374" s="325"/>
      <c r="AH374" s="325"/>
      <c r="AI374" s="325"/>
      <c r="AJ374" s="325"/>
      <c r="AK374" s="325"/>
      <c r="AL374" s="325"/>
      <c r="AM374" s="326"/>
      <c r="AN374" s="325"/>
    </row>
    <row r="375" spans="11:40" ht="37.5" customHeight="1">
      <c r="K375" s="329"/>
      <c r="AD375" s="323"/>
      <c r="AE375" s="324"/>
      <c r="AF375" s="325"/>
      <c r="AG375" s="325"/>
      <c r="AH375" s="325"/>
      <c r="AI375" s="325"/>
      <c r="AJ375" s="325"/>
      <c r="AK375" s="325"/>
      <c r="AL375" s="325"/>
      <c r="AM375" s="326"/>
      <c r="AN375" s="325"/>
    </row>
    <row r="376" spans="11:40" ht="37.5" customHeight="1">
      <c r="K376" s="329"/>
      <c r="AD376" s="323"/>
      <c r="AE376" s="324"/>
      <c r="AF376" s="325"/>
      <c r="AG376" s="325"/>
      <c r="AH376" s="325"/>
      <c r="AI376" s="325"/>
      <c r="AJ376" s="325"/>
      <c r="AK376" s="325"/>
      <c r="AL376" s="325"/>
      <c r="AM376" s="326"/>
      <c r="AN376" s="325"/>
    </row>
    <row r="377" spans="11:40" ht="37.5" customHeight="1">
      <c r="K377" s="329"/>
      <c r="AD377" s="323"/>
      <c r="AE377" s="324"/>
      <c r="AF377" s="325"/>
      <c r="AG377" s="325"/>
      <c r="AH377" s="325"/>
      <c r="AI377" s="325"/>
      <c r="AJ377" s="325"/>
      <c r="AK377" s="325"/>
      <c r="AL377" s="325"/>
      <c r="AM377" s="326"/>
      <c r="AN377" s="325"/>
    </row>
    <row r="378" spans="11:40" ht="37.5" customHeight="1">
      <c r="K378" s="329"/>
      <c r="AD378" s="323"/>
      <c r="AE378" s="324"/>
      <c r="AF378" s="325"/>
      <c r="AG378" s="325"/>
      <c r="AH378" s="325"/>
      <c r="AI378" s="325"/>
      <c r="AJ378" s="325"/>
      <c r="AK378" s="325"/>
      <c r="AL378" s="325"/>
      <c r="AM378" s="326"/>
      <c r="AN378" s="325"/>
    </row>
    <row r="379" spans="11:40" ht="37.5" customHeight="1">
      <c r="K379" s="329"/>
      <c r="AD379" s="323"/>
      <c r="AE379" s="324"/>
      <c r="AF379" s="325"/>
      <c r="AG379" s="325"/>
      <c r="AH379" s="325"/>
      <c r="AI379" s="325"/>
      <c r="AJ379" s="325"/>
      <c r="AK379" s="325"/>
      <c r="AL379" s="325"/>
      <c r="AM379" s="326"/>
      <c r="AN379" s="325"/>
    </row>
    <row r="380" spans="11:40" ht="37.5" customHeight="1">
      <c r="K380" s="329"/>
      <c r="AD380" s="323"/>
      <c r="AE380" s="324"/>
      <c r="AF380" s="325"/>
      <c r="AG380" s="325"/>
      <c r="AH380" s="325"/>
      <c r="AI380" s="325"/>
      <c r="AJ380" s="325"/>
      <c r="AK380" s="325"/>
      <c r="AL380" s="325"/>
      <c r="AM380" s="326"/>
      <c r="AN380" s="325"/>
    </row>
    <row r="381" spans="11:40" ht="37.5" customHeight="1">
      <c r="K381" s="329"/>
      <c r="AD381" s="323"/>
      <c r="AE381" s="324"/>
      <c r="AF381" s="325"/>
      <c r="AG381" s="325"/>
      <c r="AH381" s="325"/>
      <c r="AI381" s="325"/>
      <c r="AJ381" s="325"/>
      <c r="AK381" s="325"/>
      <c r="AL381" s="325"/>
      <c r="AM381" s="326"/>
      <c r="AN381" s="325"/>
    </row>
    <row r="382" spans="11:40" ht="37.5" customHeight="1">
      <c r="K382" s="329"/>
      <c r="AD382" s="323"/>
      <c r="AE382" s="324"/>
      <c r="AF382" s="325"/>
      <c r="AG382" s="325"/>
      <c r="AH382" s="325"/>
      <c r="AI382" s="325"/>
      <c r="AJ382" s="325"/>
      <c r="AK382" s="325"/>
      <c r="AL382" s="325"/>
      <c r="AM382" s="326"/>
      <c r="AN382" s="325"/>
    </row>
    <row r="383" spans="11:40" ht="37.5" customHeight="1">
      <c r="K383" s="329"/>
      <c r="AD383" s="323"/>
      <c r="AE383" s="324"/>
      <c r="AF383" s="325"/>
      <c r="AG383" s="325"/>
      <c r="AH383" s="325"/>
      <c r="AI383" s="325"/>
      <c r="AJ383" s="325"/>
      <c r="AK383" s="325"/>
      <c r="AL383" s="325"/>
      <c r="AM383" s="326"/>
      <c r="AN383" s="325"/>
    </row>
    <row r="384" spans="11:40" ht="37.5" customHeight="1">
      <c r="K384" s="329"/>
      <c r="AD384" s="323"/>
      <c r="AE384" s="324"/>
      <c r="AF384" s="325"/>
      <c r="AG384" s="325"/>
      <c r="AH384" s="325"/>
      <c r="AI384" s="325"/>
      <c r="AJ384" s="325"/>
      <c r="AK384" s="325"/>
      <c r="AL384" s="325"/>
      <c r="AM384" s="326"/>
      <c r="AN384" s="325"/>
    </row>
    <row r="385" spans="11:40" ht="37.5" customHeight="1">
      <c r="K385" s="329"/>
      <c r="AD385" s="323"/>
      <c r="AE385" s="324"/>
      <c r="AF385" s="325"/>
      <c r="AG385" s="325"/>
      <c r="AH385" s="325"/>
      <c r="AI385" s="325"/>
      <c r="AJ385" s="325"/>
      <c r="AK385" s="325"/>
      <c r="AL385" s="325"/>
      <c r="AM385" s="326"/>
      <c r="AN385" s="325"/>
    </row>
    <row r="386" spans="11:40" ht="37.5" customHeight="1">
      <c r="K386" s="329"/>
      <c r="AD386" s="323"/>
      <c r="AE386" s="324"/>
      <c r="AF386" s="325"/>
      <c r="AG386" s="325"/>
      <c r="AH386" s="325"/>
      <c r="AI386" s="325"/>
      <c r="AJ386" s="325"/>
      <c r="AK386" s="325"/>
      <c r="AL386" s="325"/>
      <c r="AM386" s="326"/>
      <c r="AN386" s="325"/>
    </row>
    <row r="387" spans="11:40" ht="37.5" customHeight="1">
      <c r="K387" s="329"/>
      <c r="AD387" s="323"/>
      <c r="AE387" s="324"/>
      <c r="AF387" s="325"/>
      <c r="AG387" s="325"/>
      <c r="AH387" s="325"/>
      <c r="AI387" s="325"/>
      <c r="AJ387" s="325"/>
      <c r="AK387" s="325"/>
      <c r="AL387" s="325"/>
      <c r="AM387" s="326"/>
      <c r="AN387" s="325"/>
    </row>
    <row r="388" spans="11:40" ht="37.5" customHeight="1">
      <c r="K388" s="329"/>
      <c r="AD388" s="323"/>
      <c r="AE388" s="324"/>
      <c r="AF388" s="325"/>
      <c r="AG388" s="325"/>
      <c r="AH388" s="325"/>
      <c r="AI388" s="325"/>
      <c r="AJ388" s="325"/>
      <c r="AK388" s="325"/>
      <c r="AL388" s="325"/>
      <c r="AM388" s="326"/>
      <c r="AN388" s="325"/>
    </row>
    <row r="389" spans="11:40" ht="37.5" customHeight="1">
      <c r="K389" s="329"/>
      <c r="AD389" s="323"/>
      <c r="AE389" s="324"/>
      <c r="AF389" s="325"/>
      <c r="AG389" s="325"/>
      <c r="AH389" s="325"/>
      <c r="AI389" s="325"/>
      <c r="AJ389" s="325"/>
      <c r="AK389" s="325"/>
      <c r="AL389" s="325"/>
      <c r="AM389" s="326"/>
      <c r="AN389" s="325"/>
    </row>
    <row r="390" spans="11:40" ht="37.5" customHeight="1">
      <c r="K390" s="329"/>
      <c r="AD390" s="323"/>
      <c r="AE390" s="324"/>
      <c r="AF390" s="325"/>
      <c r="AG390" s="325"/>
      <c r="AH390" s="325"/>
      <c r="AI390" s="325"/>
      <c r="AJ390" s="325"/>
      <c r="AK390" s="325"/>
      <c r="AL390" s="325"/>
      <c r="AM390" s="326"/>
      <c r="AN390" s="325"/>
    </row>
    <row r="391" spans="11:40" ht="37.5" customHeight="1">
      <c r="K391" s="329"/>
      <c r="AD391" s="323"/>
      <c r="AE391" s="324"/>
      <c r="AF391" s="325"/>
      <c r="AG391" s="325"/>
      <c r="AH391" s="325"/>
      <c r="AI391" s="325"/>
      <c r="AJ391" s="325"/>
      <c r="AK391" s="325"/>
      <c r="AL391" s="325"/>
      <c r="AM391" s="326"/>
      <c r="AN391" s="325"/>
    </row>
    <row r="392" spans="11:40" ht="37.5" customHeight="1">
      <c r="K392" s="329"/>
      <c r="AD392" s="323"/>
      <c r="AE392" s="324"/>
      <c r="AF392" s="325"/>
      <c r="AG392" s="325"/>
      <c r="AH392" s="325"/>
      <c r="AI392" s="325"/>
      <c r="AJ392" s="325"/>
      <c r="AK392" s="325"/>
      <c r="AL392" s="325"/>
      <c r="AM392" s="326"/>
      <c r="AN392" s="325"/>
    </row>
    <row r="393" spans="11:40" ht="37.5" customHeight="1">
      <c r="K393" s="329"/>
      <c r="AD393" s="323"/>
      <c r="AE393" s="324"/>
      <c r="AF393" s="325"/>
      <c r="AG393" s="325"/>
      <c r="AH393" s="325"/>
      <c r="AI393" s="325"/>
      <c r="AJ393" s="325"/>
      <c r="AK393" s="325"/>
      <c r="AL393" s="325"/>
      <c r="AM393" s="326"/>
      <c r="AN393" s="325"/>
    </row>
    <row r="394" spans="11:40" ht="37.5" customHeight="1">
      <c r="K394" s="329"/>
      <c r="AD394" s="323"/>
      <c r="AE394" s="324"/>
      <c r="AF394" s="325"/>
      <c r="AG394" s="325"/>
      <c r="AH394" s="325"/>
      <c r="AI394" s="325"/>
      <c r="AJ394" s="325"/>
      <c r="AK394" s="325"/>
      <c r="AL394" s="325"/>
      <c r="AM394" s="326"/>
      <c r="AN394" s="325"/>
    </row>
    <row r="395" spans="11:40" ht="37.5" customHeight="1">
      <c r="K395" s="329"/>
      <c r="AD395" s="323"/>
      <c r="AE395" s="324"/>
      <c r="AF395" s="325"/>
      <c r="AG395" s="325"/>
      <c r="AH395" s="325"/>
      <c r="AI395" s="325"/>
      <c r="AJ395" s="325"/>
      <c r="AK395" s="325"/>
      <c r="AL395" s="325"/>
      <c r="AM395" s="326"/>
      <c r="AN395" s="325"/>
    </row>
    <row r="396" spans="11:40" ht="37.5" customHeight="1">
      <c r="K396" s="329"/>
      <c r="AD396" s="323"/>
      <c r="AE396" s="324"/>
      <c r="AF396" s="325"/>
      <c r="AG396" s="325"/>
      <c r="AH396" s="325"/>
      <c r="AI396" s="325"/>
      <c r="AJ396" s="325"/>
      <c r="AK396" s="325"/>
      <c r="AL396" s="325"/>
      <c r="AM396" s="326"/>
      <c r="AN396" s="325"/>
    </row>
    <row r="397" spans="11:40" ht="37.5" customHeight="1">
      <c r="K397" s="329"/>
      <c r="AD397" s="323"/>
      <c r="AE397" s="324"/>
      <c r="AF397" s="325"/>
      <c r="AG397" s="325"/>
      <c r="AH397" s="325"/>
      <c r="AI397" s="325"/>
      <c r="AJ397" s="325"/>
      <c r="AK397" s="325"/>
      <c r="AL397" s="325"/>
      <c r="AM397" s="326"/>
      <c r="AN397" s="325"/>
    </row>
    <row r="398" spans="11:40" ht="37.5" customHeight="1">
      <c r="K398" s="329"/>
      <c r="AD398" s="323"/>
      <c r="AE398" s="324"/>
      <c r="AF398" s="325"/>
      <c r="AG398" s="325"/>
      <c r="AH398" s="325"/>
      <c r="AI398" s="325"/>
      <c r="AJ398" s="325"/>
      <c r="AK398" s="325"/>
      <c r="AL398" s="325"/>
      <c r="AM398" s="326"/>
      <c r="AN398" s="325"/>
    </row>
    <row r="399" spans="11:40" ht="37.5" customHeight="1">
      <c r="K399" s="329"/>
      <c r="AD399" s="323"/>
      <c r="AE399" s="324"/>
      <c r="AF399" s="325"/>
      <c r="AG399" s="325"/>
      <c r="AH399" s="325"/>
      <c r="AI399" s="325"/>
      <c r="AJ399" s="325"/>
      <c r="AK399" s="325"/>
      <c r="AL399" s="325"/>
      <c r="AM399" s="326"/>
      <c r="AN399" s="325"/>
    </row>
    <row r="400" spans="11:40" ht="37.5" customHeight="1">
      <c r="K400" s="329"/>
      <c r="AD400" s="323"/>
      <c r="AE400" s="324"/>
      <c r="AF400" s="325"/>
      <c r="AG400" s="325"/>
      <c r="AH400" s="325"/>
      <c r="AI400" s="325"/>
      <c r="AJ400" s="325"/>
      <c r="AK400" s="325"/>
      <c r="AL400" s="325"/>
      <c r="AM400" s="326"/>
      <c r="AN400" s="325"/>
    </row>
    <row r="401" spans="11:40" ht="37.5" customHeight="1">
      <c r="K401" s="329"/>
      <c r="AD401" s="323"/>
      <c r="AE401" s="324"/>
      <c r="AF401" s="325"/>
      <c r="AG401" s="325"/>
      <c r="AH401" s="325"/>
      <c r="AI401" s="325"/>
      <c r="AJ401" s="325"/>
      <c r="AK401" s="325"/>
      <c r="AL401" s="325"/>
      <c r="AM401" s="326"/>
      <c r="AN401" s="325"/>
    </row>
    <row r="402" spans="11:40" ht="37.5" customHeight="1">
      <c r="K402" s="329"/>
      <c r="AD402" s="323"/>
      <c r="AE402" s="324"/>
      <c r="AF402" s="325"/>
      <c r="AG402" s="325"/>
      <c r="AH402" s="325"/>
      <c r="AI402" s="325"/>
      <c r="AJ402" s="325"/>
      <c r="AK402" s="325"/>
      <c r="AL402" s="325"/>
      <c r="AM402" s="326"/>
      <c r="AN402" s="325"/>
    </row>
    <row r="403" spans="11:40" ht="37.5" customHeight="1">
      <c r="K403" s="329"/>
      <c r="AD403" s="323"/>
      <c r="AE403" s="324"/>
      <c r="AF403" s="325"/>
      <c r="AG403" s="325"/>
      <c r="AH403" s="325"/>
      <c r="AI403" s="325"/>
      <c r="AJ403" s="325"/>
      <c r="AK403" s="325"/>
      <c r="AL403" s="325"/>
      <c r="AM403" s="326"/>
      <c r="AN403" s="325"/>
    </row>
    <row r="404" spans="11:40" ht="37.5" customHeight="1">
      <c r="K404" s="329"/>
      <c r="AD404" s="323"/>
      <c r="AE404" s="324"/>
      <c r="AF404" s="325"/>
      <c r="AG404" s="325"/>
      <c r="AH404" s="325"/>
      <c r="AI404" s="325"/>
      <c r="AJ404" s="325"/>
      <c r="AK404" s="325"/>
      <c r="AL404" s="325"/>
      <c r="AM404" s="326"/>
      <c r="AN404" s="325"/>
    </row>
    <row r="405" spans="11:40" ht="37.5" customHeight="1">
      <c r="K405" s="329"/>
      <c r="AD405" s="323"/>
      <c r="AE405" s="324"/>
      <c r="AF405" s="325"/>
      <c r="AG405" s="325"/>
      <c r="AH405" s="325"/>
      <c r="AI405" s="325"/>
      <c r="AJ405" s="325"/>
      <c r="AK405" s="325"/>
      <c r="AL405" s="325"/>
      <c r="AM405" s="326"/>
      <c r="AN405" s="325"/>
    </row>
    <row r="406" spans="11:40" ht="37.5" customHeight="1">
      <c r="K406" s="329"/>
      <c r="AD406" s="323"/>
      <c r="AE406" s="324"/>
      <c r="AF406" s="325"/>
      <c r="AG406" s="325"/>
      <c r="AH406" s="325"/>
      <c r="AI406" s="325"/>
      <c r="AJ406" s="325"/>
      <c r="AK406" s="325"/>
      <c r="AL406" s="325"/>
      <c r="AM406" s="326"/>
      <c r="AN406" s="325"/>
    </row>
    <row r="407" spans="11:40" ht="37.5" customHeight="1">
      <c r="K407" s="329"/>
      <c r="AD407" s="323"/>
      <c r="AE407" s="324"/>
      <c r="AF407" s="325"/>
      <c r="AG407" s="325"/>
      <c r="AH407" s="325"/>
      <c r="AI407" s="325"/>
      <c r="AJ407" s="325"/>
      <c r="AK407" s="325"/>
      <c r="AL407" s="325"/>
      <c r="AM407" s="326"/>
      <c r="AN407" s="325"/>
    </row>
    <row r="408" spans="11:40" ht="37.5" customHeight="1">
      <c r="K408" s="329"/>
      <c r="AD408" s="323"/>
      <c r="AE408" s="324"/>
      <c r="AF408" s="325"/>
      <c r="AG408" s="325"/>
      <c r="AH408" s="325"/>
      <c r="AI408" s="325"/>
      <c r="AJ408" s="325"/>
      <c r="AK408" s="325"/>
      <c r="AL408" s="325"/>
      <c r="AM408" s="326"/>
      <c r="AN408" s="325"/>
    </row>
    <row r="409" spans="11:40" ht="37.5" customHeight="1">
      <c r="K409" s="329"/>
      <c r="AD409" s="323"/>
      <c r="AE409" s="324"/>
      <c r="AF409" s="325"/>
      <c r="AG409" s="325"/>
      <c r="AH409" s="325"/>
      <c r="AI409" s="325"/>
      <c r="AJ409" s="325"/>
      <c r="AK409" s="325"/>
      <c r="AL409" s="325"/>
      <c r="AM409" s="326"/>
      <c r="AN409" s="325"/>
    </row>
    <row r="410" spans="11:40" ht="37.5" customHeight="1">
      <c r="K410" s="329"/>
      <c r="AD410" s="323"/>
      <c r="AE410" s="324"/>
      <c r="AF410" s="325"/>
      <c r="AG410" s="325"/>
      <c r="AH410" s="325"/>
      <c r="AI410" s="325"/>
      <c r="AJ410" s="325"/>
      <c r="AK410" s="325"/>
      <c r="AL410" s="325"/>
      <c r="AM410" s="326"/>
      <c r="AN410" s="325"/>
    </row>
    <row r="411" spans="11:40" ht="37.5" customHeight="1">
      <c r="K411" s="329"/>
      <c r="AD411" s="323"/>
      <c r="AE411" s="324"/>
      <c r="AF411" s="325"/>
      <c r="AG411" s="325"/>
      <c r="AH411" s="325"/>
      <c r="AI411" s="325"/>
      <c r="AJ411" s="325"/>
      <c r="AK411" s="325"/>
      <c r="AL411" s="325"/>
      <c r="AM411" s="326"/>
      <c r="AN411" s="325"/>
    </row>
    <row r="412" spans="11:40" ht="37.5" customHeight="1">
      <c r="K412" s="329"/>
      <c r="AD412" s="323"/>
      <c r="AE412" s="324"/>
      <c r="AF412" s="325"/>
      <c r="AG412" s="325"/>
      <c r="AH412" s="325"/>
      <c r="AI412" s="325"/>
      <c r="AJ412" s="325"/>
      <c r="AK412" s="325"/>
      <c r="AL412" s="325"/>
      <c r="AM412" s="326"/>
      <c r="AN412" s="325"/>
    </row>
    <row r="413" spans="11:40" ht="37.5" customHeight="1">
      <c r="K413" s="329"/>
      <c r="AD413" s="323"/>
      <c r="AE413" s="324"/>
      <c r="AF413" s="325"/>
      <c r="AG413" s="325"/>
      <c r="AH413" s="325"/>
      <c r="AI413" s="325"/>
      <c r="AJ413" s="325"/>
      <c r="AK413" s="325"/>
      <c r="AL413" s="325"/>
      <c r="AM413" s="326"/>
      <c r="AN413" s="325"/>
    </row>
    <row r="414" spans="11:40" ht="37.5" customHeight="1">
      <c r="K414" s="329"/>
      <c r="AD414" s="323"/>
      <c r="AE414" s="324"/>
      <c r="AF414" s="325"/>
      <c r="AG414" s="325"/>
      <c r="AH414" s="325"/>
      <c r="AI414" s="325"/>
      <c r="AJ414" s="325"/>
      <c r="AK414" s="325"/>
      <c r="AL414" s="325"/>
      <c r="AM414" s="326"/>
      <c r="AN414" s="325"/>
    </row>
    <row r="415" spans="11:40" ht="37.5" customHeight="1">
      <c r="K415" s="329"/>
      <c r="AD415" s="323"/>
      <c r="AE415" s="324"/>
      <c r="AF415" s="325"/>
      <c r="AG415" s="325"/>
      <c r="AH415" s="325"/>
      <c r="AI415" s="325"/>
      <c r="AJ415" s="325"/>
      <c r="AK415" s="325"/>
      <c r="AL415" s="325"/>
      <c r="AM415" s="326"/>
      <c r="AN415" s="325"/>
    </row>
    <row r="416" spans="11:40" ht="37.5" customHeight="1">
      <c r="K416" s="329"/>
      <c r="AD416" s="323"/>
      <c r="AE416" s="324"/>
      <c r="AF416" s="325"/>
      <c r="AG416" s="325"/>
      <c r="AH416" s="325"/>
      <c r="AI416" s="325"/>
      <c r="AJ416" s="325"/>
      <c r="AK416" s="325"/>
      <c r="AL416" s="325"/>
      <c r="AM416" s="326"/>
      <c r="AN416" s="325"/>
    </row>
    <row r="417" spans="11:40" ht="37.5" customHeight="1">
      <c r="K417" s="329"/>
      <c r="AD417" s="323"/>
      <c r="AE417" s="324"/>
      <c r="AF417" s="325"/>
      <c r="AG417" s="325"/>
      <c r="AH417" s="325"/>
      <c r="AI417" s="325"/>
      <c r="AJ417" s="325"/>
      <c r="AK417" s="325"/>
      <c r="AL417" s="325"/>
      <c r="AM417" s="326"/>
      <c r="AN417" s="325"/>
    </row>
    <row r="418" spans="11:40" ht="37.5" customHeight="1">
      <c r="K418" s="329"/>
      <c r="AD418" s="323"/>
      <c r="AE418" s="324"/>
      <c r="AF418" s="325"/>
      <c r="AG418" s="325"/>
      <c r="AH418" s="325"/>
      <c r="AI418" s="325"/>
      <c r="AJ418" s="325"/>
      <c r="AK418" s="325"/>
      <c r="AL418" s="325"/>
      <c r="AM418" s="326"/>
      <c r="AN418" s="325"/>
    </row>
    <row r="419" spans="11:40" ht="37.5" customHeight="1">
      <c r="K419" s="329"/>
      <c r="AD419" s="323"/>
      <c r="AE419" s="324"/>
      <c r="AF419" s="325"/>
      <c r="AG419" s="325"/>
      <c r="AH419" s="325"/>
      <c r="AI419" s="325"/>
      <c r="AJ419" s="325"/>
      <c r="AK419" s="325"/>
      <c r="AL419" s="325"/>
      <c r="AM419" s="326"/>
      <c r="AN419" s="325"/>
    </row>
    <row r="420" spans="11:40" ht="37.5" customHeight="1">
      <c r="K420" s="329"/>
      <c r="AD420" s="323"/>
      <c r="AE420" s="324"/>
      <c r="AF420" s="325"/>
      <c r="AG420" s="325"/>
      <c r="AH420" s="325"/>
      <c r="AI420" s="325"/>
      <c r="AJ420" s="325"/>
      <c r="AK420" s="325"/>
      <c r="AL420" s="325"/>
      <c r="AM420" s="326"/>
      <c r="AN420" s="325"/>
    </row>
    <row r="421" spans="11:40" ht="37.5" customHeight="1">
      <c r="K421" s="329"/>
      <c r="AD421" s="323"/>
      <c r="AE421" s="324"/>
      <c r="AF421" s="325"/>
      <c r="AG421" s="325"/>
      <c r="AH421" s="325"/>
      <c r="AI421" s="325"/>
      <c r="AJ421" s="325"/>
      <c r="AK421" s="325"/>
      <c r="AL421" s="325"/>
      <c r="AM421" s="326"/>
      <c r="AN421" s="325"/>
    </row>
    <row r="422" spans="11:40" ht="37.5" customHeight="1">
      <c r="K422" s="329"/>
      <c r="AD422" s="323"/>
      <c r="AE422" s="324"/>
      <c r="AF422" s="325"/>
      <c r="AG422" s="325"/>
      <c r="AH422" s="325"/>
      <c r="AI422" s="325"/>
      <c r="AJ422" s="325"/>
      <c r="AK422" s="325"/>
      <c r="AL422" s="325"/>
      <c r="AM422" s="326"/>
      <c r="AN422" s="325"/>
    </row>
    <row r="423" spans="11:40" ht="37.5" customHeight="1">
      <c r="K423" s="329"/>
      <c r="AD423" s="323"/>
      <c r="AE423" s="324"/>
      <c r="AF423" s="325"/>
      <c r="AG423" s="325"/>
      <c r="AH423" s="325"/>
      <c r="AI423" s="325"/>
      <c r="AJ423" s="325"/>
      <c r="AK423" s="325"/>
      <c r="AL423" s="325"/>
      <c r="AM423" s="326"/>
      <c r="AN423" s="325"/>
    </row>
    <row r="424" spans="11:40" ht="37.5" customHeight="1">
      <c r="K424" s="329"/>
      <c r="AD424" s="323"/>
      <c r="AE424" s="324"/>
      <c r="AF424" s="325"/>
      <c r="AG424" s="325"/>
      <c r="AH424" s="325"/>
      <c r="AI424" s="325"/>
      <c r="AJ424" s="325"/>
      <c r="AK424" s="325"/>
      <c r="AL424" s="325"/>
      <c r="AM424" s="326"/>
      <c r="AN424" s="325"/>
    </row>
    <row r="425" spans="11:40" ht="37.5" customHeight="1">
      <c r="K425" s="329"/>
      <c r="AD425" s="323"/>
      <c r="AE425" s="324"/>
      <c r="AF425" s="325"/>
      <c r="AG425" s="325"/>
      <c r="AH425" s="325"/>
      <c r="AI425" s="325"/>
      <c r="AJ425" s="325"/>
      <c r="AK425" s="325"/>
      <c r="AL425" s="325"/>
      <c r="AM425" s="326"/>
      <c r="AN425" s="325"/>
    </row>
    <row r="426" spans="11:40" ht="37.5" customHeight="1">
      <c r="K426" s="329"/>
      <c r="AD426" s="323"/>
      <c r="AE426" s="324"/>
      <c r="AF426" s="325"/>
      <c r="AG426" s="325"/>
      <c r="AH426" s="325"/>
      <c r="AI426" s="325"/>
      <c r="AJ426" s="325"/>
      <c r="AK426" s="325"/>
      <c r="AL426" s="325"/>
      <c r="AM426" s="326"/>
      <c r="AN426" s="325"/>
    </row>
    <row r="427" spans="11:40" ht="37.5" customHeight="1">
      <c r="K427" s="329"/>
      <c r="AD427" s="323"/>
      <c r="AE427" s="324"/>
      <c r="AF427" s="325"/>
      <c r="AG427" s="325"/>
      <c r="AH427" s="325"/>
      <c r="AI427" s="325"/>
      <c r="AJ427" s="325"/>
      <c r="AK427" s="325"/>
      <c r="AL427" s="325"/>
      <c r="AM427" s="326"/>
      <c r="AN427" s="325"/>
    </row>
    <row r="428" spans="11:40" ht="37.5" customHeight="1">
      <c r="K428" s="329"/>
      <c r="AD428" s="323"/>
      <c r="AE428" s="324"/>
      <c r="AF428" s="325"/>
      <c r="AG428" s="325"/>
      <c r="AH428" s="325"/>
      <c r="AI428" s="325"/>
      <c r="AJ428" s="325"/>
      <c r="AK428" s="325"/>
      <c r="AL428" s="325"/>
      <c r="AM428" s="326"/>
      <c r="AN428" s="325"/>
    </row>
    <row r="429" spans="11:40" ht="37.5" customHeight="1">
      <c r="K429" s="329"/>
      <c r="AD429" s="323"/>
      <c r="AE429" s="324"/>
      <c r="AF429" s="325"/>
      <c r="AG429" s="325"/>
      <c r="AH429" s="325"/>
      <c r="AI429" s="325"/>
      <c r="AJ429" s="325"/>
      <c r="AK429" s="325"/>
      <c r="AL429" s="325"/>
      <c r="AM429" s="326"/>
      <c r="AN429" s="325"/>
    </row>
    <row r="430" spans="11:40" ht="37.5" customHeight="1">
      <c r="K430" s="329"/>
      <c r="AD430" s="323"/>
      <c r="AE430" s="324"/>
      <c r="AF430" s="325"/>
      <c r="AG430" s="325"/>
      <c r="AH430" s="325"/>
      <c r="AI430" s="325"/>
      <c r="AJ430" s="325"/>
      <c r="AK430" s="325"/>
      <c r="AL430" s="325"/>
      <c r="AM430" s="326"/>
      <c r="AN430" s="325"/>
    </row>
    <row r="431" spans="11:40" ht="37.5" customHeight="1">
      <c r="K431" s="329"/>
      <c r="AD431" s="323"/>
      <c r="AE431" s="324"/>
      <c r="AF431" s="325"/>
      <c r="AG431" s="325"/>
      <c r="AH431" s="325"/>
      <c r="AI431" s="325"/>
      <c r="AJ431" s="325"/>
      <c r="AK431" s="325"/>
      <c r="AL431" s="325"/>
      <c r="AM431" s="326"/>
      <c r="AN431" s="325"/>
    </row>
    <row r="432" spans="11:40" ht="37.5" customHeight="1">
      <c r="K432" s="329"/>
      <c r="AD432" s="323"/>
      <c r="AE432" s="324"/>
      <c r="AF432" s="325"/>
      <c r="AG432" s="325"/>
      <c r="AH432" s="325"/>
      <c r="AI432" s="325"/>
      <c r="AJ432" s="325"/>
      <c r="AK432" s="325"/>
      <c r="AL432" s="325"/>
      <c r="AM432" s="326"/>
      <c r="AN432" s="325"/>
    </row>
    <row r="433" spans="11:40" ht="37.5" customHeight="1">
      <c r="K433" s="329"/>
      <c r="AD433" s="323"/>
      <c r="AE433" s="324"/>
      <c r="AF433" s="325"/>
      <c r="AG433" s="325"/>
      <c r="AH433" s="325"/>
      <c r="AI433" s="325"/>
      <c r="AJ433" s="325"/>
      <c r="AK433" s="325"/>
      <c r="AL433" s="325"/>
      <c r="AM433" s="326"/>
      <c r="AN433" s="325"/>
    </row>
    <row r="434" spans="11:40" ht="37.5" customHeight="1">
      <c r="K434" s="329"/>
      <c r="AD434" s="323"/>
      <c r="AE434" s="324"/>
      <c r="AF434" s="325"/>
      <c r="AG434" s="325"/>
      <c r="AH434" s="325"/>
      <c r="AI434" s="325"/>
      <c r="AJ434" s="325"/>
      <c r="AK434" s="325"/>
      <c r="AL434" s="325"/>
      <c r="AM434" s="326"/>
      <c r="AN434" s="325"/>
    </row>
    <row r="435" spans="11:40" ht="37.5" customHeight="1">
      <c r="K435" s="329"/>
      <c r="AD435" s="323"/>
      <c r="AE435" s="324"/>
      <c r="AF435" s="325"/>
      <c r="AG435" s="325"/>
      <c r="AH435" s="325"/>
      <c r="AI435" s="325"/>
      <c r="AJ435" s="325"/>
      <c r="AK435" s="325"/>
      <c r="AL435" s="325"/>
      <c r="AM435" s="326"/>
      <c r="AN435" s="325"/>
    </row>
    <row r="436" spans="11:40" ht="37.5" customHeight="1">
      <c r="K436" s="329"/>
      <c r="AD436" s="323"/>
      <c r="AE436" s="324"/>
      <c r="AF436" s="325"/>
      <c r="AG436" s="325"/>
      <c r="AH436" s="325"/>
      <c r="AI436" s="325"/>
      <c r="AJ436" s="325"/>
      <c r="AK436" s="325"/>
      <c r="AL436" s="325"/>
      <c r="AM436" s="326"/>
      <c r="AN436" s="325"/>
    </row>
    <row r="437" spans="11:40" ht="37.5" customHeight="1">
      <c r="K437" s="329"/>
      <c r="AD437" s="323"/>
      <c r="AE437" s="324"/>
      <c r="AF437" s="325"/>
      <c r="AG437" s="325"/>
      <c r="AH437" s="325"/>
      <c r="AI437" s="325"/>
      <c r="AJ437" s="325"/>
      <c r="AK437" s="325"/>
      <c r="AL437" s="325"/>
      <c r="AM437" s="326"/>
      <c r="AN437" s="325"/>
    </row>
    <row r="438" spans="11:40" ht="37.5" customHeight="1">
      <c r="K438" s="329"/>
      <c r="AD438" s="323"/>
      <c r="AE438" s="324"/>
      <c r="AF438" s="325"/>
      <c r="AG438" s="325"/>
      <c r="AH438" s="325"/>
      <c r="AI438" s="325"/>
      <c r="AJ438" s="325"/>
      <c r="AK438" s="325"/>
      <c r="AL438" s="325"/>
      <c r="AM438" s="326"/>
      <c r="AN438" s="325"/>
    </row>
    <row r="439" spans="11:40" ht="37.5" customHeight="1">
      <c r="K439" s="329"/>
      <c r="AD439" s="323"/>
      <c r="AE439" s="324"/>
      <c r="AF439" s="325"/>
      <c r="AG439" s="325"/>
      <c r="AH439" s="325"/>
      <c r="AI439" s="325"/>
      <c r="AJ439" s="325"/>
      <c r="AK439" s="325"/>
      <c r="AL439" s="325"/>
      <c r="AM439" s="326"/>
      <c r="AN439" s="325"/>
    </row>
    <row r="440" spans="11:40" ht="37.5" customHeight="1">
      <c r="K440" s="329"/>
      <c r="AD440" s="323"/>
      <c r="AE440" s="324"/>
      <c r="AF440" s="325"/>
      <c r="AG440" s="325"/>
      <c r="AH440" s="325"/>
      <c r="AI440" s="325"/>
      <c r="AJ440" s="325"/>
      <c r="AK440" s="325"/>
      <c r="AL440" s="325"/>
      <c r="AM440" s="326"/>
      <c r="AN440" s="325"/>
    </row>
    <row r="441" spans="11:40" ht="37.5" customHeight="1">
      <c r="K441" s="329"/>
      <c r="AD441" s="323"/>
      <c r="AE441" s="324"/>
      <c r="AF441" s="325"/>
      <c r="AG441" s="325"/>
      <c r="AH441" s="325"/>
      <c r="AI441" s="325"/>
      <c r="AJ441" s="325"/>
      <c r="AK441" s="325"/>
      <c r="AL441" s="325"/>
      <c r="AM441" s="326"/>
      <c r="AN441" s="325"/>
    </row>
    <row r="442" spans="11:40" ht="37.5" customHeight="1">
      <c r="K442" s="329"/>
      <c r="AD442" s="323"/>
      <c r="AE442" s="324"/>
      <c r="AF442" s="325"/>
      <c r="AG442" s="325"/>
      <c r="AH442" s="325"/>
      <c r="AI442" s="325"/>
      <c r="AJ442" s="325"/>
      <c r="AK442" s="325"/>
      <c r="AL442" s="325"/>
      <c r="AM442" s="326"/>
      <c r="AN442" s="325"/>
    </row>
    <row r="443" spans="11:40" ht="37.5" customHeight="1">
      <c r="K443" s="329"/>
      <c r="AD443" s="323"/>
      <c r="AE443" s="324"/>
      <c r="AF443" s="325"/>
      <c r="AG443" s="325"/>
      <c r="AH443" s="325"/>
      <c r="AI443" s="325"/>
      <c r="AJ443" s="325"/>
      <c r="AK443" s="325"/>
      <c r="AL443" s="325"/>
      <c r="AM443" s="326"/>
      <c r="AN443" s="325"/>
    </row>
    <row r="444" spans="11:40" ht="37.5" customHeight="1">
      <c r="K444" s="329"/>
      <c r="AD444" s="323"/>
      <c r="AE444" s="324"/>
      <c r="AF444" s="325"/>
      <c r="AG444" s="325"/>
      <c r="AH444" s="325"/>
      <c r="AI444" s="325"/>
      <c r="AJ444" s="325"/>
      <c r="AK444" s="325"/>
      <c r="AL444" s="325"/>
      <c r="AM444" s="326"/>
      <c r="AN444" s="325"/>
    </row>
    <row r="445" spans="11:40" ht="37.5" customHeight="1">
      <c r="K445" s="329"/>
      <c r="AD445" s="323"/>
      <c r="AE445" s="324"/>
      <c r="AF445" s="325"/>
      <c r="AG445" s="325"/>
      <c r="AH445" s="325"/>
      <c r="AI445" s="325"/>
      <c r="AJ445" s="325"/>
      <c r="AK445" s="325"/>
      <c r="AL445" s="325"/>
      <c r="AM445" s="326"/>
      <c r="AN445" s="325"/>
    </row>
    <row r="446" spans="11:40" ht="37.5" customHeight="1">
      <c r="K446" s="329"/>
      <c r="AD446" s="323"/>
      <c r="AE446" s="324"/>
      <c r="AF446" s="325"/>
      <c r="AG446" s="325"/>
      <c r="AH446" s="325"/>
      <c r="AI446" s="325"/>
      <c r="AJ446" s="325"/>
      <c r="AK446" s="325"/>
      <c r="AL446" s="325"/>
      <c r="AM446" s="326"/>
      <c r="AN446" s="325"/>
    </row>
    <row r="447" spans="11:40" ht="37.5" customHeight="1">
      <c r="K447" s="329"/>
      <c r="AD447" s="323"/>
      <c r="AE447" s="324"/>
      <c r="AF447" s="325"/>
      <c r="AG447" s="325"/>
      <c r="AH447" s="325"/>
      <c r="AI447" s="325"/>
      <c r="AJ447" s="325"/>
      <c r="AK447" s="325"/>
      <c r="AL447" s="325"/>
      <c r="AM447" s="326"/>
      <c r="AN447" s="325"/>
    </row>
    <row r="448" spans="11:40" ht="37.5" customHeight="1">
      <c r="K448" s="329"/>
      <c r="AD448" s="323"/>
      <c r="AE448" s="324"/>
      <c r="AF448" s="325"/>
      <c r="AG448" s="325"/>
      <c r="AH448" s="325"/>
      <c r="AI448" s="325"/>
      <c r="AJ448" s="325"/>
      <c r="AK448" s="325"/>
      <c r="AL448" s="325"/>
      <c r="AM448" s="326"/>
      <c r="AN448" s="325"/>
    </row>
    <row r="449" spans="11:40" ht="37.5" customHeight="1">
      <c r="K449" s="329"/>
      <c r="AD449" s="323"/>
      <c r="AE449" s="324"/>
      <c r="AF449" s="325"/>
      <c r="AG449" s="325"/>
      <c r="AH449" s="325"/>
      <c r="AI449" s="325"/>
      <c r="AJ449" s="325"/>
      <c r="AK449" s="325"/>
      <c r="AL449" s="325"/>
      <c r="AM449" s="326"/>
      <c r="AN449" s="325"/>
    </row>
    <row r="450" spans="11:40" ht="37.5" customHeight="1">
      <c r="K450" s="329"/>
      <c r="AD450" s="323"/>
      <c r="AE450" s="324"/>
      <c r="AF450" s="325"/>
      <c r="AG450" s="325"/>
      <c r="AH450" s="325"/>
      <c r="AI450" s="325"/>
      <c r="AJ450" s="325"/>
      <c r="AK450" s="325"/>
      <c r="AL450" s="325"/>
      <c r="AM450" s="326"/>
      <c r="AN450" s="325"/>
    </row>
    <row r="451" spans="11:40" ht="37.5" customHeight="1">
      <c r="K451" s="329"/>
      <c r="AD451" s="323"/>
      <c r="AE451" s="324"/>
      <c r="AF451" s="325"/>
      <c r="AG451" s="325"/>
      <c r="AH451" s="325"/>
      <c r="AI451" s="325"/>
      <c r="AJ451" s="325"/>
      <c r="AK451" s="325"/>
      <c r="AL451" s="325"/>
      <c r="AM451" s="326"/>
      <c r="AN451" s="325"/>
    </row>
    <row r="452" spans="11:40" ht="37.5" customHeight="1">
      <c r="K452" s="329"/>
      <c r="AD452" s="323"/>
      <c r="AE452" s="324"/>
      <c r="AF452" s="325"/>
      <c r="AG452" s="325"/>
      <c r="AH452" s="325"/>
      <c r="AI452" s="325"/>
      <c r="AJ452" s="325"/>
      <c r="AK452" s="325"/>
      <c r="AL452" s="325"/>
      <c r="AM452" s="326"/>
      <c r="AN452" s="325"/>
    </row>
    <row r="453" spans="11:40" ht="37.5" customHeight="1">
      <c r="K453" s="329"/>
      <c r="AD453" s="323"/>
      <c r="AE453" s="324"/>
      <c r="AF453" s="325"/>
      <c r="AG453" s="325"/>
      <c r="AH453" s="325"/>
      <c r="AI453" s="325"/>
      <c r="AJ453" s="325"/>
      <c r="AK453" s="325"/>
      <c r="AL453" s="325"/>
      <c r="AM453" s="326"/>
      <c r="AN453" s="325"/>
    </row>
    <row r="454" spans="11:40" ht="37.5" customHeight="1">
      <c r="K454" s="329"/>
      <c r="AD454" s="323"/>
      <c r="AE454" s="324"/>
      <c r="AF454" s="325"/>
      <c r="AG454" s="325"/>
      <c r="AH454" s="325"/>
      <c r="AI454" s="325"/>
      <c r="AJ454" s="325"/>
      <c r="AK454" s="325"/>
      <c r="AL454" s="325"/>
      <c r="AM454" s="326"/>
      <c r="AN454" s="325"/>
    </row>
    <row r="455" spans="11:40" ht="37.5" customHeight="1">
      <c r="K455" s="329"/>
      <c r="AD455" s="323"/>
      <c r="AE455" s="324"/>
      <c r="AF455" s="325"/>
      <c r="AG455" s="325"/>
      <c r="AH455" s="325"/>
      <c r="AI455" s="325"/>
      <c r="AJ455" s="325"/>
      <c r="AK455" s="325"/>
      <c r="AL455" s="325"/>
      <c r="AM455" s="326"/>
      <c r="AN455" s="325"/>
    </row>
    <row r="456" spans="11:40" ht="37.5" customHeight="1">
      <c r="K456" s="329"/>
      <c r="AD456" s="323"/>
      <c r="AE456" s="324"/>
      <c r="AF456" s="325"/>
      <c r="AG456" s="325"/>
      <c r="AH456" s="325"/>
      <c r="AI456" s="325"/>
      <c r="AJ456" s="325"/>
      <c r="AK456" s="325"/>
      <c r="AL456" s="325"/>
      <c r="AM456" s="326"/>
      <c r="AN456" s="325"/>
    </row>
    <row r="457" spans="11:40" ht="37.5" customHeight="1">
      <c r="K457" s="329"/>
      <c r="AD457" s="323"/>
      <c r="AE457" s="324"/>
      <c r="AF457" s="325"/>
      <c r="AG457" s="325"/>
      <c r="AH457" s="325"/>
      <c r="AI457" s="325"/>
      <c r="AJ457" s="325"/>
      <c r="AK457" s="325"/>
      <c r="AL457" s="325"/>
      <c r="AM457" s="326"/>
      <c r="AN457" s="325"/>
    </row>
    <row r="458" spans="11:40" ht="37.5" customHeight="1">
      <c r="K458" s="329"/>
      <c r="AD458" s="323"/>
      <c r="AE458" s="324"/>
      <c r="AF458" s="325"/>
      <c r="AG458" s="325"/>
      <c r="AH458" s="325"/>
      <c r="AI458" s="325"/>
      <c r="AJ458" s="325"/>
      <c r="AK458" s="325"/>
      <c r="AL458" s="325"/>
      <c r="AM458" s="326"/>
      <c r="AN458" s="325"/>
    </row>
    <row r="459" spans="11:40" ht="37.5" customHeight="1">
      <c r="K459" s="329"/>
      <c r="AD459" s="323"/>
      <c r="AE459" s="324"/>
      <c r="AF459" s="325"/>
      <c r="AG459" s="325"/>
      <c r="AH459" s="325"/>
      <c r="AI459" s="325"/>
      <c r="AJ459" s="325"/>
      <c r="AK459" s="325"/>
      <c r="AL459" s="325"/>
      <c r="AM459" s="326"/>
      <c r="AN459" s="325"/>
    </row>
    <row r="460" spans="11:40" ht="37.5" customHeight="1">
      <c r="K460" s="329"/>
      <c r="AD460" s="323"/>
      <c r="AE460" s="324"/>
      <c r="AF460" s="325"/>
      <c r="AG460" s="325"/>
      <c r="AH460" s="325"/>
      <c r="AI460" s="325"/>
      <c r="AJ460" s="325"/>
      <c r="AK460" s="325"/>
      <c r="AL460" s="325"/>
      <c r="AM460" s="326"/>
      <c r="AN460" s="325"/>
    </row>
    <row r="461" spans="11:40" ht="37.5" customHeight="1">
      <c r="K461" s="329"/>
      <c r="AD461" s="323"/>
      <c r="AE461" s="324"/>
      <c r="AF461" s="325"/>
      <c r="AG461" s="325"/>
      <c r="AH461" s="325"/>
      <c r="AI461" s="325"/>
      <c r="AJ461" s="325"/>
      <c r="AK461" s="325"/>
      <c r="AL461" s="325"/>
      <c r="AM461" s="326"/>
      <c r="AN461" s="325"/>
    </row>
    <row r="462" spans="11:40" ht="37.5" customHeight="1">
      <c r="K462" s="329"/>
      <c r="AD462" s="323"/>
      <c r="AE462" s="324"/>
      <c r="AF462" s="325"/>
      <c r="AG462" s="325"/>
      <c r="AH462" s="325"/>
      <c r="AI462" s="325"/>
      <c r="AJ462" s="325"/>
      <c r="AK462" s="325"/>
      <c r="AL462" s="325"/>
      <c r="AM462" s="326"/>
      <c r="AN462" s="325"/>
    </row>
    <row r="463" spans="11:40" ht="37.5" customHeight="1">
      <c r="K463" s="329"/>
      <c r="AD463" s="323"/>
      <c r="AE463" s="324"/>
      <c r="AF463" s="325"/>
      <c r="AG463" s="325"/>
      <c r="AH463" s="325"/>
      <c r="AI463" s="325"/>
      <c r="AJ463" s="325"/>
      <c r="AK463" s="325"/>
      <c r="AL463" s="325"/>
      <c r="AM463" s="326"/>
      <c r="AN463" s="325"/>
    </row>
    <row r="464" spans="11:40" ht="37.5" customHeight="1">
      <c r="K464" s="329"/>
      <c r="AD464" s="323"/>
      <c r="AE464" s="324"/>
      <c r="AF464" s="325"/>
      <c r="AG464" s="325"/>
      <c r="AH464" s="325"/>
      <c r="AI464" s="325"/>
      <c r="AJ464" s="325"/>
      <c r="AK464" s="325"/>
      <c r="AL464" s="325"/>
      <c r="AM464" s="326"/>
      <c r="AN464" s="325"/>
    </row>
    <row r="465" spans="11:40" ht="37.5" customHeight="1">
      <c r="K465" s="329"/>
      <c r="AD465" s="323"/>
      <c r="AE465" s="324"/>
      <c r="AF465" s="325"/>
      <c r="AG465" s="325"/>
      <c r="AH465" s="325"/>
      <c r="AI465" s="325"/>
      <c r="AJ465" s="325"/>
      <c r="AK465" s="325"/>
      <c r="AL465" s="325"/>
      <c r="AM465" s="326"/>
      <c r="AN465" s="325"/>
    </row>
    <row r="466" spans="11:40" ht="37.5" customHeight="1">
      <c r="K466" s="329"/>
      <c r="AD466" s="323"/>
      <c r="AE466" s="324"/>
      <c r="AF466" s="325"/>
      <c r="AG466" s="325"/>
      <c r="AH466" s="325"/>
      <c r="AI466" s="325"/>
      <c r="AJ466" s="325"/>
      <c r="AK466" s="325"/>
      <c r="AL466" s="325"/>
      <c r="AM466" s="326"/>
      <c r="AN466" s="325"/>
    </row>
    <row r="467" spans="11:40" ht="37.5" customHeight="1">
      <c r="K467" s="329"/>
      <c r="AD467" s="323"/>
      <c r="AE467" s="324"/>
      <c r="AF467" s="325"/>
      <c r="AG467" s="325"/>
      <c r="AH467" s="325"/>
      <c r="AI467" s="325"/>
      <c r="AJ467" s="325"/>
      <c r="AK467" s="325"/>
      <c r="AL467" s="325"/>
      <c r="AM467" s="326"/>
      <c r="AN467" s="325"/>
    </row>
    <row r="468" spans="11:40" ht="37.5" customHeight="1">
      <c r="K468" s="329"/>
      <c r="AD468" s="323"/>
      <c r="AE468" s="324"/>
      <c r="AF468" s="325"/>
      <c r="AG468" s="325"/>
      <c r="AH468" s="325"/>
      <c r="AI468" s="325"/>
      <c r="AJ468" s="325"/>
      <c r="AK468" s="325"/>
      <c r="AL468" s="325"/>
      <c r="AM468" s="326"/>
      <c r="AN468" s="325"/>
    </row>
    <row r="469" spans="11:40" ht="37.5" customHeight="1">
      <c r="K469" s="329"/>
      <c r="AD469" s="323"/>
      <c r="AE469" s="324"/>
      <c r="AF469" s="325"/>
      <c r="AG469" s="325"/>
      <c r="AH469" s="325"/>
      <c r="AI469" s="325"/>
      <c r="AJ469" s="325"/>
      <c r="AK469" s="325"/>
      <c r="AL469" s="325"/>
      <c r="AM469" s="326"/>
      <c r="AN469" s="325"/>
    </row>
    <row r="470" spans="11:40" ht="37.5" customHeight="1">
      <c r="K470" s="329"/>
      <c r="AD470" s="323"/>
      <c r="AE470" s="324"/>
      <c r="AF470" s="325"/>
      <c r="AG470" s="325"/>
      <c r="AH470" s="325"/>
      <c r="AI470" s="325"/>
      <c r="AJ470" s="325"/>
      <c r="AK470" s="325"/>
      <c r="AL470" s="325"/>
      <c r="AM470" s="326"/>
      <c r="AN470" s="325"/>
    </row>
    <row r="471" spans="11:40" ht="37.5" customHeight="1">
      <c r="K471" s="329"/>
      <c r="AD471" s="323"/>
      <c r="AE471" s="324"/>
      <c r="AF471" s="325"/>
      <c r="AG471" s="325"/>
      <c r="AH471" s="325"/>
      <c r="AI471" s="325"/>
      <c r="AJ471" s="325"/>
      <c r="AK471" s="325"/>
      <c r="AL471" s="325"/>
      <c r="AM471" s="326"/>
      <c r="AN471" s="325"/>
    </row>
    <row r="472" spans="11:40" ht="37.5" customHeight="1">
      <c r="K472" s="329"/>
      <c r="AD472" s="323"/>
      <c r="AE472" s="324"/>
      <c r="AF472" s="325"/>
      <c r="AG472" s="325"/>
      <c r="AH472" s="325"/>
      <c r="AI472" s="325"/>
      <c r="AJ472" s="325"/>
      <c r="AK472" s="325"/>
      <c r="AL472" s="325"/>
      <c r="AM472" s="326"/>
      <c r="AN472" s="325"/>
    </row>
    <row r="473" spans="11:40" ht="37.5" customHeight="1">
      <c r="K473" s="329"/>
      <c r="AD473" s="323"/>
      <c r="AE473" s="324"/>
      <c r="AF473" s="325"/>
      <c r="AG473" s="325"/>
      <c r="AH473" s="325"/>
      <c r="AI473" s="325"/>
      <c r="AJ473" s="325"/>
      <c r="AK473" s="325"/>
      <c r="AL473" s="325"/>
      <c r="AM473" s="326"/>
      <c r="AN473" s="325"/>
    </row>
    <row r="474" spans="11:40" ht="37.5" customHeight="1">
      <c r="K474" s="329"/>
      <c r="AD474" s="323"/>
      <c r="AE474" s="324"/>
      <c r="AF474" s="325"/>
      <c r="AG474" s="325"/>
      <c r="AH474" s="325"/>
      <c r="AI474" s="325"/>
      <c r="AJ474" s="325"/>
      <c r="AK474" s="325"/>
      <c r="AL474" s="325"/>
      <c r="AM474" s="326"/>
      <c r="AN474" s="325"/>
    </row>
    <row r="475" spans="11:40" ht="37.5" customHeight="1">
      <c r="K475" s="329"/>
      <c r="AD475" s="323"/>
      <c r="AE475" s="324"/>
      <c r="AF475" s="325"/>
      <c r="AG475" s="325"/>
      <c r="AH475" s="325"/>
      <c r="AI475" s="325"/>
      <c r="AJ475" s="325"/>
      <c r="AK475" s="325"/>
      <c r="AL475" s="325"/>
      <c r="AM475" s="326"/>
      <c r="AN475" s="325"/>
    </row>
    <row r="476" spans="11:40" ht="37.5" customHeight="1">
      <c r="K476" s="329"/>
      <c r="AD476" s="323"/>
      <c r="AE476" s="324"/>
      <c r="AF476" s="325"/>
      <c r="AG476" s="325"/>
      <c r="AH476" s="325"/>
      <c r="AI476" s="325"/>
      <c r="AJ476" s="325"/>
      <c r="AK476" s="325"/>
      <c r="AL476" s="325"/>
      <c r="AM476" s="326"/>
      <c r="AN476" s="325"/>
    </row>
    <row r="477" spans="11:40" ht="37.5" customHeight="1">
      <c r="K477" s="329"/>
      <c r="AD477" s="323"/>
      <c r="AE477" s="324"/>
      <c r="AF477" s="325"/>
      <c r="AG477" s="325"/>
      <c r="AH477" s="325"/>
      <c r="AI477" s="325"/>
      <c r="AJ477" s="325"/>
      <c r="AK477" s="325"/>
      <c r="AL477" s="325"/>
      <c r="AM477" s="326"/>
      <c r="AN477" s="325"/>
    </row>
    <row r="478" spans="11:40" ht="37.5" customHeight="1">
      <c r="K478" s="329"/>
      <c r="AD478" s="323"/>
      <c r="AE478" s="324"/>
      <c r="AF478" s="325"/>
      <c r="AG478" s="325"/>
      <c r="AH478" s="325"/>
      <c r="AI478" s="325"/>
      <c r="AJ478" s="325"/>
      <c r="AK478" s="325"/>
      <c r="AL478" s="325"/>
      <c r="AM478" s="326"/>
      <c r="AN478" s="325"/>
    </row>
    <row r="479" spans="11:40" ht="37.5" customHeight="1">
      <c r="K479" s="329"/>
      <c r="AD479" s="323"/>
      <c r="AE479" s="324"/>
      <c r="AF479" s="325"/>
      <c r="AG479" s="325"/>
      <c r="AH479" s="325"/>
      <c r="AI479" s="325"/>
      <c r="AJ479" s="325"/>
      <c r="AK479" s="325"/>
      <c r="AL479" s="325"/>
      <c r="AM479" s="326"/>
      <c r="AN479" s="325"/>
    </row>
    <row r="480" spans="11:40" ht="37.5" customHeight="1">
      <c r="K480" s="329"/>
      <c r="AD480" s="323"/>
      <c r="AE480" s="324"/>
      <c r="AF480" s="325"/>
      <c r="AG480" s="325"/>
      <c r="AH480" s="325"/>
      <c r="AI480" s="325"/>
      <c r="AJ480" s="325"/>
      <c r="AK480" s="325"/>
      <c r="AL480" s="325"/>
      <c r="AM480" s="326"/>
      <c r="AN480" s="325"/>
    </row>
    <row r="481" spans="11:40" ht="37.5" customHeight="1">
      <c r="K481" s="329"/>
      <c r="AD481" s="323"/>
      <c r="AE481" s="324"/>
      <c r="AF481" s="325"/>
      <c r="AG481" s="325"/>
      <c r="AH481" s="325"/>
      <c r="AI481" s="325"/>
      <c r="AJ481" s="325"/>
      <c r="AK481" s="325"/>
      <c r="AL481" s="325"/>
      <c r="AM481" s="326"/>
      <c r="AN481" s="325"/>
    </row>
    <row r="482" spans="11:40" ht="37.5" customHeight="1">
      <c r="K482" s="329"/>
      <c r="AD482" s="323"/>
      <c r="AE482" s="324"/>
      <c r="AF482" s="325"/>
      <c r="AG482" s="325"/>
      <c r="AH482" s="325"/>
      <c r="AI482" s="325"/>
      <c r="AJ482" s="325"/>
      <c r="AK482" s="325"/>
      <c r="AL482" s="325"/>
      <c r="AM482" s="326"/>
      <c r="AN482" s="325"/>
    </row>
    <row r="483" spans="11:40" ht="37.5" customHeight="1">
      <c r="K483" s="329"/>
      <c r="AD483" s="323"/>
      <c r="AE483" s="324"/>
      <c r="AF483" s="325"/>
      <c r="AG483" s="325"/>
      <c r="AH483" s="325"/>
      <c r="AI483" s="325"/>
      <c r="AJ483" s="325"/>
      <c r="AK483" s="325"/>
      <c r="AL483" s="325"/>
      <c r="AM483" s="326"/>
      <c r="AN483" s="325"/>
    </row>
    <row r="484" spans="11:40" ht="37.5" customHeight="1">
      <c r="K484" s="329"/>
      <c r="AD484" s="323"/>
      <c r="AE484" s="324"/>
      <c r="AF484" s="325"/>
      <c r="AG484" s="325"/>
      <c r="AH484" s="325"/>
      <c r="AI484" s="325"/>
      <c r="AJ484" s="325"/>
      <c r="AK484" s="325"/>
      <c r="AL484" s="325"/>
      <c r="AM484" s="326"/>
      <c r="AN484" s="325"/>
    </row>
    <row r="485" spans="11:40" ht="37.5" customHeight="1">
      <c r="K485" s="329"/>
      <c r="AD485" s="323"/>
      <c r="AE485" s="324"/>
      <c r="AF485" s="325"/>
      <c r="AG485" s="325"/>
      <c r="AH485" s="325"/>
      <c r="AI485" s="325"/>
      <c r="AJ485" s="325"/>
      <c r="AK485" s="325"/>
      <c r="AL485" s="325"/>
      <c r="AM485" s="326"/>
      <c r="AN485" s="325"/>
    </row>
    <row r="486" spans="11:40" ht="37.5" customHeight="1">
      <c r="K486" s="329"/>
      <c r="AD486" s="323"/>
      <c r="AE486" s="324"/>
      <c r="AF486" s="325"/>
      <c r="AG486" s="325"/>
      <c r="AH486" s="325"/>
      <c r="AI486" s="325"/>
      <c r="AJ486" s="325"/>
      <c r="AK486" s="325"/>
      <c r="AL486" s="325"/>
      <c r="AM486" s="326"/>
      <c r="AN486" s="325"/>
    </row>
    <row r="487" spans="11:40" ht="37.5" customHeight="1">
      <c r="K487" s="329"/>
      <c r="AD487" s="323"/>
      <c r="AE487" s="324"/>
      <c r="AF487" s="325"/>
      <c r="AG487" s="325"/>
      <c r="AH487" s="325"/>
      <c r="AI487" s="325"/>
      <c r="AJ487" s="325"/>
      <c r="AK487" s="325"/>
      <c r="AL487" s="325"/>
      <c r="AM487" s="326"/>
      <c r="AN487" s="325"/>
    </row>
    <row r="488" spans="11:40" ht="37.5" customHeight="1">
      <c r="K488" s="329"/>
      <c r="AD488" s="323"/>
      <c r="AE488" s="324"/>
      <c r="AF488" s="325"/>
      <c r="AG488" s="325"/>
      <c r="AH488" s="325"/>
      <c r="AI488" s="325"/>
      <c r="AJ488" s="325"/>
      <c r="AK488" s="325"/>
      <c r="AL488" s="325"/>
      <c r="AM488" s="326"/>
      <c r="AN488" s="325"/>
    </row>
    <row r="489" spans="11:40" ht="37.5" customHeight="1">
      <c r="K489" s="329"/>
      <c r="AD489" s="323"/>
      <c r="AE489" s="324"/>
      <c r="AF489" s="325"/>
      <c r="AG489" s="325"/>
      <c r="AH489" s="325"/>
      <c r="AI489" s="325"/>
      <c r="AJ489" s="325"/>
      <c r="AK489" s="325"/>
      <c r="AL489" s="325"/>
      <c r="AM489" s="326"/>
      <c r="AN489" s="325"/>
    </row>
    <row r="490" spans="11:40" ht="37.5" customHeight="1">
      <c r="K490" s="329"/>
      <c r="AD490" s="323"/>
      <c r="AE490" s="324"/>
      <c r="AF490" s="325"/>
      <c r="AG490" s="325"/>
      <c r="AH490" s="325"/>
      <c r="AI490" s="325"/>
      <c r="AJ490" s="325"/>
      <c r="AK490" s="325"/>
      <c r="AL490" s="325"/>
      <c r="AM490" s="326"/>
      <c r="AN490" s="325"/>
    </row>
    <row r="491" spans="11:40" ht="37.5" customHeight="1">
      <c r="K491" s="329"/>
      <c r="AD491" s="323"/>
      <c r="AE491" s="324"/>
      <c r="AF491" s="325"/>
      <c r="AG491" s="325"/>
      <c r="AH491" s="325"/>
      <c r="AI491" s="325"/>
      <c r="AJ491" s="325"/>
      <c r="AK491" s="325"/>
      <c r="AL491" s="325"/>
      <c r="AM491" s="326"/>
      <c r="AN491" s="325"/>
    </row>
    <row r="492" spans="11:40" ht="37.5" customHeight="1">
      <c r="K492" s="329"/>
      <c r="AD492" s="323"/>
      <c r="AE492" s="324"/>
      <c r="AF492" s="325"/>
      <c r="AG492" s="325"/>
      <c r="AH492" s="325"/>
      <c r="AI492" s="325"/>
      <c r="AJ492" s="325"/>
      <c r="AK492" s="325"/>
      <c r="AL492" s="325"/>
      <c r="AM492" s="326"/>
      <c r="AN492" s="325"/>
    </row>
    <row r="493" spans="11:40" ht="37.5" customHeight="1">
      <c r="K493" s="329"/>
      <c r="AD493" s="323"/>
      <c r="AE493" s="324"/>
      <c r="AF493" s="325"/>
      <c r="AG493" s="325"/>
      <c r="AH493" s="325"/>
      <c r="AI493" s="325"/>
      <c r="AJ493" s="325"/>
      <c r="AK493" s="325"/>
      <c r="AL493" s="325"/>
      <c r="AM493" s="326"/>
      <c r="AN493" s="325"/>
    </row>
    <row r="494" spans="11:40" ht="37.5" customHeight="1">
      <c r="K494" s="329"/>
      <c r="AD494" s="323"/>
      <c r="AE494" s="324"/>
      <c r="AF494" s="325"/>
      <c r="AG494" s="325"/>
      <c r="AH494" s="325"/>
      <c r="AI494" s="325"/>
      <c r="AJ494" s="325"/>
      <c r="AK494" s="325"/>
      <c r="AL494" s="325"/>
      <c r="AM494" s="326"/>
      <c r="AN494" s="325"/>
    </row>
    <row r="495" spans="11:40" ht="37.5" customHeight="1">
      <c r="K495" s="329"/>
      <c r="AD495" s="323"/>
      <c r="AE495" s="324"/>
      <c r="AF495" s="325"/>
      <c r="AG495" s="325"/>
      <c r="AH495" s="325"/>
      <c r="AI495" s="325"/>
      <c r="AJ495" s="325"/>
      <c r="AK495" s="325"/>
      <c r="AL495" s="325"/>
      <c r="AM495" s="326"/>
      <c r="AN495" s="325"/>
    </row>
    <row r="496" spans="11:40" ht="37.5" customHeight="1">
      <c r="K496" s="329"/>
      <c r="AD496" s="323"/>
      <c r="AE496" s="324"/>
      <c r="AF496" s="325"/>
      <c r="AG496" s="325"/>
      <c r="AH496" s="325"/>
      <c r="AI496" s="325"/>
      <c r="AJ496" s="325"/>
      <c r="AK496" s="325"/>
      <c r="AL496" s="325"/>
      <c r="AM496" s="326"/>
      <c r="AN496" s="325"/>
    </row>
    <row r="497" spans="11:40" ht="37.5" customHeight="1">
      <c r="K497" s="329"/>
      <c r="AD497" s="323"/>
      <c r="AE497" s="324"/>
      <c r="AF497" s="325"/>
      <c r="AG497" s="325"/>
      <c r="AH497" s="325"/>
      <c r="AI497" s="325"/>
      <c r="AJ497" s="325"/>
      <c r="AK497" s="325"/>
      <c r="AL497" s="325"/>
      <c r="AM497" s="326"/>
      <c r="AN497" s="325"/>
    </row>
    <row r="498" spans="11:40" ht="37.5" customHeight="1">
      <c r="K498" s="329"/>
      <c r="AD498" s="323"/>
      <c r="AE498" s="324"/>
      <c r="AF498" s="325"/>
      <c r="AG498" s="325"/>
      <c r="AH498" s="325"/>
      <c r="AI498" s="325"/>
      <c r="AJ498" s="325"/>
      <c r="AK498" s="325"/>
      <c r="AL498" s="325"/>
      <c r="AM498" s="326"/>
      <c r="AN498" s="325"/>
    </row>
    <row r="499" spans="11:40" ht="37.5" customHeight="1">
      <c r="K499" s="329"/>
      <c r="AD499" s="323"/>
      <c r="AE499" s="324"/>
      <c r="AF499" s="325"/>
      <c r="AG499" s="325"/>
      <c r="AH499" s="325"/>
      <c r="AI499" s="325"/>
      <c r="AJ499" s="325"/>
      <c r="AK499" s="325"/>
      <c r="AL499" s="325"/>
      <c r="AM499" s="326"/>
      <c r="AN499" s="325"/>
    </row>
    <row r="500" spans="11:40" ht="37.5" customHeight="1">
      <c r="K500" s="329"/>
      <c r="AD500" s="323"/>
      <c r="AE500" s="324"/>
      <c r="AF500" s="325"/>
      <c r="AG500" s="325"/>
      <c r="AH500" s="325"/>
      <c r="AI500" s="325"/>
      <c r="AJ500" s="325"/>
      <c r="AK500" s="325"/>
      <c r="AL500" s="325"/>
      <c r="AM500" s="326"/>
      <c r="AN500" s="325"/>
    </row>
    <row r="501" spans="11:40" ht="37.5" customHeight="1">
      <c r="K501" s="329"/>
      <c r="AD501" s="323"/>
      <c r="AE501" s="324"/>
      <c r="AF501" s="325"/>
      <c r="AG501" s="325"/>
      <c r="AH501" s="325"/>
      <c r="AI501" s="325"/>
      <c r="AJ501" s="325"/>
      <c r="AK501" s="325"/>
      <c r="AL501" s="325"/>
      <c r="AM501" s="326"/>
      <c r="AN501" s="325"/>
    </row>
    <row r="502" spans="11:40" ht="37.5" customHeight="1">
      <c r="K502" s="329"/>
      <c r="AD502" s="323"/>
      <c r="AE502" s="324"/>
      <c r="AF502" s="325"/>
      <c r="AG502" s="325"/>
      <c r="AH502" s="325"/>
      <c r="AI502" s="325"/>
      <c r="AJ502" s="325"/>
      <c r="AK502" s="325"/>
      <c r="AL502" s="325"/>
      <c r="AM502" s="326"/>
      <c r="AN502" s="325"/>
    </row>
    <row r="503" spans="11:40" ht="37.5" customHeight="1">
      <c r="K503" s="329"/>
      <c r="AD503" s="323"/>
      <c r="AE503" s="324"/>
      <c r="AF503" s="325"/>
      <c r="AG503" s="325"/>
      <c r="AH503" s="325"/>
      <c r="AI503" s="325"/>
      <c r="AJ503" s="325"/>
      <c r="AK503" s="325"/>
      <c r="AL503" s="325"/>
      <c r="AM503" s="326"/>
      <c r="AN503" s="325"/>
    </row>
    <row r="504" spans="11:40" ht="37.5" customHeight="1">
      <c r="K504" s="329"/>
      <c r="AD504" s="323"/>
      <c r="AE504" s="324"/>
      <c r="AF504" s="325"/>
      <c r="AG504" s="325"/>
      <c r="AH504" s="325"/>
      <c r="AI504" s="325"/>
      <c r="AJ504" s="325"/>
      <c r="AK504" s="325"/>
      <c r="AL504" s="325"/>
      <c r="AM504" s="326"/>
      <c r="AN504" s="325"/>
    </row>
    <row r="505" spans="11:40" ht="37.5" customHeight="1">
      <c r="K505" s="329"/>
      <c r="AD505" s="323"/>
      <c r="AE505" s="324"/>
      <c r="AF505" s="325"/>
      <c r="AG505" s="325"/>
      <c r="AH505" s="325"/>
      <c r="AI505" s="325"/>
      <c r="AJ505" s="325"/>
      <c r="AK505" s="325"/>
      <c r="AL505" s="325"/>
      <c r="AM505" s="326"/>
      <c r="AN505" s="325"/>
    </row>
    <row r="506" spans="11:40" ht="37.5" customHeight="1">
      <c r="K506" s="329"/>
      <c r="AD506" s="323"/>
      <c r="AE506" s="324"/>
      <c r="AF506" s="325"/>
      <c r="AG506" s="325"/>
      <c r="AH506" s="325"/>
      <c r="AI506" s="325"/>
      <c r="AJ506" s="325"/>
      <c r="AK506" s="325"/>
      <c r="AL506" s="325"/>
      <c r="AM506" s="326"/>
      <c r="AN506" s="325"/>
    </row>
    <row r="507" spans="11:40" ht="37.5" customHeight="1">
      <c r="K507" s="329"/>
      <c r="AD507" s="323"/>
      <c r="AE507" s="324"/>
      <c r="AF507" s="325"/>
      <c r="AG507" s="325"/>
      <c r="AH507" s="325"/>
      <c r="AI507" s="325"/>
      <c r="AJ507" s="325"/>
      <c r="AK507" s="325"/>
      <c r="AL507" s="325"/>
      <c r="AM507" s="326"/>
      <c r="AN507" s="325"/>
    </row>
    <row r="508" spans="11:40" ht="37.5" customHeight="1">
      <c r="K508" s="329"/>
      <c r="AD508" s="323"/>
      <c r="AE508" s="324"/>
      <c r="AF508" s="325"/>
      <c r="AG508" s="325"/>
      <c r="AH508" s="325"/>
      <c r="AI508" s="325"/>
      <c r="AJ508" s="325"/>
      <c r="AK508" s="325"/>
      <c r="AL508" s="325"/>
      <c r="AM508" s="326"/>
      <c r="AN508" s="325"/>
    </row>
    <row r="509" spans="11:40" ht="37.5" customHeight="1">
      <c r="K509" s="329"/>
      <c r="AD509" s="323"/>
      <c r="AE509" s="324"/>
      <c r="AF509" s="325"/>
      <c r="AG509" s="325"/>
      <c r="AH509" s="325"/>
      <c r="AI509" s="325"/>
      <c r="AJ509" s="325"/>
      <c r="AK509" s="325"/>
      <c r="AL509" s="325"/>
      <c r="AM509" s="326"/>
      <c r="AN509" s="325"/>
    </row>
    <row r="510" spans="11:40" ht="37.5" customHeight="1">
      <c r="K510" s="329"/>
      <c r="AD510" s="323"/>
      <c r="AE510" s="324"/>
      <c r="AF510" s="325"/>
      <c r="AG510" s="325"/>
      <c r="AH510" s="325"/>
      <c r="AI510" s="325"/>
      <c r="AJ510" s="325"/>
      <c r="AK510" s="325"/>
      <c r="AL510" s="325"/>
      <c r="AM510" s="326"/>
      <c r="AN510" s="325"/>
    </row>
    <row r="511" spans="11:40" ht="37.5" customHeight="1">
      <c r="K511" s="329"/>
      <c r="AD511" s="323"/>
      <c r="AE511" s="324"/>
      <c r="AF511" s="325"/>
      <c r="AG511" s="325"/>
      <c r="AH511" s="325"/>
      <c r="AI511" s="325"/>
      <c r="AJ511" s="325"/>
      <c r="AK511" s="325"/>
      <c r="AL511" s="325"/>
      <c r="AM511" s="326"/>
      <c r="AN511" s="325"/>
    </row>
    <row r="512" spans="11:40" ht="37.5" customHeight="1">
      <c r="K512" s="329"/>
      <c r="AD512" s="323"/>
      <c r="AE512" s="324"/>
      <c r="AF512" s="325"/>
      <c r="AG512" s="325"/>
      <c r="AH512" s="325"/>
      <c r="AI512" s="325"/>
      <c r="AJ512" s="325"/>
      <c r="AK512" s="325"/>
      <c r="AL512" s="325"/>
      <c r="AM512" s="326"/>
      <c r="AN512" s="325"/>
    </row>
    <row r="513" spans="11:40" ht="37.5" customHeight="1">
      <c r="K513" s="329"/>
      <c r="AD513" s="323"/>
      <c r="AE513" s="324"/>
      <c r="AF513" s="325"/>
      <c r="AG513" s="325"/>
      <c r="AH513" s="325"/>
      <c r="AI513" s="325"/>
      <c r="AJ513" s="325"/>
      <c r="AK513" s="325"/>
      <c r="AL513" s="325"/>
      <c r="AM513" s="326"/>
      <c r="AN513" s="325"/>
    </row>
    <row r="514" spans="11:40" ht="37.5" customHeight="1">
      <c r="K514" s="329"/>
      <c r="AD514" s="323"/>
      <c r="AE514" s="324"/>
      <c r="AF514" s="325"/>
      <c r="AG514" s="325"/>
      <c r="AH514" s="325"/>
      <c r="AI514" s="325"/>
      <c r="AJ514" s="325"/>
      <c r="AK514" s="325"/>
      <c r="AL514" s="325"/>
      <c r="AM514" s="326"/>
      <c r="AN514" s="325"/>
    </row>
    <row r="515" spans="11:40" ht="37.5" customHeight="1">
      <c r="K515" s="329"/>
      <c r="AD515" s="323"/>
      <c r="AE515" s="324"/>
      <c r="AF515" s="325"/>
      <c r="AG515" s="325"/>
      <c r="AH515" s="325"/>
      <c r="AI515" s="325"/>
      <c r="AJ515" s="325"/>
      <c r="AK515" s="325"/>
      <c r="AL515" s="325"/>
      <c r="AM515" s="326"/>
      <c r="AN515" s="325"/>
    </row>
    <row r="516" spans="11:40" ht="37.5" customHeight="1">
      <c r="K516" s="329"/>
      <c r="AD516" s="323"/>
      <c r="AE516" s="324"/>
      <c r="AF516" s="325"/>
      <c r="AG516" s="325"/>
      <c r="AH516" s="325"/>
      <c r="AI516" s="325"/>
      <c r="AJ516" s="325"/>
      <c r="AK516" s="325"/>
      <c r="AL516" s="325"/>
      <c r="AM516" s="326"/>
      <c r="AN516" s="325"/>
    </row>
    <row r="517" spans="11:40" ht="37.5" customHeight="1">
      <c r="K517" s="329"/>
      <c r="AD517" s="323"/>
      <c r="AE517" s="324"/>
      <c r="AF517" s="325"/>
      <c r="AG517" s="325"/>
      <c r="AH517" s="325"/>
      <c r="AI517" s="325"/>
      <c r="AJ517" s="325"/>
      <c r="AK517" s="325"/>
      <c r="AL517" s="325"/>
      <c r="AM517" s="326"/>
      <c r="AN517" s="325"/>
    </row>
    <row r="518" spans="11:40" ht="37.5" customHeight="1">
      <c r="K518" s="329"/>
      <c r="AD518" s="323"/>
      <c r="AE518" s="324"/>
      <c r="AF518" s="325"/>
      <c r="AG518" s="325"/>
      <c r="AH518" s="325"/>
      <c r="AI518" s="325"/>
      <c r="AJ518" s="325"/>
      <c r="AK518" s="325"/>
      <c r="AL518" s="325"/>
      <c r="AM518" s="326"/>
      <c r="AN518" s="325"/>
    </row>
    <row r="519" spans="11:40" ht="37.5" customHeight="1">
      <c r="K519" s="329"/>
      <c r="AD519" s="323"/>
      <c r="AE519" s="324"/>
      <c r="AF519" s="325"/>
      <c r="AG519" s="325"/>
      <c r="AH519" s="325"/>
      <c r="AI519" s="325"/>
      <c r="AJ519" s="325"/>
      <c r="AK519" s="325"/>
      <c r="AL519" s="325"/>
      <c r="AM519" s="326"/>
      <c r="AN519" s="325"/>
    </row>
    <row r="520" spans="11:40" ht="37.5" customHeight="1">
      <c r="K520" s="329"/>
      <c r="AD520" s="323"/>
      <c r="AE520" s="324"/>
      <c r="AF520" s="325"/>
      <c r="AG520" s="325"/>
      <c r="AH520" s="325"/>
      <c r="AI520" s="325"/>
      <c r="AJ520" s="325"/>
      <c r="AK520" s="325"/>
      <c r="AL520" s="325"/>
      <c r="AM520" s="326"/>
      <c r="AN520" s="325"/>
    </row>
    <row r="521" spans="11:40" ht="37.5" customHeight="1">
      <c r="K521" s="329"/>
      <c r="AD521" s="323"/>
      <c r="AE521" s="324"/>
      <c r="AF521" s="325"/>
      <c r="AG521" s="325"/>
      <c r="AH521" s="325"/>
      <c r="AI521" s="325"/>
      <c r="AJ521" s="325"/>
      <c r="AK521" s="325"/>
      <c r="AL521" s="325"/>
      <c r="AM521" s="326"/>
      <c r="AN521" s="325"/>
    </row>
    <row r="522" spans="11:40" ht="37.5" customHeight="1">
      <c r="K522" s="329"/>
      <c r="AD522" s="323"/>
      <c r="AE522" s="324"/>
      <c r="AF522" s="325"/>
      <c r="AG522" s="325"/>
      <c r="AH522" s="325"/>
      <c r="AI522" s="325"/>
      <c r="AJ522" s="325"/>
      <c r="AK522" s="325"/>
      <c r="AL522" s="325"/>
      <c r="AM522" s="326"/>
      <c r="AN522" s="325"/>
    </row>
    <row r="523" spans="11:40" ht="37.5" customHeight="1">
      <c r="K523" s="329"/>
      <c r="AD523" s="323"/>
      <c r="AE523" s="324"/>
      <c r="AF523" s="325"/>
      <c r="AG523" s="325"/>
      <c r="AH523" s="325"/>
      <c r="AI523" s="325"/>
      <c r="AJ523" s="325"/>
      <c r="AK523" s="325"/>
      <c r="AL523" s="325"/>
      <c r="AM523" s="326"/>
      <c r="AN523" s="325"/>
    </row>
    <row r="524" spans="11:40" ht="37.5" customHeight="1">
      <c r="K524" s="329"/>
      <c r="AD524" s="323"/>
      <c r="AE524" s="324"/>
      <c r="AF524" s="325"/>
      <c r="AG524" s="325"/>
      <c r="AH524" s="325"/>
      <c r="AI524" s="325"/>
      <c r="AJ524" s="325"/>
      <c r="AK524" s="325"/>
      <c r="AL524" s="325"/>
      <c r="AM524" s="326"/>
      <c r="AN524" s="325"/>
    </row>
    <row r="525" spans="11:40" ht="37.5" customHeight="1">
      <c r="K525" s="329"/>
      <c r="AD525" s="323"/>
      <c r="AE525" s="324"/>
      <c r="AF525" s="325"/>
      <c r="AG525" s="325"/>
      <c r="AH525" s="325"/>
      <c r="AI525" s="325"/>
      <c r="AJ525" s="325"/>
      <c r="AK525" s="325"/>
      <c r="AL525" s="325"/>
      <c r="AM525" s="326"/>
      <c r="AN525" s="325"/>
    </row>
    <row r="526" spans="11:40" ht="37.5" customHeight="1">
      <c r="K526" s="329"/>
      <c r="AD526" s="323"/>
      <c r="AE526" s="324"/>
      <c r="AF526" s="325"/>
      <c r="AG526" s="325"/>
      <c r="AH526" s="325"/>
      <c r="AI526" s="325"/>
      <c r="AJ526" s="325"/>
      <c r="AK526" s="325"/>
      <c r="AL526" s="325"/>
      <c r="AM526" s="326"/>
      <c r="AN526" s="325"/>
    </row>
    <row r="527" spans="11:40" ht="37.5" customHeight="1">
      <c r="K527" s="329"/>
      <c r="AD527" s="323"/>
      <c r="AE527" s="324"/>
      <c r="AF527" s="325"/>
      <c r="AG527" s="325"/>
      <c r="AH527" s="325"/>
      <c r="AI527" s="325"/>
      <c r="AJ527" s="325"/>
      <c r="AK527" s="325"/>
      <c r="AL527" s="325"/>
      <c r="AM527" s="326"/>
      <c r="AN527" s="325"/>
    </row>
    <row r="528" spans="11:40" ht="37.5" customHeight="1">
      <c r="K528" s="329"/>
      <c r="AD528" s="323"/>
      <c r="AE528" s="324"/>
      <c r="AF528" s="325"/>
      <c r="AG528" s="325"/>
      <c r="AH528" s="325"/>
      <c r="AI528" s="325"/>
      <c r="AJ528" s="325"/>
      <c r="AK528" s="325"/>
      <c r="AL528" s="325"/>
      <c r="AM528" s="326"/>
      <c r="AN528" s="325"/>
    </row>
    <row r="529" spans="11:40" ht="37.5" customHeight="1">
      <c r="K529" s="329"/>
      <c r="AD529" s="323"/>
      <c r="AE529" s="324"/>
      <c r="AF529" s="325"/>
      <c r="AG529" s="325"/>
      <c r="AH529" s="325"/>
      <c r="AI529" s="325"/>
      <c r="AJ529" s="325"/>
      <c r="AK529" s="325"/>
      <c r="AL529" s="325"/>
      <c r="AM529" s="326"/>
      <c r="AN529" s="325"/>
    </row>
    <row r="530" spans="11:40" ht="37.5" customHeight="1">
      <c r="K530" s="329"/>
      <c r="AD530" s="323"/>
      <c r="AE530" s="324"/>
      <c r="AF530" s="325"/>
      <c r="AG530" s="325"/>
      <c r="AH530" s="325"/>
      <c r="AI530" s="325"/>
      <c r="AJ530" s="325"/>
      <c r="AK530" s="325"/>
      <c r="AL530" s="325"/>
      <c r="AM530" s="326"/>
      <c r="AN530" s="325"/>
    </row>
    <row r="531" spans="11:40" ht="37.5" customHeight="1">
      <c r="K531" s="329"/>
      <c r="AD531" s="323"/>
      <c r="AE531" s="324"/>
      <c r="AF531" s="325"/>
      <c r="AG531" s="325"/>
      <c r="AH531" s="325"/>
      <c r="AI531" s="325"/>
      <c r="AJ531" s="325"/>
      <c r="AK531" s="325"/>
      <c r="AL531" s="325"/>
      <c r="AM531" s="326"/>
      <c r="AN531" s="325"/>
    </row>
    <row r="532" spans="11:40" ht="37.5" customHeight="1">
      <c r="K532" s="329"/>
      <c r="AD532" s="323"/>
      <c r="AE532" s="324"/>
      <c r="AF532" s="325"/>
      <c r="AG532" s="325"/>
      <c r="AH532" s="325"/>
      <c r="AI532" s="325"/>
      <c r="AJ532" s="325"/>
      <c r="AK532" s="325"/>
      <c r="AL532" s="325"/>
      <c r="AM532" s="326"/>
      <c r="AN532" s="325"/>
    </row>
    <row r="533" spans="11:40" ht="37.5" customHeight="1">
      <c r="K533" s="329"/>
      <c r="AD533" s="323"/>
      <c r="AE533" s="324"/>
      <c r="AF533" s="325"/>
      <c r="AG533" s="325"/>
      <c r="AH533" s="325"/>
      <c r="AI533" s="325"/>
      <c r="AJ533" s="325"/>
      <c r="AK533" s="325"/>
      <c r="AL533" s="325"/>
      <c r="AM533" s="326"/>
      <c r="AN533" s="325"/>
    </row>
    <row r="534" spans="11:40" ht="37.5" customHeight="1">
      <c r="K534" s="329"/>
      <c r="AD534" s="323"/>
      <c r="AE534" s="324"/>
      <c r="AF534" s="325"/>
      <c r="AG534" s="325"/>
      <c r="AH534" s="325"/>
      <c r="AI534" s="325"/>
      <c r="AJ534" s="325"/>
      <c r="AK534" s="325"/>
      <c r="AL534" s="325"/>
      <c r="AM534" s="326"/>
      <c r="AN534" s="325"/>
    </row>
    <row r="535" spans="11:40" ht="37.5" customHeight="1">
      <c r="K535" s="329"/>
      <c r="AD535" s="323"/>
      <c r="AE535" s="324"/>
      <c r="AF535" s="325"/>
      <c r="AG535" s="325"/>
      <c r="AH535" s="325"/>
      <c r="AI535" s="325"/>
      <c r="AJ535" s="325"/>
      <c r="AK535" s="325"/>
      <c r="AL535" s="325"/>
      <c r="AM535" s="326"/>
      <c r="AN535" s="325"/>
    </row>
    <row r="536" spans="11:40" ht="37.5" customHeight="1">
      <c r="K536" s="329"/>
      <c r="AD536" s="323"/>
      <c r="AE536" s="324"/>
      <c r="AF536" s="325"/>
      <c r="AG536" s="325"/>
      <c r="AH536" s="325"/>
      <c r="AI536" s="325"/>
      <c r="AJ536" s="325"/>
      <c r="AK536" s="325"/>
      <c r="AL536" s="325"/>
      <c r="AM536" s="326"/>
      <c r="AN536" s="325"/>
    </row>
    <row r="537" spans="11:40" ht="37.5" customHeight="1">
      <c r="K537" s="329"/>
      <c r="AD537" s="323"/>
      <c r="AE537" s="324"/>
      <c r="AF537" s="325"/>
      <c r="AG537" s="325"/>
      <c r="AH537" s="325"/>
      <c r="AI537" s="325"/>
      <c r="AJ537" s="325"/>
      <c r="AK537" s="325"/>
      <c r="AL537" s="325"/>
      <c r="AM537" s="326"/>
      <c r="AN537" s="325"/>
    </row>
    <row r="538" spans="11:40" ht="37.5" customHeight="1">
      <c r="K538" s="329"/>
      <c r="AD538" s="323"/>
      <c r="AE538" s="324"/>
      <c r="AF538" s="325"/>
      <c r="AG538" s="325"/>
      <c r="AH538" s="325"/>
      <c r="AI538" s="325"/>
      <c r="AJ538" s="325"/>
      <c r="AK538" s="325"/>
      <c r="AL538" s="325"/>
      <c r="AM538" s="326"/>
      <c r="AN538" s="325"/>
    </row>
    <row r="539" spans="11:40" ht="37.5" customHeight="1">
      <c r="K539" s="329"/>
      <c r="AD539" s="323"/>
      <c r="AE539" s="324"/>
      <c r="AF539" s="325"/>
      <c r="AG539" s="325"/>
      <c r="AH539" s="325"/>
      <c r="AI539" s="325"/>
      <c r="AJ539" s="325"/>
      <c r="AK539" s="325"/>
      <c r="AL539" s="325"/>
      <c r="AM539" s="326"/>
      <c r="AN539" s="325"/>
    </row>
    <row r="540" spans="11:40" ht="37.5" customHeight="1">
      <c r="K540" s="329"/>
      <c r="AD540" s="323"/>
      <c r="AE540" s="324"/>
      <c r="AF540" s="325"/>
      <c r="AG540" s="325"/>
      <c r="AH540" s="325"/>
      <c r="AI540" s="325"/>
      <c r="AJ540" s="325"/>
      <c r="AK540" s="325"/>
      <c r="AL540" s="325"/>
      <c r="AM540" s="326"/>
      <c r="AN540" s="325"/>
    </row>
    <row r="541" spans="11:40" ht="37.5" customHeight="1">
      <c r="K541" s="329"/>
      <c r="AD541" s="323"/>
      <c r="AE541" s="324"/>
      <c r="AF541" s="325"/>
      <c r="AG541" s="325"/>
      <c r="AH541" s="325"/>
      <c r="AI541" s="325"/>
      <c r="AJ541" s="325"/>
      <c r="AK541" s="325"/>
      <c r="AL541" s="325"/>
      <c r="AM541" s="326"/>
      <c r="AN541" s="325"/>
    </row>
    <row r="542" spans="11:40" ht="37.5" customHeight="1">
      <c r="K542" s="329"/>
      <c r="AD542" s="323"/>
      <c r="AE542" s="324"/>
      <c r="AF542" s="325"/>
      <c r="AG542" s="325"/>
      <c r="AH542" s="325"/>
      <c r="AI542" s="325"/>
      <c r="AJ542" s="325"/>
      <c r="AK542" s="325"/>
      <c r="AL542" s="325"/>
      <c r="AM542" s="326"/>
      <c r="AN542" s="325"/>
    </row>
    <row r="543" spans="11:40" ht="37.5" customHeight="1">
      <c r="K543" s="329"/>
      <c r="AD543" s="323"/>
      <c r="AE543" s="324"/>
      <c r="AF543" s="325"/>
      <c r="AG543" s="325"/>
      <c r="AH543" s="325"/>
      <c r="AI543" s="325"/>
      <c r="AJ543" s="325"/>
      <c r="AK543" s="325"/>
      <c r="AL543" s="325"/>
      <c r="AM543" s="326"/>
      <c r="AN543" s="325"/>
    </row>
    <row r="544" spans="11:40" ht="37.5" customHeight="1">
      <c r="K544" s="329"/>
      <c r="AD544" s="323"/>
      <c r="AE544" s="324"/>
      <c r="AF544" s="325"/>
      <c r="AG544" s="325"/>
      <c r="AH544" s="325"/>
      <c r="AI544" s="325"/>
      <c r="AJ544" s="325"/>
      <c r="AK544" s="325"/>
      <c r="AL544" s="325"/>
      <c r="AM544" s="326"/>
      <c r="AN544" s="325"/>
    </row>
    <row r="545" spans="11:40" ht="37.5" customHeight="1">
      <c r="K545" s="329"/>
      <c r="AD545" s="323"/>
      <c r="AE545" s="324"/>
      <c r="AF545" s="325"/>
      <c r="AG545" s="325"/>
      <c r="AH545" s="325"/>
      <c r="AI545" s="325"/>
      <c r="AJ545" s="325"/>
      <c r="AK545" s="325"/>
      <c r="AL545" s="325"/>
      <c r="AM545" s="326"/>
      <c r="AN545" s="325"/>
    </row>
    <row r="546" spans="11:40" ht="37.5" customHeight="1">
      <c r="K546" s="329"/>
      <c r="AD546" s="323"/>
      <c r="AE546" s="324"/>
      <c r="AF546" s="325"/>
      <c r="AG546" s="325"/>
      <c r="AH546" s="325"/>
      <c r="AI546" s="325"/>
      <c r="AJ546" s="325"/>
      <c r="AK546" s="325"/>
      <c r="AL546" s="325"/>
      <c r="AM546" s="326"/>
      <c r="AN546" s="325"/>
    </row>
    <row r="547" spans="11:40" ht="37.5" customHeight="1">
      <c r="K547" s="329"/>
      <c r="AD547" s="323"/>
      <c r="AE547" s="324"/>
      <c r="AF547" s="325"/>
      <c r="AG547" s="325"/>
      <c r="AH547" s="325"/>
      <c r="AI547" s="325"/>
      <c r="AJ547" s="325"/>
      <c r="AK547" s="325"/>
      <c r="AL547" s="325"/>
      <c r="AM547" s="326"/>
      <c r="AN547" s="325"/>
    </row>
    <row r="548" spans="11:40" ht="37.5" customHeight="1">
      <c r="K548" s="329"/>
      <c r="AD548" s="323"/>
      <c r="AE548" s="324"/>
      <c r="AF548" s="325"/>
      <c r="AG548" s="325"/>
      <c r="AH548" s="325"/>
      <c r="AI548" s="325"/>
      <c r="AJ548" s="325"/>
      <c r="AK548" s="325"/>
      <c r="AL548" s="325"/>
      <c r="AM548" s="326"/>
      <c r="AN548" s="325"/>
    </row>
    <row r="549" spans="11:40" ht="37.5" customHeight="1">
      <c r="K549" s="329"/>
      <c r="AD549" s="323"/>
      <c r="AE549" s="324"/>
      <c r="AF549" s="325"/>
      <c r="AG549" s="325"/>
      <c r="AH549" s="325"/>
      <c r="AI549" s="325"/>
      <c r="AJ549" s="325"/>
      <c r="AK549" s="325"/>
      <c r="AL549" s="325"/>
      <c r="AM549" s="326"/>
      <c r="AN549" s="325"/>
    </row>
    <row r="550" spans="11:40" ht="37.5" customHeight="1">
      <c r="K550" s="329"/>
      <c r="AD550" s="323"/>
      <c r="AE550" s="324"/>
      <c r="AF550" s="325"/>
      <c r="AG550" s="325"/>
      <c r="AH550" s="325"/>
      <c r="AI550" s="325"/>
      <c r="AJ550" s="325"/>
      <c r="AK550" s="325"/>
      <c r="AL550" s="325"/>
      <c r="AM550" s="326"/>
      <c r="AN550" s="325"/>
    </row>
    <row r="551" spans="11:40" ht="37.5" customHeight="1">
      <c r="K551" s="329"/>
      <c r="AD551" s="323"/>
      <c r="AE551" s="324"/>
      <c r="AF551" s="325"/>
      <c r="AG551" s="325"/>
      <c r="AH551" s="325"/>
      <c r="AI551" s="325"/>
      <c r="AJ551" s="325"/>
      <c r="AK551" s="325"/>
      <c r="AL551" s="325"/>
      <c r="AM551" s="326"/>
      <c r="AN551" s="325"/>
    </row>
    <row r="552" spans="11:40" ht="37.5" customHeight="1">
      <c r="K552" s="329"/>
      <c r="AD552" s="323"/>
      <c r="AE552" s="324"/>
      <c r="AF552" s="325"/>
      <c r="AG552" s="325"/>
      <c r="AH552" s="325"/>
      <c r="AI552" s="325"/>
      <c r="AJ552" s="325"/>
      <c r="AK552" s="325"/>
      <c r="AL552" s="325"/>
      <c r="AM552" s="326"/>
      <c r="AN552" s="325"/>
    </row>
    <row r="553" spans="11:40" ht="37.5" customHeight="1">
      <c r="K553" s="329"/>
      <c r="AD553" s="323"/>
      <c r="AE553" s="324"/>
      <c r="AF553" s="325"/>
      <c r="AG553" s="325"/>
      <c r="AH553" s="325"/>
      <c r="AI553" s="325"/>
      <c r="AJ553" s="325"/>
      <c r="AK553" s="325"/>
      <c r="AL553" s="325"/>
      <c r="AM553" s="326"/>
      <c r="AN553" s="325"/>
    </row>
    <row r="554" spans="11:40" ht="37.5" customHeight="1">
      <c r="K554" s="329"/>
      <c r="AD554" s="323"/>
      <c r="AE554" s="324"/>
      <c r="AF554" s="325"/>
      <c r="AG554" s="325"/>
      <c r="AH554" s="325"/>
      <c r="AI554" s="325"/>
      <c r="AJ554" s="325"/>
      <c r="AK554" s="325"/>
      <c r="AL554" s="325"/>
      <c r="AM554" s="326"/>
      <c r="AN554" s="325"/>
    </row>
    <row r="555" spans="11:40" ht="37.5" customHeight="1">
      <c r="K555" s="329"/>
      <c r="AD555" s="323"/>
      <c r="AE555" s="324"/>
      <c r="AF555" s="325"/>
      <c r="AG555" s="325"/>
      <c r="AH555" s="325"/>
      <c r="AI555" s="325"/>
      <c r="AJ555" s="325"/>
      <c r="AK555" s="325"/>
      <c r="AL555" s="325"/>
      <c r="AM555" s="326"/>
      <c r="AN555" s="325"/>
    </row>
    <row r="556" spans="11:40" ht="37.5" customHeight="1">
      <c r="K556" s="329"/>
      <c r="AD556" s="323"/>
      <c r="AE556" s="324"/>
      <c r="AF556" s="325"/>
      <c r="AG556" s="325"/>
      <c r="AH556" s="325"/>
      <c r="AI556" s="325"/>
      <c r="AJ556" s="325"/>
      <c r="AK556" s="325"/>
      <c r="AL556" s="325"/>
      <c r="AM556" s="326"/>
      <c r="AN556" s="325"/>
    </row>
    <row r="557" spans="11:40" ht="37.5" customHeight="1">
      <c r="K557" s="329"/>
      <c r="AD557" s="323"/>
      <c r="AE557" s="324"/>
      <c r="AF557" s="325"/>
      <c r="AG557" s="325"/>
      <c r="AH557" s="325"/>
      <c r="AI557" s="325"/>
      <c r="AJ557" s="325"/>
      <c r="AK557" s="325"/>
      <c r="AL557" s="325"/>
      <c r="AM557" s="326"/>
      <c r="AN557" s="325"/>
    </row>
    <row r="558" spans="11:40" ht="37.5" customHeight="1">
      <c r="K558" s="329"/>
      <c r="AD558" s="323"/>
      <c r="AE558" s="324"/>
      <c r="AF558" s="325"/>
      <c r="AG558" s="325"/>
      <c r="AH558" s="325"/>
      <c r="AI558" s="325"/>
      <c r="AJ558" s="325"/>
      <c r="AK558" s="325"/>
      <c r="AL558" s="325"/>
      <c r="AM558" s="326"/>
      <c r="AN558" s="325"/>
    </row>
    <row r="559" spans="11:40" ht="37.5" customHeight="1">
      <c r="K559" s="329"/>
      <c r="AD559" s="323"/>
      <c r="AE559" s="324"/>
      <c r="AF559" s="325"/>
      <c r="AG559" s="325"/>
      <c r="AH559" s="325"/>
      <c r="AI559" s="325"/>
      <c r="AJ559" s="325"/>
      <c r="AK559" s="325"/>
      <c r="AL559" s="325"/>
      <c r="AM559" s="326"/>
      <c r="AN559" s="325"/>
    </row>
    <row r="560" spans="11:40" ht="37.5" customHeight="1">
      <c r="K560" s="329"/>
      <c r="AD560" s="323"/>
      <c r="AE560" s="324"/>
      <c r="AF560" s="325"/>
      <c r="AG560" s="325"/>
      <c r="AH560" s="325"/>
      <c r="AI560" s="325"/>
      <c r="AJ560" s="325"/>
      <c r="AK560" s="325"/>
      <c r="AL560" s="325"/>
      <c r="AM560" s="326"/>
      <c r="AN560" s="325"/>
    </row>
    <row r="561" spans="11:40" ht="37.5" customHeight="1">
      <c r="K561" s="329"/>
      <c r="AD561" s="323"/>
      <c r="AE561" s="324"/>
      <c r="AF561" s="325"/>
      <c r="AG561" s="325"/>
      <c r="AH561" s="325"/>
      <c r="AI561" s="325"/>
      <c r="AJ561" s="325"/>
      <c r="AK561" s="325"/>
      <c r="AL561" s="325"/>
      <c r="AM561" s="326"/>
      <c r="AN561" s="325"/>
    </row>
    <row r="562" spans="11:40" ht="37.5" customHeight="1">
      <c r="K562" s="329"/>
      <c r="AD562" s="323"/>
      <c r="AE562" s="324"/>
      <c r="AF562" s="325"/>
      <c r="AG562" s="325"/>
      <c r="AH562" s="325"/>
      <c r="AI562" s="325"/>
      <c r="AJ562" s="325"/>
      <c r="AK562" s="325"/>
      <c r="AL562" s="325"/>
      <c r="AM562" s="326"/>
      <c r="AN562" s="325"/>
    </row>
    <row r="563" spans="11:40" ht="37.5" customHeight="1">
      <c r="K563" s="329"/>
      <c r="AD563" s="323"/>
      <c r="AE563" s="324"/>
      <c r="AF563" s="325"/>
      <c r="AG563" s="325"/>
      <c r="AH563" s="325"/>
      <c r="AI563" s="325"/>
      <c r="AJ563" s="325"/>
      <c r="AK563" s="325"/>
      <c r="AL563" s="325"/>
      <c r="AM563" s="326"/>
      <c r="AN563" s="325"/>
    </row>
    <row r="564" spans="11:40" ht="37.5" customHeight="1">
      <c r="K564" s="329"/>
      <c r="AD564" s="323"/>
      <c r="AE564" s="324"/>
      <c r="AF564" s="325"/>
      <c r="AG564" s="325"/>
      <c r="AH564" s="325"/>
      <c r="AI564" s="325"/>
      <c r="AJ564" s="325"/>
      <c r="AK564" s="325"/>
      <c r="AL564" s="325"/>
      <c r="AM564" s="326"/>
      <c r="AN564" s="325"/>
    </row>
    <row r="565" spans="11:40" ht="37.5" customHeight="1">
      <c r="K565" s="329"/>
      <c r="AD565" s="323"/>
      <c r="AE565" s="324"/>
      <c r="AF565" s="325"/>
      <c r="AG565" s="325"/>
      <c r="AH565" s="325"/>
      <c r="AI565" s="325"/>
      <c r="AJ565" s="325"/>
      <c r="AK565" s="325"/>
      <c r="AL565" s="325"/>
      <c r="AM565" s="326"/>
      <c r="AN565" s="325"/>
    </row>
    <row r="566" spans="11:40" ht="37.5" customHeight="1">
      <c r="K566" s="329"/>
      <c r="AD566" s="323"/>
      <c r="AE566" s="324"/>
      <c r="AF566" s="325"/>
      <c r="AG566" s="325"/>
      <c r="AH566" s="325"/>
      <c r="AI566" s="325"/>
      <c r="AJ566" s="325"/>
      <c r="AK566" s="325"/>
      <c r="AL566" s="325"/>
      <c r="AM566" s="326"/>
      <c r="AN566" s="325"/>
    </row>
    <row r="567" spans="11:40" ht="37.5" customHeight="1">
      <c r="K567" s="329"/>
      <c r="AD567" s="323"/>
      <c r="AE567" s="324"/>
      <c r="AF567" s="325"/>
      <c r="AG567" s="325"/>
      <c r="AH567" s="325"/>
      <c r="AI567" s="325"/>
      <c r="AJ567" s="325"/>
      <c r="AK567" s="325"/>
      <c r="AL567" s="325"/>
      <c r="AM567" s="326"/>
      <c r="AN567" s="325"/>
    </row>
    <row r="568" spans="11:40" ht="37.5" customHeight="1">
      <c r="K568" s="329"/>
      <c r="AD568" s="323"/>
      <c r="AE568" s="324"/>
      <c r="AF568" s="325"/>
      <c r="AG568" s="325"/>
      <c r="AH568" s="325"/>
      <c r="AI568" s="325"/>
      <c r="AJ568" s="325"/>
      <c r="AK568" s="325"/>
      <c r="AL568" s="325"/>
      <c r="AM568" s="326"/>
      <c r="AN568" s="325"/>
    </row>
    <row r="569" spans="11:40" ht="37.5" customHeight="1">
      <c r="K569" s="329"/>
      <c r="AD569" s="323"/>
      <c r="AE569" s="324"/>
      <c r="AF569" s="325"/>
      <c r="AG569" s="325"/>
      <c r="AH569" s="325"/>
      <c r="AI569" s="325"/>
      <c r="AJ569" s="325"/>
      <c r="AK569" s="325"/>
      <c r="AL569" s="325"/>
      <c r="AM569" s="326"/>
      <c r="AN569" s="325"/>
    </row>
    <row r="570" spans="11:40" ht="37.5" customHeight="1">
      <c r="K570" s="329"/>
      <c r="AD570" s="323"/>
      <c r="AE570" s="324"/>
      <c r="AF570" s="325"/>
      <c r="AG570" s="325"/>
      <c r="AH570" s="325"/>
      <c r="AI570" s="325"/>
      <c r="AJ570" s="325"/>
      <c r="AK570" s="325"/>
      <c r="AL570" s="325"/>
      <c r="AM570" s="326"/>
      <c r="AN570" s="325"/>
    </row>
    <row r="571" spans="11:40" ht="37.5" customHeight="1">
      <c r="K571" s="329"/>
      <c r="AD571" s="323"/>
      <c r="AE571" s="324"/>
      <c r="AF571" s="325"/>
      <c r="AG571" s="325"/>
      <c r="AH571" s="325"/>
      <c r="AI571" s="325"/>
      <c r="AJ571" s="325"/>
      <c r="AK571" s="325"/>
      <c r="AL571" s="325"/>
      <c r="AM571" s="326"/>
      <c r="AN571" s="325"/>
    </row>
    <row r="572" spans="11:40" ht="37.5" customHeight="1">
      <c r="K572" s="329"/>
      <c r="AD572" s="323"/>
      <c r="AE572" s="324"/>
      <c r="AF572" s="325"/>
      <c r="AG572" s="325"/>
      <c r="AH572" s="325"/>
      <c r="AI572" s="325"/>
      <c r="AJ572" s="325"/>
      <c r="AK572" s="325"/>
      <c r="AL572" s="325"/>
      <c r="AM572" s="326"/>
      <c r="AN572" s="325"/>
    </row>
    <row r="573" spans="11:40" ht="37.5" customHeight="1">
      <c r="K573" s="329"/>
      <c r="AD573" s="323"/>
      <c r="AE573" s="324"/>
      <c r="AF573" s="325"/>
      <c r="AG573" s="325"/>
      <c r="AH573" s="325"/>
      <c r="AI573" s="325"/>
      <c r="AJ573" s="325"/>
      <c r="AK573" s="325"/>
      <c r="AL573" s="325"/>
      <c r="AM573" s="326"/>
      <c r="AN573" s="325"/>
    </row>
    <row r="574" spans="11:40" ht="37.5" customHeight="1">
      <c r="K574" s="329"/>
      <c r="AD574" s="323"/>
      <c r="AE574" s="324"/>
      <c r="AF574" s="325"/>
      <c r="AG574" s="325"/>
      <c r="AH574" s="325"/>
      <c r="AI574" s="325"/>
      <c r="AJ574" s="325"/>
      <c r="AK574" s="325"/>
      <c r="AL574" s="325"/>
      <c r="AM574" s="326"/>
      <c r="AN574" s="325"/>
    </row>
    <row r="575" spans="11:40" ht="37.5" customHeight="1">
      <c r="K575" s="329"/>
      <c r="AD575" s="323"/>
      <c r="AE575" s="324"/>
      <c r="AF575" s="325"/>
      <c r="AG575" s="325"/>
      <c r="AH575" s="325"/>
      <c r="AI575" s="325"/>
      <c r="AJ575" s="325"/>
      <c r="AK575" s="325"/>
      <c r="AL575" s="325"/>
      <c r="AM575" s="326"/>
      <c r="AN575" s="325"/>
    </row>
    <row r="576" spans="11:40" ht="37.5" customHeight="1">
      <c r="K576" s="329"/>
      <c r="AD576" s="323"/>
      <c r="AE576" s="324"/>
      <c r="AF576" s="325"/>
      <c r="AG576" s="325"/>
      <c r="AH576" s="325"/>
      <c r="AI576" s="325"/>
      <c r="AJ576" s="325"/>
      <c r="AK576" s="325"/>
      <c r="AL576" s="325"/>
      <c r="AM576" s="326"/>
      <c r="AN576" s="325"/>
    </row>
    <row r="577" spans="11:40" ht="37.5" customHeight="1">
      <c r="K577" s="329"/>
      <c r="AD577" s="323"/>
      <c r="AE577" s="324"/>
      <c r="AF577" s="325"/>
      <c r="AG577" s="325"/>
      <c r="AH577" s="325"/>
      <c r="AI577" s="325"/>
      <c r="AJ577" s="325"/>
      <c r="AK577" s="325"/>
      <c r="AL577" s="325"/>
      <c r="AM577" s="326"/>
      <c r="AN577" s="325"/>
    </row>
    <row r="578" spans="11:40" ht="37.5" customHeight="1">
      <c r="K578" s="329"/>
      <c r="AD578" s="323"/>
      <c r="AE578" s="324"/>
      <c r="AF578" s="325"/>
      <c r="AG578" s="325"/>
      <c r="AH578" s="325"/>
      <c r="AI578" s="325"/>
      <c r="AJ578" s="325"/>
      <c r="AK578" s="325"/>
      <c r="AL578" s="325"/>
      <c r="AM578" s="326"/>
      <c r="AN578" s="325"/>
    </row>
    <row r="579" spans="11:40" ht="37.5" customHeight="1">
      <c r="K579" s="329"/>
      <c r="AD579" s="323"/>
      <c r="AE579" s="324"/>
      <c r="AF579" s="325"/>
      <c r="AG579" s="325"/>
      <c r="AH579" s="325"/>
      <c r="AI579" s="325"/>
      <c r="AJ579" s="325"/>
      <c r="AK579" s="325"/>
      <c r="AL579" s="325"/>
      <c r="AM579" s="326"/>
      <c r="AN579" s="325"/>
    </row>
    <row r="580" spans="11:40" ht="37.5" customHeight="1">
      <c r="K580" s="329"/>
      <c r="AD580" s="323"/>
      <c r="AE580" s="324"/>
      <c r="AF580" s="325"/>
      <c r="AG580" s="325"/>
      <c r="AH580" s="325"/>
      <c r="AI580" s="325"/>
      <c r="AJ580" s="325"/>
      <c r="AK580" s="325"/>
      <c r="AL580" s="325"/>
      <c r="AM580" s="326"/>
      <c r="AN580" s="325"/>
    </row>
    <row r="581" spans="11:40" ht="37.5" customHeight="1">
      <c r="K581" s="329"/>
      <c r="AD581" s="323"/>
      <c r="AE581" s="324"/>
      <c r="AF581" s="325"/>
      <c r="AG581" s="325"/>
      <c r="AH581" s="325"/>
      <c r="AI581" s="325"/>
      <c r="AJ581" s="325"/>
      <c r="AK581" s="325"/>
      <c r="AL581" s="325"/>
      <c r="AM581" s="326"/>
      <c r="AN581" s="325"/>
    </row>
    <row r="582" spans="11:40" ht="37.5" customHeight="1">
      <c r="K582" s="329"/>
      <c r="AD582" s="323"/>
      <c r="AE582" s="324"/>
      <c r="AF582" s="325"/>
      <c r="AG582" s="325"/>
      <c r="AH582" s="325"/>
      <c r="AI582" s="325"/>
      <c r="AJ582" s="325"/>
      <c r="AK582" s="325"/>
      <c r="AL582" s="325"/>
      <c r="AM582" s="326"/>
      <c r="AN582" s="325"/>
    </row>
    <row r="583" spans="11:40" ht="37.5" customHeight="1">
      <c r="K583" s="329"/>
      <c r="AD583" s="323"/>
      <c r="AE583" s="324"/>
      <c r="AF583" s="325"/>
      <c r="AG583" s="325"/>
      <c r="AH583" s="325"/>
      <c r="AI583" s="325"/>
      <c r="AJ583" s="325"/>
      <c r="AK583" s="325"/>
      <c r="AL583" s="325"/>
      <c r="AM583" s="326"/>
      <c r="AN583" s="325"/>
    </row>
    <row r="584" spans="11:40" ht="37.5" customHeight="1">
      <c r="K584" s="329"/>
      <c r="AD584" s="323"/>
      <c r="AE584" s="324"/>
      <c r="AF584" s="325"/>
      <c r="AG584" s="325"/>
      <c r="AH584" s="325"/>
      <c r="AI584" s="325"/>
      <c r="AJ584" s="325"/>
      <c r="AK584" s="325"/>
      <c r="AL584" s="325"/>
      <c r="AM584" s="326"/>
      <c r="AN584" s="325"/>
    </row>
    <row r="585" spans="11:40" ht="37.5" customHeight="1">
      <c r="K585" s="329"/>
      <c r="AD585" s="323"/>
      <c r="AE585" s="324"/>
      <c r="AF585" s="325"/>
      <c r="AG585" s="325"/>
      <c r="AH585" s="325"/>
      <c r="AI585" s="325"/>
      <c r="AJ585" s="325"/>
      <c r="AK585" s="325"/>
      <c r="AL585" s="325"/>
      <c r="AM585" s="326"/>
      <c r="AN585" s="325"/>
    </row>
    <row r="586" spans="11:40" ht="37.5" customHeight="1">
      <c r="K586" s="329"/>
      <c r="AD586" s="323"/>
      <c r="AE586" s="324"/>
      <c r="AF586" s="325"/>
      <c r="AG586" s="325"/>
      <c r="AH586" s="325"/>
      <c r="AI586" s="325"/>
      <c r="AJ586" s="325"/>
      <c r="AK586" s="325"/>
      <c r="AL586" s="325"/>
      <c r="AM586" s="326"/>
      <c r="AN586" s="325"/>
    </row>
    <row r="587" spans="11:40" ht="37.5" customHeight="1">
      <c r="K587" s="329"/>
      <c r="AD587" s="323"/>
      <c r="AE587" s="324"/>
      <c r="AF587" s="325"/>
      <c r="AG587" s="325"/>
      <c r="AH587" s="325"/>
      <c r="AI587" s="325"/>
      <c r="AJ587" s="325"/>
      <c r="AK587" s="325"/>
      <c r="AL587" s="325"/>
      <c r="AM587" s="326"/>
      <c r="AN587" s="325"/>
    </row>
    <row r="588" spans="11:40" ht="37.5" customHeight="1">
      <c r="K588" s="329"/>
      <c r="AD588" s="323"/>
      <c r="AE588" s="324"/>
      <c r="AF588" s="325"/>
      <c r="AG588" s="325"/>
      <c r="AH588" s="325"/>
      <c r="AI588" s="325"/>
      <c r="AJ588" s="325"/>
      <c r="AK588" s="325"/>
      <c r="AL588" s="325"/>
      <c r="AM588" s="326"/>
      <c r="AN588" s="325"/>
    </row>
    <row r="589" spans="11:40" ht="37.5" customHeight="1">
      <c r="K589" s="329"/>
      <c r="AD589" s="323"/>
      <c r="AE589" s="324"/>
      <c r="AF589" s="325"/>
      <c r="AG589" s="325"/>
      <c r="AH589" s="325"/>
      <c r="AI589" s="325"/>
      <c r="AJ589" s="325"/>
      <c r="AK589" s="325"/>
      <c r="AL589" s="325"/>
      <c r="AM589" s="326"/>
      <c r="AN589" s="325"/>
    </row>
    <row r="590" spans="11:40" ht="37.5" customHeight="1">
      <c r="K590" s="329"/>
      <c r="AD590" s="323"/>
      <c r="AE590" s="324"/>
      <c r="AF590" s="325"/>
      <c r="AG590" s="325"/>
      <c r="AH590" s="325"/>
      <c r="AI590" s="325"/>
      <c r="AJ590" s="325"/>
      <c r="AK590" s="325"/>
      <c r="AL590" s="325"/>
      <c r="AM590" s="326"/>
      <c r="AN590" s="325"/>
    </row>
    <row r="591" spans="11:40" ht="37.5" customHeight="1">
      <c r="K591" s="329"/>
      <c r="AD591" s="323"/>
      <c r="AE591" s="324"/>
      <c r="AF591" s="325"/>
      <c r="AG591" s="325"/>
      <c r="AH591" s="325"/>
      <c r="AI591" s="325"/>
      <c r="AJ591" s="325"/>
      <c r="AK591" s="325"/>
      <c r="AL591" s="325"/>
      <c r="AM591" s="326"/>
      <c r="AN591" s="325"/>
    </row>
    <row r="592" spans="11:40" ht="37.5" customHeight="1">
      <c r="K592" s="329"/>
      <c r="AD592" s="323"/>
      <c r="AE592" s="324"/>
      <c r="AF592" s="325"/>
      <c r="AG592" s="325"/>
      <c r="AH592" s="325"/>
      <c r="AI592" s="325"/>
      <c r="AJ592" s="325"/>
      <c r="AK592" s="325"/>
      <c r="AL592" s="325"/>
      <c r="AM592" s="326"/>
      <c r="AN592" s="325"/>
    </row>
    <row r="593" spans="11:40" ht="37.5" customHeight="1">
      <c r="K593" s="329"/>
      <c r="AD593" s="323"/>
      <c r="AE593" s="324"/>
      <c r="AF593" s="325"/>
      <c r="AG593" s="325"/>
      <c r="AH593" s="325"/>
      <c r="AI593" s="325"/>
      <c r="AJ593" s="325"/>
      <c r="AK593" s="325"/>
      <c r="AL593" s="325"/>
      <c r="AM593" s="326"/>
      <c r="AN593" s="325"/>
    </row>
    <row r="594" spans="11:40" ht="37.5" customHeight="1">
      <c r="K594" s="329"/>
      <c r="AD594" s="323"/>
      <c r="AE594" s="324"/>
      <c r="AF594" s="325"/>
      <c r="AG594" s="325"/>
      <c r="AH594" s="325"/>
      <c r="AI594" s="325"/>
      <c r="AJ594" s="325"/>
      <c r="AK594" s="325"/>
      <c r="AL594" s="325"/>
      <c r="AM594" s="326"/>
      <c r="AN594" s="325"/>
    </row>
    <row r="595" spans="11:40" ht="37.5" customHeight="1">
      <c r="K595" s="329"/>
      <c r="AD595" s="323"/>
      <c r="AE595" s="324"/>
      <c r="AF595" s="325"/>
      <c r="AG595" s="325"/>
      <c r="AH595" s="325"/>
      <c r="AI595" s="325"/>
      <c r="AJ595" s="325"/>
      <c r="AK595" s="325"/>
      <c r="AL595" s="325"/>
      <c r="AM595" s="326"/>
      <c r="AN595" s="325"/>
    </row>
    <row r="596" spans="11:40" ht="37.5" customHeight="1">
      <c r="K596" s="329"/>
      <c r="AD596" s="323"/>
      <c r="AE596" s="324"/>
      <c r="AF596" s="325"/>
      <c r="AG596" s="325"/>
      <c r="AH596" s="325"/>
      <c r="AI596" s="325"/>
      <c r="AJ596" s="325"/>
      <c r="AK596" s="325"/>
      <c r="AL596" s="325"/>
      <c r="AM596" s="326"/>
      <c r="AN596" s="325"/>
    </row>
    <row r="597" spans="11:40" ht="37.5" customHeight="1">
      <c r="K597" s="329"/>
      <c r="AD597" s="323"/>
      <c r="AE597" s="324"/>
      <c r="AF597" s="325"/>
      <c r="AG597" s="325"/>
      <c r="AH597" s="325"/>
      <c r="AI597" s="325"/>
      <c r="AJ597" s="325"/>
      <c r="AK597" s="325"/>
      <c r="AL597" s="325"/>
      <c r="AM597" s="326"/>
      <c r="AN597" s="325"/>
    </row>
    <row r="598" spans="11:40" ht="37.5" customHeight="1">
      <c r="K598" s="329"/>
      <c r="AD598" s="323"/>
      <c r="AE598" s="324"/>
      <c r="AF598" s="325"/>
      <c r="AG598" s="325"/>
      <c r="AH598" s="325"/>
      <c r="AI598" s="325"/>
      <c r="AJ598" s="325"/>
      <c r="AK598" s="325"/>
      <c r="AL598" s="325"/>
      <c r="AM598" s="326"/>
      <c r="AN598" s="325"/>
    </row>
    <row r="599" spans="11:40" ht="37.5" customHeight="1">
      <c r="K599" s="329"/>
      <c r="AD599" s="323"/>
      <c r="AE599" s="324"/>
      <c r="AF599" s="325"/>
      <c r="AG599" s="325"/>
      <c r="AH599" s="325"/>
      <c r="AI599" s="325"/>
      <c r="AJ599" s="325"/>
      <c r="AK599" s="325"/>
      <c r="AL599" s="325"/>
      <c r="AM599" s="326"/>
      <c r="AN599" s="325"/>
    </row>
    <row r="600" spans="11:40" ht="37.5" customHeight="1">
      <c r="K600" s="329"/>
      <c r="AD600" s="323"/>
      <c r="AE600" s="324"/>
      <c r="AF600" s="325"/>
      <c r="AG600" s="325"/>
      <c r="AH600" s="325"/>
      <c r="AI600" s="325"/>
      <c r="AJ600" s="325"/>
      <c r="AK600" s="325"/>
      <c r="AL600" s="325"/>
      <c r="AM600" s="326"/>
      <c r="AN600" s="325"/>
    </row>
    <row r="601" spans="11:40" ht="37.5" customHeight="1">
      <c r="K601" s="329"/>
      <c r="AD601" s="323"/>
      <c r="AE601" s="324"/>
      <c r="AF601" s="325"/>
      <c r="AG601" s="325"/>
      <c r="AH601" s="325"/>
      <c r="AI601" s="325"/>
      <c r="AJ601" s="325"/>
      <c r="AK601" s="325"/>
      <c r="AL601" s="325"/>
      <c r="AM601" s="326"/>
      <c r="AN601" s="325"/>
    </row>
    <row r="602" spans="11:40" ht="37.5" customHeight="1">
      <c r="K602" s="329"/>
      <c r="AD602" s="323"/>
      <c r="AE602" s="324"/>
      <c r="AF602" s="325"/>
      <c r="AG602" s="325"/>
      <c r="AH602" s="325"/>
      <c r="AI602" s="325"/>
      <c r="AJ602" s="325"/>
      <c r="AK602" s="325"/>
      <c r="AL602" s="325"/>
      <c r="AM602" s="326"/>
      <c r="AN602" s="325"/>
    </row>
    <row r="603" spans="11:40" ht="37.5" customHeight="1">
      <c r="K603" s="329"/>
      <c r="AD603" s="323"/>
      <c r="AE603" s="324"/>
      <c r="AF603" s="325"/>
      <c r="AG603" s="325"/>
      <c r="AH603" s="325"/>
      <c r="AI603" s="325"/>
      <c r="AJ603" s="325"/>
      <c r="AK603" s="325"/>
      <c r="AL603" s="325"/>
      <c r="AM603" s="326"/>
      <c r="AN603" s="325"/>
    </row>
    <row r="604" spans="11:40" ht="37.5" customHeight="1">
      <c r="K604" s="329"/>
      <c r="AD604" s="323"/>
      <c r="AE604" s="324"/>
      <c r="AF604" s="325"/>
      <c r="AG604" s="325"/>
      <c r="AH604" s="325"/>
      <c r="AI604" s="325"/>
      <c r="AJ604" s="325"/>
      <c r="AK604" s="325"/>
      <c r="AL604" s="325"/>
      <c r="AM604" s="326"/>
      <c r="AN604" s="325"/>
    </row>
    <row r="605" spans="11:40" ht="37.5" customHeight="1">
      <c r="K605" s="329"/>
      <c r="AD605" s="323"/>
      <c r="AE605" s="324"/>
      <c r="AF605" s="325"/>
      <c r="AG605" s="325"/>
      <c r="AH605" s="325"/>
      <c r="AI605" s="325"/>
      <c r="AJ605" s="325"/>
      <c r="AK605" s="325"/>
      <c r="AL605" s="325"/>
      <c r="AM605" s="326"/>
      <c r="AN605" s="325"/>
    </row>
    <row r="606" spans="11:40" ht="37.5" customHeight="1">
      <c r="K606" s="329"/>
      <c r="AD606" s="323"/>
      <c r="AE606" s="324"/>
      <c r="AF606" s="325"/>
      <c r="AG606" s="325"/>
      <c r="AH606" s="325"/>
      <c r="AI606" s="325"/>
      <c r="AJ606" s="325"/>
      <c r="AK606" s="325"/>
      <c r="AL606" s="325"/>
      <c r="AM606" s="326"/>
      <c r="AN606" s="325"/>
    </row>
    <row r="607" spans="11:40" ht="37.5" customHeight="1">
      <c r="K607" s="329"/>
      <c r="AD607" s="323"/>
      <c r="AE607" s="324"/>
      <c r="AF607" s="325"/>
      <c r="AG607" s="325"/>
      <c r="AH607" s="325"/>
      <c r="AI607" s="325"/>
      <c r="AJ607" s="325"/>
      <c r="AK607" s="325"/>
      <c r="AL607" s="325"/>
      <c r="AM607" s="326"/>
      <c r="AN607" s="325"/>
    </row>
    <row r="608" spans="11:40" ht="37.5" customHeight="1">
      <c r="K608" s="329"/>
      <c r="AD608" s="323"/>
      <c r="AE608" s="324"/>
      <c r="AF608" s="325"/>
      <c r="AG608" s="325"/>
      <c r="AH608" s="325"/>
      <c r="AI608" s="325"/>
      <c r="AJ608" s="325"/>
      <c r="AK608" s="325"/>
      <c r="AL608" s="325"/>
      <c r="AM608" s="326"/>
      <c r="AN608" s="325"/>
    </row>
    <row r="609" spans="11:40" ht="37.5" customHeight="1">
      <c r="K609" s="329"/>
      <c r="AD609" s="323"/>
      <c r="AE609" s="324"/>
      <c r="AF609" s="325"/>
      <c r="AG609" s="325"/>
      <c r="AH609" s="325"/>
      <c r="AI609" s="325"/>
      <c r="AJ609" s="325"/>
      <c r="AK609" s="325"/>
      <c r="AL609" s="325"/>
      <c r="AM609" s="326"/>
      <c r="AN609" s="325"/>
    </row>
    <row r="610" spans="11:40" ht="37.5" customHeight="1">
      <c r="K610" s="329"/>
      <c r="AD610" s="323"/>
      <c r="AE610" s="324"/>
      <c r="AF610" s="325"/>
      <c r="AG610" s="325"/>
      <c r="AH610" s="325"/>
      <c r="AI610" s="325"/>
      <c r="AJ610" s="325"/>
      <c r="AK610" s="325"/>
      <c r="AL610" s="325"/>
      <c r="AM610" s="326"/>
      <c r="AN610" s="325"/>
    </row>
    <row r="611" spans="11:40" ht="37.5" customHeight="1">
      <c r="K611" s="329"/>
      <c r="AD611" s="323"/>
      <c r="AE611" s="324"/>
      <c r="AF611" s="325"/>
      <c r="AG611" s="325"/>
      <c r="AH611" s="325"/>
      <c r="AI611" s="325"/>
      <c r="AJ611" s="325"/>
      <c r="AK611" s="325"/>
      <c r="AL611" s="325"/>
      <c r="AM611" s="326"/>
      <c r="AN611" s="325"/>
    </row>
    <row r="612" spans="11:40" ht="37.5" customHeight="1">
      <c r="K612" s="329"/>
      <c r="AD612" s="323"/>
      <c r="AE612" s="324"/>
      <c r="AF612" s="325"/>
      <c r="AG612" s="325"/>
      <c r="AH612" s="325"/>
      <c r="AI612" s="325"/>
      <c r="AJ612" s="325"/>
      <c r="AK612" s="325"/>
      <c r="AL612" s="325"/>
      <c r="AM612" s="326"/>
      <c r="AN612" s="325"/>
    </row>
    <row r="613" spans="11:40" ht="37.5" customHeight="1">
      <c r="K613" s="329"/>
      <c r="AD613" s="323"/>
      <c r="AE613" s="324"/>
      <c r="AF613" s="325"/>
      <c r="AG613" s="325"/>
      <c r="AH613" s="325"/>
      <c r="AI613" s="325"/>
      <c r="AJ613" s="325"/>
      <c r="AK613" s="325"/>
      <c r="AL613" s="325"/>
      <c r="AM613" s="326"/>
      <c r="AN613" s="325"/>
    </row>
    <row r="614" spans="11:40" ht="37.5" customHeight="1">
      <c r="K614" s="329"/>
      <c r="AD614" s="323"/>
      <c r="AE614" s="324"/>
      <c r="AF614" s="325"/>
      <c r="AG614" s="325"/>
      <c r="AH614" s="325"/>
      <c r="AI614" s="325"/>
      <c r="AJ614" s="325"/>
      <c r="AK614" s="325"/>
      <c r="AL614" s="325"/>
      <c r="AM614" s="326"/>
      <c r="AN614" s="325"/>
    </row>
    <row r="615" spans="11:40" ht="37.5" customHeight="1">
      <c r="K615" s="329"/>
      <c r="AD615" s="323"/>
      <c r="AE615" s="324"/>
      <c r="AF615" s="325"/>
      <c r="AG615" s="325"/>
      <c r="AH615" s="325"/>
      <c r="AI615" s="325"/>
      <c r="AJ615" s="325"/>
      <c r="AK615" s="325"/>
      <c r="AL615" s="325"/>
      <c r="AM615" s="326"/>
      <c r="AN615" s="325"/>
    </row>
    <row r="616" spans="11:40" ht="37.5" customHeight="1">
      <c r="K616" s="329"/>
      <c r="AD616" s="323"/>
      <c r="AE616" s="324"/>
      <c r="AF616" s="325"/>
      <c r="AG616" s="325"/>
      <c r="AH616" s="325"/>
      <c r="AI616" s="325"/>
      <c r="AJ616" s="325"/>
      <c r="AK616" s="325"/>
      <c r="AL616" s="325"/>
      <c r="AM616" s="326"/>
      <c r="AN616" s="325"/>
    </row>
    <row r="617" spans="11:40" ht="37.5" customHeight="1">
      <c r="K617" s="329"/>
      <c r="AD617" s="323"/>
      <c r="AE617" s="324"/>
      <c r="AF617" s="325"/>
      <c r="AG617" s="325"/>
      <c r="AH617" s="325"/>
      <c r="AI617" s="325"/>
      <c r="AJ617" s="325"/>
      <c r="AK617" s="325"/>
      <c r="AL617" s="325"/>
      <c r="AM617" s="326"/>
      <c r="AN617" s="325"/>
    </row>
    <row r="618" spans="11:40" ht="37.5" customHeight="1">
      <c r="K618" s="329"/>
      <c r="AD618" s="323"/>
      <c r="AE618" s="324"/>
      <c r="AF618" s="325"/>
      <c r="AG618" s="325"/>
      <c r="AH618" s="325"/>
      <c r="AI618" s="325"/>
      <c r="AJ618" s="325"/>
      <c r="AK618" s="325"/>
      <c r="AL618" s="325"/>
      <c r="AM618" s="326"/>
      <c r="AN618" s="325"/>
    </row>
    <row r="619" spans="11:40" ht="37.5" customHeight="1">
      <c r="K619" s="329"/>
      <c r="AD619" s="323"/>
      <c r="AE619" s="324"/>
      <c r="AF619" s="325"/>
      <c r="AG619" s="325"/>
      <c r="AH619" s="325"/>
      <c r="AI619" s="325"/>
      <c r="AJ619" s="325"/>
      <c r="AK619" s="325"/>
      <c r="AL619" s="325"/>
      <c r="AM619" s="326"/>
      <c r="AN619" s="325"/>
    </row>
    <row r="620" spans="11:40" ht="37.5" customHeight="1">
      <c r="K620" s="329"/>
      <c r="AD620" s="323"/>
      <c r="AE620" s="324"/>
      <c r="AF620" s="325"/>
      <c r="AG620" s="325"/>
      <c r="AH620" s="325"/>
      <c r="AI620" s="325"/>
      <c r="AJ620" s="325"/>
      <c r="AK620" s="325"/>
      <c r="AL620" s="325"/>
      <c r="AM620" s="326"/>
      <c r="AN620" s="325"/>
    </row>
    <row r="621" spans="11:40" ht="37.5" customHeight="1">
      <c r="K621" s="329"/>
      <c r="AD621" s="323"/>
      <c r="AE621" s="324"/>
      <c r="AF621" s="325"/>
      <c r="AG621" s="325"/>
      <c r="AH621" s="325"/>
      <c r="AI621" s="325"/>
      <c r="AJ621" s="325"/>
      <c r="AK621" s="325"/>
      <c r="AL621" s="325"/>
      <c r="AM621" s="326"/>
      <c r="AN621" s="325"/>
    </row>
    <row r="622" spans="11:40" ht="37.5" customHeight="1">
      <c r="K622" s="329"/>
      <c r="AD622" s="323"/>
      <c r="AE622" s="324"/>
      <c r="AF622" s="325"/>
      <c r="AG622" s="325"/>
      <c r="AH622" s="325"/>
      <c r="AI622" s="325"/>
      <c r="AJ622" s="325"/>
      <c r="AK622" s="325"/>
      <c r="AL622" s="325"/>
      <c r="AM622" s="326"/>
      <c r="AN622" s="325"/>
    </row>
    <row r="623" spans="11:40" ht="37.5" customHeight="1">
      <c r="K623" s="329"/>
      <c r="AD623" s="323"/>
      <c r="AE623" s="324"/>
      <c r="AF623" s="325"/>
      <c r="AG623" s="325"/>
      <c r="AH623" s="325"/>
      <c r="AI623" s="325"/>
      <c r="AJ623" s="325"/>
      <c r="AK623" s="325"/>
      <c r="AL623" s="325"/>
      <c r="AM623" s="326"/>
      <c r="AN623" s="325"/>
    </row>
    <row r="624" spans="11:40" ht="37.5" customHeight="1">
      <c r="K624" s="329"/>
      <c r="AD624" s="323"/>
      <c r="AE624" s="324"/>
      <c r="AF624" s="325"/>
      <c r="AG624" s="325"/>
      <c r="AH624" s="325"/>
      <c r="AI624" s="325"/>
      <c r="AJ624" s="325"/>
      <c r="AK624" s="325"/>
      <c r="AL624" s="325"/>
      <c r="AM624" s="326"/>
      <c r="AN624" s="325"/>
    </row>
    <row r="625" spans="11:40" ht="37.5" customHeight="1">
      <c r="K625" s="329"/>
      <c r="AD625" s="323"/>
      <c r="AE625" s="324"/>
      <c r="AF625" s="325"/>
      <c r="AG625" s="325"/>
      <c r="AH625" s="325"/>
      <c r="AI625" s="325"/>
      <c r="AJ625" s="325"/>
      <c r="AK625" s="325"/>
      <c r="AL625" s="325"/>
      <c r="AM625" s="326"/>
      <c r="AN625" s="325"/>
    </row>
    <row r="626" spans="11:40" ht="37.5" customHeight="1">
      <c r="K626" s="329"/>
      <c r="AD626" s="323"/>
      <c r="AE626" s="324"/>
      <c r="AF626" s="325"/>
      <c r="AG626" s="325"/>
      <c r="AH626" s="325"/>
      <c r="AI626" s="325"/>
      <c r="AJ626" s="325"/>
      <c r="AK626" s="325"/>
      <c r="AL626" s="325"/>
      <c r="AM626" s="326"/>
      <c r="AN626" s="325"/>
    </row>
    <row r="627" spans="11:40" ht="37.5" customHeight="1">
      <c r="K627" s="329"/>
      <c r="AD627" s="323"/>
      <c r="AE627" s="324"/>
      <c r="AF627" s="325"/>
      <c r="AG627" s="325"/>
      <c r="AH627" s="325"/>
      <c r="AI627" s="325"/>
      <c r="AJ627" s="325"/>
      <c r="AK627" s="325"/>
      <c r="AL627" s="325"/>
      <c r="AM627" s="326"/>
      <c r="AN627" s="325"/>
    </row>
    <row r="628" spans="11:40" ht="37.5" customHeight="1">
      <c r="K628" s="329"/>
      <c r="AD628" s="323"/>
      <c r="AE628" s="324"/>
      <c r="AF628" s="325"/>
      <c r="AG628" s="325"/>
      <c r="AH628" s="325"/>
      <c r="AI628" s="325"/>
      <c r="AJ628" s="325"/>
      <c r="AK628" s="325"/>
      <c r="AL628" s="325"/>
      <c r="AM628" s="326"/>
      <c r="AN628" s="325"/>
    </row>
    <row r="629" spans="11:40" ht="37.5" customHeight="1">
      <c r="K629" s="329"/>
      <c r="AD629" s="323"/>
      <c r="AE629" s="324"/>
      <c r="AF629" s="325"/>
      <c r="AG629" s="325"/>
      <c r="AH629" s="325"/>
      <c r="AI629" s="325"/>
      <c r="AJ629" s="325"/>
      <c r="AK629" s="325"/>
      <c r="AL629" s="325"/>
      <c r="AM629" s="326"/>
      <c r="AN629" s="325"/>
    </row>
    <row r="630" spans="11:40" ht="37.5" customHeight="1">
      <c r="K630" s="329"/>
      <c r="AD630" s="323"/>
      <c r="AE630" s="324"/>
      <c r="AF630" s="325"/>
      <c r="AG630" s="325"/>
      <c r="AH630" s="325"/>
      <c r="AI630" s="325"/>
      <c r="AJ630" s="325"/>
      <c r="AK630" s="325"/>
      <c r="AL630" s="325"/>
      <c r="AM630" s="326"/>
      <c r="AN630" s="325"/>
    </row>
    <row r="631" spans="11:40" ht="37.5" customHeight="1">
      <c r="K631" s="329"/>
      <c r="AD631" s="323"/>
      <c r="AE631" s="324"/>
      <c r="AF631" s="325"/>
      <c r="AG631" s="325"/>
      <c r="AH631" s="325"/>
      <c r="AI631" s="325"/>
      <c r="AJ631" s="325"/>
      <c r="AK631" s="325"/>
      <c r="AL631" s="325"/>
      <c r="AM631" s="326"/>
      <c r="AN631" s="325"/>
    </row>
    <row r="632" spans="11:40" ht="37.5" customHeight="1">
      <c r="K632" s="329"/>
      <c r="AD632" s="323"/>
      <c r="AE632" s="324"/>
      <c r="AF632" s="325"/>
      <c r="AG632" s="325"/>
      <c r="AH632" s="325"/>
      <c r="AI632" s="325"/>
      <c r="AJ632" s="325"/>
      <c r="AK632" s="325"/>
      <c r="AL632" s="325"/>
      <c r="AM632" s="326"/>
      <c r="AN632" s="325"/>
    </row>
    <row r="633" spans="11:40" ht="37.5" customHeight="1">
      <c r="K633" s="329"/>
      <c r="AD633" s="323"/>
      <c r="AE633" s="324"/>
      <c r="AF633" s="325"/>
      <c r="AG633" s="325"/>
      <c r="AH633" s="325"/>
      <c r="AI633" s="325"/>
      <c r="AJ633" s="325"/>
      <c r="AK633" s="325"/>
      <c r="AL633" s="325"/>
      <c r="AM633" s="326"/>
      <c r="AN633" s="325"/>
    </row>
    <row r="634" spans="11:40" ht="37.5" customHeight="1">
      <c r="K634" s="329"/>
      <c r="AD634" s="323"/>
      <c r="AE634" s="324"/>
      <c r="AF634" s="325"/>
      <c r="AG634" s="325"/>
      <c r="AH634" s="325"/>
      <c r="AI634" s="325"/>
      <c r="AJ634" s="325"/>
      <c r="AK634" s="325"/>
      <c r="AL634" s="325"/>
      <c r="AM634" s="326"/>
      <c r="AN634" s="325"/>
    </row>
    <row r="635" spans="11:40" ht="37.5" customHeight="1">
      <c r="K635" s="329"/>
      <c r="AD635" s="323"/>
      <c r="AE635" s="324"/>
      <c r="AF635" s="325"/>
      <c r="AG635" s="325"/>
      <c r="AH635" s="325"/>
      <c r="AI635" s="325"/>
      <c r="AJ635" s="325"/>
      <c r="AK635" s="325"/>
      <c r="AL635" s="325"/>
      <c r="AM635" s="326"/>
      <c r="AN635" s="325"/>
    </row>
    <row r="636" spans="11:40" ht="37.5" customHeight="1">
      <c r="K636" s="329"/>
      <c r="AD636" s="323"/>
      <c r="AE636" s="324"/>
      <c r="AF636" s="325"/>
      <c r="AG636" s="325"/>
      <c r="AH636" s="325"/>
      <c r="AI636" s="325"/>
      <c r="AJ636" s="325"/>
      <c r="AK636" s="325"/>
      <c r="AL636" s="325"/>
      <c r="AM636" s="326"/>
      <c r="AN636" s="325"/>
    </row>
    <row r="637" spans="11:40" ht="37.5" customHeight="1">
      <c r="K637" s="329"/>
      <c r="AD637" s="323"/>
      <c r="AE637" s="324"/>
      <c r="AF637" s="325"/>
      <c r="AG637" s="325"/>
      <c r="AH637" s="325"/>
      <c r="AI637" s="325"/>
      <c r="AJ637" s="325"/>
      <c r="AK637" s="325"/>
      <c r="AL637" s="325"/>
      <c r="AM637" s="326"/>
      <c r="AN637" s="325"/>
    </row>
    <row r="638" spans="11:40" ht="37.5" customHeight="1">
      <c r="K638" s="329"/>
      <c r="AD638" s="323"/>
      <c r="AE638" s="324"/>
      <c r="AF638" s="325"/>
      <c r="AG638" s="325"/>
      <c r="AH638" s="325"/>
      <c r="AI638" s="325"/>
      <c r="AJ638" s="325"/>
      <c r="AK638" s="325"/>
      <c r="AL638" s="325"/>
      <c r="AM638" s="326"/>
      <c r="AN638" s="325"/>
    </row>
    <row r="639" spans="11:40" ht="37.5" customHeight="1">
      <c r="K639" s="329"/>
      <c r="AD639" s="323"/>
      <c r="AE639" s="324"/>
      <c r="AF639" s="325"/>
      <c r="AG639" s="325"/>
      <c r="AH639" s="325"/>
      <c r="AI639" s="325"/>
      <c r="AJ639" s="325"/>
      <c r="AK639" s="325"/>
      <c r="AL639" s="325"/>
      <c r="AM639" s="326"/>
      <c r="AN639" s="325"/>
    </row>
    <row r="640" spans="11:40" ht="37.5" customHeight="1">
      <c r="K640" s="329"/>
      <c r="AD640" s="323"/>
      <c r="AE640" s="324"/>
      <c r="AF640" s="325"/>
      <c r="AG640" s="325"/>
      <c r="AH640" s="325"/>
      <c r="AI640" s="325"/>
      <c r="AJ640" s="325"/>
      <c r="AK640" s="325"/>
      <c r="AL640" s="325"/>
      <c r="AM640" s="326"/>
      <c r="AN640" s="325"/>
    </row>
    <row r="641" spans="11:40" ht="37.5" customHeight="1">
      <c r="K641" s="329"/>
      <c r="AD641" s="323"/>
      <c r="AE641" s="324"/>
      <c r="AF641" s="325"/>
      <c r="AG641" s="325"/>
      <c r="AH641" s="325"/>
      <c r="AI641" s="325"/>
      <c r="AJ641" s="325"/>
      <c r="AK641" s="325"/>
      <c r="AL641" s="325"/>
      <c r="AM641" s="326"/>
      <c r="AN641" s="325"/>
    </row>
    <row r="642" spans="11:40" ht="37.5" customHeight="1">
      <c r="K642" s="329"/>
      <c r="AD642" s="323"/>
      <c r="AE642" s="324"/>
      <c r="AF642" s="325"/>
      <c r="AG642" s="325"/>
      <c r="AH642" s="325"/>
      <c r="AI642" s="325"/>
      <c r="AJ642" s="325"/>
      <c r="AK642" s="325"/>
      <c r="AL642" s="325"/>
      <c r="AM642" s="326"/>
      <c r="AN642" s="325"/>
    </row>
    <row r="643" spans="11:40" ht="37.5" customHeight="1">
      <c r="K643" s="329"/>
      <c r="AD643" s="323"/>
      <c r="AE643" s="324"/>
      <c r="AF643" s="325"/>
      <c r="AG643" s="325"/>
      <c r="AH643" s="325"/>
      <c r="AI643" s="325"/>
      <c r="AJ643" s="325"/>
      <c r="AK643" s="325"/>
      <c r="AL643" s="325"/>
      <c r="AM643" s="326"/>
      <c r="AN643" s="325"/>
    </row>
    <row r="644" spans="11:40" ht="37.5" customHeight="1">
      <c r="K644" s="329"/>
      <c r="AD644" s="323"/>
      <c r="AE644" s="324"/>
      <c r="AF644" s="325"/>
      <c r="AG644" s="325"/>
      <c r="AH644" s="325"/>
      <c r="AI644" s="325"/>
      <c r="AJ644" s="325"/>
      <c r="AK644" s="325"/>
      <c r="AL644" s="325"/>
      <c r="AM644" s="326"/>
      <c r="AN644" s="325"/>
    </row>
    <row r="645" spans="11:40" ht="37.5" customHeight="1">
      <c r="K645" s="329"/>
      <c r="AD645" s="323"/>
      <c r="AE645" s="324"/>
      <c r="AF645" s="325"/>
      <c r="AG645" s="325"/>
      <c r="AH645" s="325"/>
      <c r="AI645" s="325"/>
      <c r="AJ645" s="325"/>
      <c r="AK645" s="325"/>
      <c r="AL645" s="325"/>
      <c r="AM645" s="326"/>
      <c r="AN645" s="325"/>
    </row>
    <row r="646" spans="11:40" ht="37.5" customHeight="1">
      <c r="K646" s="329"/>
      <c r="AD646" s="323"/>
      <c r="AE646" s="324"/>
      <c r="AF646" s="325"/>
      <c r="AG646" s="325"/>
      <c r="AH646" s="325"/>
      <c r="AI646" s="325"/>
      <c r="AJ646" s="325"/>
      <c r="AK646" s="325"/>
      <c r="AL646" s="325"/>
      <c r="AM646" s="326"/>
      <c r="AN646" s="325"/>
    </row>
    <row r="647" spans="11:40" ht="37.5" customHeight="1">
      <c r="K647" s="329"/>
      <c r="AD647" s="323"/>
      <c r="AE647" s="324"/>
      <c r="AF647" s="325"/>
      <c r="AG647" s="325"/>
      <c r="AH647" s="325"/>
      <c r="AI647" s="325"/>
      <c r="AJ647" s="325"/>
      <c r="AK647" s="325"/>
      <c r="AL647" s="325"/>
      <c r="AM647" s="326"/>
      <c r="AN647" s="325"/>
    </row>
    <row r="648" spans="11:40" ht="37.5" customHeight="1">
      <c r="K648" s="329"/>
      <c r="AD648" s="323"/>
      <c r="AE648" s="324"/>
      <c r="AF648" s="325"/>
      <c r="AG648" s="325"/>
      <c r="AH648" s="325"/>
      <c r="AI648" s="325"/>
      <c r="AJ648" s="325"/>
      <c r="AK648" s="325"/>
      <c r="AL648" s="325"/>
      <c r="AM648" s="326"/>
      <c r="AN648" s="325"/>
    </row>
    <row r="649" spans="11:40" ht="37.5" customHeight="1">
      <c r="K649" s="329"/>
      <c r="AD649" s="323"/>
      <c r="AE649" s="324"/>
      <c r="AF649" s="325"/>
      <c r="AG649" s="325"/>
      <c r="AH649" s="325"/>
      <c r="AI649" s="325"/>
      <c r="AJ649" s="325"/>
      <c r="AK649" s="325"/>
      <c r="AL649" s="325"/>
      <c r="AM649" s="326"/>
      <c r="AN649" s="325"/>
    </row>
    <row r="650" spans="11:40" ht="37.5" customHeight="1">
      <c r="K650" s="329"/>
      <c r="AD650" s="323"/>
      <c r="AE650" s="324"/>
      <c r="AF650" s="325"/>
      <c r="AG650" s="325"/>
      <c r="AH650" s="325"/>
      <c r="AI650" s="325"/>
      <c r="AJ650" s="325"/>
      <c r="AK650" s="325"/>
      <c r="AL650" s="325"/>
      <c r="AM650" s="326"/>
      <c r="AN650" s="325"/>
    </row>
    <row r="651" spans="11:40" ht="37.5" customHeight="1">
      <c r="K651" s="329"/>
      <c r="AD651" s="323"/>
      <c r="AE651" s="324"/>
      <c r="AF651" s="325"/>
      <c r="AG651" s="325"/>
      <c r="AH651" s="325"/>
      <c r="AI651" s="325"/>
      <c r="AJ651" s="325"/>
      <c r="AK651" s="325"/>
      <c r="AL651" s="325"/>
      <c r="AM651" s="326"/>
      <c r="AN651" s="325"/>
    </row>
    <row r="652" spans="11:40" ht="37.5" customHeight="1">
      <c r="K652" s="329"/>
      <c r="AD652" s="323"/>
      <c r="AE652" s="324"/>
      <c r="AF652" s="325"/>
      <c r="AG652" s="325"/>
      <c r="AH652" s="325"/>
      <c r="AI652" s="325"/>
      <c r="AJ652" s="325"/>
      <c r="AK652" s="325"/>
      <c r="AL652" s="325"/>
      <c r="AM652" s="326"/>
      <c r="AN652" s="325"/>
    </row>
    <row r="653" spans="11:40" ht="37.5" customHeight="1">
      <c r="K653" s="329"/>
      <c r="AD653" s="323"/>
      <c r="AE653" s="324"/>
      <c r="AF653" s="325"/>
      <c r="AG653" s="325"/>
      <c r="AH653" s="325"/>
      <c r="AI653" s="325"/>
      <c r="AJ653" s="325"/>
      <c r="AK653" s="325"/>
      <c r="AL653" s="325"/>
      <c r="AM653" s="326"/>
      <c r="AN653" s="325"/>
    </row>
    <row r="654" spans="11:40" ht="37.5" customHeight="1">
      <c r="K654" s="329"/>
      <c r="AD654" s="323"/>
      <c r="AE654" s="324"/>
      <c r="AF654" s="325"/>
      <c r="AG654" s="325"/>
      <c r="AH654" s="325"/>
      <c r="AI654" s="325"/>
      <c r="AJ654" s="325"/>
      <c r="AK654" s="325"/>
      <c r="AL654" s="325"/>
      <c r="AM654" s="326"/>
      <c r="AN654" s="325"/>
    </row>
    <row r="655" spans="11:40" ht="37.5" customHeight="1">
      <c r="K655" s="329"/>
      <c r="AD655" s="323"/>
      <c r="AE655" s="324"/>
      <c r="AF655" s="325"/>
      <c r="AG655" s="325"/>
      <c r="AH655" s="325"/>
      <c r="AI655" s="325"/>
      <c r="AJ655" s="325"/>
      <c r="AK655" s="325"/>
      <c r="AL655" s="325"/>
      <c r="AM655" s="326"/>
      <c r="AN655" s="325"/>
    </row>
    <row r="656" spans="11:40" ht="37.5" customHeight="1">
      <c r="K656" s="329"/>
      <c r="AD656" s="323"/>
      <c r="AE656" s="324"/>
      <c r="AF656" s="325"/>
      <c r="AG656" s="325"/>
      <c r="AH656" s="325"/>
      <c r="AI656" s="325"/>
      <c r="AJ656" s="325"/>
      <c r="AK656" s="325"/>
      <c r="AL656" s="325"/>
      <c r="AM656" s="326"/>
      <c r="AN656" s="325"/>
    </row>
    <row r="657" spans="11:40" ht="37.5" customHeight="1">
      <c r="K657" s="329"/>
      <c r="AD657" s="323"/>
      <c r="AE657" s="324"/>
      <c r="AF657" s="325"/>
      <c r="AG657" s="325"/>
      <c r="AH657" s="325"/>
      <c r="AI657" s="325"/>
      <c r="AJ657" s="325"/>
      <c r="AK657" s="325"/>
      <c r="AL657" s="325"/>
      <c r="AM657" s="326"/>
      <c r="AN657" s="325"/>
    </row>
    <row r="658" spans="11:40" ht="37.5" customHeight="1">
      <c r="K658" s="329"/>
      <c r="AD658" s="323"/>
      <c r="AE658" s="324"/>
      <c r="AF658" s="325"/>
      <c r="AG658" s="325"/>
      <c r="AH658" s="325"/>
      <c r="AI658" s="325"/>
      <c r="AJ658" s="325"/>
      <c r="AK658" s="325"/>
      <c r="AL658" s="325"/>
      <c r="AM658" s="326"/>
      <c r="AN658" s="325"/>
    </row>
    <row r="659" spans="11:40" ht="37.5" customHeight="1">
      <c r="K659" s="329"/>
      <c r="AD659" s="323"/>
      <c r="AE659" s="324"/>
      <c r="AF659" s="325"/>
      <c r="AG659" s="325"/>
      <c r="AH659" s="325"/>
      <c r="AI659" s="325"/>
      <c r="AJ659" s="325"/>
      <c r="AK659" s="325"/>
      <c r="AL659" s="325"/>
      <c r="AM659" s="326"/>
      <c r="AN659" s="325"/>
    </row>
    <row r="660" spans="11:40" ht="37.5" customHeight="1">
      <c r="K660" s="329"/>
      <c r="AD660" s="323"/>
      <c r="AE660" s="324"/>
      <c r="AF660" s="325"/>
      <c r="AG660" s="325"/>
      <c r="AH660" s="325"/>
      <c r="AI660" s="325"/>
      <c r="AJ660" s="325"/>
      <c r="AK660" s="325"/>
      <c r="AL660" s="325"/>
      <c r="AM660" s="326"/>
      <c r="AN660" s="325"/>
    </row>
    <row r="661" spans="11:40" ht="37.5" customHeight="1">
      <c r="K661" s="329"/>
      <c r="AD661" s="323"/>
      <c r="AE661" s="324"/>
      <c r="AF661" s="325"/>
      <c r="AG661" s="325"/>
      <c r="AH661" s="325"/>
      <c r="AI661" s="325"/>
      <c r="AJ661" s="325"/>
      <c r="AK661" s="325"/>
      <c r="AL661" s="325"/>
      <c r="AM661" s="326"/>
      <c r="AN661" s="325"/>
    </row>
    <row r="662" spans="11:40" ht="37.5" customHeight="1">
      <c r="K662" s="329"/>
      <c r="AD662" s="323"/>
      <c r="AE662" s="324"/>
      <c r="AF662" s="325"/>
      <c r="AG662" s="325"/>
      <c r="AH662" s="325"/>
      <c r="AI662" s="325"/>
      <c r="AJ662" s="325"/>
      <c r="AK662" s="325"/>
      <c r="AL662" s="325"/>
      <c r="AM662" s="326"/>
      <c r="AN662" s="325"/>
    </row>
    <row r="663" spans="11:40" ht="37.5" customHeight="1">
      <c r="K663" s="329"/>
      <c r="AD663" s="323"/>
      <c r="AE663" s="324"/>
      <c r="AF663" s="325"/>
      <c r="AG663" s="325"/>
      <c r="AH663" s="325"/>
      <c r="AI663" s="325"/>
      <c r="AJ663" s="325"/>
      <c r="AK663" s="325"/>
      <c r="AL663" s="325"/>
      <c r="AM663" s="326"/>
      <c r="AN663" s="325"/>
    </row>
    <row r="664" spans="11:40" ht="37.5" customHeight="1">
      <c r="K664" s="329"/>
      <c r="AD664" s="323"/>
      <c r="AE664" s="324"/>
      <c r="AF664" s="325"/>
      <c r="AG664" s="325"/>
      <c r="AH664" s="325"/>
      <c r="AI664" s="325"/>
      <c r="AJ664" s="325"/>
      <c r="AK664" s="325"/>
      <c r="AL664" s="325"/>
      <c r="AM664" s="326"/>
      <c r="AN664" s="325"/>
    </row>
    <row r="665" spans="11:40" ht="37.5" customHeight="1">
      <c r="K665" s="329"/>
      <c r="AD665" s="323"/>
      <c r="AE665" s="324"/>
      <c r="AF665" s="325"/>
      <c r="AG665" s="325"/>
      <c r="AH665" s="325"/>
      <c r="AI665" s="325"/>
      <c r="AJ665" s="325"/>
      <c r="AK665" s="325"/>
      <c r="AL665" s="325"/>
      <c r="AM665" s="326"/>
      <c r="AN665" s="325"/>
    </row>
    <row r="666" spans="11:40" ht="37.5" customHeight="1">
      <c r="K666" s="329"/>
      <c r="AD666" s="323"/>
      <c r="AE666" s="324"/>
      <c r="AF666" s="325"/>
      <c r="AG666" s="325"/>
      <c r="AH666" s="325"/>
      <c r="AI666" s="325"/>
      <c r="AJ666" s="325"/>
      <c r="AK666" s="325"/>
      <c r="AL666" s="325"/>
      <c r="AM666" s="326"/>
      <c r="AN666" s="325"/>
    </row>
    <row r="667" spans="11:40" ht="37.5" customHeight="1">
      <c r="K667" s="329"/>
      <c r="AD667" s="323"/>
      <c r="AE667" s="324"/>
      <c r="AF667" s="325"/>
      <c r="AG667" s="325"/>
      <c r="AH667" s="325"/>
      <c r="AI667" s="325"/>
      <c r="AJ667" s="325"/>
      <c r="AK667" s="325"/>
      <c r="AL667" s="325"/>
      <c r="AM667" s="326"/>
      <c r="AN667" s="325"/>
    </row>
    <row r="668" spans="11:40" ht="37.5" customHeight="1">
      <c r="K668" s="329"/>
      <c r="AD668" s="323"/>
      <c r="AE668" s="324"/>
      <c r="AF668" s="325"/>
      <c r="AG668" s="325"/>
      <c r="AH668" s="325"/>
      <c r="AI668" s="325"/>
      <c r="AJ668" s="325"/>
      <c r="AK668" s="325"/>
      <c r="AL668" s="325"/>
      <c r="AM668" s="326"/>
      <c r="AN668" s="325"/>
    </row>
    <row r="669" spans="11:40" ht="37.5" customHeight="1">
      <c r="K669" s="329"/>
      <c r="AD669" s="323"/>
      <c r="AE669" s="324"/>
      <c r="AF669" s="325"/>
      <c r="AG669" s="325"/>
      <c r="AH669" s="325"/>
      <c r="AI669" s="325"/>
      <c r="AJ669" s="325"/>
      <c r="AK669" s="325"/>
      <c r="AL669" s="325"/>
      <c r="AM669" s="326"/>
      <c r="AN669" s="325"/>
    </row>
    <row r="670" spans="11:40" ht="37.5" customHeight="1">
      <c r="K670" s="329"/>
      <c r="AD670" s="323"/>
      <c r="AE670" s="324"/>
      <c r="AF670" s="325"/>
      <c r="AG670" s="325"/>
      <c r="AH670" s="325"/>
      <c r="AI670" s="325"/>
      <c r="AJ670" s="325"/>
      <c r="AK670" s="325"/>
      <c r="AL670" s="325"/>
      <c r="AM670" s="326"/>
      <c r="AN670" s="325"/>
    </row>
    <row r="671" spans="11:40" ht="37.5" customHeight="1">
      <c r="K671" s="329"/>
      <c r="AD671" s="323"/>
      <c r="AE671" s="324"/>
      <c r="AF671" s="325"/>
      <c r="AG671" s="325"/>
      <c r="AH671" s="325"/>
      <c r="AI671" s="325"/>
      <c r="AJ671" s="325"/>
      <c r="AK671" s="325"/>
      <c r="AL671" s="325"/>
      <c r="AM671" s="326"/>
      <c r="AN671" s="325"/>
    </row>
    <row r="672" spans="11:40" ht="37.5" customHeight="1">
      <c r="K672" s="329"/>
      <c r="AD672" s="323"/>
      <c r="AE672" s="324"/>
      <c r="AF672" s="325"/>
      <c r="AG672" s="325"/>
      <c r="AH672" s="325"/>
      <c r="AI672" s="325"/>
      <c r="AJ672" s="325"/>
      <c r="AK672" s="325"/>
      <c r="AL672" s="325"/>
      <c r="AM672" s="326"/>
      <c r="AN672" s="325"/>
    </row>
    <row r="673" spans="11:40" ht="37.5" customHeight="1">
      <c r="K673" s="329"/>
      <c r="AD673" s="323"/>
      <c r="AE673" s="324"/>
      <c r="AF673" s="325"/>
      <c r="AG673" s="325"/>
      <c r="AH673" s="325"/>
      <c r="AI673" s="325"/>
      <c r="AJ673" s="325"/>
      <c r="AK673" s="325"/>
      <c r="AL673" s="325"/>
      <c r="AM673" s="326"/>
      <c r="AN673" s="325"/>
    </row>
    <row r="674" spans="11:40" ht="37.5" customHeight="1">
      <c r="K674" s="329"/>
      <c r="AD674" s="323"/>
      <c r="AE674" s="324"/>
      <c r="AF674" s="325"/>
      <c r="AG674" s="325"/>
      <c r="AH674" s="325"/>
      <c r="AI674" s="325"/>
      <c r="AJ674" s="325"/>
      <c r="AK674" s="325"/>
      <c r="AL674" s="325"/>
      <c r="AM674" s="326"/>
      <c r="AN674" s="325"/>
    </row>
    <row r="675" spans="11:40" ht="37.5" customHeight="1">
      <c r="K675" s="329"/>
      <c r="AD675" s="323"/>
      <c r="AE675" s="324"/>
      <c r="AF675" s="325"/>
      <c r="AG675" s="325"/>
      <c r="AH675" s="325"/>
      <c r="AI675" s="325"/>
      <c r="AJ675" s="325"/>
      <c r="AK675" s="325"/>
      <c r="AL675" s="325"/>
      <c r="AM675" s="326"/>
      <c r="AN675" s="325"/>
    </row>
    <row r="676" spans="11:40" ht="37.5" customHeight="1">
      <c r="K676" s="329"/>
      <c r="AD676" s="323"/>
      <c r="AE676" s="324"/>
      <c r="AF676" s="325"/>
      <c r="AG676" s="325"/>
      <c r="AH676" s="325"/>
      <c r="AI676" s="325"/>
      <c r="AJ676" s="325"/>
      <c r="AK676" s="325"/>
      <c r="AL676" s="325"/>
      <c r="AM676" s="326"/>
      <c r="AN676" s="325"/>
    </row>
    <row r="677" spans="11:40" ht="37.5" customHeight="1">
      <c r="K677" s="329"/>
      <c r="AD677" s="323"/>
      <c r="AE677" s="324"/>
      <c r="AF677" s="325"/>
      <c r="AG677" s="325"/>
      <c r="AH677" s="325"/>
      <c r="AI677" s="325"/>
      <c r="AJ677" s="325"/>
      <c r="AK677" s="325"/>
      <c r="AL677" s="325"/>
      <c r="AM677" s="326"/>
      <c r="AN677" s="325"/>
    </row>
    <row r="678" spans="11:40" ht="37.5" customHeight="1">
      <c r="K678" s="329"/>
      <c r="AD678" s="323"/>
      <c r="AE678" s="324"/>
      <c r="AF678" s="325"/>
      <c r="AG678" s="325"/>
      <c r="AH678" s="325"/>
      <c r="AI678" s="325"/>
      <c r="AJ678" s="325"/>
      <c r="AK678" s="325"/>
      <c r="AL678" s="325"/>
      <c r="AM678" s="326"/>
      <c r="AN678" s="325"/>
    </row>
    <row r="679" spans="11:40" ht="37.5" customHeight="1">
      <c r="K679" s="329"/>
      <c r="AD679" s="323"/>
      <c r="AE679" s="324"/>
      <c r="AF679" s="325"/>
      <c r="AG679" s="325"/>
      <c r="AH679" s="325"/>
      <c r="AI679" s="325"/>
      <c r="AJ679" s="325"/>
      <c r="AK679" s="325"/>
      <c r="AL679" s="325"/>
      <c r="AM679" s="326"/>
      <c r="AN679" s="325"/>
    </row>
    <row r="680" spans="11:40" ht="37.5" customHeight="1">
      <c r="K680" s="329"/>
      <c r="AD680" s="323"/>
      <c r="AE680" s="324"/>
      <c r="AF680" s="325"/>
      <c r="AG680" s="325"/>
      <c r="AH680" s="325"/>
      <c r="AI680" s="325"/>
      <c r="AJ680" s="325"/>
      <c r="AK680" s="325"/>
      <c r="AL680" s="325"/>
      <c r="AM680" s="326"/>
      <c r="AN680" s="325"/>
    </row>
    <row r="681" spans="11:40" ht="37.5" customHeight="1">
      <c r="K681" s="329"/>
      <c r="AD681" s="323"/>
      <c r="AE681" s="324"/>
      <c r="AF681" s="325"/>
      <c r="AG681" s="325"/>
      <c r="AH681" s="325"/>
      <c r="AI681" s="325"/>
      <c r="AJ681" s="325"/>
      <c r="AK681" s="325"/>
      <c r="AL681" s="325"/>
      <c r="AM681" s="326"/>
      <c r="AN681" s="325"/>
    </row>
    <row r="682" spans="11:40" ht="37.5" customHeight="1">
      <c r="K682" s="329"/>
      <c r="AD682" s="323"/>
      <c r="AE682" s="324"/>
      <c r="AF682" s="325"/>
      <c r="AG682" s="325"/>
      <c r="AH682" s="325"/>
      <c r="AI682" s="325"/>
      <c r="AJ682" s="325"/>
      <c r="AK682" s="325"/>
      <c r="AL682" s="325"/>
      <c r="AM682" s="326"/>
      <c r="AN682" s="325"/>
    </row>
    <row r="683" spans="11:40" ht="37.5" customHeight="1">
      <c r="K683" s="329"/>
      <c r="AD683" s="323"/>
      <c r="AE683" s="324"/>
      <c r="AF683" s="325"/>
      <c r="AG683" s="325"/>
      <c r="AH683" s="325"/>
      <c r="AI683" s="325"/>
      <c r="AJ683" s="325"/>
      <c r="AK683" s="325"/>
      <c r="AL683" s="325"/>
      <c r="AM683" s="326"/>
      <c r="AN683" s="325"/>
    </row>
    <row r="684" spans="11:40" ht="37.5" customHeight="1">
      <c r="K684" s="329"/>
      <c r="AD684" s="323"/>
      <c r="AE684" s="324"/>
      <c r="AF684" s="325"/>
      <c r="AG684" s="325"/>
      <c r="AH684" s="325"/>
      <c r="AI684" s="325"/>
      <c r="AJ684" s="325"/>
      <c r="AK684" s="325"/>
      <c r="AL684" s="325"/>
      <c r="AM684" s="326"/>
      <c r="AN684" s="325"/>
    </row>
    <row r="685" spans="11:40" ht="37.5" customHeight="1">
      <c r="K685" s="329"/>
      <c r="AD685" s="323"/>
      <c r="AE685" s="324"/>
      <c r="AF685" s="325"/>
      <c r="AG685" s="325"/>
      <c r="AH685" s="325"/>
      <c r="AI685" s="325"/>
      <c r="AJ685" s="325"/>
      <c r="AK685" s="325"/>
      <c r="AL685" s="325"/>
      <c r="AM685" s="326"/>
      <c r="AN685" s="325"/>
    </row>
    <row r="686" spans="11:40" ht="37.5" customHeight="1">
      <c r="K686" s="329"/>
      <c r="AD686" s="323"/>
      <c r="AE686" s="324"/>
      <c r="AF686" s="325"/>
      <c r="AG686" s="325"/>
      <c r="AH686" s="325"/>
      <c r="AI686" s="325"/>
      <c r="AJ686" s="325"/>
      <c r="AK686" s="325"/>
      <c r="AL686" s="325"/>
      <c r="AM686" s="326"/>
      <c r="AN686" s="325"/>
    </row>
    <row r="687" spans="11:40" ht="37.5" customHeight="1">
      <c r="K687" s="329"/>
      <c r="AD687" s="323"/>
      <c r="AE687" s="324"/>
      <c r="AF687" s="325"/>
      <c r="AG687" s="325"/>
      <c r="AH687" s="325"/>
      <c r="AI687" s="325"/>
      <c r="AJ687" s="325"/>
      <c r="AK687" s="325"/>
      <c r="AL687" s="325"/>
      <c r="AM687" s="326"/>
      <c r="AN687" s="325"/>
    </row>
    <row r="688" spans="11:40" ht="37.5" customHeight="1">
      <c r="K688" s="329"/>
      <c r="AD688" s="323"/>
      <c r="AE688" s="324"/>
      <c r="AF688" s="325"/>
      <c r="AG688" s="325"/>
      <c r="AH688" s="325"/>
      <c r="AI688" s="325"/>
      <c r="AJ688" s="325"/>
      <c r="AK688" s="325"/>
      <c r="AL688" s="325"/>
      <c r="AM688" s="326"/>
      <c r="AN688" s="325"/>
    </row>
    <row r="689" spans="11:40" ht="37.5" customHeight="1">
      <c r="K689" s="329"/>
      <c r="AD689" s="323"/>
      <c r="AE689" s="324"/>
      <c r="AF689" s="325"/>
      <c r="AG689" s="325"/>
      <c r="AH689" s="325"/>
      <c r="AI689" s="325"/>
      <c r="AJ689" s="325"/>
      <c r="AK689" s="325"/>
      <c r="AL689" s="325"/>
      <c r="AM689" s="326"/>
      <c r="AN689" s="325"/>
    </row>
    <row r="690" spans="11:40" ht="37.5" customHeight="1">
      <c r="K690" s="329"/>
      <c r="AD690" s="323"/>
      <c r="AE690" s="324"/>
      <c r="AF690" s="325"/>
      <c r="AG690" s="325"/>
      <c r="AH690" s="325"/>
      <c r="AI690" s="325"/>
      <c r="AJ690" s="325"/>
      <c r="AK690" s="325"/>
      <c r="AL690" s="325"/>
      <c r="AM690" s="326"/>
      <c r="AN690" s="325"/>
    </row>
    <row r="691" spans="11:40" ht="37.5" customHeight="1">
      <c r="K691" s="329"/>
      <c r="AD691" s="323"/>
      <c r="AE691" s="324"/>
      <c r="AF691" s="325"/>
      <c r="AG691" s="325"/>
      <c r="AH691" s="325"/>
      <c r="AI691" s="325"/>
      <c r="AJ691" s="325"/>
      <c r="AK691" s="325"/>
      <c r="AL691" s="325"/>
      <c r="AM691" s="326"/>
      <c r="AN691" s="325"/>
    </row>
    <row r="692" spans="11:40" ht="37.5" customHeight="1">
      <c r="K692" s="329"/>
      <c r="AD692" s="323"/>
      <c r="AE692" s="324"/>
      <c r="AF692" s="325"/>
      <c r="AG692" s="325"/>
      <c r="AH692" s="325"/>
      <c r="AI692" s="325"/>
      <c r="AJ692" s="325"/>
      <c r="AK692" s="325"/>
      <c r="AL692" s="325"/>
      <c r="AM692" s="326"/>
      <c r="AN692" s="325"/>
    </row>
    <row r="693" spans="11:40" ht="37.5" customHeight="1">
      <c r="K693" s="329"/>
      <c r="AD693" s="323"/>
      <c r="AE693" s="324"/>
      <c r="AF693" s="325"/>
      <c r="AG693" s="325"/>
      <c r="AH693" s="325"/>
      <c r="AI693" s="325"/>
      <c r="AJ693" s="325"/>
      <c r="AK693" s="325"/>
      <c r="AL693" s="325"/>
      <c r="AM693" s="326"/>
      <c r="AN693" s="325"/>
    </row>
    <row r="694" spans="11:40" ht="37.5" customHeight="1">
      <c r="K694" s="329"/>
      <c r="AD694" s="323"/>
      <c r="AE694" s="324"/>
      <c r="AF694" s="325"/>
      <c r="AG694" s="325"/>
      <c r="AH694" s="325"/>
      <c r="AI694" s="325"/>
      <c r="AJ694" s="325"/>
      <c r="AK694" s="325"/>
      <c r="AL694" s="325"/>
      <c r="AM694" s="326"/>
      <c r="AN694" s="325"/>
    </row>
    <row r="695" spans="11:40" ht="37.5" customHeight="1">
      <c r="K695" s="329"/>
      <c r="AD695" s="323"/>
      <c r="AE695" s="324"/>
      <c r="AF695" s="325"/>
      <c r="AG695" s="325"/>
      <c r="AH695" s="325"/>
      <c r="AI695" s="325"/>
      <c r="AJ695" s="325"/>
      <c r="AK695" s="325"/>
      <c r="AL695" s="325"/>
      <c r="AM695" s="326"/>
      <c r="AN695" s="325"/>
    </row>
    <row r="696" spans="11:40" ht="37.5" customHeight="1">
      <c r="K696" s="329"/>
      <c r="AD696" s="323"/>
      <c r="AE696" s="324"/>
      <c r="AF696" s="325"/>
      <c r="AG696" s="325"/>
      <c r="AH696" s="325"/>
      <c r="AI696" s="325"/>
      <c r="AJ696" s="325"/>
      <c r="AK696" s="325"/>
      <c r="AL696" s="325"/>
      <c r="AM696" s="326"/>
      <c r="AN696" s="325"/>
    </row>
    <row r="697" spans="11:40" ht="37.5" customHeight="1">
      <c r="K697" s="329"/>
      <c r="AD697" s="323"/>
      <c r="AE697" s="324"/>
      <c r="AF697" s="325"/>
      <c r="AG697" s="325"/>
      <c r="AH697" s="325"/>
      <c r="AI697" s="325"/>
      <c r="AJ697" s="325"/>
      <c r="AK697" s="325"/>
      <c r="AL697" s="325"/>
      <c r="AM697" s="326"/>
      <c r="AN697" s="325"/>
    </row>
    <row r="698" spans="11:40" ht="37.5" customHeight="1">
      <c r="K698" s="329"/>
      <c r="AD698" s="323"/>
      <c r="AE698" s="324"/>
      <c r="AF698" s="325"/>
      <c r="AG698" s="325"/>
      <c r="AH698" s="325"/>
      <c r="AI698" s="325"/>
      <c r="AJ698" s="325"/>
      <c r="AK698" s="325"/>
      <c r="AL698" s="325"/>
      <c r="AM698" s="326"/>
      <c r="AN698" s="325"/>
    </row>
    <row r="699" spans="11:40" ht="37.5" customHeight="1">
      <c r="K699" s="329"/>
      <c r="AD699" s="323"/>
      <c r="AE699" s="324"/>
      <c r="AF699" s="325"/>
      <c r="AG699" s="325"/>
      <c r="AH699" s="325"/>
      <c r="AI699" s="325"/>
      <c r="AJ699" s="325"/>
      <c r="AK699" s="325"/>
      <c r="AL699" s="325"/>
      <c r="AM699" s="326"/>
      <c r="AN699" s="325"/>
    </row>
    <row r="700" spans="11:40" ht="37.5" customHeight="1">
      <c r="K700" s="329"/>
      <c r="AD700" s="323"/>
      <c r="AE700" s="324"/>
      <c r="AF700" s="325"/>
      <c r="AG700" s="325"/>
      <c r="AH700" s="325"/>
      <c r="AI700" s="325"/>
      <c r="AJ700" s="325"/>
      <c r="AK700" s="325"/>
      <c r="AL700" s="325"/>
      <c r="AM700" s="326"/>
      <c r="AN700" s="325"/>
    </row>
    <row r="701" spans="11:40" ht="37.5" customHeight="1">
      <c r="K701" s="329"/>
      <c r="AD701" s="323"/>
      <c r="AE701" s="324"/>
      <c r="AF701" s="325"/>
      <c r="AG701" s="325"/>
      <c r="AH701" s="325"/>
      <c r="AI701" s="325"/>
      <c r="AJ701" s="325"/>
      <c r="AK701" s="325"/>
      <c r="AL701" s="325"/>
      <c r="AM701" s="326"/>
      <c r="AN701" s="325"/>
    </row>
    <row r="702" spans="11:40" ht="37.5" customHeight="1">
      <c r="K702" s="329"/>
      <c r="AD702" s="323"/>
      <c r="AE702" s="324"/>
      <c r="AF702" s="325"/>
      <c r="AG702" s="325"/>
      <c r="AH702" s="325"/>
      <c r="AI702" s="325"/>
      <c r="AJ702" s="325"/>
      <c r="AK702" s="325"/>
      <c r="AL702" s="325"/>
      <c r="AM702" s="326"/>
      <c r="AN702" s="325"/>
    </row>
    <row r="703" spans="11:40" ht="37.5" customHeight="1">
      <c r="K703" s="329"/>
      <c r="AD703" s="323"/>
      <c r="AE703" s="324"/>
      <c r="AF703" s="325"/>
      <c r="AG703" s="325"/>
      <c r="AH703" s="325"/>
      <c r="AI703" s="325"/>
      <c r="AJ703" s="325"/>
      <c r="AK703" s="325"/>
      <c r="AL703" s="325"/>
      <c r="AM703" s="326"/>
      <c r="AN703" s="325"/>
    </row>
    <row r="704" spans="11:40" ht="37.5" customHeight="1">
      <c r="K704" s="329"/>
      <c r="AD704" s="323"/>
      <c r="AE704" s="324"/>
      <c r="AF704" s="325"/>
      <c r="AG704" s="325"/>
      <c r="AH704" s="325"/>
      <c r="AI704" s="325"/>
      <c r="AJ704" s="325"/>
      <c r="AK704" s="325"/>
      <c r="AL704" s="325"/>
      <c r="AM704" s="326"/>
      <c r="AN704" s="325"/>
    </row>
    <row r="705" spans="11:40" ht="37.5" customHeight="1">
      <c r="K705" s="329"/>
      <c r="AD705" s="323"/>
      <c r="AE705" s="324"/>
      <c r="AF705" s="325"/>
      <c r="AG705" s="325"/>
      <c r="AH705" s="325"/>
      <c r="AI705" s="325"/>
      <c r="AJ705" s="325"/>
      <c r="AK705" s="325"/>
      <c r="AL705" s="325"/>
      <c r="AM705" s="326"/>
      <c r="AN705" s="325"/>
    </row>
    <row r="706" spans="11:40" ht="37.5" customHeight="1">
      <c r="K706" s="329"/>
      <c r="AD706" s="323"/>
      <c r="AE706" s="324"/>
      <c r="AF706" s="325"/>
      <c r="AG706" s="325"/>
      <c r="AH706" s="325"/>
      <c r="AI706" s="325"/>
      <c r="AJ706" s="325"/>
      <c r="AK706" s="325"/>
      <c r="AL706" s="325"/>
      <c r="AM706" s="326"/>
      <c r="AN706" s="325"/>
    </row>
    <row r="707" spans="11:40" ht="37.5" customHeight="1">
      <c r="K707" s="329"/>
      <c r="AD707" s="323"/>
      <c r="AE707" s="324"/>
      <c r="AF707" s="325"/>
      <c r="AG707" s="325"/>
      <c r="AH707" s="325"/>
      <c r="AI707" s="325"/>
      <c r="AJ707" s="325"/>
      <c r="AK707" s="325"/>
      <c r="AL707" s="325"/>
      <c r="AM707" s="326"/>
      <c r="AN707" s="325"/>
    </row>
    <row r="708" spans="11:40" ht="37.5" customHeight="1">
      <c r="K708" s="329"/>
      <c r="AD708" s="323"/>
      <c r="AE708" s="324"/>
      <c r="AF708" s="325"/>
      <c r="AG708" s="325"/>
      <c r="AH708" s="325"/>
      <c r="AI708" s="325"/>
      <c r="AJ708" s="325"/>
      <c r="AK708" s="325"/>
      <c r="AL708" s="325"/>
      <c r="AM708" s="326"/>
      <c r="AN708" s="325"/>
    </row>
    <row r="709" spans="11:40" ht="37.5" customHeight="1">
      <c r="K709" s="329"/>
      <c r="AD709" s="323"/>
      <c r="AE709" s="324"/>
      <c r="AF709" s="325"/>
      <c r="AG709" s="325"/>
      <c r="AH709" s="325"/>
      <c r="AI709" s="325"/>
      <c r="AJ709" s="325"/>
      <c r="AK709" s="325"/>
      <c r="AL709" s="325"/>
      <c r="AM709" s="326"/>
      <c r="AN709" s="325"/>
    </row>
    <row r="710" spans="11:40" ht="37.5" customHeight="1">
      <c r="K710" s="329"/>
      <c r="AD710" s="323"/>
      <c r="AE710" s="324"/>
      <c r="AF710" s="325"/>
      <c r="AG710" s="325"/>
      <c r="AH710" s="325"/>
      <c r="AI710" s="325"/>
      <c r="AJ710" s="325"/>
      <c r="AK710" s="325"/>
      <c r="AL710" s="325"/>
      <c r="AM710" s="326"/>
      <c r="AN710" s="325"/>
    </row>
    <row r="711" spans="11:40" ht="37.5" customHeight="1">
      <c r="K711" s="329"/>
      <c r="AD711" s="323"/>
      <c r="AE711" s="324"/>
      <c r="AF711" s="325"/>
      <c r="AG711" s="325"/>
      <c r="AH711" s="325"/>
      <c r="AI711" s="325"/>
      <c r="AJ711" s="325"/>
      <c r="AK711" s="325"/>
      <c r="AL711" s="325"/>
      <c r="AM711" s="326"/>
      <c r="AN711" s="325"/>
    </row>
    <row r="712" spans="11:40" ht="37.5" customHeight="1">
      <c r="K712" s="329"/>
      <c r="AD712" s="323"/>
      <c r="AE712" s="324"/>
      <c r="AF712" s="325"/>
      <c r="AG712" s="325"/>
      <c r="AH712" s="325"/>
      <c r="AI712" s="325"/>
      <c r="AJ712" s="325"/>
      <c r="AK712" s="325"/>
      <c r="AL712" s="325"/>
      <c r="AM712" s="326"/>
      <c r="AN712" s="325"/>
    </row>
    <row r="713" spans="11:40" ht="37.5" customHeight="1">
      <c r="K713" s="329"/>
      <c r="AD713" s="323"/>
      <c r="AE713" s="324"/>
      <c r="AF713" s="325"/>
      <c r="AG713" s="325"/>
      <c r="AH713" s="325"/>
      <c r="AI713" s="325"/>
      <c r="AJ713" s="325"/>
      <c r="AK713" s="325"/>
      <c r="AL713" s="325"/>
      <c r="AM713" s="326"/>
      <c r="AN713" s="325"/>
    </row>
    <row r="714" spans="11:40" ht="37.5" customHeight="1">
      <c r="K714" s="329"/>
      <c r="AD714" s="323"/>
      <c r="AE714" s="324"/>
      <c r="AF714" s="325"/>
      <c r="AG714" s="325"/>
      <c r="AH714" s="325"/>
      <c r="AI714" s="325"/>
      <c r="AJ714" s="325"/>
      <c r="AK714" s="325"/>
      <c r="AL714" s="325"/>
      <c r="AM714" s="326"/>
      <c r="AN714" s="325"/>
    </row>
    <row r="715" spans="11:40" ht="37.5" customHeight="1">
      <c r="K715" s="329"/>
      <c r="AD715" s="323"/>
      <c r="AE715" s="324"/>
      <c r="AF715" s="325"/>
      <c r="AG715" s="325"/>
      <c r="AH715" s="325"/>
      <c r="AI715" s="325"/>
      <c r="AJ715" s="325"/>
      <c r="AK715" s="325"/>
      <c r="AL715" s="325"/>
      <c r="AM715" s="326"/>
      <c r="AN715" s="325"/>
    </row>
    <row r="716" spans="11:40" ht="37.5" customHeight="1">
      <c r="K716" s="329"/>
      <c r="AD716" s="323"/>
      <c r="AE716" s="324"/>
      <c r="AF716" s="325"/>
      <c r="AG716" s="325"/>
      <c r="AH716" s="325"/>
      <c r="AI716" s="325"/>
      <c r="AJ716" s="325"/>
      <c r="AK716" s="325"/>
      <c r="AL716" s="325"/>
      <c r="AM716" s="326"/>
      <c r="AN716" s="325"/>
    </row>
    <row r="717" spans="11:40" ht="37.5" customHeight="1">
      <c r="K717" s="329"/>
      <c r="AD717" s="323"/>
      <c r="AE717" s="324"/>
      <c r="AF717" s="325"/>
      <c r="AG717" s="325"/>
      <c r="AH717" s="325"/>
      <c r="AI717" s="325"/>
      <c r="AJ717" s="325"/>
      <c r="AK717" s="325"/>
      <c r="AL717" s="325"/>
      <c r="AM717" s="326"/>
      <c r="AN717" s="325"/>
    </row>
    <row r="718" spans="11:40" ht="37.5" customHeight="1">
      <c r="K718" s="329"/>
      <c r="AD718" s="323"/>
      <c r="AE718" s="324"/>
      <c r="AF718" s="325"/>
      <c r="AG718" s="325"/>
      <c r="AH718" s="325"/>
      <c r="AI718" s="325"/>
      <c r="AJ718" s="325"/>
      <c r="AK718" s="325"/>
      <c r="AL718" s="325"/>
      <c r="AM718" s="326"/>
      <c r="AN718" s="325"/>
    </row>
    <row r="719" spans="11:40" ht="37.5" customHeight="1">
      <c r="K719" s="329"/>
      <c r="AD719" s="323"/>
      <c r="AE719" s="324"/>
      <c r="AF719" s="325"/>
      <c r="AG719" s="325"/>
      <c r="AH719" s="325"/>
      <c r="AI719" s="325"/>
      <c r="AJ719" s="325"/>
      <c r="AK719" s="325"/>
      <c r="AL719" s="325"/>
      <c r="AM719" s="326"/>
      <c r="AN719" s="325"/>
    </row>
    <row r="720" spans="11:40" ht="37.5" customHeight="1">
      <c r="K720" s="329"/>
      <c r="AD720" s="323"/>
      <c r="AE720" s="324"/>
      <c r="AF720" s="325"/>
      <c r="AG720" s="325"/>
      <c r="AH720" s="325"/>
      <c r="AI720" s="325"/>
      <c r="AJ720" s="325"/>
      <c r="AK720" s="325"/>
      <c r="AL720" s="325"/>
      <c r="AM720" s="326"/>
      <c r="AN720" s="325"/>
    </row>
    <row r="721" spans="11:40" ht="37.5" customHeight="1">
      <c r="K721" s="329"/>
      <c r="AD721" s="323"/>
      <c r="AE721" s="324"/>
      <c r="AF721" s="325"/>
      <c r="AG721" s="325"/>
      <c r="AH721" s="325"/>
      <c r="AI721" s="325"/>
      <c r="AJ721" s="325"/>
      <c r="AK721" s="325"/>
      <c r="AL721" s="325"/>
      <c r="AM721" s="326"/>
      <c r="AN721" s="325"/>
    </row>
    <row r="722" spans="11:40" ht="37.5" customHeight="1">
      <c r="K722" s="329"/>
      <c r="AD722" s="323"/>
      <c r="AE722" s="324"/>
      <c r="AF722" s="325"/>
      <c r="AG722" s="325"/>
      <c r="AH722" s="325"/>
      <c r="AI722" s="325"/>
      <c r="AJ722" s="325"/>
      <c r="AK722" s="325"/>
      <c r="AL722" s="325"/>
      <c r="AM722" s="326"/>
      <c r="AN722" s="325"/>
    </row>
    <row r="723" spans="11:40" ht="37.5" customHeight="1">
      <c r="K723" s="329"/>
      <c r="AD723" s="323"/>
      <c r="AE723" s="324"/>
      <c r="AF723" s="325"/>
      <c r="AG723" s="325"/>
      <c r="AH723" s="325"/>
      <c r="AI723" s="325"/>
      <c r="AJ723" s="325"/>
      <c r="AK723" s="325"/>
      <c r="AL723" s="325"/>
      <c r="AM723" s="326"/>
      <c r="AN723" s="325"/>
    </row>
    <row r="724" spans="11:40" ht="37.5" customHeight="1">
      <c r="K724" s="329"/>
      <c r="AD724" s="323"/>
      <c r="AE724" s="324"/>
      <c r="AF724" s="325"/>
      <c r="AG724" s="325"/>
      <c r="AH724" s="325"/>
      <c r="AI724" s="325"/>
      <c r="AJ724" s="325"/>
      <c r="AK724" s="325"/>
      <c r="AL724" s="325"/>
      <c r="AM724" s="326"/>
      <c r="AN724" s="325"/>
    </row>
    <row r="725" spans="11:40" ht="37.5" customHeight="1">
      <c r="K725" s="329"/>
      <c r="AD725" s="323"/>
      <c r="AE725" s="324"/>
      <c r="AF725" s="325"/>
      <c r="AG725" s="325"/>
      <c r="AH725" s="325"/>
      <c r="AI725" s="325"/>
      <c r="AJ725" s="325"/>
      <c r="AK725" s="325"/>
      <c r="AL725" s="325"/>
      <c r="AM725" s="326"/>
      <c r="AN725" s="325"/>
    </row>
    <row r="726" spans="11:40" ht="37.5" customHeight="1">
      <c r="K726" s="329"/>
      <c r="AD726" s="323"/>
      <c r="AE726" s="324"/>
      <c r="AF726" s="325"/>
      <c r="AG726" s="325"/>
      <c r="AH726" s="325"/>
      <c r="AI726" s="325"/>
      <c r="AJ726" s="325"/>
      <c r="AK726" s="325"/>
      <c r="AL726" s="325"/>
      <c r="AM726" s="326"/>
      <c r="AN726" s="325"/>
    </row>
    <row r="727" spans="11:40" ht="37.5" customHeight="1">
      <c r="K727" s="329"/>
      <c r="AD727" s="323"/>
      <c r="AE727" s="324"/>
      <c r="AF727" s="325"/>
      <c r="AG727" s="325"/>
      <c r="AH727" s="325"/>
      <c r="AI727" s="325"/>
      <c r="AJ727" s="325"/>
      <c r="AK727" s="325"/>
      <c r="AL727" s="325"/>
      <c r="AM727" s="326"/>
      <c r="AN727" s="325"/>
    </row>
    <row r="728" spans="11:40" ht="37.5" customHeight="1">
      <c r="K728" s="329"/>
      <c r="AD728" s="323"/>
      <c r="AE728" s="324"/>
      <c r="AF728" s="325"/>
      <c r="AG728" s="325"/>
      <c r="AH728" s="325"/>
      <c r="AI728" s="325"/>
      <c r="AJ728" s="325"/>
      <c r="AK728" s="325"/>
      <c r="AL728" s="325"/>
      <c r="AM728" s="326"/>
      <c r="AN728" s="325"/>
    </row>
    <row r="729" spans="11:40" ht="37.5" customHeight="1">
      <c r="K729" s="329"/>
      <c r="AD729" s="323"/>
      <c r="AE729" s="324"/>
      <c r="AF729" s="325"/>
      <c r="AG729" s="325"/>
      <c r="AH729" s="325"/>
      <c r="AI729" s="325"/>
      <c r="AJ729" s="325"/>
      <c r="AK729" s="325"/>
      <c r="AL729" s="325"/>
      <c r="AM729" s="326"/>
      <c r="AN729" s="325"/>
    </row>
    <row r="730" spans="11:40" ht="37.5" customHeight="1">
      <c r="K730" s="329"/>
      <c r="AD730" s="323"/>
      <c r="AE730" s="324"/>
      <c r="AF730" s="325"/>
      <c r="AG730" s="325"/>
      <c r="AH730" s="325"/>
      <c r="AI730" s="325"/>
      <c r="AJ730" s="325"/>
      <c r="AK730" s="325"/>
      <c r="AL730" s="325"/>
      <c r="AM730" s="326"/>
      <c r="AN730" s="325"/>
    </row>
    <row r="731" spans="11:40" ht="37.5" customHeight="1">
      <c r="K731" s="329"/>
      <c r="AD731" s="323"/>
      <c r="AE731" s="324"/>
      <c r="AF731" s="325"/>
      <c r="AG731" s="325"/>
      <c r="AH731" s="325"/>
      <c r="AI731" s="325"/>
      <c r="AJ731" s="325"/>
      <c r="AK731" s="325"/>
      <c r="AL731" s="325"/>
      <c r="AM731" s="326"/>
      <c r="AN731" s="325"/>
    </row>
    <row r="732" spans="11:40" ht="37.5" customHeight="1">
      <c r="K732" s="329"/>
      <c r="AD732" s="323"/>
      <c r="AE732" s="324"/>
      <c r="AF732" s="325"/>
      <c r="AG732" s="325"/>
      <c r="AH732" s="325"/>
      <c r="AI732" s="325"/>
      <c r="AJ732" s="325"/>
      <c r="AK732" s="325"/>
      <c r="AL732" s="325"/>
      <c r="AM732" s="326"/>
      <c r="AN732" s="325"/>
    </row>
    <row r="733" spans="11:40" ht="37.5" customHeight="1">
      <c r="K733" s="329"/>
      <c r="AD733" s="323"/>
      <c r="AE733" s="324"/>
      <c r="AF733" s="325"/>
      <c r="AG733" s="325"/>
      <c r="AH733" s="325"/>
      <c r="AI733" s="325"/>
      <c r="AJ733" s="325"/>
      <c r="AK733" s="325"/>
      <c r="AL733" s="325"/>
      <c r="AM733" s="326"/>
      <c r="AN733" s="325"/>
    </row>
    <row r="734" spans="11:40" ht="37.5" customHeight="1">
      <c r="K734" s="329"/>
      <c r="AD734" s="323"/>
      <c r="AE734" s="324"/>
      <c r="AF734" s="325"/>
      <c r="AG734" s="325"/>
      <c r="AH734" s="325"/>
      <c r="AI734" s="325"/>
      <c r="AJ734" s="325"/>
      <c r="AK734" s="325"/>
      <c r="AL734" s="325"/>
      <c r="AM734" s="326"/>
      <c r="AN734" s="325"/>
    </row>
    <row r="735" spans="11:40" ht="37.5" customHeight="1">
      <c r="K735" s="329"/>
      <c r="AD735" s="323"/>
      <c r="AE735" s="324"/>
      <c r="AF735" s="325"/>
      <c r="AG735" s="325"/>
      <c r="AH735" s="325"/>
      <c r="AI735" s="325"/>
      <c r="AJ735" s="325"/>
      <c r="AK735" s="325"/>
      <c r="AL735" s="325"/>
      <c r="AM735" s="326"/>
      <c r="AN735" s="325"/>
    </row>
    <row r="736" spans="11:40" ht="37.5" customHeight="1">
      <c r="K736" s="329"/>
      <c r="AD736" s="323"/>
      <c r="AE736" s="324"/>
      <c r="AF736" s="325"/>
      <c r="AG736" s="325"/>
      <c r="AH736" s="325"/>
      <c r="AI736" s="325"/>
      <c r="AJ736" s="325"/>
      <c r="AK736" s="325"/>
      <c r="AL736" s="325"/>
      <c r="AM736" s="326"/>
      <c r="AN736" s="325"/>
    </row>
    <row r="737" spans="11:40" ht="37.5" customHeight="1">
      <c r="K737" s="329"/>
      <c r="AD737" s="323"/>
      <c r="AE737" s="324"/>
      <c r="AF737" s="325"/>
      <c r="AG737" s="325"/>
      <c r="AH737" s="325"/>
      <c r="AI737" s="325"/>
      <c r="AJ737" s="325"/>
      <c r="AK737" s="325"/>
      <c r="AL737" s="325"/>
      <c r="AM737" s="326"/>
      <c r="AN737" s="325"/>
    </row>
    <row r="738" spans="11:40" ht="37.5" customHeight="1">
      <c r="K738" s="329"/>
      <c r="AD738" s="323"/>
      <c r="AE738" s="324"/>
      <c r="AF738" s="325"/>
      <c r="AG738" s="325"/>
      <c r="AH738" s="325"/>
      <c r="AI738" s="325"/>
      <c r="AJ738" s="325"/>
      <c r="AK738" s="325"/>
      <c r="AL738" s="325"/>
      <c r="AM738" s="326"/>
      <c r="AN738" s="325"/>
    </row>
    <row r="739" spans="11:40" ht="37.5" customHeight="1">
      <c r="K739" s="329"/>
      <c r="AD739" s="323"/>
      <c r="AE739" s="324"/>
      <c r="AF739" s="325"/>
      <c r="AG739" s="325"/>
      <c r="AH739" s="325"/>
      <c r="AI739" s="325"/>
      <c r="AJ739" s="325"/>
      <c r="AK739" s="325"/>
      <c r="AL739" s="325"/>
      <c r="AM739" s="326"/>
      <c r="AN739" s="325"/>
    </row>
    <row r="740" spans="11:40" ht="37.5" customHeight="1">
      <c r="K740" s="329"/>
      <c r="AD740" s="323"/>
      <c r="AE740" s="324"/>
      <c r="AF740" s="325"/>
      <c r="AG740" s="325"/>
      <c r="AH740" s="325"/>
      <c r="AI740" s="325"/>
      <c r="AJ740" s="325"/>
      <c r="AK740" s="325"/>
      <c r="AL740" s="325"/>
      <c r="AM740" s="326"/>
      <c r="AN740" s="325"/>
    </row>
    <row r="741" spans="11:40" ht="37.5" customHeight="1">
      <c r="K741" s="329"/>
      <c r="AD741" s="323"/>
      <c r="AE741" s="324"/>
      <c r="AF741" s="325"/>
      <c r="AG741" s="325"/>
      <c r="AH741" s="325"/>
      <c r="AI741" s="325"/>
      <c r="AJ741" s="325"/>
      <c r="AK741" s="325"/>
      <c r="AL741" s="325"/>
      <c r="AM741" s="326"/>
      <c r="AN741" s="325"/>
    </row>
    <row r="742" spans="11:40" ht="37.5" customHeight="1">
      <c r="K742" s="329"/>
      <c r="AD742" s="323"/>
      <c r="AE742" s="324"/>
      <c r="AF742" s="325"/>
      <c r="AG742" s="325"/>
      <c r="AH742" s="325"/>
      <c r="AI742" s="325"/>
      <c r="AJ742" s="325"/>
      <c r="AK742" s="325"/>
      <c r="AL742" s="325"/>
      <c r="AM742" s="326"/>
      <c r="AN742" s="325"/>
    </row>
    <row r="743" spans="11:40" ht="37.5" customHeight="1">
      <c r="K743" s="329"/>
      <c r="AD743" s="323"/>
      <c r="AE743" s="324"/>
      <c r="AF743" s="325"/>
      <c r="AG743" s="325"/>
      <c r="AH743" s="325"/>
      <c r="AI743" s="325"/>
      <c r="AJ743" s="325"/>
      <c r="AK743" s="325"/>
      <c r="AL743" s="325"/>
      <c r="AM743" s="326"/>
      <c r="AN743" s="325"/>
    </row>
    <row r="744" spans="11:40" ht="37.5" customHeight="1">
      <c r="K744" s="329"/>
      <c r="AD744" s="323"/>
      <c r="AE744" s="324"/>
      <c r="AF744" s="325"/>
      <c r="AG744" s="325"/>
      <c r="AH744" s="325"/>
      <c r="AI744" s="325"/>
      <c r="AJ744" s="325"/>
      <c r="AK744" s="325"/>
      <c r="AL744" s="325"/>
      <c r="AM744" s="326"/>
      <c r="AN744" s="325"/>
    </row>
    <row r="745" spans="11:40" ht="37.5" customHeight="1">
      <c r="K745" s="329"/>
      <c r="AD745" s="323"/>
      <c r="AE745" s="324"/>
      <c r="AF745" s="325"/>
      <c r="AG745" s="325"/>
      <c r="AH745" s="325"/>
      <c r="AI745" s="325"/>
      <c r="AJ745" s="325"/>
      <c r="AK745" s="325"/>
      <c r="AL745" s="325"/>
      <c r="AM745" s="326"/>
      <c r="AN745" s="325"/>
    </row>
    <row r="746" spans="11:40" ht="37.5" customHeight="1">
      <c r="K746" s="329"/>
      <c r="AD746" s="323"/>
      <c r="AE746" s="324"/>
      <c r="AF746" s="325"/>
      <c r="AG746" s="325"/>
      <c r="AH746" s="325"/>
      <c r="AI746" s="325"/>
      <c r="AJ746" s="325"/>
      <c r="AK746" s="325"/>
      <c r="AL746" s="325"/>
      <c r="AM746" s="326"/>
      <c r="AN746" s="325"/>
    </row>
    <row r="747" spans="11:40" ht="37.5" customHeight="1">
      <c r="K747" s="329"/>
      <c r="AD747" s="323"/>
      <c r="AE747" s="324"/>
      <c r="AF747" s="325"/>
      <c r="AG747" s="325"/>
      <c r="AH747" s="325"/>
      <c r="AI747" s="325"/>
      <c r="AJ747" s="325"/>
      <c r="AK747" s="325"/>
      <c r="AL747" s="325"/>
      <c r="AM747" s="326"/>
      <c r="AN747" s="325"/>
    </row>
    <row r="748" spans="11:40" ht="37.5" customHeight="1">
      <c r="K748" s="329"/>
      <c r="AD748" s="323"/>
      <c r="AE748" s="324"/>
      <c r="AF748" s="325"/>
      <c r="AG748" s="325"/>
      <c r="AH748" s="325"/>
      <c r="AI748" s="325"/>
      <c r="AJ748" s="325"/>
      <c r="AK748" s="325"/>
      <c r="AL748" s="325"/>
      <c r="AM748" s="326"/>
      <c r="AN748" s="325"/>
    </row>
    <row r="749" spans="11:40" ht="37.5" customHeight="1">
      <c r="K749" s="329"/>
      <c r="AD749" s="323"/>
      <c r="AE749" s="324"/>
      <c r="AF749" s="325"/>
      <c r="AG749" s="325"/>
      <c r="AH749" s="325"/>
      <c r="AI749" s="325"/>
      <c r="AJ749" s="325"/>
      <c r="AK749" s="325"/>
      <c r="AL749" s="325"/>
      <c r="AM749" s="326"/>
      <c r="AN749" s="325"/>
    </row>
    <row r="750" spans="11:40" ht="37.5" customHeight="1">
      <c r="K750" s="329"/>
      <c r="AD750" s="323"/>
      <c r="AE750" s="324"/>
      <c r="AF750" s="325"/>
      <c r="AG750" s="325"/>
      <c r="AH750" s="325"/>
      <c r="AI750" s="325"/>
      <c r="AJ750" s="325"/>
      <c r="AK750" s="325"/>
      <c r="AL750" s="325"/>
      <c r="AM750" s="326"/>
      <c r="AN750" s="325"/>
    </row>
    <row r="751" spans="11:40" ht="37.5" customHeight="1">
      <c r="K751" s="329"/>
      <c r="AD751" s="323"/>
      <c r="AE751" s="324"/>
      <c r="AF751" s="325"/>
      <c r="AG751" s="325"/>
      <c r="AH751" s="325"/>
      <c r="AI751" s="325"/>
      <c r="AJ751" s="325"/>
      <c r="AK751" s="325"/>
      <c r="AL751" s="325"/>
      <c r="AM751" s="326"/>
      <c r="AN751" s="325"/>
    </row>
    <row r="752" spans="11:40" ht="37.5" customHeight="1">
      <c r="K752" s="329"/>
      <c r="AD752" s="323"/>
      <c r="AE752" s="324"/>
      <c r="AF752" s="325"/>
      <c r="AG752" s="325"/>
      <c r="AH752" s="325"/>
      <c r="AI752" s="325"/>
      <c r="AJ752" s="325"/>
      <c r="AK752" s="325"/>
      <c r="AL752" s="325"/>
      <c r="AM752" s="326"/>
      <c r="AN752" s="325"/>
    </row>
    <row r="753" spans="11:40" ht="37.5" customHeight="1">
      <c r="K753" s="329"/>
      <c r="AD753" s="323"/>
      <c r="AE753" s="324"/>
      <c r="AF753" s="325"/>
      <c r="AG753" s="325"/>
      <c r="AH753" s="325"/>
      <c r="AI753" s="325"/>
      <c r="AJ753" s="325"/>
      <c r="AK753" s="325"/>
      <c r="AL753" s="325"/>
      <c r="AM753" s="326"/>
      <c r="AN753" s="325"/>
    </row>
    <row r="754" spans="11:40" ht="37.5" customHeight="1">
      <c r="K754" s="329"/>
      <c r="AD754" s="323"/>
      <c r="AE754" s="324"/>
      <c r="AF754" s="325"/>
      <c r="AG754" s="325"/>
      <c r="AH754" s="325"/>
      <c r="AI754" s="325"/>
      <c r="AJ754" s="325"/>
      <c r="AK754" s="325"/>
      <c r="AL754" s="325"/>
      <c r="AM754" s="326"/>
      <c r="AN754" s="325"/>
    </row>
    <row r="755" spans="11:40" ht="37.5" customHeight="1">
      <c r="K755" s="329"/>
      <c r="AD755" s="323"/>
      <c r="AE755" s="324"/>
      <c r="AF755" s="325"/>
      <c r="AG755" s="325"/>
      <c r="AH755" s="325"/>
      <c r="AI755" s="325"/>
      <c r="AJ755" s="325"/>
      <c r="AK755" s="325"/>
      <c r="AL755" s="325"/>
      <c r="AM755" s="326"/>
      <c r="AN755" s="325"/>
    </row>
    <row r="756" spans="11:40" ht="37.5" customHeight="1">
      <c r="K756" s="329"/>
      <c r="AD756" s="323"/>
      <c r="AE756" s="324"/>
      <c r="AF756" s="325"/>
      <c r="AG756" s="325"/>
      <c r="AH756" s="325"/>
      <c r="AI756" s="325"/>
      <c r="AJ756" s="325"/>
      <c r="AK756" s="325"/>
      <c r="AL756" s="325"/>
      <c r="AM756" s="326"/>
      <c r="AN756" s="325"/>
    </row>
    <row r="757" spans="11:40" ht="37.5" customHeight="1">
      <c r="K757" s="329"/>
      <c r="AD757" s="323"/>
      <c r="AE757" s="324"/>
      <c r="AF757" s="325"/>
      <c r="AG757" s="325"/>
      <c r="AH757" s="325"/>
      <c r="AI757" s="325"/>
      <c r="AJ757" s="325"/>
      <c r="AK757" s="325"/>
      <c r="AL757" s="325"/>
      <c r="AM757" s="326"/>
      <c r="AN757" s="325"/>
    </row>
    <row r="758" spans="11:40" ht="37.5" customHeight="1">
      <c r="K758" s="329"/>
      <c r="AD758" s="323"/>
      <c r="AE758" s="324"/>
      <c r="AF758" s="325"/>
      <c r="AG758" s="325"/>
      <c r="AH758" s="325"/>
      <c r="AI758" s="325"/>
      <c r="AJ758" s="325"/>
      <c r="AK758" s="325"/>
      <c r="AL758" s="325"/>
      <c r="AM758" s="326"/>
      <c r="AN758" s="325"/>
    </row>
    <row r="759" spans="11:40" ht="37.5" customHeight="1">
      <c r="K759" s="329"/>
      <c r="AD759" s="323"/>
      <c r="AE759" s="324"/>
      <c r="AF759" s="325"/>
      <c r="AG759" s="325"/>
      <c r="AH759" s="325"/>
      <c r="AI759" s="325"/>
      <c r="AJ759" s="325"/>
      <c r="AK759" s="325"/>
      <c r="AL759" s="325"/>
      <c r="AM759" s="326"/>
      <c r="AN759" s="325"/>
    </row>
    <row r="760" spans="11:40" ht="37.5" customHeight="1">
      <c r="K760" s="329"/>
      <c r="AD760" s="323"/>
      <c r="AE760" s="324"/>
      <c r="AF760" s="325"/>
      <c r="AG760" s="325"/>
      <c r="AH760" s="325"/>
      <c r="AI760" s="325"/>
      <c r="AJ760" s="325"/>
      <c r="AK760" s="325"/>
      <c r="AL760" s="325"/>
      <c r="AM760" s="326"/>
      <c r="AN760" s="325"/>
    </row>
    <row r="761" spans="11:40" ht="37.5" customHeight="1">
      <c r="K761" s="329"/>
      <c r="AD761" s="323"/>
      <c r="AE761" s="324"/>
      <c r="AF761" s="325"/>
      <c r="AG761" s="325"/>
      <c r="AH761" s="325"/>
      <c r="AI761" s="325"/>
      <c r="AJ761" s="325"/>
      <c r="AK761" s="325"/>
      <c r="AL761" s="325"/>
      <c r="AM761" s="326"/>
      <c r="AN761" s="325"/>
    </row>
    <row r="762" spans="11:40" ht="37.5" customHeight="1">
      <c r="K762" s="329"/>
      <c r="AD762" s="323"/>
      <c r="AE762" s="324"/>
      <c r="AF762" s="325"/>
      <c r="AG762" s="325"/>
      <c r="AH762" s="325"/>
      <c r="AI762" s="325"/>
      <c r="AJ762" s="325"/>
      <c r="AK762" s="325"/>
      <c r="AL762" s="325"/>
      <c r="AM762" s="326"/>
      <c r="AN762" s="325"/>
    </row>
    <row r="763" spans="11:40" ht="37.5" customHeight="1">
      <c r="K763" s="329"/>
      <c r="AD763" s="323"/>
      <c r="AE763" s="324"/>
      <c r="AF763" s="325"/>
      <c r="AG763" s="325"/>
      <c r="AH763" s="325"/>
      <c r="AI763" s="325"/>
      <c r="AJ763" s="325"/>
      <c r="AK763" s="325"/>
      <c r="AL763" s="325"/>
      <c r="AM763" s="326"/>
      <c r="AN763" s="325"/>
    </row>
    <row r="764" spans="11:40" ht="37.5" customHeight="1">
      <c r="K764" s="329"/>
      <c r="AD764" s="323"/>
      <c r="AE764" s="324"/>
      <c r="AF764" s="325"/>
      <c r="AG764" s="325"/>
      <c r="AH764" s="325"/>
      <c r="AI764" s="325"/>
      <c r="AJ764" s="325"/>
      <c r="AK764" s="325"/>
      <c r="AL764" s="325"/>
      <c r="AM764" s="326"/>
      <c r="AN764" s="325"/>
    </row>
    <row r="765" spans="11:40" ht="37.5" customHeight="1">
      <c r="K765" s="329"/>
      <c r="AD765" s="323"/>
      <c r="AE765" s="324"/>
      <c r="AF765" s="325"/>
      <c r="AG765" s="325"/>
      <c r="AH765" s="325"/>
      <c r="AI765" s="325"/>
      <c r="AJ765" s="325"/>
      <c r="AK765" s="325"/>
      <c r="AL765" s="325"/>
      <c r="AM765" s="326"/>
      <c r="AN765" s="325"/>
    </row>
    <row r="766" spans="11:40" ht="37.5" customHeight="1">
      <c r="K766" s="329"/>
      <c r="AD766" s="323"/>
      <c r="AE766" s="324"/>
      <c r="AF766" s="325"/>
      <c r="AG766" s="325"/>
      <c r="AH766" s="325"/>
      <c r="AI766" s="325"/>
      <c r="AJ766" s="325"/>
      <c r="AK766" s="325"/>
      <c r="AL766" s="325"/>
      <c r="AM766" s="326"/>
      <c r="AN766" s="325"/>
    </row>
    <row r="767" spans="11:40" ht="37.5" customHeight="1">
      <c r="K767" s="329"/>
      <c r="AD767" s="323"/>
      <c r="AE767" s="324"/>
      <c r="AF767" s="325"/>
      <c r="AG767" s="325"/>
      <c r="AH767" s="325"/>
      <c r="AI767" s="325"/>
      <c r="AJ767" s="325"/>
      <c r="AK767" s="325"/>
      <c r="AL767" s="325"/>
      <c r="AM767" s="326"/>
      <c r="AN767" s="325"/>
    </row>
    <row r="768" spans="11:40" ht="37.5" customHeight="1">
      <c r="K768" s="329"/>
      <c r="AD768" s="323"/>
      <c r="AE768" s="324"/>
      <c r="AF768" s="325"/>
      <c r="AG768" s="325"/>
      <c r="AH768" s="325"/>
      <c r="AI768" s="325"/>
      <c r="AJ768" s="325"/>
      <c r="AK768" s="325"/>
      <c r="AL768" s="325"/>
      <c r="AM768" s="326"/>
      <c r="AN768" s="325"/>
    </row>
    <row r="769" spans="11:40" ht="37.5" customHeight="1">
      <c r="K769" s="329"/>
      <c r="AD769" s="323"/>
      <c r="AE769" s="324"/>
      <c r="AF769" s="325"/>
      <c r="AG769" s="325"/>
      <c r="AH769" s="325"/>
      <c r="AI769" s="325"/>
      <c r="AJ769" s="325"/>
      <c r="AK769" s="325"/>
      <c r="AL769" s="325"/>
      <c r="AM769" s="326"/>
      <c r="AN769" s="325"/>
    </row>
    <row r="770" spans="11:40" ht="37.5" customHeight="1">
      <c r="K770" s="329"/>
      <c r="AD770" s="323"/>
      <c r="AE770" s="324"/>
      <c r="AF770" s="325"/>
      <c r="AG770" s="325"/>
      <c r="AH770" s="325"/>
      <c r="AI770" s="325"/>
      <c r="AJ770" s="325"/>
      <c r="AK770" s="325"/>
      <c r="AL770" s="325"/>
      <c r="AM770" s="326"/>
      <c r="AN770" s="325"/>
    </row>
    <row r="771" spans="11:40" ht="37.5" customHeight="1">
      <c r="K771" s="329"/>
      <c r="AD771" s="323"/>
      <c r="AE771" s="324"/>
      <c r="AF771" s="325"/>
      <c r="AG771" s="325"/>
      <c r="AH771" s="325"/>
      <c r="AI771" s="325"/>
      <c r="AJ771" s="325"/>
      <c r="AK771" s="325"/>
      <c r="AL771" s="325"/>
      <c r="AM771" s="326"/>
      <c r="AN771" s="325"/>
    </row>
    <row r="772" spans="11:40" ht="37.5" customHeight="1">
      <c r="K772" s="329"/>
      <c r="AD772" s="323"/>
      <c r="AE772" s="324"/>
      <c r="AF772" s="325"/>
      <c r="AG772" s="325"/>
      <c r="AH772" s="325"/>
      <c r="AI772" s="325"/>
      <c r="AJ772" s="325"/>
      <c r="AK772" s="325"/>
      <c r="AL772" s="325"/>
      <c r="AM772" s="326"/>
      <c r="AN772" s="325"/>
    </row>
    <row r="773" spans="11:40" ht="37.5" customHeight="1">
      <c r="K773" s="329"/>
      <c r="AD773" s="323"/>
      <c r="AE773" s="324"/>
      <c r="AF773" s="325"/>
      <c r="AG773" s="325"/>
      <c r="AH773" s="325"/>
      <c r="AI773" s="325"/>
      <c r="AJ773" s="325"/>
      <c r="AK773" s="325"/>
      <c r="AL773" s="325"/>
      <c r="AM773" s="326"/>
      <c r="AN773" s="325"/>
    </row>
    <row r="774" spans="11:40" ht="37.5" customHeight="1">
      <c r="K774" s="329"/>
      <c r="AD774" s="323"/>
      <c r="AE774" s="324"/>
      <c r="AF774" s="325"/>
      <c r="AG774" s="325"/>
      <c r="AH774" s="325"/>
      <c r="AI774" s="325"/>
      <c r="AJ774" s="325"/>
      <c r="AK774" s="325"/>
      <c r="AL774" s="325"/>
      <c r="AM774" s="326"/>
      <c r="AN774" s="325"/>
    </row>
    <row r="775" spans="11:40" ht="37.5" customHeight="1">
      <c r="K775" s="329"/>
      <c r="AD775" s="323"/>
      <c r="AE775" s="324"/>
      <c r="AF775" s="325"/>
      <c r="AG775" s="325"/>
      <c r="AH775" s="325"/>
      <c r="AI775" s="325"/>
      <c r="AJ775" s="325"/>
      <c r="AK775" s="325"/>
      <c r="AL775" s="325"/>
      <c r="AM775" s="326"/>
      <c r="AN775" s="325"/>
    </row>
    <row r="776" spans="11:40" ht="37.5" customHeight="1">
      <c r="K776" s="329"/>
      <c r="AD776" s="323"/>
      <c r="AE776" s="324"/>
      <c r="AF776" s="325"/>
      <c r="AG776" s="325"/>
      <c r="AH776" s="325"/>
      <c r="AI776" s="325"/>
      <c r="AJ776" s="325"/>
      <c r="AK776" s="325"/>
      <c r="AL776" s="325"/>
      <c r="AM776" s="326"/>
      <c r="AN776" s="325"/>
    </row>
    <row r="777" spans="11:40" ht="37.5" customHeight="1">
      <c r="K777" s="329"/>
      <c r="AD777" s="323"/>
      <c r="AE777" s="324"/>
      <c r="AF777" s="325"/>
      <c r="AG777" s="325"/>
      <c r="AH777" s="325"/>
      <c r="AI777" s="325"/>
      <c r="AJ777" s="325"/>
      <c r="AK777" s="325"/>
      <c r="AL777" s="325"/>
      <c r="AM777" s="326"/>
      <c r="AN777" s="325"/>
    </row>
    <row r="778" spans="11:40" ht="37.5" customHeight="1">
      <c r="K778" s="329"/>
      <c r="AD778" s="323"/>
      <c r="AE778" s="324"/>
      <c r="AF778" s="325"/>
      <c r="AG778" s="325"/>
      <c r="AH778" s="325"/>
      <c r="AI778" s="325"/>
      <c r="AJ778" s="325"/>
      <c r="AK778" s="325"/>
      <c r="AL778" s="325"/>
      <c r="AM778" s="326"/>
      <c r="AN778" s="325"/>
    </row>
    <row r="779" spans="11:40" ht="37.5" customHeight="1">
      <c r="K779" s="329"/>
      <c r="AD779" s="323"/>
      <c r="AE779" s="324"/>
      <c r="AF779" s="325"/>
      <c r="AG779" s="325"/>
      <c r="AH779" s="325"/>
      <c r="AI779" s="325"/>
      <c r="AJ779" s="325"/>
      <c r="AK779" s="325"/>
      <c r="AL779" s="325"/>
      <c r="AM779" s="326"/>
      <c r="AN779" s="325"/>
    </row>
    <row r="780" spans="11:40" ht="37.5" customHeight="1">
      <c r="K780" s="329"/>
      <c r="AD780" s="323"/>
      <c r="AE780" s="324"/>
      <c r="AF780" s="325"/>
      <c r="AG780" s="325"/>
      <c r="AH780" s="325"/>
      <c r="AI780" s="325"/>
      <c r="AJ780" s="325"/>
      <c r="AK780" s="325"/>
      <c r="AL780" s="325"/>
      <c r="AM780" s="326"/>
      <c r="AN780" s="325"/>
    </row>
    <row r="781" spans="11:40" ht="37.5" customHeight="1">
      <c r="K781" s="329"/>
      <c r="AD781" s="323"/>
      <c r="AE781" s="324"/>
      <c r="AF781" s="325"/>
      <c r="AG781" s="325"/>
      <c r="AH781" s="325"/>
      <c r="AI781" s="325"/>
      <c r="AJ781" s="325"/>
      <c r="AK781" s="325"/>
      <c r="AL781" s="325"/>
      <c r="AM781" s="326"/>
      <c r="AN781" s="325"/>
    </row>
    <row r="782" spans="11:40" ht="37.5" customHeight="1">
      <c r="K782" s="329"/>
      <c r="AD782" s="323"/>
      <c r="AE782" s="324"/>
      <c r="AF782" s="325"/>
      <c r="AG782" s="325"/>
      <c r="AH782" s="325"/>
      <c r="AI782" s="325"/>
      <c r="AJ782" s="325"/>
      <c r="AK782" s="325"/>
      <c r="AL782" s="325"/>
      <c r="AM782" s="326"/>
      <c r="AN782" s="325"/>
    </row>
    <row r="783" spans="11:40" ht="37.5" customHeight="1">
      <c r="K783" s="329"/>
      <c r="AD783" s="323"/>
      <c r="AE783" s="324"/>
      <c r="AF783" s="325"/>
      <c r="AG783" s="325"/>
      <c r="AH783" s="325"/>
      <c r="AI783" s="325"/>
      <c r="AJ783" s="325"/>
      <c r="AK783" s="325"/>
      <c r="AL783" s="325"/>
      <c r="AM783" s="326"/>
      <c r="AN783" s="325"/>
    </row>
    <row r="784" spans="11:40" ht="37.5" customHeight="1">
      <c r="K784" s="329"/>
      <c r="AD784" s="323"/>
      <c r="AE784" s="324"/>
      <c r="AF784" s="325"/>
      <c r="AG784" s="325"/>
      <c r="AH784" s="325"/>
      <c r="AI784" s="325"/>
      <c r="AJ784" s="325"/>
      <c r="AK784" s="325"/>
      <c r="AL784" s="325"/>
      <c r="AM784" s="326"/>
      <c r="AN784" s="325"/>
    </row>
    <row r="785" spans="11:40" ht="37.5" customHeight="1">
      <c r="K785" s="329"/>
      <c r="AD785" s="323"/>
      <c r="AE785" s="324"/>
      <c r="AF785" s="325"/>
      <c r="AG785" s="325"/>
      <c r="AH785" s="325"/>
      <c r="AI785" s="325"/>
      <c r="AJ785" s="325"/>
      <c r="AK785" s="325"/>
      <c r="AL785" s="325"/>
      <c r="AM785" s="326"/>
      <c r="AN785" s="325"/>
    </row>
    <row r="786" spans="11:40" ht="37.5" customHeight="1">
      <c r="K786" s="329"/>
      <c r="AD786" s="323"/>
      <c r="AE786" s="324"/>
      <c r="AF786" s="325"/>
      <c r="AG786" s="325"/>
      <c r="AH786" s="325"/>
      <c r="AI786" s="325"/>
      <c r="AJ786" s="325"/>
      <c r="AK786" s="325"/>
      <c r="AL786" s="325"/>
      <c r="AM786" s="326"/>
      <c r="AN786" s="325"/>
    </row>
    <row r="787" spans="11:40" ht="37.5" customHeight="1">
      <c r="K787" s="329"/>
      <c r="AD787" s="323"/>
      <c r="AE787" s="324"/>
      <c r="AF787" s="325"/>
      <c r="AG787" s="325"/>
      <c r="AH787" s="325"/>
      <c r="AI787" s="325"/>
      <c r="AJ787" s="325"/>
      <c r="AK787" s="325"/>
      <c r="AL787" s="325"/>
      <c r="AM787" s="326"/>
      <c r="AN787" s="325"/>
    </row>
    <row r="788" spans="11:40" ht="37.5" customHeight="1">
      <c r="K788" s="329"/>
      <c r="AD788" s="323"/>
      <c r="AE788" s="324"/>
      <c r="AF788" s="325"/>
      <c r="AG788" s="325"/>
      <c r="AH788" s="325"/>
      <c r="AI788" s="325"/>
      <c r="AJ788" s="325"/>
      <c r="AK788" s="325"/>
      <c r="AL788" s="325"/>
      <c r="AM788" s="326"/>
      <c r="AN788" s="325"/>
    </row>
    <row r="789" spans="11:40" ht="37.5" customHeight="1">
      <c r="K789" s="329"/>
      <c r="AD789" s="323"/>
      <c r="AE789" s="324"/>
      <c r="AF789" s="325"/>
      <c r="AG789" s="325"/>
      <c r="AH789" s="325"/>
      <c r="AI789" s="325"/>
      <c r="AJ789" s="325"/>
      <c r="AK789" s="325"/>
      <c r="AL789" s="325"/>
      <c r="AM789" s="326"/>
      <c r="AN789" s="325"/>
    </row>
    <row r="790" spans="11:40" ht="37.5" customHeight="1">
      <c r="K790" s="329"/>
      <c r="AD790" s="323"/>
      <c r="AE790" s="324"/>
      <c r="AF790" s="325"/>
      <c r="AG790" s="325"/>
      <c r="AH790" s="325"/>
      <c r="AI790" s="325"/>
      <c r="AJ790" s="325"/>
      <c r="AK790" s="325"/>
      <c r="AL790" s="325"/>
      <c r="AM790" s="326"/>
      <c r="AN790" s="325"/>
    </row>
    <row r="791" spans="11:40" ht="37.5" customHeight="1">
      <c r="K791" s="329"/>
      <c r="AD791" s="323"/>
      <c r="AE791" s="324"/>
      <c r="AF791" s="325"/>
      <c r="AG791" s="325"/>
      <c r="AH791" s="325"/>
      <c r="AI791" s="325"/>
      <c r="AJ791" s="325"/>
      <c r="AK791" s="325"/>
      <c r="AL791" s="325"/>
      <c r="AM791" s="326"/>
      <c r="AN791" s="325"/>
    </row>
    <row r="792" spans="11:40" ht="37.5" customHeight="1">
      <c r="K792" s="329"/>
      <c r="AD792" s="323"/>
      <c r="AE792" s="324"/>
      <c r="AF792" s="325"/>
      <c r="AG792" s="325"/>
      <c r="AH792" s="325"/>
      <c r="AI792" s="325"/>
      <c r="AJ792" s="325"/>
      <c r="AK792" s="325"/>
      <c r="AL792" s="325"/>
      <c r="AM792" s="326"/>
      <c r="AN792" s="325"/>
    </row>
    <row r="793" spans="11:40" ht="37.5" customHeight="1">
      <c r="K793" s="329"/>
      <c r="AD793" s="323"/>
      <c r="AE793" s="324"/>
      <c r="AF793" s="325"/>
      <c r="AG793" s="325"/>
      <c r="AH793" s="325"/>
      <c r="AI793" s="325"/>
      <c r="AJ793" s="325"/>
      <c r="AK793" s="325"/>
      <c r="AL793" s="325"/>
      <c r="AM793" s="326"/>
      <c r="AN793" s="325"/>
    </row>
    <row r="794" spans="11:40" ht="37.5" customHeight="1">
      <c r="K794" s="329"/>
      <c r="AD794" s="323"/>
      <c r="AE794" s="324"/>
      <c r="AF794" s="325"/>
      <c r="AG794" s="325"/>
      <c r="AH794" s="325"/>
      <c r="AI794" s="325"/>
      <c r="AJ794" s="325"/>
      <c r="AK794" s="325"/>
      <c r="AL794" s="325"/>
      <c r="AM794" s="326"/>
      <c r="AN794" s="325"/>
    </row>
    <row r="795" spans="11:40" ht="37.5" customHeight="1">
      <c r="K795" s="329"/>
      <c r="AD795" s="323"/>
      <c r="AE795" s="324"/>
      <c r="AF795" s="325"/>
      <c r="AG795" s="325"/>
      <c r="AH795" s="325"/>
      <c r="AI795" s="325"/>
      <c r="AJ795" s="325"/>
      <c r="AK795" s="325"/>
      <c r="AL795" s="325"/>
      <c r="AM795" s="326"/>
      <c r="AN795" s="325"/>
    </row>
    <row r="796" spans="11:40" ht="37.5" customHeight="1">
      <c r="K796" s="329"/>
      <c r="AD796" s="323"/>
      <c r="AE796" s="324"/>
      <c r="AF796" s="325"/>
      <c r="AG796" s="325"/>
      <c r="AH796" s="325"/>
      <c r="AI796" s="325"/>
      <c r="AJ796" s="325"/>
      <c r="AK796" s="325"/>
      <c r="AL796" s="325"/>
      <c r="AM796" s="326"/>
      <c r="AN796" s="325"/>
    </row>
    <row r="797" spans="11:40" ht="37.5" customHeight="1">
      <c r="K797" s="329"/>
      <c r="AD797" s="323"/>
      <c r="AE797" s="324"/>
      <c r="AF797" s="325"/>
      <c r="AG797" s="325"/>
      <c r="AH797" s="325"/>
      <c r="AI797" s="325"/>
      <c r="AJ797" s="325"/>
      <c r="AK797" s="325"/>
      <c r="AL797" s="325"/>
      <c r="AM797" s="326"/>
      <c r="AN797" s="325"/>
    </row>
    <row r="798" spans="11:40" ht="37.5" customHeight="1">
      <c r="K798" s="329"/>
      <c r="AD798" s="323"/>
      <c r="AE798" s="324"/>
      <c r="AF798" s="325"/>
      <c r="AG798" s="325"/>
      <c r="AH798" s="325"/>
      <c r="AI798" s="325"/>
      <c r="AJ798" s="325"/>
      <c r="AK798" s="325"/>
      <c r="AL798" s="325"/>
      <c r="AM798" s="326"/>
      <c r="AN798" s="325"/>
    </row>
    <row r="799" spans="11:40" ht="37.5" customHeight="1">
      <c r="K799" s="329"/>
      <c r="AD799" s="323"/>
      <c r="AE799" s="324"/>
      <c r="AF799" s="325"/>
      <c r="AG799" s="325"/>
      <c r="AH799" s="325"/>
      <c r="AI799" s="325"/>
      <c r="AJ799" s="325"/>
      <c r="AK799" s="325"/>
      <c r="AL799" s="325"/>
      <c r="AM799" s="326"/>
      <c r="AN799" s="325"/>
    </row>
    <row r="800" spans="11:40" ht="37.5" customHeight="1">
      <c r="K800" s="329"/>
      <c r="AD800" s="323"/>
      <c r="AE800" s="324"/>
      <c r="AF800" s="325"/>
      <c r="AG800" s="325"/>
      <c r="AH800" s="325"/>
      <c r="AI800" s="325"/>
      <c r="AJ800" s="325"/>
      <c r="AK800" s="325"/>
      <c r="AL800" s="325"/>
      <c r="AM800" s="326"/>
      <c r="AN800" s="325"/>
    </row>
    <row r="801" spans="11:40" ht="37.5" customHeight="1">
      <c r="K801" s="329"/>
      <c r="AD801" s="323"/>
      <c r="AE801" s="324"/>
      <c r="AF801" s="325"/>
      <c r="AG801" s="325"/>
      <c r="AH801" s="325"/>
      <c r="AI801" s="325"/>
      <c r="AJ801" s="325"/>
      <c r="AK801" s="325"/>
      <c r="AL801" s="325"/>
      <c r="AM801" s="326"/>
      <c r="AN801" s="325"/>
    </row>
    <row r="802" spans="11:40" ht="37.5" customHeight="1">
      <c r="K802" s="329"/>
      <c r="AD802" s="323"/>
      <c r="AE802" s="324"/>
      <c r="AF802" s="325"/>
      <c r="AG802" s="325"/>
      <c r="AH802" s="325"/>
      <c r="AI802" s="325"/>
      <c r="AJ802" s="325"/>
      <c r="AK802" s="325"/>
      <c r="AL802" s="325"/>
      <c r="AM802" s="326"/>
      <c r="AN802" s="325"/>
    </row>
    <row r="803" spans="11:40" ht="37.5" customHeight="1">
      <c r="K803" s="329"/>
      <c r="AD803" s="323"/>
      <c r="AE803" s="324"/>
      <c r="AF803" s="325"/>
      <c r="AG803" s="325"/>
      <c r="AH803" s="325"/>
      <c r="AI803" s="325"/>
      <c r="AJ803" s="325"/>
      <c r="AK803" s="325"/>
      <c r="AL803" s="325"/>
      <c r="AM803" s="326"/>
      <c r="AN803" s="325"/>
    </row>
    <row r="804" spans="11:40" ht="37.5" customHeight="1">
      <c r="K804" s="329"/>
      <c r="AD804" s="323"/>
      <c r="AE804" s="324"/>
      <c r="AF804" s="325"/>
      <c r="AG804" s="325"/>
      <c r="AH804" s="325"/>
      <c r="AI804" s="325"/>
      <c r="AJ804" s="325"/>
      <c r="AK804" s="325"/>
      <c r="AL804" s="325"/>
      <c r="AM804" s="326"/>
      <c r="AN804" s="325"/>
    </row>
    <row r="805" spans="11:40" ht="37.5" customHeight="1">
      <c r="K805" s="329"/>
      <c r="AD805" s="323"/>
      <c r="AE805" s="324"/>
      <c r="AF805" s="325"/>
      <c r="AG805" s="325"/>
      <c r="AH805" s="325"/>
      <c r="AI805" s="325"/>
      <c r="AJ805" s="325"/>
      <c r="AK805" s="325"/>
      <c r="AL805" s="325"/>
      <c r="AM805" s="326"/>
      <c r="AN805" s="325"/>
    </row>
    <row r="806" spans="11:40" ht="37.5" customHeight="1">
      <c r="K806" s="329"/>
      <c r="AD806" s="323"/>
      <c r="AE806" s="324"/>
      <c r="AF806" s="325"/>
      <c r="AG806" s="325"/>
      <c r="AH806" s="325"/>
      <c r="AI806" s="325"/>
      <c r="AJ806" s="325"/>
      <c r="AK806" s="325"/>
      <c r="AL806" s="325"/>
      <c r="AM806" s="326"/>
      <c r="AN806" s="325"/>
    </row>
    <row r="807" spans="11:40" ht="37.5" customHeight="1">
      <c r="K807" s="329"/>
      <c r="AD807" s="323"/>
      <c r="AE807" s="324"/>
      <c r="AF807" s="325"/>
      <c r="AG807" s="325"/>
      <c r="AH807" s="325"/>
      <c r="AI807" s="325"/>
      <c r="AJ807" s="325"/>
      <c r="AK807" s="325"/>
      <c r="AL807" s="325"/>
      <c r="AM807" s="326"/>
      <c r="AN807" s="325"/>
    </row>
    <row r="808" spans="11:40" ht="37.5" customHeight="1">
      <c r="K808" s="329"/>
      <c r="AD808" s="323"/>
      <c r="AE808" s="324"/>
      <c r="AF808" s="325"/>
      <c r="AG808" s="325"/>
      <c r="AH808" s="325"/>
      <c r="AI808" s="325"/>
      <c r="AJ808" s="325"/>
      <c r="AK808" s="325"/>
      <c r="AL808" s="325"/>
      <c r="AM808" s="326"/>
      <c r="AN808" s="325"/>
    </row>
    <row r="809" spans="11:40" ht="37.5" customHeight="1">
      <c r="K809" s="329"/>
      <c r="AD809" s="323"/>
      <c r="AE809" s="324"/>
      <c r="AF809" s="325"/>
      <c r="AG809" s="325"/>
      <c r="AH809" s="325"/>
      <c r="AI809" s="325"/>
      <c r="AJ809" s="325"/>
      <c r="AK809" s="325"/>
      <c r="AL809" s="325"/>
      <c r="AM809" s="326"/>
      <c r="AN809" s="325"/>
    </row>
    <row r="810" spans="11:40" ht="37.5" customHeight="1">
      <c r="K810" s="329"/>
      <c r="AD810" s="323"/>
      <c r="AE810" s="324"/>
      <c r="AF810" s="325"/>
      <c r="AG810" s="325"/>
      <c r="AH810" s="325"/>
      <c r="AI810" s="325"/>
      <c r="AJ810" s="325"/>
      <c r="AK810" s="325"/>
      <c r="AL810" s="325"/>
      <c r="AM810" s="326"/>
      <c r="AN810" s="325"/>
    </row>
    <row r="811" spans="11:40" ht="37.5" customHeight="1">
      <c r="K811" s="329"/>
      <c r="AD811" s="323"/>
      <c r="AE811" s="324"/>
      <c r="AF811" s="325"/>
      <c r="AG811" s="325"/>
      <c r="AH811" s="325"/>
      <c r="AI811" s="325"/>
      <c r="AJ811" s="325"/>
      <c r="AK811" s="325"/>
      <c r="AL811" s="325"/>
      <c r="AM811" s="326"/>
      <c r="AN811" s="325"/>
    </row>
    <row r="812" spans="11:40" ht="37.5" customHeight="1">
      <c r="K812" s="329"/>
      <c r="AD812" s="323"/>
      <c r="AE812" s="324"/>
      <c r="AF812" s="325"/>
      <c r="AG812" s="325"/>
      <c r="AH812" s="325"/>
      <c r="AI812" s="325"/>
      <c r="AJ812" s="325"/>
      <c r="AK812" s="325"/>
      <c r="AL812" s="325"/>
      <c r="AM812" s="326"/>
      <c r="AN812" s="325"/>
    </row>
    <row r="813" spans="11:40" ht="37.5" customHeight="1">
      <c r="K813" s="329"/>
      <c r="AD813" s="323"/>
      <c r="AE813" s="324"/>
      <c r="AF813" s="325"/>
      <c r="AG813" s="325"/>
      <c r="AH813" s="325"/>
      <c r="AI813" s="325"/>
      <c r="AJ813" s="325"/>
      <c r="AK813" s="325"/>
      <c r="AL813" s="325"/>
      <c r="AM813" s="326"/>
      <c r="AN813" s="325"/>
    </row>
    <row r="814" spans="11:40" ht="37.5" customHeight="1">
      <c r="K814" s="329"/>
      <c r="AD814" s="323"/>
      <c r="AE814" s="324"/>
      <c r="AF814" s="325"/>
      <c r="AG814" s="325"/>
      <c r="AH814" s="325"/>
      <c r="AI814" s="325"/>
      <c r="AJ814" s="325"/>
      <c r="AK814" s="325"/>
      <c r="AL814" s="325"/>
      <c r="AM814" s="326"/>
      <c r="AN814" s="325"/>
    </row>
    <row r="815" spans="11:40" ht="37.5" customHeight="1">
      <c r="K815" s="329"/>
      <c r="AD815" s="323"/>
      <c r="AE815" s="324"/>
      <c r="AF815" s="325"/>
      <c r="AG815" s="325"/>
      <c r="AH815" s="325"/>
      <c r="AI815" s="325"/>
      <c r="AJ815" s="325"/>
      <c r="AK815" s="325"/>
      <c r="AL815" s="325"/>
      <c r="AM815" s="326"/>
      <c r="AN815" s="325"/>
    </row>
    <row r="816" spans="11:40" ht="37.5" customHeight="1">
      <c r="K816" s="329"/>
      <c r="AD816" s="323"/>
      <c r="AE816" s="324"/>
      <c r="AF816" s="325"/>
      <c r="AG816" s="325"/>
      <c r="AH816" s="325"/>
      <c r="AI816" s="325"/>
      <c r="AJ816" s="325"/>
      <c r="AK816" s="325"/>
      <c r="AL816" s="325"/>
      <c r="AM816" s="326"/>
      <c r="AN816" s="325"/>
    </row>
    <row r="817" spans="11:40" ht="37.5" customHeight="1">
      <c r="K817" s="329"/>
      <c r="AD817" s="323"/>
      <c r="AE817" s="324"/>
      <c r="AF817" s="325"/>
      <c r="AG817" s="325"/>
      <c r="AH817" s="325"/>
      <c r="AI817" s="325"/>
      <c r="AJ817" s="325"/>
      <c r="AK817" s="325"/>
      <c r="AL817" s="325"/>
      <c r="AM817" s="326"/>
      <c r="AN817" s="325"/>
    </row>
    <row r="818" spans="11:40" ht="37.5" customHeight="1">
      <c r="K818" s="329"/>
      <c r="AD818" s="323"/>
      <c r="AE818" s="324"/>
      <c r="AF818" s="325"/>
      <c r="AG818" s="325"/>
      <c r="AH818" s="325"/>
      <c r="AI818" s="325"/>
      <c r="AJ818" s="325"/>
      <c r="AK818" s="325"/>
      <c r="AL818" s="325"/>
      <c r="AM818" s="326"/>
      <c r="AN818" s="325"/>
    </row>
    <row r="819" spans="11:40" ht="37.5" customHeight="1">
      <c r="K819" s="329"/>
      <c r="AD819" s="323"/>
      <c r="AE819" s="324"/>
      <c r="AF819" s="325"/>
      <c r="AG819" s="325"/>
      <c r="AH819" s="325"/>
      <c r="AI819" s="325"/>
      <c r="AJ819" s="325"/>
      <c r="AK819" s="325"/>
      <c r="AL819" s="325"/>
      <c r="AM819" s="326"/>
      <c r="AN819" s="325"/>
    </row>
    <row r="820" spans="11:40" ht="37.5" customHeight="1">
      <c r="K820" s="329"/>
      <c r="AD820" s="323"/>
      <c r="AE820" s="324"/>
      <c r="AF820" s="325"/>
      <c r="AG820" s="325"/>
      <c r="AH820" s="325"/>
      <c r="AI820" s="325"/>
      <c r="AJ820" s="325"/>
      <c r="AK820" s="325"/>
      <c r="AL820" s="325"/>
      <c r="AM820" s="326"/>
      <c r="AN820" s="325"/>
    </row>
    <row r="821" spans="11:40" ht="37.5" customHeight="1">
      <c r="K821" s="329"/>
      <c r="AD821" s="323"/>
      <c r="AE821" s="324"/>
      <c r="AF821" s="325"/>
      <c r="AG821" s="325"/>
      <c r="AH821" s="325"/>
      <c r="AI821" s="325"/>
      <c r="AJ821" s="325"/>
      <c r="AK821" s="325"/>
      <c r="AL821" s="325"/>
      <c r="AM821" s="326"/>
      <c r="AN821" s="325"/>
    </row>
    <row r="822" spans="11:40" ht="37.5" customHeight="1">
      <c r="K822" s="329"/>
      <c r="AD822" s="323"/>
      <c r="AE822" s="324"/>
      <c r="AF822" s="325"/>
      <c r="AG822" s="325"/>
      <c r="AH822" s="325"/>
      <c r="AI822" s="325"/>
      <c r="AJ822" s="325"/>
      <c r="AK822" s="325"/>
      <c r="AL822" s="325"/>
      <c r="AM822" s="326"/>
      <c r="AN822" s="325"/>
    </row>
    <row r="823" spans="11:40" ht="37.5" customHeight="1">
      <c r="K823" s="329"/>
      <c r="AD823" s="323"/>
      <c r="AE823" s="324"/>
      <c r="AF823" s="325"/>
      <c r="AG823" s="325"/>
      <c r="AH823" s="325"/>
      <c r="AI823" s="325"/>
      <c r="AJ823" s="325"/>
      <c r="AK823" s="325"/>
      <c r="AL823" s="325"/>
      <c r="AM823" s="326"/>
      <c r="AN823" s="325"/>
    </row>
    <row r="824" spans="11:40" ht="37.5" customHeight="1">
      <c r="K824" s="329"/>
      <c r="AD824" s="323"/>
      <c r="AE824" s="324"/>
      <c r="AF824" s="325"/>
      <c r="AG824" s="325"/>
      <c r="AH824" s="325"/>
      <c r="AI824" s="325"/>
      <c r="AJ824" s="325"/>
      <c r="AK824" s="325"/>
      <c r="AL824" s="325"/>
      <c r="AM824" s="326"/>
      <c r="AN824" s="325"/>
    </row>
    <row r="825" spans="11:40" ht="37.5" customHeight="1">
      <c r="K825" s="329"/>
      <c r="AD825" s="323"/>
      <c r="AE825" s="324"/>
      <c r="AF825" s="325"/>
      <c r="AG825" s="325"/>
      <c r="AH825" s="325"/>
      <c r="AI825" s="325"/>
      <c r="AJ825" s="325"/>
      <c r="AK825" s="325"/>
      <c r="AL825" s="325"/>
      <c r="AM825" s="326"/>
      <c r="AN825" s="325"/>
    </row>
    <row r="826" spans="11:40" ht="37.5" customHeight="1">
      <c r="K826" s="329"/>
      <c r="AD826" s="323"/>
      <c r="AE826" s="324"/>
      <c r="AF826" s="325"/>
      <c r="AG826" s="325"/>
      <c r="AH826" s="325"/>
      <c r="AI826" s="325"/>
      <c r="AJ826" s="325"/>
      <c r="AK826" s="325"/>
      <c r="AL826" s="325"/>
      <c r="AM826" s="326"/>
      <c r="AN826" s="325"/>
    </row>
    <row r="827" spans="11:40" ht="37.5" customHeight="1">
      <c r="K827" s="329"/>
      <c r="AD827" s="323"/>
      <c r="AE827" s="324"/>
      <c r="AF827" s="325"/>
      <c r="AG827" s="325"/>
      <c r="AH827" s="325"/>
      <c r="AI827" s="325"/>
      <c r="AJ827" s="325"/>
      <c r="AK827" s="325"/>
      <c r="AL827" s="325"/>
      <c r="AM827" s="326"/>
      <c r="AN827" s="325"/>
    </row>
    <row r="828" spans="11:40" ht="37.5" customHeight="1">
      <c r="K828" s="329"/>
      <c r="AD828" s="323"/>
      <c r="AE828" s="324"/>
      <c r="AF828" s="325"/>
      <c r="AG828" s="325"/>
      <c r="AH828" s="325"/>
      <c r="AI828" s="325"/>
      <c r="AJ828" s="325"/>
      <c r="AK828" s="325"/>
      <c r="AL828" s="325"/>
      <c r="AM828" s="326"/>
      <c r="AN828" s="325"/>
    </row>
    <row r="829" spans="11:40" ht="37.5" customHeight="1">
      <c r="K829" s="329"/>
      <c r="AD829" s="323"/>
      <c r="AE829" s="324"/>
      <c r="AF829" s="325"/>
      <c r="AG829" s="325"/>
      <c r="AH829" s="325"/>
      <c r="AI829" s="325"/>
      <c r="AJ829" s="325"/>
      <c r="AK829" s="325"/>
      <c r="AL829" s="325"/>
      <c r="AM829" s="326"/>
      <c r="AN829" s="325"/>
    </row>
    <row r="830" spans="11:40" ht="37.5" customHeight="1">
      <c r="K830" s="329"/>
      <c r="AD830" s="323"/>
      <c r="AE830" s="324"/>
      <c r="AF830" s="325"/>
      <c r="AG830" s="325"/>
      <c r="AH830" s="325"/>
      <c r="AI830" s="325"/>
      <c r="AJ830" s="325"/>
      <c r="AK830" s="325"/>
      <c r="AL830" s="325"/>
      <c r="AM830" s="326"/>
      <c r="AN830" s="325"/>
    </row>
    <row r="831" spans="11:40" ht="37.5" customHeight="1">
      <c r="K831" s="329"/>
      <c r="AD831" s="323"/>
      <c r="AE831" s="324"/>
      <c r="AF831" s="325"/>
      <c r="AG831" s="325"/>
      <c r="AH831" s="325"/>
      <c r="AI831" s="325"/>
      <c r="AJ831" s="325"/>
      <c r="AK831" s="325"/>
      <c r="AL831" s="325"/>
      <c r="AM831" s="326"/>
      <c r="AN831" s="325"/>
    </row>
    <row r="832" spans="11:40" ht="37.5" customHeight="1">
      <c r="K832" s="329"/>
      <c r="AD832" s="323"/>
      <c r="AE832" s="324"/>
      <c r="AF832" s="325"/>
      <c r="AG832" s="325"/>
      <c r="AH832" s="325"/>
      <c r="AI832" s="325"/>
      <c r="AJ832" s="325"/>
      <c r="AK832" s="325"/>
      <c r="AL832" s="325"/>
      <c r="AM832" s="326"/>
      <c r="AN832" s="325"/>
    </row>
    <row r="833" spans="11:40" ht="37.5" customHeight="1">
      <c r="K833" s="329"/>
      <c r="AD833" s="323"/>
      <c r="AE833" s="324"/>
      <c r="AF833" s="325"/>
      <c r="AG833" s="325"/>
      <c r="AH833" s="325"/>
      <c r="AI833" s="325"/>
      <c r="AJ833" s="325"/>
      <c r="AK833" s="325"/>
      <c r="AL833" s="325"/>
      <c r="AM833" s="326"/>
      <c r="AN833" s="325"/>
    </row>
    <row r="834" spans="11:40" ht="37.5" customHeight="1">
      <c r="K834" s="329"/>
      <c r="AD834" s="323"/>
      <c r="AE834" s="324"/>
      <c r="AF834" s="325"/>
      <c r="AG834" s="325"/>
      <c r="AH834" s="325"/>
      <c r="AI834" s="325"/>
      <c r="AJ834" s="325"/>
      <c r="AK834" s="325"/>
      <c r="AL834" s="325"/>
      <c r="AM834" s="326"/>
      <c r="AN834" s="325"/>
    </row>
    <row r="835" spans="11:40" ht="37.5" customHeight="1">
      <c r="K835" s="329"/>
      <c r="AD835" s="323"/>
      <c r="AE835" s="324"/>
      <c r="AF835" s="325"/>
      <c r="AG835" s="325"/>
      <c r="AH835" s="325"/>
      <c r="AI835" s="325"/>
      <c r="AJ835" s="325"/>
      <c r="AK835" s="325"/>
      <c r="AL835" s="325"/>
      <c r="AM835" s="326"/>
      <c r="AN835" s="325"/>
    </row>
    <row r="836" spans="11:40" ht="37.5" customHeight="1">
      <c r="K836" s="329"/>
      <c r="AD836" s="323"/>
      <c r="AE836" s="324"/>
      <c r="AF836" s="325"/>
      <c r="AG836" s="325"/>
      <c r="AH836" s="325"/>
      <c r="AI836" s="325"/>
      <c r="AJ836" s="325"/>
      <c r="AK836" s="325"/>
      <c r="AL836" s="325"/>
      <c r="AM836" s="326"/>
      <c r="AN836" s="325"/>
    </row>
    <row r="837" spans="11:40" ht="37.5" customHeight="1">
      <c r="K837" s="329"/>
      <c r="AD837" s="323"/>
      <c r="AE837" s="324"/>
      <c r="AF837" s="325"/>
      <c r="AG837" s="325"/>
      <c r="AH837" s="325"/>
      <c r="AI837" s="325"/>
      <c r="AJ837" s="325"/>
      <c r="AK837" s="325"/>
      <c r="AL837" s="325"/>
      <c r="AM837" s="326"/>
      <c r="AN837" s="325"/>
    </row>
    <row r="838" spans="11:40" ht="37.5" customHeight="1">
      <c r="K838" s="329"/>
      <c r="AD838" s="323"/>
      <c r="AE838" s="324"/>
      <c r="AF838" s="325"/>
      <c r="AG838" s="325"/>
      <c r="AH838" s="325"/>
      <c r="AI838" s="325"/>
      <c r="AJ838" s="325"/>
      <c r="AK838" s="325"/>
      <c r="AL838" s="325"/>
      <c r="AM838" s="326"/>
      <c r="AN838" s="325"/>
    </row>
    <row r="839" spans="11:40" ht="37.5" customHeight="1">
      <c r="K839" s="329"/>
      <c r="AD839" s="323"/>
      <c r="AE839" s="324"/>
      <c r="AF839" s="325"/>
      <c r="AG839" s="325"/>
      <c r="AH839" s="325"/>
      <c r="AI839" s="325"/>
      <c r="AJ839" s="325"/>
      <c r="AK839" s="325"/>
      <c r="AL839" s="325"/>
      <c r="AM839" s="326"/>
      <c r="AN839" s="325"/>
    </row>
    <row r="840" spans="11:40" ht="37.5" customHeight="1">
      <c r="K840" s="329"/>
      <c r="AD840" s="323"/>
      <c r="AE840" s="324"/>
      <c r="AF840" s="325"/>
      <c r="AG840" s="325"/>
      <c r="AH840" s="325"/>
      <c r="AI840" s="325"/>
      <c r="AJ840" s="325"/>
      <c r="AK840" s="325"/>
      <c r="AL840" s="325"/>
      <c r="AM840" s="326"/>
      <c r="AN840" s="325"/>
    </row>
    <row r="841" spans="11:40" ht="37.5" customHeight="1">
      <c r="K841" s="329"/>
      <c r="AD841" s="323"/>
      <c r="AE841" s="324"/>
      <c r="AF841" s="325"/>
      <c r="AG841" s="325"/>
      <c r="AH841" s="325"/>
      <c r="AI841" s="325"/>
      <c r="AJ841" s="325"/>
      <c r="AK841" s="325"/>
      <c r="AL841" s="325"/>
      <c r="AM841" s="326"/>
      <c r="AN841" s="325"/>
    </row>
    <row r="842" spans="11:40" ht="37.5" customHeight="1">
      <c r="K842" s="329"/>
      <c r="AD842" s="323"/>
      <c r="AE842" s="324"/>
      <c r="AF842" s="325"/>
      <c r="AG842" s="325"/>
      <c r="AH842" s="325"/>
      <c r="AI842" s="325"/>
      <c r="AJ842" s="325"/>
      <c r="AK842" s="325"/>
      <c r="AL842" s="325"/>
      <c r="AM842" s="326"/>
      <c r="AN842" s="325"/>
    </row>
    <row r="843" spans="11:40" ht="37.5" customHeight="1">
      <c r="K843" s="329"/>
      <c r="AD843" s="323"/>
      <c r="AE843" s="324"/>
      <c r="AF843" s="325"/>
      <c r="AG843" s="325"/>
      <c r="AH843" s="325"/>
      <c r="AI843" s="325"/>
      <c r="AJ843" s="325"/>
      <c r="AK843" s="325"/>
      <c r="AL843" s="325"/>
      <c r="AM843" s="326"/>
      <c r="AN843" s="325"/>
    </row>
    <row r="844" spans="11:40" ht="37.5" customHeight="1">
      <c r="K844" s="329"/>
      <c r="AD844" s="323"/>
      <c r="AE844" s="324"/>
      <c r="AF844" s="325"/>
      <c r="AG844" s="325"/>
      <c r="AH844" s="325"/>
      <c r="AI844" s="325"/>
      <c r="AJ844" s="325"/>
      <c r="AK844" s="325"/>
      <c r="AL844" s="325"/>
      <c r="AM844" s="326"/>
      <c r="AN844" s="325"/>
    </row>
    <row r="845" spans="11:40" ht="37.5" customHeight="1">
      <c r="K845" s="329"/>
      <c r="AD845" s="323"/>
      <c r="AE845" s="324"/>
      <c r="AF845" s="325"/>
      <c r="AG845" s="325"/>
      <c r="AH845" s="325"/>
      <c r="AI845" s="325"/>
      <c r="AJ845" s="325"/>
      <c r="AK845" s="325"/>
      <c r="AL845" s="325"/>
      <c r="AM845" s="326"/>
      <c r="AN845" s="325"/>
    </row>
    <row r="846" spans="11:40" ht="37.5" customHeight="1">
      <c r="K846" s="329"/>
      <c r="AD846" s="323"/>
      <c r="AE846" s="324"/>
      <c r="AF846" s="325"/>
      <c r="AG846" s="325"/>
      <c r="AH846" s="325"/>
      <c r="AI846" s="325"/>
      <c r="AJ846" s="325"/>
      <c r="AK846" s="325"/>
      <c r="AL846" s="325"/>
      <c r="AM846" s="326"/>
      <c r="AN846" s="325"/>
    </row>
    <row r="847" spans="11:40" ht="37.5" customHeight="1">
      <c r="K847" s="329"/>
      <c r="AD847" s="323"/>
      <c r="AE847" s="324"/>
      <c r="AF847" s="325"/>
      <c r="AG847" s="325"/>
      <c r="AH847" s="325"/>
      <c r="AI847" s="325"/>
      <c r="AJ847" s="325"/>
      <c r="AK847" s="325"/>
      <c r="AL847" s="325"/>
      <c r="AM847" s="326"/>
      <c r="AN847" s="325"/>
    </row>
    <row r="848" spans="11:40" ht="37.5" customHeight="1">
      <c r="K848" s="329"/>
      <c r="AD848" s="323"/>
      <c r="AE848" s="324"/>
      <c r="AF848" s="325"/>
      <c r="AG848" s="325"/>
      <c r="AH848" s="325"/>
      <c r="AI848" s="325"/>
      <c r="AJ848" s="325"/>
      <c r="AK848" s="325"/>
      <c r="AL848" s="325"/>
      <c r="AM848" s="326"/>
      <c r="AN848" s="325"/>
    </row>
    <row r="849" spans="11:40" ht="37.5" customHeight="1">
      <c r="K849" s="329"/>
      <c r="AD849" s="323"/>
      <c r="AE849" s="324"/>
      <c r="AF849" s="325"/>
      <c r="AG849" s="325"/>
      <c r="AH849" s="325"/>
      <c r="AI849" s="325"/>
      <c r="AJ849" s="325"/>
      <c r="AK849" s="325"/>
      <c r="AL849" s="325"/>
      <c r="AM849" s="326"/>
      <c r="AN849" s="325"/>
    </row>
    <row r="850" spans="11:40" ht="37.5" customHeight="1">
      <c r="K850" s="329"/>
      <c r="AD850" s="323"/>
      <c r="AE850" s="324"/>
      <c r="AF850" s="325"/>
      <c r="AG850" s="325"/>
      <c r="AH850" s="325"/>
      <c r="AI850" s="325"/>
      <c r="AJ850" s="325"/>
      <c r="AK850" s="325"/>
      <c r="AL850" s="325"/>
      <c r="AM850" s="326"/>
      <c r="AN850" s="325"/>
    </row>
    <row r="851" spans="11:40" ht="37.5" customHeight="1">
      <c r="K851" s="329"/>
      <c r="AD851" s="323"/>
      <c r="AE851" s="324"/>
      <c r="AF851" s="325"/>
      <c r="AG851" s="325"/>
      <c r="AH851" s="325"/>
      <c r="AI851" s="325"/>
      <c r="AJ851" s="325"/>
      <c r="AK851" s="325"/>
      <c r="AL851" s="325"/>
      <c r="AM851" s="326"/>
      <c r="AN851" s="325"/>
    </row>
    <row r="852" spans="11:40" ht="37.5" customHeight="1">
      <c r="K852" s="329"/>
      <c r="AD852" s="323"/>
      <c r="AE852" s="324"/>
      <c r="AF852" s="325"/>
      <c r="AG852" s="325"/>
      <c r="AH852" s="325"/>
      <c r="AI852" s="325"/>
      <c r="AJ852" s="325"/>
      <c r="AK852" s="325"/>
      <c r="AL852" s="325"/>
      <c r="AM852" s="326"/>
      <c r="AN852" s="325"/>
    </row>
    <row r="853" spans="11:40" ht="37.5" customHeight="1">
      <c r="K853" s="329"/>
      <c r="AD853" s="323"/>
      <c r="AE853" s="324"/>
      <c r="AF853" s="325"/>
      <c r="AG853" s="325"/>
      <c r="AH853" s="325"/>
      <c r="AI853" s="325"/>
      <c r="AJ853" s="325"/>
      <c r="AK853" s="325"/>
      <c r="AL853" s="325"/>
      <c r="AM853" s="326"/>
      <c r="AN853" s="325"/>
    </row>
    <row r="854" spans="11:40" ht="37.5" customHeight="1">
      <c r="K854" s="329"/>
      <c r="AD854" s="323"/>
      <c r="AE854" s="324"/>
      <c r="AF854" s="325"/>
      <c r="AG854" s="325"/>
      <c r="AH854" s="325"/>
      <c r="AI854" s="325"/>
      <c r="AJ854" s="325"/>
      <c r="AK854" s="325"/>
      <c r="AL854" s="325"/>
      <c r="AM854" s="326"/>
      <c r="AN854" s="325"/>
    </row>
    <row r="855" spans="11:40" ht="37.5" customHeight="1">
      <c r="K855" s="329"/>
      <c r="AD855" s="323"/>
      <c r="AE855" s="324"/>
      <c r="AF855" s="325"/>
      <c r="AG855" s="325"/>
      <c r="AH855" s="325"/>
      <c r="AI855" s="325"/>
      <c r="AJ855" s="325"/>
      <c r="AK855" s="325"/>
      <c r="AL855" s="325"/>
      <c r="AM855" s="326"/>
      <c r="AN855" s="325"/>
    </row>
    <row r="856" spans="11:40" ht="37.5" customHeight="1">
      <c r="K856" s="329"/>
      <c r="AD856" s="323"/>
      <c r="AE856" s="324"/>
      <c r="AF856" s="325"/>
      <c r="AG856" s="325"/>
      <c r="AH856" s="325"/>
      <c r="AI856" s="325"/>
      <c r="AJ856" s="325"/>
      <c r="AK856" s="325"/>
      <c r="AL856" s="325"/>
      <c r="AM856" s="326"/>
      <c r="AN856" s="325"/>
    </row>
    <row r="857" spans="11:40" ht="37.5" customHeight="1">
      <c r="K857" s="329"/>
      <c r="AD857" s="323"/>
      <c r="AE857" s="324"/>
      <c r="AF857" s="325"/>
      <c r="AG857" s="325"/>
      <c r="AH857" s="325"/>
      <c r="AI857" s="325"/>
      <c r="AJ857" s="325"/>
      <c r="AK857" s="325"/>
      <c r="AL857" s="325"/>
      <c r="AM857" s="326"/>
      <c r="AN857" s="325"/>
    </row>
    <row r="858" spans="11:40" ht="37.5" customHeight="1">
      <c r="K858" s="329"/>
      <c r="AD858" s="323"/>
      <c r="AE858" s="324"/>
      <c r="AF858" s="325"/>
      <c r="AG858" s="325"/>
      <c r="AH858" s="325"/>
      <c r="AI858" s="325"/>
      <c r="AJ858" s="325"/>
      <c r="AK858" s="325"/>
      <c r="AL858" s="325"/>
      <c r="AM858" s="326"/>
      <c r="AN858" s="325"/>
    </row>
    <row r="859" spans="11:40" ht="37.5" customHeight="1">
      <c r="K859" s="329"/>
      <c r="AD859" s="323"/>
      <c r="AE859" s="324"/>
      <c r="AF859" s="325"/>
      <c r="AG859" s="325"/>
      <c r="AH859" s="325"/>
      <c r="AI859" s="325"/>
      <c r="AJ859" s="325"/>
      <c r="AK859" s="325"/>
      <c r="AL859" s="325"/>
      <c r="AM859" s="326"/>
      <c r="AN859" s="325"/>
    </row>
    <row r="860" spans="11:40" ht="37.5" customHeight="1">
      <c r="K860" s="329"/>
      <c r="AD860" s="323"/>
      <c r="AE860" s="324"/>
      <c r="AF860" s="325"/>
      <c r="AG860" s="325"/>
      <c r="AH860" s="325"/>
      <c r="AI860" s="325"/>
      <c r="AJ860" s="325"/>
      <c r="AK860" s="325"/>
      <c r="AL860" s="325"/>
      <c r="AM860" s="326"/>
      <c r="AN860" s="325"/>
    </row>
    <row r="861" spans="11:40" ht="37.5" customHeight="1">
      <c r="K861" s="329"/>
      <c r="AD861" s="323"/>
      <c r="AE861" s="324"/>
      <c r="AF861" s="325"/>
      <c r="AG861" s="325"/>
      <c r="AH861" s="325"/>
      <c r="AI861" s="325"/>
      <c r="AJ861" s="325"/>
      <c r="AK861" s="325"/>
      <c r="AL861" s="325"/>
      <c r="AM861" s="326"/>
      <c r="AN861" s="325"/>
    </row>
    <row r="862" spans="11:40" ht="37.5" customHeight="1">
      <c r="K862" s="329"/>
      <c r="AD862" s="323"/>
      <c r="AE862" s="324"/>
      <c r="AF862" s="325"/>
      <c r="AG862" s="325"/>
      <c r="AH862" s="325"/>
      <c r="AI862" s="325"/>
      <c r="AJ862" s="325"/>
      <c r="AK862" s="325"/>
      <c r="AL862" s="325"/>
      <c r="AM862" s="326"/>
      <c r="AN862" s="325"/>
    </row>
    <row r="863" spans="11:40" ht="37.5" customHeight="1">
      <c r="K863" s="329"/>
      <c r="AD863" s="323"/>
      <c r="AE863" s="324"/>
      <c r="AF863" s="325"/>
      <c r="AG863" s="325"/>
      <c r="AH863" s="325"/>
      <c r="AI863" s="325"/>
      <c r="AJ863" s="325"/>
      <c r="AK863" s="325"/>
      <c r="AL863" s="325"/>
      <c r="AM863" s="326"/>
      <c r="AN863" s="325"/>
    </row>
    <row r="864" spans="11:40" ht="37.5" customHeight="1">
      <c r="K864" s="329"/>
      <c r="AD864" s="323"/>
      <c r="AE864" s="324"/>
      <c r="AF864" s="325"/>
      <c r="AG864" s="325"/>
      <c r="AH864" s="325"/>
      <c r="AI864" s="325"/>
      <c r="AJ864" s="325"/>
      <c r="AK864" s="325"/>
      <c r="AL864" s="325"/>
      <c r="AM864" s="326"/>
      <c r="AN864" s="325"/>
    </row>
    <row r="865" spans="11:40" ht="37.5" customHeight="1">
      <c r="K865" s="329"/>
      <c r="AD865" s="323"/>
      <c r="AE865" s="324"/>
      <c r="AF865" s="325"/>
      <c r="AG865" s="325"/>
      <c r="AH865" s="325"/>
      <c r="AI865" s="325"/>
      <c r="AJ865" s="325"/>
      <c r="AK865" s="325"/>
      <c r="AL865" s="325"/>
      <c r="AM865" s="326"/>
      <c r="AN865" s="325"/>
    </row>
    <row r="866" spans="11:40" ht="37.5" customHeight="1">
      <c r="K866" s="329"/>
      <c r="AD866" s="323"/>
      <c r="AE866" s="324"/>
      <c r="AF866" s="325"/>
      <c r="AG866" s="325"/>
      <c r="AH866" s="325"/>
      <c r="AI866" s="325"/>
      <c r="AJ866" s="325"/>
      <c r="AK866" s="325"/>
      <c r="AL866" s="325"/>
      <c r="AM866" s="326"/>
      <c r="AN866" s="325"/>
    </row>
    <row r="867" spans="11:40" ht="37.5" customHeight="1">
      <c r="K867" s="329"/>
      <c r="AD867" s="323"/>
      <c r="AE867" s="324"/>
      <c r="AF867" s="325"/>
      <c r="AG867" s="325"/>
      <c r="AH867" s="325"/>
      <c r="AI867" s="325"/>
      <c r="AJ867" s="325"/>
      <c r="AK867" s="325"/>
      <c r="AL867" s="325"/>
      <c r="AM867" s="326"/>
      <c r="AN867" s="325"/>
    </row>
    <row r="868" spans="11:40" ht="37.5" customHeight="1">
      <c r="K868" s="329"/>
      <c r="AD868" s="323"/>
      <c r="AE868" s="324"/>
      <c r="AF868" s="325"/>
      <c r="AG868" s="325"/>
      <c r="AH868" s="325"/>
      <c r="AI868" s="325"/>
      <c r="AJ868" s="325"/>
      <c r="AK868" s="325"/>
      <c r="AL868" s="325"/>
      <c r="AM868" s="326"/>
      <c r="AN868" s="325"/>
    </row>
    <row r="869" spans="11:40" ht="37.5" customHeight="1">
      <c r="K869" s="329"/>
      <c r="AD869" s="323"/>
      <c r="AE869" s="324"/>
      <c r="AF869" s="325"/>
      <c r="AG869" s="325"/>
      <c r="AH869" s="325"/>
      <c r="AI869" s="325"/>
      <c r="AJ869" s="325"/>
      <c r="AK869" s="325"/>
      <c r="AL869" s="325"/>
      <c r="AM869" s="326"/>
      <c r="AN869" s="325"/>
    </row>
    <row r="870" spans="11:40" ht="37.5" customHeight="1">
      <c r="K870" s="329"/>
      <c r="AD870" s="323"/>
      <c r="AE870" s="324"/>
      <c r="AF870" s="325"/>
      <c r="AG870" s="325"/>
      <c r="AH870" s="325"/>
      <c r="AI870" s="325"/>
      <c r="AJ870" s="325"/>
      <c r="AK870" s="325"/>
      <c r="AL870" s="325"/>
      <c r="AM870" s="326"/>
      <c r="AN870" s="325"/>
    </row>
    <row r="871" spans="11:40" ht="37.5" customHeight="1">
      <c r="K871" s="329"/>
      <c r="AD871" s="323"/>
      <c r="AE871" s="324"/>
      <c r="AF871" s="325"/>
      <c r="AG871" s="325"/>
      <c r="AH871" s="325"/>
      <c r="AI871" s="325"/>
      <c r="AJ871" s="325"/>
      <c r="AK871" s="325"/>
      <c r="AL871" s="325"/>
      <c r="AM871" s="326"/>
      <c r="AN871" s="325"/>
    </row>
    <row r="872" spans="11:40" ht="37.5" customHeight="1">
      <c r="K872" s="329"/>
      <c r="AD872" s="323"/>
      <c r="AE872" s="324"/>
      <c r="AF872" s="325"/>
      <c r="AG872" s="325"/>
      <c r="AH872" s="325"/>
      <c r="AI872" s="325"/>
      <c r="AJ872" s="325"/>
      <c r="AK872" s="325"/>
      <c r="AL872" s="325"/>
      <c r="AM872" s="326"/>
      <c r="AN872" s="325"/>
    </row>
    <row r="873" spans="11:40" ht="37.5" customHeight="1">
      <c r="K873" s="329"/>
      <c r="AD873" s="323"/>
      <c r="AE873" s="324"/>
      <c r="AF873" s="325"/>
      <c r="AG873" s="325"/>
      <c r="AH873" s="325"/>
      <c r="AI873" s="325"/>
      <c r="AJ873" s="325"/>
      <c r="AK873" s="325"/>
      <c r="AL873" s="325"/>
      <c r="AM873" s="326"/>
      <c r="AN873" s="325"/>
    </row>
    <row r="874" spans="11:40" ht="37.5" customHeight="1">
      <c r="K874" s="329"/>
      <c r="AD874" s="323"/>
      <c r="AE874" s="324"/>
      <c r="AF874" s="325"/>
      <c r="AG874" s="325"/>
      <c r="AH874" s="325"/>
      <c r="AI874" s="325"/>
      <c r="AJ874" s="325"/>
      <c r="AK874" s="325"/>
      <c r="AL874" s="325"/>
      <c r="AM874" s="326"/>
      <c r="AN874" s="325"/>
    </row>
    <row r="875" spans="11:40" ht="37.5" customHeight="1">
      <c r="K875" s="329"/>
      <c r="AD875" s="323"/>
      <c r="AE875" s="324"/>
      <c r="AF875" s="325"/>
      <c r="AG875" s="325"/>
      <c r="AH875" s="325"/>
      <c r="AI875" s="325"/>
      <c r="AJ875" s="325"/>
      <c r="AK875" s="325"/>
      <c r="AL875" s="325"/>
      <c r="AM875" s="326"/>
      <c r="AN875" s="325"/>
    </row>
    <row r="876" spans="11:40" ht="37.5" customHeight="1">
      <c r="K876" s="329"/>
      <c r="AD876" s="323"/>
      <c r="AE876" s="324"/>
      <c r="AF876" s="325"/>
      <c r="AG876" s="325"/>
      <c r="AH876" s="325"/>
      <c r="AI876" s="325"/>
      <c r="AJ876" s="325"/>
      <c r="AK876" s="325"/>
      <c r="AL876" s="325"/>
      <c r="AM876" s="326"/>
      <c r="AN876" s="325"/>
    </row>
    <row r="877" spans="11:40" ht="37.5" customHeight="1">
      <c r="K877" s="329"/>
      <c r="AD877" s="323"/>
      <c r="AE877" s="324"/>
      <c r="AF877" s="325"/>
      <c r="AG877" s="325"/>
      <c r="AH877" s="325"/>
      <c r="AI877" s="325"/>
      <c r="AJ877" s="325"/>
      <c r="AK877" s="325"/>
      <c r="AL877" s="325"/>
      <c r="AM877" s="326"/>
      <c r="AN877" s="325"/>
    </row>
    <row r="878" spans="11:40" ht="37.5" customHeight="1">
      <c r="K878" s="329"/>
      <c r="AD878" s="323"/>
      <c r="AE878" s="324"/>
      <c r="AF878" s="325"/>
      <c r="AG878" s="325"/>
      <c r="AH878" s="325"/>
      <c r="AI878" s="325"/>
      <c r="AJ878" s="325"/>
      <c r="AK878" s="325"/>
      <c r="AL878" s="325"/>
      <c r="AM878" s="326"/>
      <c r="AN878" s="325"/>
    </row>
    <row r="879" spans="11:40" ht="37.5" customHeight="1">
      <c r="K879" s="329"/>
      <c r="AD879" s="323"/>
      <c r="AE879" s="324"/>
      <c r="AF879" s="325"/>
      <c r="AG879" s="325"/>
      <c r="AH879" s="325"/>
      <c r="AI879" s="325"/>
      <c r="AJ879" s="325"/>
      <c r="AK879" s="325"/>
      <c r="AL879" s="325"/>
      <c r="AM879" s="326"/>
      <c r="AN879" s="325"/>
    </row>
    <row r="880" spans="11:40" ht="37.5" customHeight="1">
      <c r="K880" s="329"/>
      <c r="AD880" s="323"/>
      <c r="AE880" s="324"/>
      <c r="AF880" s="325"/>
      <c r="AG880" s="325"/>
      <c r="AH880" s="325"/>
      <c r="AI880" s="325"/>
      <c r="AJ880" s="325"/>
      <c r="AK880" s="325"/>
      <c r="AL880" s="325"/>
      <c r="AM880" s="326"/>
      <c r="AN880" s="325"/>
    </row>
    <row r="881" spans="11:40" ht="37.5" customHeight="1">
      <c r="K881" s="329"/>
      <c r="AD881" s="323"/>
      <c r="AE881" s="324"/>
      <c r="AF881" s="325"/>
      <c r="AG881" s="325"/>
      <c r="AH881" s="325"/>
      <c r="AI881" s="325"/>
      <c r="AJ881" s="325"/>
      <c r="AK881" s="325"/>
      <c r="AL881" s="325"/>
      <c r="AM881" s="326"/>
      <c r="AN881" s="325"/>
    </row>
    <row r="882" spans="11:40" ht="37.5" customHeight="1">
      <c r="K882" s="329"/>
      <c r="AD882" s="323"/>
      <c r="AE882" s="324"/>
      <c r="AF882" s="325"/>
      <c r="AG882" s="325"/>
      <c r="AH882" s="325"/>
      <c r="AI882" s="325"/>
      <c r="AJ882" s="325"/>
      <c r="AK882" s="325"/>
      <c r="AL882" s="325"/>
      <c r="AM882" s="326"/>
      <c r="AN882" s="325"/>
    </row>
    <row r="883" spans="11:40" ht="37.5" customHeight="1">
      <c r="K883" s="329"/>
      <c r="AD883" s="323"/>
      <c r="AE883" s="324"/>
      <c r="AF883" s="325"/>
      <c r="AG883" s="325"/>
      <c r="AH883" s="325"/>
      <c r="AI883" s="325"/>
      <c r="AJ883" s="325"/>
      <c r="AK883" s="325"/>
      <c r="AL883" s="325"/>
      <c r="AM883" s="326"/>
      <c r="AN883" s="325"/>
    </row>
    <row r="884" spans="11:40" ht="37.5" customHeight="1">
      <c r="K884" s="329"/>
      <c r="AD884" s="323"/>
      <c r="AE884" s="324"/>
      <c r="AF884" s="325"/>
      <c r="AG884" s="325"/>
      <c r="AH884" s="325"/>
      <c r="AI884" s="325"/>
      <c r="AJ884" s="325"/>
      <c r="AK884" s="325"/>
      <c r="AL884" s="325"/>
      <c r="AM884" s="326"/>
      <c r="AN884" s="325"/>
    </row>
    <row r="885" spans="11:40" ht="37.5" customHeight="1">
      <c r="K885" s="329"/>
      <c r="AD885" s="323"/>
      <c r="AE885" s="324"/>
      <c r="AF885" s="325"/>
      <c r="AG885" s="325"/>
      <c r="AH885" s="325"/>
      <c r="AI885" s="325"/>
      <c r="AJ885" s="325"/>
      <c r="AK885" s="325"/>
      <c r="AL885" s="325"/>
      <c r="AM885" s="326"/>
      <c r="AN885" s="325"/>
    </row>
    <row r="886" spans="11:40" ht="37.5" customHeight="1">
      <c r="K886" s="329"/>
      <c r="AD886" s="323"/>
      <c r="AE886" s="324"/>
      <c r="AF886" s="325"/>
      <c r="AG886" s="325"/>
      <c r="AH886" s="325"/>
      <c r="AI886" s="325"/>
      <c r="AJ886" s="325"/>
      <c r="AK886" s="325"/>
      <c r="AL886" s="325"/>
      <c r="AM886" s="326"/>
      <c r="AN886" s="325"/>
    </row>
    <row r="887" spans="11:40" ht="37.5" customHeight="1">
      <c r="K887" s="329"/>
      <c r="AD887" s="323"/>
      <c r="AE887" s="324"/>
      <c r="AF887" s="325"/>
      <c r="AG887" s="325"/>
      <c r="AH887" s="325"/>
      <c r="AI887" s="325"/>
      <c r="AJ887" s="325"/>
      <c r="AK887" s="325"/>
      <c r="AL887" s="325"/>
      <c r="AM887" s="326"/>
      <c r="AN887" s="325"/>
    </row>
    <row r="888" spans="11:40" ht="37.5" customHeight="1">
      <c r="K888" s="329"/>
      <c r="AD888" s="323"/>
      <c r="AE888" s="324"/>
      <c r="AF888" s="325"/>
      <c r="AG888" s="325"/>
      <c r="AH888" s="325"/>
      <c r="AI888" s="325"/>
      <c r="AJ888" s="325"/>
      <c r="AK888" s="325"/>
      <c r="AL888" s="325"/>
      <c r="AM888" s="326"/>
      <c r="AN888" s="325"/>
    </row>
    <row r="889" spans="11:40" ht="37.5" customHeight="1">
      <c r="K889" s="329"/>
      <c r="AD889" s="323"/>
      <c r="AE889" s="324"/>
      <c r="AF889" s="325"/>
      <c r="AG889" s="325"/>
      <c r="AH889" s="325"/>
      <c r="AI889" s="325"/>
      <c r="AJ889" s="325"/>
      <c r="AK889" s="325"/>
      <c r="AL889" s="325"/>
      <c r="AM889" s="326"/>
      <c r="AN889" s="325"/>
    </row>
    <row r="890" spans="11:40" ht="37.5" customHeight="1">
      <c r="K890" s="329"/>
      <c r="AD890" s="323"/>
      <c r="AE890" s="324"/>
      <c r="AF890" s="325"/>
      <c r="AG890" s="325"/>
      <c r="AH890" s="325"/>
      <c r="AI890" s="325"/>
      <c r="AJ890" s="325"/>
      <c r="AK890" s="325"/>
      <c r="AL890" s="325"/>
      <c r="AM890" s="326"/>
      <c r="AN890" s="325"/>
    </row>
    <row r="891" spans="11:40" ht="37.5" customHeight="1">
      <c r="K891" s="329"/>
      <c r="AD891" s="323"/>
      <c r="AE891" s="324"/>
      <c r="AF891" s="325"/>
      <c r="AG891" s="325"/>
      <c r="AH891" s="325"/>
      <c r="AI891" s="325"/>
      <c r="AJ891" s="325"/>
      <c r="AK891" s="325"/>
      <c r="AL891" s="325"/>
      <c r="AM891" s="326"/>
      <c r="AN891" s="325"/>
    </row>
    <row r="892" spans="11:40" ht="37.5" customHeight="1">
      <c r="K892" s="329"/>
      <c r="AD892" s="323"/>
      <c r="AE892" s="324"/>
      <c r="AF892" s="325"/>
      <c r="AG892" s="325"/>
      <c r="AH892" s="325"/>
      <c r="AI892" s="325"/>
      <c r="AJ892" s="325"/>
      <c r="AK892" s="325"/>
      <c r="AL892" s="325"/>
      <c r="AM892" s="326"/>
      <c r="AN892" s="325"/>
    </row>
    <row r="893" spans="11:40" ht="37.5" customHeight="1">
      <c r="K893" s="329"/>
      <c r="AD893" s="323"/>
      <c r="AE893" s="324"/>
      <c r="AF893" s="325"/>
      <c r="AG893" s="325"/>
      <c r="AH893" s="325"/>
      <c r="AI893" s="325"/>
      <c r="AJ893" s="325"/>
      <c r="AK893" s="325"/>
      <c r="AL893" s="325"/>
      <c r="AM893" s="326"/>
      <c r="AN893" s="325"/>
    </row>
    <row r="894" spans="11:40" ht="37.5" customHeight="1">
      <c r="K894" s="329"/>
      <c r="AD894" s="323"/>
      <c r="AE894" s="324"/>
      <c r="AF894" s="325"/>
      <c r="AG894" s="325"/>
      <c r="AH894" s="325"/>
      <c r="AI894" s="325"/>
      <c r="AJ894" s="325"/>
      <c r="AK894" s="325"/>
      <c r="AL894" s="325"/>
      <c r="AM894" s="326"/>
      <c r="AN894" s="325"/>
    </row>
    <row r="895" spans="11:40" ht="37.5" customHeight="1">
      <c r="K895" s="329"/>
      <c r="AD895" s="323"/>
      <c r="AE895" s="324"/>
      <c r="AF895" s="325"/>
      <c r="AG895" s="325"/>
      <c r="AH895" s="325"/>
      <c r="AI895" s="325"/>
      <c r="AJ895" s="325"/>
      <c r="AK895" s="325"/>
      <c r="AL895" s="325"/>
      <c r="AM895" s="326"/>
      <c r="AN895" s="325"/>
    </row>
    <row r="896" spans="11:40" ht="37.5" customHeight="1">
      <c r="K896" s="329"/>
      <c r="AD896" s="323"/>
      <c r="AE896" s="324"/>
      <c r="AF896" s="325"/>
      <c r="AG896" s="325"/>
      <c r="AH896" s="325"/>
      <c r="AI896" s="325"/>
      <c r="AJ896" s="325"/>
      <c r="AK896" s="325"/>
      <c r="AL896" s="325"/>
      <c r="AM896" s="326"/>
      <c r="AN896" s="325"/>
    </row>
    <row r="897" spans="11:40" ht="37.5" customHeight="1">
      <c r="K897" s="329"/>
      <c r="AD897" s="323"/>
      <c r="AE897" s="324"/>
      <c r="AF897" s="325"/>
      <c r="AG897" s="325"/>
      <c r="AH897" s="325"/>
      <c r="AI897" s="325"/>
      <c r="AJ897" s="325"/>
      <c r="AK897" s="325"/>
      <c r="AL897" s="325"/>
      <c r="AM897" s="326"/>
      <c r="AN897" s="325"/>
    </row>
    <row r="898" spans="11:40" ht="37.5" customHeight="1">
      <c r="K898" s="329"/>
      <c r="AD898" s="323"/>
      <c r="AE898" s="324"/>
      <c r="AF898" s="325"/>
      <c r="AG898" s="325"/>
      <c r="AH898" s="325"/>
      <c r="AI898" s="325"/>
      <c r="AJ898" s="325"/>
      <c r="AK898" s="325"/>
      <c r="AL898" s="325"/>
      <c r="AM898" s="326"/>
      <c r="AN898" s="325"/>
    </row>
    <row r="899" spans="11:40" ht="37.5" customHeight="1">
      <c r="K899" s="329"/>
      <c r="AD899" s="323"/>
      <c r="AE899" s="324"/>
      <c r="AF899" s="325"/>
      <c r="AG899" s="325"/>
      <c r="AH899" s="325"/>
      <c r="AI899" s="325"/>
      <c r="AJ899" s="325"/>
      <c r="AK899" s="325"/>
      <c r="AL899" s="325"/>
      <c r="AM899" s="326"/>
      <c r="AN899" s="325"/>
    </row>
    <row r="900" spans="11:40" ht="37.5" customHeight="1">
      <c r="K900" s="329"/>
      <c r="AD900" s="323"/>
      <c r="AE900" s="324"/>
      <c r="AF900" s="325"/>
      <c r="AG900" s="325"/>
      <c r="AH900" s="325"/>
      <c r="AI900" s="325"/>
      <c r="AJ900" s="325"/>
      <c r="AK900" s="325"/>
      <c r="AL900" s="325"/>
      <c r="AM900" s="326"/>
      <c r="AN900" s="325"/>
    </row>
    <row r="901" spans="11:40" ht="37.5" customHeight="1">
      <c r="K901" s="329"/>
      <c r="AD901" s="323"/>
      <c r="AE901" s="324"/>
      <c r="AF901" s="325"/>
      <c r="AG901" s="325"/>
      <c r="AH901" s="325"/>
      <c r="AI901" s="325"/>
      <c r="AJ901" s="325"/>
      <c r="AK901" s="325"/>
      <c r="AL901" s="325"/>
      <c r="AM901" s="326"/>
      <c r="AN901" s="325"/>
    </row>
    <row r="902" spans="11:40" ht="37.5" customHeight="1">
      <c r="K902" s="329"/>
      <c r="AD902" s="323"/>
      <c r="AE902" s="324"/>
      <c r="AF902" s="325"/>
      <c r="AG902" s="325"/>
      <c r="AH902" s="325"/>
      <c r="AI902" s="325"/>
      <c r="AJ902" s="325"/>
      <c r="AK902" s="325"/>
      <c r="AL902" s="325"/>
      <c r="AM902" s="326"/>
      <c r="AN902" s="325"/>
    </row>
    <row r="903" spans="11:40" ht="37.5" customHeight="1">
      <c r="K903" s="329"/>
      <c r="AD903" s="323"/>
      <c r="AE903" s="324"/>
      <c r="AF903" s="325"/>
      <c r="AG903" s="325"/>
      <c r="AH903" s="325"/>
      <c r="AI903" s="325"/>
      <c r="AJ903" s="325"/>
      <c r="AK903" s="325"/>
      <c r="AL903" s="325"/>
      <c r="AM903" s="326"/>
      <c r="AN903" s="325"/>
    </row>
    <row r="904" spans="11:40" ht="37.5" customHeight="1">
      <c r="K904" s="329"/>
      <c r="AD904" s="323"/>
      <c r="AE904" s="324"/>
      <c r="AF904" s="325"/>
      <c r="AG904" s="325"/>
      <c r="AH904" s="325"/>
      <c r="AI904" s="325"/>
      <c r="AJ904" s="325"/>
      <c r="AK904" s="325"/>
      <c r="AL904" s="325"/>
      <c r="AM904" s="326"/>
      <c r="AN904" s="325"/>
    </row>
    <row r="905" spans="11:40" ht="37.5" customHeight="1">
      <c r="K905" s="329"/>
      <c r="AD905" s="323"/>
      <c r="AE905" s="324"/>
      <c r="AF905" s="325"/>
      <c r="AG905" s="325"/>
      <c r="AH905" s="325"/>
      <c r="AI905" s="325"/>
      <c r="AJ905" s="325"/>
      <c r="AK905" s="325"/>
      <c r="AL905" s="325"/>
      <c r="AM905" s="326"/>
      <c r="AN905" s="325"/>
    </row>
    <row r="906" spans="11:40" ht="37.5" customHeight="1">
      <c r="K906" s="329"/>
      <c r="AD906" s="323"/>
      <c r="AE906" s="324"/>
      <c r="AF906" s="325"/>
      <c r="AG906" s="325"/>
      <c r="AH906" s="325"/>
      <c r="AI906" s="325"/>
      <c r="AJ906" s="325"/>
      <c r="AK906" s="325"/>
      <c r="AL906" s="325"/>
      <c r="AM906" s="326"/>
      <c r="AN906" s="325"/>
    </row>
    <row r="907" spans="11:40" ht="37.5" customHeight="1">
      <c r="K907" s="329"/>
      <c r="AD907" s="323"/>
      <c r="AE907" s="324"/>
      <c r="AF907" s="325"/>
      <c r="AG907" s="325"/>
      <c r="AH907" s="325"/>
      <c r="AI907" s="325"/>
      <c r="AJ907" s="325"/>
      <c r="AK907" s="325"/>
      <c r="AL907" s="325"/>
      <c r="AM907" s="326"/>
      <c r="AN907" s="325"/>
    </row>
    <row r="908" spans="11:40" ht="37.5" customHeight="1">
      <c r="K908" s="329"/>
      <c r="AD908" s="323"/>
      <c r="AE908" s="324"/>
      <c r="AF908" s="325"/>
      <c r="AG908" s="325"/>
      <c r="AH908" s="325"/>
      <c r="AI908" s="325"/>
      <c r="AJ908" s="325"/>
      <c r="AK908" s="325"/>
      <c r="AL908" s="325"/>
      <c r="AM908" s="326"/>
      <c r="AN908" s="325"/>
    </row>
    <row r="909" spans="11:40" ht="37.5" customHeight="1">
      <c r="K909" s="329"/>
      <c r="AD909" s="323"/>
      <c r="AE909" s="324"/>
      <c r="AF909" s="325"/>
      <c r="AG909" s="325"/>
      <c r="AH909" s="325"/>
      <c r="AI909" s="325"/>
      <c r="AJ909" s="325"/>
      <c r="AK909" s="325"/>
      <c r="AL909" s="325"/>
      <c r="AM909" s="326"/>
      <c r="AN909" s="325"/>
    </row>
    <row r="910" spans="11:40" ht="37.5" customHeight="1">
      <c r="K910" s="329"/>
      <c r="AD910" s="323"/>
      <c r="AE910" s="324"/>
      <c r="AF910" s="325"/>
      <c r="AG910" s="325"/>
      <c r="AH910" s="325"/>
      <c r="AI910" s="325"/>
      <c r="AJ910" s="325"/>
      <c r="AK910" s="325"/>
      <c r="AL910" s="325"/>
      <c r="AM910" s="326"/>
      <c r="AN910" s="325"/>
    </row>
    <row r="911" spans="11:40" ht="37.5" customHeight="1">
      <c r="K911" s="329"/>
      <c r="AD911" s="323"/>
      <c r="AE911" s="324"/>
      <c r="AF911" s="325"/>
      <c r="AG911" s="325"/>
      <c r="AH911" s="325"/>
      <c r="AI911" s="325"/>
      <c r="AJ911" s="325"/>
      <c r="AK911" s="325"/>
      <c r="AL911" s="325"/>
      <c r="AM911" s="326"/>
      <c r="AN911" s="325"/>
    </row>
    <row r="912" spans="11:40" ht="37.5" customHeight="1">
      <c r="K912" s="329"/>
      <c r="AD912" s="323"/>
      <c r="AE912" s="324"/>
      <c r="AF912" s="325"/>
      <c r="AG912" s="325"/>
      <c r="AH912" s="325"/>
      <c r="AI912" s="325"/>
      <c r="AJ912" s="325"/>
      <c r="AK912" s="325"/>
      <c r="AL912" s="325"/>
      <c r="AM912" s="326"/>
      <c r="AN912" s="325"/>
    </row>
    <row r="913" spans="11:40" ht="37.5" customHeight="1">
      <c r="K913" s="329"/>
      <c r="AD913" s="323"/>
      <c r="AE913" s="324"/>
      <c r="AF913" s="325"/>
      <c r="AG913" s="325"/>
      <c r="AH913" s="325"/>
      <c r="AI913" s="325"/>
      <c r="AJ913" s="325"/>
      <c r="AK913" s="325"/>
      <c r="AL913" s="325"/>
      <c r="AM913" s="326"/>
      <c r="AN913" s="325"/>
    </row>
    <row r="914" spans="11:40" ht="37.5" customHeight="1">
      <c r="K914" s="329"/>
      <c r="AD914" s="323"/>
      <c r="AE914" s="324"/>
      <c r="AF914" s="325"/>
      <c r="AG914" s="325"/>
      <c r="AH914" s="325"/>
      <c r="AI914" s="325"/>
      <c r="AJ914" s="325"/>
      <c r="AK914" s="325"/>
      <c r="AL914" s="325"/>
      <c r="AM914" s="326"/>
      <c r="AN914" s="325"/>
    </row>
    <row r="915" spans="11:40" ht="37.5" customHeight="1">
      <c r="K915" s="329"/>
      <c r="AD915" s="323"/>
      <c r="AE915" s="324"/>
      <c r="AF915" s="325"/>
      <c r="AG915" s="325"/>
      <c r="AH915" s="325"/>
      <c r="AI915" s="325"/>
      <c r="AJ915" s="325"/>
      <c r="AK915" s="325"/>
      <c r="AL915" s="325"/>
      <c r="AM915" s="326"/>
      <c r="AN915" s="325"/>
    </row>
    <row r="916" spans="11:40" ht="37.5" customHeight="1">
      <c r="K916" s="329"/>
      <c r="AD916" s="323"/>
      <c r="AE916" s="324"/>
      <c r="AF916" s="325"/>
      <c r="AG916" s="325"/>
      <c r="AH916" s="325"/>
      <c r="AI916" s="325"/>
      <c r="AJ916" s="325"/>
      <c r="AK916" s="325"/>
      <c r="AL916" s="325"/>
      <c r="AM916" s="326"/>
      <c r="AN916" s="325"/>
    </row>
    <row r="917" spans="11:40" ht="37.5" customHeight="1">
      <c r="K917" s="329"/>
      <c r="AD917" s="323"/>
      <c r="AE917" s="324"/>
      <c r="AF917" s="325"/>
      <c r="AG917" s="325"/>
      <c r="AH917" s="325"/>
      <c r="AI917" s="325"/>
      <c r="AJ917" s="325"/>
      <c r="AK917" s="325"/>
      <c r="AL917" s="325"/>
      <c r="AM917" s="326"/>
      <c r="AN917" s="325"/>
    </row>
    <row r="918" spans="11:40" ht="37.5" customHeight="1">
      <c r="K918" s="329"/>
      <c r="AD918" s="323"/>
      <c r="AE918" s="324"/>
      <c r="AF918" s="325"/>
      <c r="AG918" s="325"/>
      <c r="AH918" s="325"/>
      <c r="AI918" s="325"/>
      <c r="AJ918" s="325"/>
      <c r="AK918" s="325"/>
      <c r="AL918" s="325"/>
      <c r="AM918" s="326"/>
      <c r="AN918" s="325"/>
    </row>
    <row r="919" spans="11:40" ht="37.5" customHeight="1">
      <c r="K919" s="329"/>
      <c r="AD919" s="323"/>
      <c r="AE919" s="324"/>
      <c r="AF919" s="325"/>
      <c r="AG919" s="325"/>
      <c r="AH919" s="325"/>
      <c r="AI919" s="325"/>
      <c r="AJ919" s="325"/>
      <c r="AK919" s="325"/>
      <c r="AL919" s="325"/>
      <c r="AM919" s="326"/>
      <c r="AN919" s="325"/>
    </row>
    <row r="920" spans="11:40" ht="37.5" customHeight="1">
      <c r="K920" s="329"/>
      <c r="AD920" s="323"/>
      <c r="AE920" s="324"/>
      <c r="AF920" s="325"/>
      <c r="AG920" s="325"/>
      <c r="AH920" s="325"/>
      <c r="AI920" s="325"/>
      <c r="AJ920" s="325"/>
      <c r="AK920" s="325"/>
      <c r="AL920" s="325"/>
      <c r="AM920" s="326"/>
      <c r="AN920" s="325"/>
    </row>
    <row r="921" spans="11:40" ht="37.5" customHeight="1">
      <c r="K921" s="329"/>
      <c r="AD921" s="323"/>
      <c r="AE921" s="324"/>
      <c r="AF921" s="325"/>
      <c r="AG921" s="325"/>
      <c r="AH921" s="325"/>
      <c r="AI921" s="325"/>
      <c r="AJ921" s="325"/>
      <c r="AK921" s="325"/>
      <c r="AL921" s="325"/>
      <c r="AM921" s="326"/>
      <c r="AN921" s="325"/>
    </row>
    <row r="922" spans="11:40" ht="37.5" customHeight="1">
      <c r="K922" s="329"/>
      <c r="AD922" s="323"/>
      <c r="AE922" s="324"/>
      <c r="AF922" s="325"/>
      <c r="AG922" s="325"/>
      <c r="AH922" s="325"/>
      <c r="AI922" s="325"/>
      <c r="AJ922" s="325"/>
      <c r="AK922" s="325"/>
      <c r="AL922" s="325"/>
      <c r="AM922" s="326"/>
      <c r="AN922" s="325"/>
    </row>
    <row r="923" spans="11:40" ht="37.5" customHeight="1">
      <c r="K923" s="329"/>
      <c r="AD923" s="323"/>
      <c r="AE923" s="324"/>
      <c r="AF923" s="325"/>
      <c r="AG923" s="325"/>
      <c r="AH923" s="325"/>
      <c r="AI923" s="325"/>
      <c r="AJ923" s="325"/>
      <c r="AK923" s="325"/>
      <c r="AL923" s="325"/>
      <c r="AM923" s="326"/>
      <c r="AN923" s="325"/>
    </row>
    <row r="924" spans="11:40" ht="37.5" customHeight="1">
      <c r="K924" s="329"/>
      <c r="AD924" s="323"/>
      <c r="AE924" s="324"/>
      <c r="AF924" s="325"/>
      <c r="AG924" s="325"/>
      <c r="AH924" s="325"/>
      <c r="AI924" s="325"/>
      <c r="AJ924" s="325"/>
      <c r="AK924" s="325"/>
      <c r="AL924" s="325"/>
      <c r="AM924" s="326"/>
      <c r="AN924" s="325"/>
    </row>
    <row r="925" spans="11:40" ht="37.5" customHeight="1">
      <c r="K925" s="329"/>
      <c r="AD925" s="323"/>
      <c r="AE925" s="324"/>
      <c r="AF925" s="325"/>
      <c r="AG925" s="325"/>
      <c r="AH925" s="325"/>
      <c r="AI925" s="325"/>
      <c r="AJ925" s="325"/>
      <c r="AK925" s="325"/>
      <c r="AL925" s="325"/>
      <c r="AM925" s="326"/>
      <c r="AN925" s="325"/>
    </row>
    <row r="926" spans="11:40" ht="37.5" customHeight="1">
      <c r="K926" s="329"/>
      <c r="AD926" s="323"/>
      <c r="AE926" s="324"/>
      <c r="AF926" s="325"/>
      <c r="AG926" s="325"/>
      <c r="AH926" s="325"/>
      <c r="AI926" s="325"/>
      <c r="AJ926" s="325"/>
      <c r="AK926" s="325"/>
      <c r="AL926" s="325"/>
      <c r="AM926" s="326"/>
      <c r="AN926" s="325"/>
    </row>
    <row r="927" spans="11:40" ht="37.5" customHeight="1">
      <c r="K927" s="329"/>
      <c r="AD927" s="323"/>
      <c r="AE927" s="324"/>
      <c r="AF927" s="325"/>
      <c r="AG927" s="325"/>
      <c r="AH927" s="325"/>
      <c r="AI927" s="325"/>
      <c r="AJ927" s="325"/>
      <c r="AK927" s="325"/>
      <c r="AL927" s="325"/>
      <c r="AM927" s="326"/>
      <c r="AN927" s="325"/>
    </row>
    <row r="928" spans="11:40" ht="37.5" customHeight="1">
      <c r="K928" s="329"/>
      <c r="AD928" s="323"/>
      <c r="AE928" s="324"/>
      <c r="AF928" s="325"/>
      <c r="AG928" s="325"/>
      <c r="AH928" s="325"/>
      <c r="AI928" s="325"/>
      <c r="AJ928" s="325"/>
      <c r="AK928" s="325"/>
      <c r="AL928" s="325"/>
      <c r="AM928" s="326"/>
      <c r="AN928" s="325"/>
    </row>
    <row r="929" spans="11:40" ht="37.5" customHeight="1">
      <c r="K929" s="329"/>
      <c r="AD929" s="323"/>
      <c r="AE929" s="324"/>
      <c r="AF929" s="325"/>
      <c r="AG929" s="325"/>
      <c r="AH929" s="325"/>
      <c r="AI929" s="325"/>
      <c r="AJ929" s="325"/>
      <c r="AK929" s="325"/>
      <c r="AL929" s="325"/>
      <c r="AM929" s="326"/>
      <c r="AN929" s="325"/>
    </row>
    <row r="930" spans="11:40" ht="37.5" customHeight="1">
      <c r="K930" s="329"/>
      <c r="AD930" s="323"/>
      <c r="AE930" s="324"/>
      <c r="AF930" s="325"/>
      <c r="AG930" s="325"/>
      <c r="AH930" s="325"/>
      <c r="AI930" s="325"/>
      <c r="AJ930" s="325"/>
      <c r="AK930" s="325"/>
      <c r="AL930" s="325"/>
      <c r="AM930" s="326"/>
      <c r="AN930" s="325"/>
    </row>
    <row r="931" spans="11:40" ht="37.5" customHeight="1">
      <c r="K931" s="329"/>
      <c r="AD931" s="323"/>
      <c r="AE931" s="324"/>
      <c r="AF931" s="325"/>
      <c r="AG931" s="325"/>
      <c r="AH931" s="325"/>
      <c r="AI931" s="325"/>
      <c r="AJ931" s="325"/>
      <c r="AK931" s="325"/>
      <c r="AL931" s="325"/>
      <c r="AM931" s="326"/>
      <c r="AN931" s="325"/>
    </row>
    <row r="932" spans="11:40" ht="37.5" customHeight="1">
      <c r="K932" s="329"/>
      <c r="AD932" s="323"/>
      <c r="AE932" s="324"/>
      <c r="AF932" s="325"/>
      <c r="AG932" s="325"/>
      <c r="AH932" s="325"/>
      <c r="AI932" s="325"/>
      <c r="AJ932" s="325"/>
      <c r="AK932" s="325"/>
      <c r="AL932" s="325"/>
      <c r="AM932" s="326"/>
      <c r="AN932" s="325"/>
    </row>
    <row r="933" spans="11:40" ht="37.5" customHeight="1">
      <c r="K933" s="329"/>
      <c r="AD933" s="323"/>
      <c r="AE933" s="324"/>
      <c r="AF933" s="325"/>
      <c r="AG933" s="325"/>
      <c r="AH933" s="325"/>
      <c r="AI933" s="325"/>
      <c r="AJ933" s="325"/>
      <c r="AK933" s="325"/>
      <c r="AL933" s="325"/>
      <c r="AM933" s="326"/>
      <c r="AN933" s="325"/>
    </row>
    <row r="934" spans="11:40" ht="37.5" customHeight="1">
      <c r="K934" s="329"/>
      <c r="AD934" s="323"/>
      <c r="AE934" s="324"/>
      <c r="AF934" s="325"/>
      <c r="AG934" s="325"/>
      <c r="AH934" s="325"/>
      <c r="AI934" s="325"/>
      <c r="AJ934" s="325"/>
      <c r="AK934" s="325"/>
      <c r="AL934" s="325"/>
      <c r="AM934" s="326"/>
      <c r="AN934" s="325"/>
    </row>
    <row r="935" spans="11:40" ht="37.5" customHeight="1">
      <c r="K935" s="329"/>
      <c r="AD935" s="323"/>
      <c r="AE935" s="324"/>
      <c r="AF935" s="325"/>
      <c r="AG935" s="325"/>
      <c r="AH935" s="325"/>
      <c r="AI935" s="325"/>
      <c r="AJ935" s="325"/>
      <c r="AK935" s="325"/>
      <c r="AL935" s="325"/>
      <c r="AM935" s="326"/>
      <c r="AN935" s="325"/>
    </row>
    <row r="936" spans="11:40" ht="37.5" customHeight="1">
      <c r="K936" s="329"/>
      <c r="AD936" s="323"/>
      <c r="AE936" s="324"/>
      <c r="AF936" s="325"/>
      <c r="AG936" s="325"/>
      <c r="AH936" s="325"/>
      <c r="AI936" s="325"/>
      <c r="AJ936" s="325"/>
      <c r="AK936" s="325"/>
      <c r="AL936" s="325"/>
      <c r="AM936" s="326"/>
      <c r="AN936" s="325"/>
    </row>
    <row r="937" spans="11:40" ht="37.5" customHeight="1">
      <c r="K937" s="329"/>
      <c r="AD937" s="323"/>
      <c r="AE937" s="324"/>
      <c r="AF937" s="325"/>
      <c r="AG937" s="325"/>
      <c r="AH937" s="325"/>
      <c r="AI937" s="325"/>
      <c r="AJ937" s="325"/>
      <c r="AK937" s="325"/>
      <c r="AL937" s="325"/>
      <c r="AM937" s="326"/>
      <c r="AN937" s="325"/>
    </row>
    <row r="938" spans="11:40" ht="37.5" customHeight="1">
      <c r="K938" s="329"/>
      <c r="AD938" s="323"/>
      <c r="AE938" s="324"/>
      <c r="AF938" s="325"/>
      <c r="AG938" s="325"/>
      <c r="AH938" s="325"/>
      <c r="AI938" s="325"/>
      <c r="AJ938" s="325"/>
      <c r="AK938" s="325"/>
      <c r="AL938" s="325"/>
      <c r="AM938" s="326"/>
      <c r="AN938" s="325"/>
    </row>
    <row r="939" spans="11:40" ht="37.5" customHeight="1">
      <c r="K939" s="329"/>
      <c r="AD939" s="323"/>
      <c r="AE939" s="324"/>
      <c r="AF939" s="325"/>
      <c r="AG939" s="325"/>
      <c r="AH939" s="325"/>
      <c r="AI939" s="325"/>
      <c r="AJ939" s="325"/>
      <c r="AK939" s="325"/>
      <c r="AL939" s="325"/>
      <c r="AM939" s="326"/>
      <c r="AN939" s="325"/>
    </row>
    <row r="940" spans="11:40" ht="37.5" customHeight="1">
      <c r="K940" s="329"/>
      <c r="AD940" s="323"/>
      <c r="AE940" s="324"/>
      <c r="AF940" s="325"/>
      <c r="AG940" s="325"/>
      <c r="AH940" s="325"/>
      <c r="AI940" s="325"/>
      <c r="AJ940" s="325"/>
      <c r="AK940" s="325"/>
      <c r="AL940" s="325"/>
      <c r="AM940" s="326"/>
      <c r="AN940" s="325"/>
    </row>
    <row r="941" spans="11:40" ht="37.5" customHeight="1">
      <c r="K941" s="329"/>
      <c r="AD941" s="323"/>
      <c r="AE941" s="324"/>
      <c r="AF941" s="325"/>
      <c r="AG941" s="325"/>
      <c r="AH941" s="325"/>
      <c r="AI941" s="325"/>
      <c r="AJ941" s="325"/>
      <c r="AK941" s="325"/>
      <c r="AL941" s="325"/>
      <c r="AM941" s="326"/>
      <c r="AN941" s="325"/>
    </row>
    <row r="942" spans="11:40" ht="37.5" customHeight="1">
      <c r="K942" s="329"/>
      <c r="AD942" s="323"/>
      <c r="AE942" s="324"/>
      <c r="AF942" s="325"/>
      <c r="AG942" s="325"/>
      <c r="AH942" s="325"/>
      <c r="AI942" s="325"/>
      <c r="AJ942" s="325"/>
      <c r="AK942" s="325"/>
      <c r="AL942" s="325"/>
      <c r="AM942" s="326"/>
      <c r="AN942" s="325"/>
    </row>
    <row r="943" spans="11:40" ht="37.5" customHeight="1">
      <c r="K943" s="329"/>
      <c r="AD943" s="323"/>
      <c r="AE943" s="324"/>
      <c r="AF943" s="325"/>
      <c r="AG943" s="325"/>
      <c r="AH943" s="325"/>
      <c r="AI943" s="325"/>
      <c r="AJ943" s="325"/>
      <c r="AK943" s="325"/>
      <c r="AL943" s="325"/>
      <c r="AM943" s="326"/>
      <c r="AN943" s="325"/>
    </row>
    <row r="944" spans="11:40" ht="37.5" customHeight="1">
      <c r="K944" s="329"/>
      <c r="AD944" s="323"/>
      <c r="AE944" s="324"/>
      <c r="AF944" s="325"/>
      <c r="AG944" s="325"/>
      <c r="AH944" s="325"/>
      <c r="AI944" s="325"/>
      <c r="AJ944" s="325"/>
      <c r="AK944" s="325"/>
      <c r="AL944" s="325"/>
      <c r="AM944" s="326"/>
      <c r="AN944" s="325"/>
    </row>
    <row r="945" spans="11:40" ht="37.5" customHeight="1">
      <c r="K945" s="329"/>
      <c r="AD945" s="323"/>
      <c r="AE945" s="324"/>
      <c r="AF945" s="325"/>
      <c r="AG945" s="325"/>
      <c r="AH945" s="325"/>
      <c r="AI945" s="325"/>
      <c r="AJ945" s="325"/>
      <c r="AK945" s="325"/>
      <c r="AL945" s="325"/>
      <c r="AM945" s="326"/>
      <c r="AN945" s="325"/>
    </row>
    <row r="946" spans="11:40" ht="37.5" customHeight="1">
      <c r="K946" s="329"/>
      <c r="AD946" s="323"/>
      <c r="AE946" s="324"/>
      <c r="AF946" s="325"/>
      <c r="AG946" s="325"/>
      <c r="AH946" s="325"/>
      <c r="AI946" s="325"/>
      <c r="AJ946" s="325"/>
      <c r="AK946" s="325"/>
      <c r="AL946" s="325"/>
      <c r="AM946" s="326"/>
      <c r="AN946" s="325"/>
    </row>
    <row r="947" spans="11:40" ht="37.5" customHeight="1">
      <c r="K947" s="329"/>
      <c r="AD947" s="323"/>
      <c r="AE947" s="324"/>
      <c r="AF947" s="325"/>
      <c r="AG947" s="325"/>
      <c r="AH947" s="325"/>
      <c r="AI947" s="325"/>
      <c r="AJ947" s="325"/>
      <c r="AK947" s="325"/>
      <c r="AL947" s="325"/>
      <c r="AM947" s="326"/>
      <c r="AN947" s="325"/>
    </row>
    <row r="948" spans="11:40" ht="37.5" customHeight="1">
      <c r="K948" s="329"/>
      <c r="AD948" s="323"/>
      <c r="AE948" s="324"/>
      <c r="AF948" s="325"/>
      <c r="AG948" s="325"/>
      <c r="AH948" s="325"/>
      <c r="AI948" s="325"/>
      <c r="AJ948" s="325"/>
      <c r="AK948" s="325"/>
      <c r="AL948" s="325"/>
      <c r="AM948" s="326"/>
      <c r="AN948" s="325"/>
    </row>
    <row r="949" spans="11:40" ht="37.5" customHeight="1">
      <c r="K949" s="329"/>
      <c r="AD949" s="323"/>
      <c r="AE949" s="324"/>
      <c r="AF949" s="325"/>
      <c r="AG949" s="325"/>
      <c r="AH949" s="325"/>
      <c r="AI949" s="325"/>
      <c r="AJ949" s="325"/>
      <c r="AK949" s="325"/>
      <c r="AL949" s="325"/>
      <c r="AM949" s="326"/>
      <c r="AN949" s="325"/>
    </row>
    <row r="950" spans="11:40" ht="37.5" customHeight="1">
      <c r="K950" s="329"/>
      <c r="AD950" s="323"/>
      <c r="AE950" s="324"/>
      <c r="AF950" s="325"/>
      <c r="AG950" s="325"/>
      <c r="AH950" s="325"/>
      <c r="AI950" s="325"/>
      <c r="AJ950" s="325"/>
      <c r="AK950" s="325"/>
      <c r="AL950" s="325"/>
      <c r="AM950" s="326"/>
      <c r="AN950" s="325"/>
    </row>
    <row r="951" spans="11:40" ht="37.5" customHeight="1">
      <c r="K951" s="329"/>
      <c r="AD951" s="323"/>
      <c r="AE951" s="324"/>
      <c r="AF951" s="325"/>
      <c r="AG951" s="325"/>
      <c r="AH951" s="325"/>
      <c r="AI951" s="325"/>
      <c r="AJ951" s="325"/>
      <c r="AK951" s="325"/>
      <c r="AL951" s="325"/>
      <c r="AM951" s="326"/>
      <c r="AN951" s="325"/>
    </row>
    <row r="952" spans="11:40" ht="37.5" customHeight="1">
      <c r="K952" s="329"/>
      <c r="AD952" s="323"/>
      <c r="AE952" s="324"/>
      <c r="AF952" s="325"/>
      <c r="AG952" s="325"/>
      <c r="AH952" s="325"/>
      <c r="AI952" s="325"/>
      <c r="AJ952" s="325"/>
      <c r="AK952" s="325"/>
      <c r="AL952" s="325"/>
      <c r="AM952" s="326"/>
      <c r="AN952" s="325"/>
    </row>
    <row r="953" spans="11:40" ht="37.5" customHeight="1">
      <c r="K953" s="329"/>
      <c r="AD953" s="323"/>
      <c r="AE953" s="324"/>
      <c r="AF953" s="325"/>
      <c r="AG953" s="325"/>
      <c r="AH953" s="325"/>
      <c r="AI953" s="325"/>
      <c r="AJ953" s="325"/>
      <c r="AK953" s="325"/>
      <c r="AL953" s="325"/>
      <c r="AM953" s="326"/>
      <c r="AN953" s="325"/>
    </row>
    <row r="954" spans="11:40" ht="37.5" customHeight="1">
      <c r="K954" s="329"/>
      <c r="AD954" s="323"/>
      <c r="AE954" s="324"/>
      <c r="AF954" s="325"/>
      <c r="AG954" s="325"/>
      <c r="AH954" s="325"/>
      <c r="AI954" s="325"/>
      <c r="AJ954" s="325"/>
      <c r="AK954" s="325"/>
      <c r="AL954" s="325"/>
      <c r="AM954" s="326"/>
      <c r="AN954" s="325"/>
    </row>
    <row r="955" spans="11:40" ht="37.5" customHeight="1">
      <c r="K955" s="329"/>
      <c r="AD955" s="323"/>
      <c r="AE955" s="324"/>
      <c r="AF955" s="325"/>
      <c r="AG955" s="325"/>
      <c r="AH955" s="325"/>
      <c r="AI955" s="325"/>
      <c r="AJ955" s="325"/>
      <c r="AK955" s="325"/>
      <c r="AL955" s="325"/>
      <c r="AM955" s="326"/>
      <c r="AN955" s="325"/>
    </row>
    <row r="956" spans="11:40" ht="37.5" customHeight="1">
      <c r="K956" s="329"/>
      <c r="AD956" s="323"/>
      <c r="AE956" s="324"/>
      <c r="AF956" s="325"/>
      <c r="AG956" s="325"/>
      <c r="AH956" s="325"/>
      <c r="AI956" s="325"/>
      <c r="AJ956" s="325"/>
      <c r="AK956" s="325"/>
      <c r="AL956" s="325"/>
      <c r="AM956" s="326"/>
      <c r="AN956" s="325"/>
    </row>
    <row r="957" spans="11:40" ht="37.5" customHeight="1">
      <c r="K957" s="329"/>
      <c r="AD957" s="323"/>
      <c r="AE957" s="324"/>
      <c r="AF957" s="325"/>
      <c r="AG957" s="325"/>
      <c r="AH957" s="325"/>
      <c r="AI957" s="325"/>
      <c r="AJ957" s="325"/>
      <c r="AK957" s="325"/>
      <c r="AL957" s="325"/>
      <c r="AM957" s="326"/>
      <c r="AN957" s="325"/>
    </row>
    <row r="958" spans="11:40" ht="37.5" customHeight="1">
      <c r="K958" s="329"/>
      <c r="AD958" s="323"/>
      <c r="AE958" s="324"/>
      <c r="AF958" s="325"/>
      <c r="AG958" s="325"/>
      <c r="AH958" s="325"/>
      <c r="AI958" s="325"/>
      <c r="AJ958" s="325"/>
      <c r="AK958" s="325"/>
      <c r="AL958" s="325"/>
      <c r="AM958" s="326"/>
      <c r="AN958" s="325"/>
    </row>
    <row r="959" spans="11:40" ht="37.5" customHeight="1">
      <c r="K959" s="329"/>
      <c r="AD959" s="323"/>
      <c r="AE959" s="324"/>
      <c r="AF959" s="325"/>
      <c r="AG959" s="325"/>
      <c r="AH959" s="325"/>
      <c r="AI959" s="325"/>
      <c r="AJ959" s="325"/>
      <c r="AK959" s="325"/>
      <c r="AL959" s="325"/>
      <c r="AM959" s="326"/>
      <c r="AN959" s="325"/>
    </row>
    <row r="960" spans="11:40" ht="37.5" customHeight="1">
      <c r="K960" s="329"/>
      <c r="AD960" s="323"/>
      <c r="AE960" s="324"/>
      <c r="AF960" s="325"/>
      <c r="AG960" s="325"/>
      <c r="AH960" s="325"/>
      <c r="AI960" s="325"/>
      <c r="AJ960" s="325"/>
      <c r="AK960" s="325"/>
      <c r="AL960" s="325"/>
      <c r="AM960" s="326"/>
      <c r="AN960" s="325"/>
    </row>
    <row r="961" spans="11:40" ht="37.5" customHeight="1">
      <c r="K961" s="329"/>
      <c r="AD961" s="323"/>
      <c r="AE961" s="324"/>
      <c r="AF961" s="325"/>
      <c r="AG961" s="325"/>
      <c r="AH961" s="325"/>
      <c r="AI961" s="325"/>
      <c r="AJ961" s="325"/>
      <c r="AK961" s="325"/>
      <c r="AL961" s="325"/>
      <c r="AM961" s="326"/>
      <c r="AN961" s="325"/>
    </row>
    <row r="962" spans="11:40" ht="37.5" customHeight="1">
      <c r="K962" s="329"/>
      <c r="AD962" s="323"/>
      <c r="AE962" s="324"/>
      <c r="AF962" s="325"/>
      <c r="AG962" s="325"/>
      <c r="AH962" s="325"/>
      <c r="AI962" s="325"/>
      <c r="AJ962" s="325"/>
      <c r="AK962" s="325"/>
      <c r="AL962" s="325"/>
      <c r="AM962" s="326"/>
      <c r="AN962" s="325"/>
    </row>
    <row r="963" spans="11:40" ht="37.5" customHeight="1">
      <c r="K963" s="329"/>
      <c r="AD963" s="323"/>
      <c r="AE963" s="324"/>
      <c r="AF963" s="325"/>
      <c r="AG963" s="325"/>
      <c r="AH963" s="325"/>
      <c r="AI963" s="325"/>
      <c r="AJ963" s="325"/>
      <c r="AK963" s="325"/>
      <c r="AL963" s="325"/>
      <c r="AM963" s="326"/>
      <c r="AN963" s="325"/>
    </row>
    <row r="964" spans="11:40" ht="37.5" customHeight="1">
      <c r="K964" s="329"/>
      <c r="AD964" s="323"/>
      <c r="AE964" s="324"/>
      <c r="AF964" s="325"/>
      <c r="AG964" s="325"/>
      <c r="AH964" s="325"/>
      <c r="AI964" s="325"/>
      <c r="AJ964" s="325"/>
      <c r="AK964" s="325"/>
      <c r="AL964" s="325"/>
      <c r="AM964" s="326"/>
      <c r="AN964" s="325"/>
    </row>
    <row r="965" spans="11:40" ht="37.5" customHeight="1">
      <c r="K965" s="329"/>
      <c r="AD965" s="323"/>
      <c r="AE965" s="324"/>
      <c r="AF965" s="325"/>
      <c r="AG965" s="325"/>
      <c r="AH965" s="325"/>
      <c r="AI965" s="325"/>
      <c r="AJ965" s="325"/>
      <c r="AK965" s="325"/>
      <c r="AL965" s="325"/>
      <c r="AM965" s="326"/>
      <c r="AN965" s="325"/>
    </row>
    <row r="966" spans="11:40" ht="37.5" customHeight="1">
      <c r="K966" s="329"/>
      <c r="AD966" s="323"/>
      <c r="AE966" s="324"/>
      <c r="AF966" s="325"/>
      <c r="AG966" s="325"/>
      <c r="AH966" s="325"/>
      <c r="AI966" s="325"/>
      <c r="AJ966" s="325"/>
      <c r="AK966" s="325"/>
      <c r="AL966" s="325"/>
      <c r="AM966" s="326"/>
      <c r="AN966" s="325"/>
    </row>
    <row r="967" spans="11:40" ht="37.5" customHeight="1">
      <c r="K967" s="329"/>
      <c r="AD967" s="323"/>
      <c r="AE967" s="324"/>
      <c r="AF967" s="325"/>
      <c r="AG967" s="325"/>
      <c r="AH967" s="325"/>
      <c r="AI967" s="325"/>
      <c r="AJ967" s="325"/>
      <c r="AK967" s="325"/>
      <c r="AL967" s="325"/>
      <c r="AM967" s="326"/>
      <c r="AN967" s="325"/>
    </row>
    <row r="968" spans="11:40" ht="37.5" customHeight="1">
      <c r="K968" s="329"/>
      <c r="AD968" s="323"/>
      <c r="AE968" s="324"/>
      <c r="AF968" s="325"/>
      <c r="AG968" s="325"/>
      <c r="AH968" s="325"/>
      <c r="AI968" s="325"/>
      <c r="AJ968" s="325"/>
      <c r="AK968" s="325"/>
      <c r="AL968" s="325"/>
      <c r="AM968" s="326"/>
      <c r="AN968" s="325"/>
    </row>
    <row r="969" spans="11:40" ht="37.5" customHeight="1">
      <c r="K969" s="329"/>
      <c r="AD969" s="323"/>
      <c r="AE969" s="324"/>
      <c r="AF969" s="325"/>
      <c r="AG969" s="325"/>
      <c r="AH969" s="325"/>
      <c r="AI969" s="325"/>
      <c r="AJ969" s="325"/>
      <c r="AK969" s="325"/>
      <c r="AL969" s="325"/>
      <c r="AM969" s="326"/>
      <c r="AN969" s="325"/>
    </row>
    <row r="970" spans="11:40" ht="37.5" customHeight="1">
      <c r="K970" s="329"/>
      <c r="AD970" s="323"/>
      <c r="AE970" s="324"/>
      <c r="AF970" s="325"/>
      <c r="AG970" s="325"/>
      <c r="AH970" s="325"/>
      <c r="AI970" s="325"/>
      <c r="AJ970" s="325"/>
      <c r="AK970" s="325"/>
      <c r="AL970" s="325"/>
      <c r="AM970" s="326"/>
      <c r="AN970" s="325"/>
    </row>
    <row r="971" spans="11:40" ht="37.5" customHeight="1">
      <c r="K971" s="329"/>
      <c r="AD971" s="323"/>
      <c r="AE971" s="324"/>
      <c r="AF971" s="325"/>
      <c r="AG971" s="325"/>
      <c r="AH971" s="325"/>
      <c r="AI971" s="325"/>
      <c r="AJ971" s="325"/>
      <c r="AK971" s="325"/>
      <c r="AL971" s="325"/>
      <c r="AM971" s="326"/>
      <c r="AN971" s="325"/>
    </row>
    <row r="972" spans="11:40" ht="37.5" customHeight="1">
      <c r="K972" s="329"/>
      <c r="AD972" s="323"/>
      <c r="AE972" s="324"/>
      <c r="AF972" s="325"/>
      <c r="AG972" s="325"/>
      <c r="AH972" s="325"/>
      <c r="AI972" s="325"/>
      <c r="AJ972" s="325"/>
      <c r="AK972" s="325"/>
      <c r="AL972" s="325"/>
      <c r="AM972" s="326"/>
      <c r="AN972" s="325"/>
    </row>
    <row r="973" spans="11:40" ht="37.5" customHeight="1">
      <c r="K973" s="329"/>
      <c r="AD973" s="323"/>
      <c r="AE973" s="324"/>
      <c r="AF973" s="325"/>
      <c r="AG973" s="325"/>
      <c r="AH973" s="325"/>
      <c r="AI973" s="325"/>
      <c r="AJ973" s="325"/>
      <c r="AK973" s="325"/>
      <c r="AL973" s="325"/>
      <c r="AM973" s="326"/>
      <c r="AN973" s="325"/>
    </row>
    <row r="974" spans="11:40" ht="37.5" customHeight="1">
      <c r="K974" s="329"/>
      <c r="AD974" s="323"/>
      <c r="AE974" s="324"/>
      <c r="AF974" s="325"/>
      <c r="AG974" s="325"/>
      <c r="AH974" s="325"/>
      <c r="AI974" s="325"/>
      <c r="AJ974" s="325"/>
      <c r="AK974" s="325"/>
      <c r="AL974" s="325"/>
      <c r="AM974" s="326"/>
      <c r="AN974" s="325"/>
    </row>
    <row r="975" spans="11:40" ht="37.5" customHeight="1">
      <c r="K975" s="329"/>
      <c r="AD975" s="323"/>
      <c r="AE975" s="324"/>
      <c r="AF975" s="325"/>
      <c r="AG975" s="325"/>
      <c r="AH975" s="325"/>
      <c r="AI975" s="325"/>
      <c r="AJ975" s="325"/>
      <c r="AK975" s="325"/>
      <c r="AL975" s="325"/>
      <c r="AM975" s="326"/>
      <c r="AN975" s="325"/>
    </row>
    <row r="976" spans="11:40" ht="37.5" customHeight="1">
      <c r="K976" s="329"/>
      <c r="AD976" s="323"/>
      <c r="AE976" s="324"/>
      <c r="AF976" s="325"/>
      <c r="AG976" s="325"/>
      <c r="AH976" s="325"/>
      <c r="AI976" s="325"/>
      <c r="AJ976" s="325"/>
      <c r="AK976" s="325"/>
      <c r="AL976" s="325"/>
      <c r="AM976" s="326"/>
      <c r="AN976" s="325"/>
    </row>
    <row r="977" spans="11:40" ht="37.5" customHeight="1">
      <c r="K977" s="329"/>
      <c r="AD977" s="323"/>
      <c r="AE977" s="324"/>
      <c r="AF977" s="325"/>
      <c r="AG977" s="325"/>
      <c r="AH977" s="325"/>
      <c r="AI977" s="325"/>
      <c r="AJ977" s="325"/>
      <c r="AK977" s="325"/>
      <c r="AL977" s="325"/>
      <c r="AM977" s="326"/>
      <c r="AN977" s="325"/>
    </row>
    <row r="978" spans="11:40" ht="37.5" customHeight="1">
      <c r="K978" s="329"/>
      <c r="AD978" s="323"/>
      <c r="AE978" s="324"/>
      <c r="AF978" s="325"/>
      <c r="AG978" s="325"/>
      <c r="AH978" s="325"/>
      <c r="AI978" s="325"/>
      <c r="AJ978" s="325"/>
      <c r="AK978" s="325"/>
      <c r="AL978" s="325"/>
      <c r="AM978" s="326"/>
      <c r="AN978" s="325"/>
    </row>
    <row r="979" spans="11:40" ht="37.5" customHeight="1">
      <c r="K979" s="329"/>
      <c r="AD979" s="323"/>
      <c r="AE979" s="324"/>
      <c r="AF979" s="325"/>
      <c r="AG979" s="325"/>
      <c r="AH979" s="325"/>
      <c r="AI979" s="325"/>
      <c r="AJ979" s="325"/>
      <c r="AK979" s="325"/>
      <c r="AL979" s="325"/>
      <c r="AM979" s="326"/>
      <c r="AN979" s="325"/>
    </row>
    <row r="980" spans="11:40" ht="37.5" customHeight="1">
      <c r="K980" s="329"/>
      <c r="AD980" s="323"/>
      <c r="AE980" s="324"/>
      <c r="AF980" s="325"/>
      <c r="AG980" s="325"/>
      <c r="AH980" s="325"/>
      <c r="AI980" s="325"/>
      <c r="AJ980" s="325"/>
      <c r="AK980" s="325"/>
      <c r="AL980" s="325"/>
      <c r="AM980" s="326"/>
      <c r="AN980" s="325"/>
    </row>
    <row r="981" spans="11:40" ht="37.5" customHeight="1">
      <c r="K981" s="329"/>
      <c r="AD981" s="323"/>
      <c r="AE981" s="324"/>
      <c r="AF981" s="325"/>
      <c r="AG981" s="325"/>
      <c r="AH981" s="325"/>
      <c r="AI981" s="325"/>
      <c r="AJ981" s="325"/>
      <c r="AK981" s="325"/>
      <c r="AL981" s="325"/>
      <c r="AM981" s="326"/>
      <c r="AN981" s="325"/>
    </row>
    <row r="982" spans="11:40" ht="37.5" customHeight="1">
      <c r="K982" s="329"/>
      <c r="AD982" s="323"/>
      <c r="AE982" s="324"/>
      <c r="AF982" s="325"/>
      <c r="AG982" s="325"/>
      <c r="AH982" s="325"/>
      <c r="AI982" s="325"/>
      <c r="AJ982" s="325"/>
      <c r="AK982" s="325"/>
      <c r="AL982" s="325"/>
      <c r="AM982" s="326"/>
      <c r="AN982" s="325"/>
    </row>
    <row r="983" spans="11:40" ht="37.5" customHeight="1">
      <c r="K983" s="329"/>
      <c r="AD983" s="323"/>
      <c r="AE983" s="324"/>
      <c r="AF983" s="325"/>
      <c r="AG983" s="325"/>
      <c r="AH983" s="325"/>
      <c r="AI983" s="325"/>
      <c r="AJ983" s="325"/>
      <c r="AK983" s="325"/>
      <c r="AL983" s="325"/>
      <c r="AM983" s="326"/>
      <c r="AN983" s="325"/>
    </row>
    <row r="984" spans="11:40" ht="37.5" customHeight="1">
      <c r="K984" s="329"/>
      <c r="AD984" s="323"/>
      <c r="AE984" s="324"/>
      <c r="AF984" s="325"/>
      <c r="AG984" s="325"/>
      <c r="AH984" s="325"/>
      <c r="AI984" s="325"/>
      <c r="AJ984" s="325"/>
      <c r="AK984" s="325"/>
      <c r="AL984" s="325"/>
      <c r="AM984" s="326"/>
      <c r="AN984" s="325"/>
    </row>
    <row r="985" spans="11:40" ht="37.5" customHeight="1">
      <c r="K985" s="329"/>
      <c r="AD985" s="323"/>
      <c r="AE985" s="324"/>
      <c r="AF985" s="325"/>
      <c r="AG985" s="325"/>
      <c r="AH985" s="325"/>
      <c r="AI985" s="325"/>
      <c r="AJ985" s="325"/>
      <c r="AK985" s="325"/>
      <c r="AL985" s="325"/>
      <c r="AM985" s="326"/>
      <c r="AN985" s="325"/>
    </row>
    <row r="986" spans="11:40" ht="37.5" customHeight="1">
      <c r="K986" s="329"/>
      <c r="AD986" s="323"/>
      <c r="AE986" s="324"/>
      <c r="AF986" s="325"/>
      <c r="AG986" s="325"/>
      <c r="AH986" s="325"/>
      <c r="AI986" s="325"/>
      <c r="AJ986" s="325"/>
      <c r="AK986" s="325"/>
      <c r="AL986" s="325"/>
      <c r="AM986" s="326"/>
      <c r="AN986" s="325"/>
    </row>
    <row r="987" spans="11:40" ht="37.5" customHeight="1">
      <c r="K987" s="329"/>
      <c r="AD987" s="323"/>
      <c r="AE987" s="324"/>
      <c r="AF987" s="325"/>
      <c r="AG987" s="325"/>
      <c r="AH987" s="325"/>
      <c r="AI987" s="325"/>
      <c r="AJ987" s="325"/>
      <c r="AK987" s="325"/>
      <c r="AL987" s="325"/>
      <c r="AM987" s="326"/>
      <c r="AN987" s="325"/>
    </row>
    <row r="988" spans="11:40" ht="37.5" customHeight="1">
      <c r="K988" s="329"/>
      <c r="AD988" s="323"/>
      <c r="AE988" s="324"/>
      <c r="AF988" s="325"/>
      <c r="AG988" s="325"/>
      <c r="AH988" s="325"/>
      <c r="AI988" s="325"/>
      <c r="AJ988" s="325"/>
      <c r="AK988" s="325"/>
      <c r="AL988" s="325"/>
      <c r="AM988" s="326"/>
      <c r="AN988" s="325"/>
    </row>
    <row r="989" spans="11:40" ht="37.5" customHeight="1">
      <c r="K989" s="329"/>
      <c r="AD989" s="323"/>
      <c r="AE989" s="324"/>
      <c r="AF989" s="325"/>
      <c r="AG989" s="325"/>
      <c r="AH989" s="325"/>
      <c r="AI989" s="325"/>
      <c r="AJ989" s="325"/>
      <c r="AK989" s="325"/>
      <c r="AL989" s="325"/>
      <c r="AM989" s="326"/>
      <c r="AN989" s="325"/>
    </row>
    <row r="990" spans="11:40" ht="37.5" customHeight="1">
      <c r="K990" s="329"/>
      <c r="AD990" s="323"/>
      <c r="AE990" s="324"/>
      <c r="AF990" s="325"/>
      <c r="AG990" s="325"/>
      <c r="AH990" s="325"/>
      <c r="AI990" s="325"/>
      <c r="AJ990" s="325"/>
      <c r="AK990" s="325"/>
      <c r="AL990" s="325"/>
      <c r="AM990" s="326"/>
      <c r="AN990" s="325"/>
    </row>
    <row r="991" spans="11:40" ht="37.5" customHeight="1">
      <c r="K991" s="329"/>
      <c r="AD991" s="323"/>
      <c r="AE991" s="324"/>
      <c r="AF991" s="325"/>
      <c r="AG991" s="325"/>
      <c r="AH991" s="325"/>
      <c r="AI991" s="325"/>
      <c r="AJ991" s="325"/>
      <c r="AK991" s="325"/>
      <c r="AL991" s="325"/>
      <c r="AM991" s="326"/>
      <c r="AN991" s="325"/>
    </row>
    <row r="992" spans="11:40" ht="37.5" customHeight="1">
      <c r="K992" s="329"/>
      <c r="AD992" s="323"/>
      <c r="AE992" s="324"/>
      <c r="AF992" s="325"/>
      <c r="AG992" s="325"/>
      <c r="AH992" s="325"/>
      <c r="AI992" s="325"/>
      <c r="AJ992" s="325"/>
      <c r="AK992" s="325"/>
      <c r="AL992" s="325"/>
      <c r="AM992" s="326"/>
      <c r="AN992" s="325"/>
    </row>
    <row r="993" spans="11:40" ht="37.5" customHeight="1">
      <c r="K993" s="329"/>
      <c r="AD993" s="323"/>
      <c r="AE993" s="324"/>
      <c r="AF993" s="325"/>
      <c r="AG993" s="325"/>
      <c r="AH993" s="325"/>
      <c r="AI993" s="325"/>
      <c r="AJ993" s="325"/>
      <c r="AK993" s="325"/>
      <c r="AL993" s="325"/>
      <c r="AM993" s="326"/>
      <c r="AN993" s="325"/>
    </row>
    <row r="994" spans="11:40" ht="37.5" customHeight="1">
      <c r="K994" s="329"/>
      <c r="AD994" s="323"/>
      <c r="AE994" s="324"/>
      <c r="AF994" s="325"/>
      <c r="AG994" s="325"/>
      <c r="AH994" s="325"/>
      <c r="AI994" s="325"/>
      <c r="AJ994" s="325"/>
      <c r="AK994" s="325"/>
      <c r="AL994" s="325"/>
      <c r="AM994" s="326"/>
      <c r="AN994" s="325"/>
    </row>
    <row r="995" spans="11:40" ht="37.5" customHeight="1">
      <c r="K995" s="329"/>
      <c r="AD995" s="323"/>
      <c r="AE995" s="324"/>
      <c r="AF995" s="325"/>
      <c r="AG995" s="325"/>
      <c r="AH995" s="325"/>
      <c r="AI995" s="325"/>
      <c r="AJ995" s="325"/>
      <c r="AK995" s="325"/>
      <c r="AL995" s="325"/>
      <c r="AM995" s="326"/>
      <c r="AN995" s="325"/>
    </row>
    <row r="996" spans="11:40" ht="37.5" customHeight="1">
      <c r="K996" s="329"/>
      <c r="AD996" s="323"/>
      <c r="AE996" s="324"/>
      <c r="AF996" s="325"/>
      <c r="AG996" s="325"/>
      <c r="AH996" s="325"/>
      <c r="AI996" s="325"/>
      <c r="AJ996" s="325"/>
      <c r="AK996" s="325"/>
      <c r="AL996" s="325"/>
      <c r="AM996" s="326"/>
      <c r="AN996" s="325"/>
    </row>
  </sheetData>
  <sheetProtection formatColumns="0" formatRows="0"/>
  <mergeCells count="4">
    <mergeCell ref="AM13:AN13"/>
    <mergeCell ref="C4:D6"/>
    <mergeCell ref="C1:F2"/>
    <mergeCell ref="AE13:AF13"/>
  </mergeCells>
  <phoneticPr fontId="32" type="noConversion"/>
  <conditionalFormatting sqref="E14:E313">
    <cfRule type="expression" dxfId="15" priority="3" stopIfTrue="1">
      <formula>AND(E14&lt;&gt;"",ISNA(MATCH(E14,cn_codes_updated,0)))</formula>
    </cfRule>
    <cfRule type="expression" dxfId="14" priority="9" stopIfTrue="1">
      <formula>AND(E14&lt;&gt;"",ISNA(MATCH(E14,ListeCNCodes,0)))</formula>
    </cfRule>
  </conditionalFormatting>
  <conditionalFormatting sqref="E14:K313">
    <cfRule type="expression" dxfId="13" priority="45">
      <formula>AND(ISBLANK(E14), NOT(COUNTIF($E14:$F14, "&lt;&gt;")+COUNTIF($G14:$K14, "&lt;&gt;")=0))</formula>
    </cfRule>
  </conditionalFormatting>
  <conditionalFormatting sqref="F14:F313">
    <cfRule type="expression" dxfId="12" priority="1">
      <formula>OR($F14="━━ Installationen ━━",$F14="━━ Hersteller ━━",$F14="━━ Zwischenhändler ━━")</formula>
    </cfRule>
    <cfRule type="expression" dxfId="11" priority="2">
      <formula>AND(F14&lt;&gt;"",ISNA(MATCH(F14,dropdown_bought_from,0)))</formula>
    </cfRule>
  </conditionalFormatting>
  <conditionalFormatting sqref="I14:I313">
    <cfRule type="expression" dxfId="10" priority="5">
      <formula>$I14="Bitte CN Code in Spalte C angeben"</formula>
    </cfRule>
  </conditionalFormatting>
  <conditionalFormatting sqref="L14:M313 O14:T313">
    <cfRule type="expression" dxfId="9" priority="7" stopIfTrue="1">
      <formula>AND($J14="Ja",L14&lt;&gt;"")</formula>
    </cfRule>
    <cfRule type="expression" dxfId="8" priority="15">
      <formula>$J14&lt;&gt;"Ja"</formula>
    </cfRule>
  </conditionalFormatting>
  <conditionalFormatting sqref="L9:T13 L14:M313 O14:T313">
    <cfRule type="expression" dxfId="7" priority="13">
      <formula>COUNTIF($J$14:$J$296,"Ja")=0</formula>
    </cfRule>
  </conditionalFormatting>
  <conditionalFormatting sqref="L14:AB17 L18:T313 L9:AB9 U10:AB13 U18:AB305">
    <cfRule type="expression" dxfId="6" priority="10" stopIfTrue="1">
      <formula>COUNTIF($J:$J,"Ja")=0</formula>
    </cfRule>
  </conditionalFormatting>
  <conditionalFormatting sqref="N14:N313">
    <cfRule type="expression" dxfId="5" priority="41">
      <formula>AND($M14&lt;&gt;"",$L14&lt;&gt;"",$M14+$L14=$G14)</formula>
    </cfRule>
    <cfRule type="expression" dxfId="4" priority="42" stopIfTrue="1">
      <formula>COUNTIF($J$14:$J$296,"Ja")=0</formula>
    </cfRule>
    <cfRule type="expression" dxfId="3" priority="43">
      <formula>$J14&lt;&gt;"Ja"</formula>
    </cfRule>
    <cfRule type="expression" dxfId="2" priority="44">
      <formula>AND($M14&lt;&gt;"",$L14&lt;&gt;"",$M14+$L14&lt;&gt;$G14)</formula>
    </cfRule>
  </conditionalFormatting>
  <dataValidations count="5">
    <dataValidation type="list" errorStyle="warning" allowBlank="1" showErrorMessage="1" sqref="E14:E313" xr:uid="{7C2C738D-9E69-C944-A763-8B83F7981E0A}">
      <formula1>ListeCNCodes</formula1>
    </dataValidation>
    <dataValidation type="list" errorStyle="warning" allowBlank="1" showErrorMessage="1" sqref="I14:I313" xr:uid="{D6FEFEE0-B3CE-894F-BF1D-CC4626524B06}">
      <formula1>OFFSET($AE14:$AL14,0,0,1,8-COUNTIF($AE14:$AL14,0))</formula1>
    </dataValidation>
    <dataValidation type="list" allowBlank="1" showInputMessage="1" showErrorMessage="1" sqref="F14:F313" xr:uid="{FF1AD6FB-9C04-43B8-A50F-C796B467E003}">
      <formula1>OFFSET(dropdown_bought_from,0,0,500-COUNTIF(dropdown_bought_from,0))</formula1>
    </dataValidation>
    <dataValidation type="list" allowBlank="1" showInputMessage="1" showErrorMessage="1" sqref="J14:J313" xr:uid="{64CFFA1D-2EC5-894E-80B1-E0C1D9FD4215}">
      <formula1>"Ja,Nein"</formula1>
    </dataValidation>
    <dataValidation type="list" allowBlank="1" showInputMessage="1" showErrorMessage="1" sqref="H14:H313" xr:uid="{FCBA7352-A072-C64D-AB59-E1D0A0765F2C}">
      <formula1>"Kg, Tonnen"</formula1>
    </dataValidation>
  </dataValidations>
  <pageMargins left="0.7" right="0.7"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xr:uid="{BC2B0A94-EBBE-434C-A780-113C037233BC}">
          <x14:formula1>
            <xm:f>Zollverfahren!$Z$10:$Z$18</xm:f>
          </x14:formula1>
          <xm:sqref>K14:K313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tabColor theme="4" tint="0.79998168889431442"/>
  </sheetPr>
  <dimension ref="A1:BI998"/>
  <sheetViews>
    <sheetView zoomScaleNormal="100" workbookViewId="0">
      <selection activeCell="C1" sqref="C1:H2"/>
    </sheetView>
  </sheetViews>
  <sheetFormatPr baseColWidth="10" defaultColWidth="12.6640625" defaultRowHeight="15" customHeight="1"/>
  <cols>
    <col min="1" max="1" width="3.33203125" style="83" customWidth="1"/>
    <col min="2" max="2" width="3.33203125" customWidth="1"/>
    <col min="3" max="3" width="0.1640625" customWidth="1"/>
    <col min="4" max="4" width="58.5" customWidth="1"/>
    <col min="5" max="5" width="7.33203125" customWidth="1"/>
    <col min="6" max="8" width="1.6640625" customWidth="1"/>
    <col min="9" max="9" width="0.1640625" customWidth="1"/>
    <col min="10" max="10" width="9.5" customWidth="1"/>
    <col min="11" max="11" width="21.1640625" customWidth="1"/>
    <col min="12" max="31" width="6.6640625" customWidth="1"/>
  </cols>
  <sheetData>
    <row r="1" spans="1:61" s="170" customFormat="1" ht="20" customHeight="1">
      <c r="A1" s="167"/>
      <c r="B1" s="238"/>
      <c r="C1" s="445" t="s">
        <v>238</v>
      </c>
      <c r="D1" s="445"/>
      <c r="E1" s="445"/>
      <c r="F1" s="445"/>
      <c r="G1" s="445"/>
      <c r="H1" s="456"/>
      <c r="I1" s="169"/>
      <c r="J1" s="169"/>
      <c r="K1" s="169"/>
      <c r="M1" s="169"/>
      <c r="N1" s="169"/>
      <c r="O1" s="169"/>
      <c r="P1" s="169"/>
      <c r="Q1" s="169"/>
      <c r="R1" s="169"/>
      <c r="S1" s="169"/>
      <c r="T1" s="169"/>
      <c r="U1" s="169"/>
      <c r="V1" s="169"/>
      <c r="W1" s="169"/>
      <c r="X1" s="169"/>
      <c r="Y1" s="169"/>
      <c r="Z1" s="169"/>
      <c r="AA1" s="169"/>
      <c r="AB1" s="169"/>
      <c r="AC1" s="169"/>
      <c r="AD1" s="169"/>
      <c r="AE1" s="169"/>
      <c r="AF1" s="169"/>
    </row>
    <row r="2" spans="1:61" s="173" customFormat="1" ht="20" customHeight="1" thickBot="1">
      <c r="A2" s="167"/>
      <c r="B2" s="239"/>
      <c r="C2" s="457"/>
      <c r="D2" s="457"/>
      <c r="E2" s="457"/>
      <c r="F2" s="457"/>
      <c r="G2" s="457"/>
      <c r="H2" s="458"/>
      <c r="I2" s="172"/>
      <c r="J2" s="172"/>
      <c r="K2" s="172"/>
      <c r="M2" s="174"/>
      <c r="N2" s="175"/>
      <c r="O2" s="175"/>
      <c r="P2" s="175"/>
      <c r="Q2" s="175"/>
      <c r="R2" s="175"/>
      <c r="S2" s="175"/>
      <c r="T2" s="175"/>
      <c r="U2" s="175"/>
      <c r="V2" s="175"/>
      <c r="W2" s="175"/>
      <c r="X2" s="175"/>
      <c r="Y2" s="175"/>
      <c r="Z2" s="175"/>
      <c r="AA2" s="175"/>
      <c r="AB2" s="175"/>
      <c r="AC2" s="175"/>
      <c r="AD2" s="175"/>
      <c r="AE2" s="175"/>
      <c r="AF2" s="175"/>
    </row>
    <row r="3" spans="1:61" s="179" customFormat="1" ht="95" customHeight="1" thickTop="1" thickBot="1">
      <c r="A3" s="167"/>
      <c r="B3" s="176"/>
      <c r="C3" s="176"/>
      <c r="D3" s="176"/>
      <c r="E3" s="176"/>
      <c r="F3" s="176"/>
      <c r="G3" s="176"/>
      <c r="H3" s="177"/>
      <c r="I3" s="177"/>
      <c r="J3" s="177"/>
      <c r="K3" s="177"/>
      <c r="L3" s="177"/>
      <c r="M3" s="178"/>
      <c r="N3" s="178"/>
      <c r="O3" s="178"/>
      <c r="P3" s="178"/>
      <c r="Q3" s="178"/>
      <c r="R3" s="178"/>
      <c r="S3" s="178"/>
      <c r="T3" s="178"/>
      <c r="U3" s="178"/>
      <c r="V3" s="178"/>
      <c r="W3" s="178"/>
      <c r="X3" s="178"/>
      <c r="Y3" s="178"/>
      <c r="Z3" s="178"/>
    </row>
    <row r="4" spans="1:61" s="40" customFormat="1" ht="33" customHeight="1" thickTop="1">
      <c r="A4" s="143"/>
      <c r="B4" s="41"/>
      <c r="C4" s="220" t="s">
        <v>239</v>
      </c>
      <c r="D4" s="450" t="s">
        <v>240</v>
      </c>
      <c r="E4" s="451"/>
      <c r="F4" s="451"/>
      <c r="G4" s="451"/>
      <c r="H4" s="451"/>
      <c r="I4" s="451"/>
      <c r="J4" s="451"/>
      <c r="K4" s="452"/>
      <c r="N4" s="42"/>
      <c r="O4" s="42"/>
      <c r="P4" s="41"/>
      <c r="Q4" s="41"/>
      <c r="R4" s="41"/>
      <c r="S4" s="41"/>
      <c r="T4" s="41"/>
      <c r="U4" s="41"/>
      <c r="V4" s="41"/>
      <c r="W4" s="41"/>
      <c r="X4" s="41"/>
      <c r="Y4" s="41"/>
      <c r="Z4" s="41"/>
      <c r="AA4" s="41"/>
      <c r="AB4" s="41"/>
      <c r="AC4" s="41"/>
    </row>
    <row r="5" spans="1:61" s="40" customFormat="1" ht="18" customHeight="1" thickBot="1">
      <c r="A5" s="143"/>
      <c r="B5" s="41"/>
      <c r="C5" s="221"/>
      <c r="D5" s="453"/>
      <c r="E5" s="454"/>
      <c r="F5" s="454"/>
      <c r="G5" s="454"/>
      <c r="H5" s="454"/>
      <c r="I5" s="454"/>
      <c r="J5" s="454"/>
      <c r="K5" s="455"/>
      <c r="N5" s="42"/>
      <c r="O5" s="42"/>
      <c r="P5" s="41"/>
      <c r="Q5" s="41"/>
      <c r="R5" s="41"/>
      <c r="S5" s="41"/>
      <c r="T5" s="280"/>
      <c r="U5" s="41"/>
      <c r="V5" s="41"/>
      <c r="W5" s="41"/>
      <c r="X5" s="41"/>
      <c r="Y5" s="41"/>
      <c r="Z5" s="41"/>
      <c r="AA5" s="41"/>
      <c r="AB5" s="41"/>
      <c r="AC5" s="41"/>
    </row>
    <row r="6" spans="1:61" s="179" customFormat="1" ht="30" customHeight="1">
      <c r="A6" s="167"/>
      <c r="B6" s="178"/>
      <c r="C6" s="176"/>
      <c r="D6" s="176"/>
      <c r="E6" s="176"/>
      <c r="F6" s="176"/>
      <c r="G6" s="176"/>
      <c r="H6" s="177"/>
      <c r="I6" s="177"/>
      <c r="J6" s="177"/>
      <c r="K6" s="177"/>
      <c r="L6" s="177"/>
      <c r="M6" s="178"/>
      <c r="N6" s="178"/>
      <c r="O6" s="178"/>
      <c r="P6" s="178"/>
      <c r="Q6" s="178"/>
      <c r="R6" s="178"/>
      <c r="S6" s="178"/>
      <c r="T6" s="178"/>
      <c r="U6" s="178"/>
      <c r="V6" s="178"/>
      <c r="W6" s="178"/>
      <c r="X6" s="178"/>
      <c r="Y6" s="178"/>
      <c r="Z6" s="178"/>
    </row>
    <row r="7" spans="1:61" ht="30.75" customHeight="1" thickBot="1">
      <c r="B7" s="41"/>
      <c r="C7" s="41"/>
      <c r="D7" s="41"/>
      <c r="E7" s="41"/>
      <c r="F7" s="41"/>
      <c r="G7" s="41"/>
      <c r="H7" s="41"/>
      <c r="I7" s="42"/>
      <c r="J7" s="42"/>
      <c r="K7" s="42"/>
      <c r="L7" s="42"/>
      <c r="M7" s="42"/>
      <c r="N7" s="42"/>
      <c r="O7" s="42"/>
      <c r="P7" s="41"/>
      <c r="Q7" s="41"/>
      <c r="R7" s="41"/>
      <c r="S7" s="41"/>
      <c r="T7" s="280"/>
      <c r="U7" s="41"/>
      <c r="V7" s="41"/>
      <c r="W7" s="41"/>
      <c r="X7" s="41"/>
      <c r="Y7" s="41"/>
      <c r="Z7" s="41"/>
      <c r="AA7" s="41"/>
      <c r="AB7" s="41"/>
      <c r="AC7" s="41"/>
      <c r="AD7" s="41"/>
      <c r="AE7" s="41"/>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row>
    <row r="8" spans="1:61" ht="57" customHeight="1" thickTop="1" thickBot="1">
      <c r="B8" s="41"/>
      <c r="C8" s="41"/>
      <c r="D8" s="233" t="s">
        <v>241</v>
      </c>
      <c r="E8" s="287"/>
      <c r="F8" s="287"/>
      <c r="G8" s="287"/>
      <c r="H8" s="41"/>
      <c r="I8" s="231" t="s">
        <v>242</v>
      </c>
      <c r="J8" s="232"/>
      <c r="K8" s="288" t="s">
        <v>243</v>
      </c>
      <c r="L8" s="42"/>
      <c r="M8" s="42"/>
      <c r="N8" s="42"/>
      <c r="O8" s="42"/>
      <c r="P8" s="41"/>
      <c r="Q8" s="41"/>
      <c r="R8" s="41"/>
      <c r="S8" s="41"/>
      <c r="T8" s="280"/>
      <c r="U8" s="41"/>
      <c r="V8" s="41"/>
      <c r="W8" s="41"/>
      <c r="X8" s="41"/>
      <c r="Y8" s="41"/>
      <c r="Z8" s="41"/>
      <c r="AA8" s="41"/>
      <c r="AB8" s="41"/>
      <c r="AC8" s="41"/>
      <c r="AD8" s="41"/>
      <c r="AE8" s="41"/>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row>
    <row r="9" spans="1:61" ht="42" customHeight="1" thickTop="1" thickBot="1">
      <c r="B9" s="41"/>
      <c r="C9" s="41"/>
      <c r="D9" s="41"/>
      <c r="E9" s="41"/>
      <c r="F9" s="41"/>
      <c r="G9" s="41"/>
      <c r="H9" s="41"/>
      <c r="I9" s="41"/>
      <c r="K9" s="41"/>
      <c r="L9" s="41"/>
      <c r="M9" s="41"/>
      <c r="N9" s="41"/>
      <c r="O9" s="41"/>
      <c r="P9" s="41"/>
      <c r="Q9" s="41"/>
      <c r="R9" s="41"/>
      <c r="S9" s="41"/>
      <c r="T9" s="41"/>
      <c r="U9" s="41"/>
      <c r="V9" s="41"/>
      <c r="W9" s="41"/>
      <c r="X9" s="41"/>
      <c r="Y9" s="41"/>
      <c r="Z9" s="41"/>
      <c r="AA9" s="41"/>
      <c r="AB9" s="41"/>
      <c r="AC9" s="41"/>
      <c r="AD9" s="41"/>
      <c r="AE9" s="41"/>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row>
    <row r="10" spans="1:61" ht="63.75" customHeight="1" thickTop="1" thickBot="1">
      <c r="B10" s="41"/>
      <c r="C10" s="41"/>
      <c r="D10" s="233" t="s">
        <v>244</v>
      </c>
      <c r="E10" s="287"/>
      <c r="F10" s="287"/>
      <c r="G10" s="287"/>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row>
    <row r="11" spans="1:61" ht="18" customHeight="1" thickTop="1" thickBot="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row>
    <row r="12" spans="1:61" ht="8" customHeight="1" thickTop="1">
      <c r="B12" s="41"/>
      <c r="C12" s="236"/>
      <c r="D12" s="237"/>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row>
    <row r="13" spans="1:61" ht="103.25" customHeight="1" thickBot="1">
      <c r="B13" s="289"/>
      <c r="C13" s="234" t="s">
        <v>245</v>
      </c>
      <c r="D13" s="235"/>
      <c r="E13" s="290"/>
      <c r="F13" s="290"/>
      <c r="G13" s="290"/>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row>
    <row r="14" spans="1:61" ht="40.5" customHeight="1" thickTop="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row>
    <row r="15" spans="1:61" ht="18" customHeight="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row>
    <row r="16" spans="1:61" ht="18" customHeight="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row>
    <row r="17" spans="2:61" ht="18" customHeight="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row>
    <row r="18" spans="2:61" ht="18" customHeight="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row>
    <row r="19" spans="2:61" ht="18" customHeight="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row>
    <row r="20" spans="2:61" ht="18" customHeight="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row>
    <row r="21" spans="2:61" ht="18" customHeight="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row>
    <row r="22" spans="2:61" ht="18" customHeight="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row>
    <row r="23" spans="2:61" ht="18" customHeight="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row>
    <row r="24" spans="2:61" ht="18" customHeight="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row>
    <row r="25" spans="2:61" ht="18" customHeight="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row>
    <row r="26" spans="2:61" ht="18" customHeight="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row>
    <row r="27" spans="2:61" ht="18" customHeight="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row>
    <row r="28" spans="2:61" ht="18" customHeight="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row>
    <row r="29" spans="2:61" ht="18" customHeight="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row>
    <row r="30" spans="2:61" ht="18" customHeight="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row>
    <row r="31" spans="2:61" ht="18" customHeight="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row>
    <row r="32" spans="2:61" ht="18" customHeight="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row>
    <row r="33" spans="2:61" ht="18" customHeight="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row>
    <row r="34" spans="2:61" ht="18" customHeight="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row>
    <row r="35" spans="2:61" ht="18" customHeight="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row>
    <row r="36" spans="2:61" ht="18" customHeight="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row>
    <row r="37" spans="2:61" ht="18" customHeight="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row>
    <row r="38" spans="2:61" ht="18" customHeight="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row>
    <row r="39" spans="2:61" ht="18" customHeight="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row>
    <row r="40" spans="2:61" ht="18" customHeight="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row>
    <row r="41" spans="2:61" ht="18" customHeight="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row>
    <row r="42" spans="2:61" ht="18" customHeight="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row>
    <row r="43" spans="2:61" ht="18" customHeight="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row>
    <row r="44" spans="2:61" ht="18" customHeight="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row>
    <row r="45" spans="2:61" ht="18" customHeight="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row>
    <row r="46" spans="2:61" ht="18" customHeight="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row>
    <row r="47" spans="2:61" ht="18" customHeight="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row>
    <row r="48" spans="2:61" ht="18" customHeight="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row>
    <row r="49" spans="2:61" ht="18" customHeight="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row>
    <row r="50" spans="2:61" ht="18" customHeight="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row>
    <row r="51" spans="2:61" ht="18" customHeight="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row>
    <row r="52" spans="2:61" ht="18" customHeight="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row>
    <row r="53" spans="2:61" ht="18" customHeight="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row>
    <row r="54" spans="2:61" ht="18" customHeight="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row>
    <row r="55" spans="2:61" ht="18" customHeight="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row>
    <row r="56" spans="2:61" ht="18" customHeight="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row>
    <row r="57" spans="2:61" ht="18" customHeight="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row>
    <row r="58" spans="2:61" ht="18" customHeight="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row>
    <row r="59" spans="2:61" ht="18" customHeight="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row>
    <row r="60" spans="2:61" ht="18" customHeight="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row>
    <row r="61" spans="2:61" ht="18" customHeight="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row>
    <row r="62" spans="2:61" ht="18" customHeight="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row>
    <row r="63" spans="2:61" ht="18" customHeight="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row>
    <row r="64" spans="2:61" ht="18" customHeight="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row>
    <row r="65" spans="2:61" ht="18" customHeight="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row>
    <row r="66" spans="2:61" ht="18" customHeight="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row>
    <row r="67" spans="2:61" ht="18" customHeight="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row>
    <row r="68" spans="2:61" ht="18" customHeight="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row>
    <row r="69" spans="2:61" ht="18" customHeight="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row>
    <row r="70" spans="2:61" ht="18" customHeight="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row>
    <row r="71" spans="2:61" ht="18" customHeight="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row>
    <row r="72" spans="2:61" ht="18" customHeight="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row>
    <row r="73" spans="2:61" ht="18" customHeight="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row>
    <row r="74" spans="2:61" ht="18" customHeight="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row>
    <row r="75" spans="2:61" ht="18" customHeight="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row>
    <row r="76" spans="2:61" ht="18" customHeight="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row>
    <row r="77" spans="2:61" ht="18" customHeight="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row>
    <row r="78" spans="2:61" ht="18" customHeight="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row>
    <row r="79" spans="2:61" ht="18" customHeight="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row>
    <row r="80" spans="2:61" ht="18" customHeight="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row>
    <row r="81" spans="2:61" ht="18" customHeight="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row>
    <row r="82" spans="2:61" ht="18" customHeight="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row>
    <row r="83" spans="2:61" ht="18" customHeight="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row>
    <row r="84" spans="2:61" ht="18" customHeight="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row>
    <row r="85" spans="2:61" ht="18" customHeight="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row>
    <row r="86" spans="2:61" ht="18" customHeight="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row>
    <row r="87" spans="2:61" ht="18" customHeight="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row>
    <row r="88" spans="2:61" ht="18" customHeight="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row>
    <row r="89" spans="2:61" ht="18" customHeight="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row>
    <row r="90" spans="2:61" ht="18" customHeight="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row>
    <row r="91" spans="2:61" ht="18" customHeight="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row>
    <row r="92" spans="2:61" ht="18" customHeight="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row>
    <row r="93" spans="2:61" ht="18" customHeight="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row>
    <row r="94" spans="2:61" ht="18" customHeight="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row>
    <row r="95" spans="2:61" ht="18" customHeight="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row>
    <row r="96" spans="2:61" ht="18" customHeight="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row>
    <row r="97" spans="2:61" ht="18" customHeight="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row>
    <row r="98" spans="2:61" ht="18" customHeight="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row>
    <row r="99" spans="2:61" ht="18" customHeight="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row>
    <row r="100" spans="2:61" ht="18" customHeight="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row>
    <row r="101" spans="2:61" ht="18" customHeight="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row>
    <row r="102" spans="2:61" ht="18" customHeight="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row>
    <row r="103" spans="2:61" ht="18" customHeight="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row>
    <row r="104" spans="2:61" ht="18" customHeight="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row>
    <row r="105" spans="2:61" ht="18" customHeight="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row>
    <row r="106" spans="2:61" ht="18" customHeight="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row>
    <row r="107" spans="2:61" ht="18" customHeight="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row>
    <row r="108" spans="2:61" ht="18" customHeight="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row>
    <row r="109" spans="2:61" ht="18" customHeight="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row>
    <row r="110" spans="2:61" ht="18" customHeight="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row>
    <row r="111" spans="2:61" ht="18" customHeight="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row>
    <row r="112" spans="2:61" ht="18" customHeight="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row>
    <row r="113" spans="2:61" ht="18" customHeight="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row>
    <row r="114" spans="2:61" ht="18" customHeight="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row>
    <row r="115" spans="2:61" ht="18" customHeight="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row>
    <row r="116" spans="2:61" ht="18" customHeight="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row>
    <row r="117" spans="2:61" ht="18" customHeight="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row>
    <row r="118" spans="2:61" ht="18" customHeight="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row>
    <row r="119" spans="2:61" ht="18" customHeight="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row>
    <row r="120" spans="2:61" ht="18" customHeight="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row>
    <row r="121" spans="2:61" ht="18" customHeight="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row>
    <row r="122" spans="2:61" ht="18" customHeight="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row>
    <row r="123" spans="2:61" ht="18" customHeight="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row>
    <row r="124" spans="2:61" ht="18" customHeight="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row>
    <row r="125" spans="2:61" ht="18" customHeight="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row>
    <row r="126" spans="2:61" ht="18" customHeight="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row>
    <row r="127" spans="2:61" ht="18" customHeight="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row>
    <row r="128" spans="2:61" ht="18" customHeight="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row>
    <row r="129" spans="2:61" ht="18" customHeight="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row>
    <row r="130" spans="2:61" ht="18" customHeight="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row>
    <row r="131" spans="2:61" ht="18" customHeight="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row>
    <row r="132" spans="2:61" ht="18" customHeight="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row>
    <row r="133" spans="2:61" ht="18" customHeight="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row>
    <row r="134" spans="2:61" ht="18" customHeight="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row>
    <row r="135" spans="2:61" ht="18" customHeight="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row>
    <row r="136" spans="2:61" ht="18" customHeight="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row>
    <row r="137" spans="2:61" ht="18" customHeight="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row>
    <row r="138" spans="2:61" ht="18" customHeight="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row>
    <row r="139" spans="2:61" ht="18" customHeight="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row>
    <row r="140" spans="2:61" ht="18" customHeight="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row>
    <row r="141" spans="2:61" ht="18" customHeight="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row>
    <row r="142" spans="2:61" ht="18" customHeight="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row>
    <row r="143" spans="2:61" ht="18" customHeight="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row>
    <row r="144" spans="2:61" ht="18" customHeight="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row>
    <row r="145" spans="2:61" ht="18" customHeight="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row>
    <row r="146" spans="2:61" ht="18" customHeight="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row>
    <row r="147" spans="2:61" ht="18" customHeight="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row>
    <row r="148" spans="2:61" ht="18" customHeight="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row>
    <row r="149" spans="2:61" ht="18" customHeight="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row>
    <row r="150" spans="2:61" ht="18" customHeight="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row>
    <row r="151" spans="2:61" ht="18" customHeight="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row>
    <row r="152" spans="2:61" ht="18" customHeight="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row>
    <row r="153" spans="2:61" ht="18" customHeight="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row>
    <row r="154" spans="2:61" ht="18" customHeight="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row>
    <row r="155" spans="2:61" ht="18" customHeight="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row>
    <row r="156" spans="2:61" ht="18" customHeight="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row>
    <row r="157" spans="2:61" ht="18" customHeight="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row>
    <row r="158" spans="2:61" ht="18" customHeight="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row>
    <row r="159" spans="2:61" ht="18" customHeight="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row>
    <row r="160" spans="2:61" ht="18" customHeight="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row>
    <row r="161" spans="2:61" ht="18" customHeight="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row>
    <row r="162" spans="2:61" ht="18" customHeight="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row>
    <row r="163" spans="2:61" ht="18" customHeight="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row>
    <row r="164" spans="2:61" ht="18" customHeight="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row>
    <row r="165" spans="2:61" ht="18" customHeight="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row>
    <row r="166" spans="2:61" ht="18" customHeight="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row>
    <row r="167" spans="2:61" ht="18" customHeight="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row>
    <row r="168" spans="2:61" ht="18" customHeight="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row>
    <row r="169" spans="2:61" ht="18" customHeight="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row>
    <row r="170" spans="2:61" ht="18" customHeight="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row>
    <row r="171" spans="2:61" ht="18" customHeight="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row>
    <row r="172" spans="2:61" ht="18" customHeight="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row>
    <row r="173" spans="2:61" ht="18" customHeight="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row>
    <row r="174" spans="2:61" ht="18" customHeight="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row>
    <row r="175" spans="2:61" ht="18" customHeight="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row>
    <row r="176" spans="2:61" ht="18" customHeight="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row>
    <row r="177" spans="2:61" ht="18" customHeight="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row>
    <row r="178" spans="2:61" ht="18" customHeight="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row>
    <row r="179" spans="2:61" ht="18" customHeight="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row>
    <row r="180" spans="2:61" ht="18" customHeight="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row>
    <row r="181" spans="2:61" ht="18" customHeight="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row>
    <row r="182" spans="2:61" ht="18" customHeight="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row>
    <row r="183" spans="2:61" ht="18" customHeight="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row>
    <row r="184" spans="2:61" ht="18" customHeight="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row>
    <row r="185" spans="2:61" ht="18" customHeight="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row>
    <row r="186" spans="2:61" ht="18" customHeight="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row>
    <row r="187" spans="2:61" ht="18" customHeight="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row>
    <row r="188" spans="2:61" ht="18" customHeight="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row>
    <row r="189" spans="2:61" ht="18" customHeight="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row>
    <row r="190" spans="2:61" ht="18" customHeight="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row>
    <row r="191" spans="2:61" ht="18" customHeight="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row>
    <row r="192" spans="2:61" ht="18" customHeight="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row>
    <row r="193" spans="2:61" ht="18" customHeight="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row>
    <row r="194" spans="2:61" ht="18" customHeight="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row>
    <row r="195" spans="2:61" ht="18" customHeight="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row>
    <row r="196" spans="2:61" ht="18" customHeight="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row>
    <row r="197" spans="2:61" ht="18" customHeight="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row>
    <row r="198" spans="2:61" ht="18" customHeight="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row>
    <row r="199" spans="2:61" ht="18" customHeight="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row>
    <row r="200" spans="2:61" ht="18" customHeight="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row>
    <row r="201" spans="2:61" ht="18" customHeight="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row>
    <row r="202" spans="2:61" ht="18" customHeight="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row>
    <row r="203" spans="2:61" ht="18" customHeight="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row>
    <row r="204" spans="2:61" ht="18" customHeight="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row>
    <row r="205" spans="2:61" ht="18" customHeight="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row>
    <row r="206" spans="2:61" ht="18" customHeight="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row>
    <row r="207" spans="2:61" ht="18" customHeight="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row>
    <row r="208" spans="2:61" ht="18" customHeight="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row>
    <row r="209" spans="2:61" ht="18" customHeight="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row>
    <row r="210" spans="2:61" ht="18" customHeight="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row>
    <row r="211" spans="2:61" ht="18" customHeight="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row>
    <row r="212" spans="2:61" ht="18" customHeight="1">
      <c r="B212" s="41"/>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row>
    <row r="213" spans="2:61" ht="18" customHeight="1">
      <c r="B213" s="41"/>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row>
    <row r="214" spans="2:61" ht="18" customHeight="1">
      <c r="B214" s="41"/>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row>
    <row r="215" spans="2:61" ht="18" customHeight="1">
      <c r="B215" s="41"/>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row>
    <row r="216" spans="2:61" ht="18" customHeight="1">
      <c r="B216" s="41"/>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row>
    <row r="217" spans="2:61" ht="18" customHeight="1">
      <c r="B217" s="41"/>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row>
    <row r="218" spans="2:61" ht="18" customHeight="1">
      <c r="B218" s="41"/>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row>
    <row r="219" spans="2:61" ht="18" customHeight="1">
      <c r="B219" s="41"/>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row>
    <row r="220" spans="2:61" ht="18" customHeight="1">
      <c r="B220" s="41"/>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row>
    <row r="221" spans="2:61" ht="18" customHeight="1">
      <c r="B221" s="41"/>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row>
    <row r="222" spans="2:61" ht="18" customHeight="1">
      <c r="B222" s="41"/>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row>
    <row r="223" spans="2:61" ht="18" customHeight="1">
      <c r="B223" s="41"/>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row>
    <row r="224" spans="2:61" ht="18" customHeight="1">
      <c r="B224" s="41"/>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row>
    <row r="225" spans="2:61" ht="18" customHeight="1">
      <c r="B225" s="41"/>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row>
    <row r="226" spans="2:61" ht="18" customHeight="1">
      <c r="B226" s="41"/>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row>
    <row r="227" spans="2:61" ht="18" customHeight="1">
      <c r="B227" s="41"/>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row>
    <row r="228" spans="2:61" ht="18" customHeight="1">
      <c r="B228" s="41"/>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row>
    <row r="229" spans="2:61" ht="18" customHeight="1">
      <c r="B229" s="41"/>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row>
    <row r="230" spans="2:61" ht="18" customHeight="1">
      <c r="B230" s="41"/>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row>
    <row r="231" spans="2:61" ht="18" customHeight="1">
      <c r="B231" s="41"/>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row>
    <row r="232" spans="2:61" ht="18" customHeight="1">
      <c r="B232" s="41"/>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row>
    <row r="233" spans="2:61" ht="18" customHeight="1">
      <c r="B233" s="41"/>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row>
    <row r="234" spans="2:61" ht="18" customHeight="1">
      <c r="B234" s="41"/>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row>
    <row r="235" spans="2:61" ht="18" customHeight="1">
      <c r="B235" s="41"/>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row>
    <row r="236" spans="2:61" ht="18" customHeight="1">
      <c r="B236" s="41"/>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row>
    <row r="237" spans="2:61" ht="18" customHeight="1">
      <c r="B237" s="41"/>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row>
    <row r="238" spans="2:61" ht="18" customHeight="1">
      <c r="B238" s="41"/>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row>
    <row r="239" spans="2:61" ht="18" customHeight="1">
      <c r="B239" s="41"/>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row>
    <row r="240" spans="2:61" ht="18" customHeight="1">
      <c r="B240" s="41"/>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row>
    <row r="241" spans="2:61" ht="18" customHeight="1">
      <c r="B241" s="41"/>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row>
    <row r="242" spans="2:61" ht="18" customHeight="1">
      <c r="B242" s="41"/>
    </row>
    <row r="243" spans="2:61" ht="18" customHeight="1">
      <c r="B243" s="41"/>
    </row>
    <row r="244" spans="2:61" ht="18" customHeight="1">
      <c r="B244" s="41"/>
    </row>
    <row r="245" spans="2:61" ht="18" customHeight="1">
      <c r="B245" s="41"/>
    </row>
    <row r="246" spans="2:61" ht="18" customHeight="1">
      <c r="B246" s="41"/>
    </row>
    <row r="247" spans="2:61" ht="18" customHeight="1">
      <c r="B247" s="41"/>
    </row>
    <row r="248" spans="2:61" ht="18" customHeight="1">
      <c r="B248" s="41"/>
    </row>
    <row r="249" spans="2:61" ht="18" customHeight="1">
      <c r="B249" s="41"/>
    </row>
    <row r="250" spans="2:61" ht="18" customHeight="1">
      <c r="B250" s="41"/>
    </row>
    <row r="251" spans="2:61" ht="18" customHeight="1">
      <c r="B251" s="41"/>
    </row>
    <row r="252" spans="2:61" ht="18" customHeight="1">
      <c r="B252" s="41"/>
    </row>
    <row r="253" spans="2:61" ht="18" customHeight="1">
      <c r="B253" s="41"/>
    </row>
    <row r="254" spans="2:61" ht="18" customHeight="1">
      <c r="B254" s="41"/>
    </row>
    <row r="255" spans="2:61" ht="18" customHeight="1">
      <c r="B255" s="41"/>
    </row>
    <row r="256" spans="2:61" ht="18" customHeight="1">
      <c r="B256" s="41"/>
    </row>
    <row r="257" spans="2:2" ht="18" customHeight="1">
      <c r="B257" s="41"/>
    </row>
    <row r="258" spans="2:2" ht="18" customHeight="1">
      <c r="B258" s="41"/>
    </row>
    <row r="259" spans="2:2" ht="18" customHeight="1">
      <c r="B259" s="41"/>
    </row>
    <row r="260" spans="2:2" ht="18" customHeight="1">
      <c r="B260" s="41"/>
    </row>
    <row r="261" spans="2:2" ht="18" customHeight="1">
      <c r="B261" s="41"/>
    </row>
    <row r="262" spans="2:2" ht="18" customHeight="1">
      <c r="B262" s="41"/>
    </row>
    <row r="263" spans="2:2" ht="18" customHeight="1">
      <c r="B263" s="41"/>
    </row>
    <row r="264" spans="2:2" ht="18" customHeight="1">
      <c r="B264" s="41"/>
    </row>
    <row r="265" spans="2:2" ht="18" customHeight="1">
      <c r="B265" s="41"/>
    </row>
    <row r="266" spans="2:2" ht="18" customHeight="1">
      <c r="B266" s="41"/>
    </row>
    <row r="267" spans="2:2" ht="18" customHeight="1">
      <c r="B267" s="41"/>
    </row>
    <row r="268" spans="2:2" ht="18" customHeight="1">
      <c r="B268" s="41"/>
    </row>
    <row r="269" spans="2:2" ht="18" customHeight="1">
      <c r="B269" s="41"/>
    </row>
    <row r="270" spans="2:2" ht="18" customHeight="1">
      <c r="B270" s="41"/>
    </row>
    <row r="271" spans="2:2" ht="18" customHeight="1">
      <c r="B271" s="41"/>
    </row>
    <row r="272" spans="2:2" ht="18" customHeight="1">
      <c r="B272" s="41"/>
    </row>
    <row r="273" spans="2:2" ht="18" customHeight="1">
      <c r="B273" s="41"/>
    </row>
    <row r="274" spans="2:2" ht="18" customHeight="1">
      <c r="B274" s="41"/>
    </row>
    <row r="275" spans="2:2" ht="18" customHeight="1">
      <c r="B275" s="41"/>
    </row>
    <row r="276" spans="2:2" ht="18" customHeight="1">
      <c r="B276" s="41"/>
    </row>
    <row r="277" spans="2:2" ht="18" customHeight="1">
      <c r="B277" s="41"/>
    </row>
    <row r="278" spans="2:2" ht="18" customHeight="1">
      <c r="B278" s="41"/>
    </row>
    <row r="279" spans="2:2" ht="18" customHeight="1">
      <c r="B279" s="41"/>
    </row>
    <row r="280" spans="2:2" ht="18" customHeight="1">
      <c r="B280" s="41"/>
    </row>
    <row r="281" spans="2:2" ht="18" customHeight="1">
      <c r="B281" s="41"/>
    </row>
    <row r="282" spans="2:2" ht="18" customHeight="1">
      <c r="B282" s="41"/>
    </row>
    <row r="283" spans="2:2" ht="18" customHeight="1">
      <c r="B283" s="41"/>
    </row>
    <row r="284" spans="2:2" ht="18" customHeight="1">
      <c r="B284" s="41"/>
    </row>
    <row r="285" spans="2:2" ht="18" customHeight="1">
      <c r="B285" s="41"/>
    </row>
    <row r="286" spans="2:2" ht="18" customHeight="1">
      <c r="B286" s="41"/>
    </row>
    <row r="287" spans="2:2" ht="18" customHeight="1">
      <c r="B287" s="41"/>
    </row>
    <row r="288" spans="2:2" ht="18" customHeight="1">
      <c r="B288" s="41"/>
    </row>
    <row r="289" spans="2:2" ht="18" customHeight="1">
      <c r="B289" s="41"/>
    </row>
    <row r="290" spans="2:2" ht="18" customHeight="1">
      <c r="B290" s="41"/>
    </row>
    <row r="291" spans="2:2" ht="18" customHeight="1">
      <c r="B291" s="41"/>
    </row>
    <row r="292" spans="2:2" ht="18" customHeight="1">
      <c r="B292" s="41"/>
    </row>
    <row r="293" spans="2:2" ht="18" customHeight="1">
      <c r="B293" s="41"/>
    </row>
    <row r="294" spans="2:2" ht="18" customHeight="1">
      <c r="B294" s="41"/>
    </row>
    <row r="295" spans="2:2" ht="18" customHeight="1">
      <c r="B295" s="41"/>
    </row>
    <row r="296" spans="2:2" ht="18" customHeight="1">
      <c r="B296" s="41"/>
    </row>
    <row r="297" spans="2:2" ht="18" customHeight="1">
      <c r="B297" s="41"/>
    </row>
    <row r="298" spans="2:2" ht="18" customHeight="1">
      <c r="B298" s="41"/>
    </row>
    <row r="299" spans="2:2" ht="18" customHeight="1">
      <c r="B299" s="41"/>
    </row>
    <row r="300" spans="2:2" ht="18" customHeight="1">
      <c r="B300" s="41"/>
    </row>
    <row r="301" spans="2:2" ht="18" customHeight="1">
      <c r="B301" s="41"/>
    </row>
    <row r="302" spans="2:2" ht="18" customHeight="1">
      <c r="B302" s="41"/>
    </row>
    <row r="303" spans="2:2" ht="18" customHeight="1">
      <c r="B303" s="41"/>
    </row>
    <row r="304" spans="2:2" ht="18" customHeight="1">
      <c r="B304" s="41"/>
    </row>
    <row r="305" spans="2:2" ht="18" customHeight="1">
      <c r="B305" s="41"/>
    </row>
    <row r="306" spans="2:2" ht="18" customHeight="1">
      <c r="B306" s="41"/>
    </row>
    <row r="307" spans="2:2" ht="18" customHeight="1">
      <c r="B307" s="41"/>
    </row>
    <row r="308" spans="2:2" ht="18" customHeight="1">
      <c r="B308" s="41"/>
    </row>
    <row r="309" spans="2:2" ht="18" customHeight="1">
      <c r="B309" s="41"/>
    </row>
    <row r="310" spans="2:2" ht="18" customHeight="1">
      <c r="B310" s="41"/>
    </row>
    <row r="311" spans="2:2" ht="18" customHeight="1">
      <c r="B311" s="41"/>
    </row>
    <row r="312" spans="2:2" ht="18" customHeight="1">
      <c r="B312" s="41"/>
    </row>
    <row r="313" spans="2:2" ht="18" customHeight="1">
      <c r="B313" s="41"/>
    </row>
    <row r="314" spans="2:2" ht="18" customHeight="1">
      <c r="B314" s="41"/>
    </row>
    <row r="315" spans="2:2" ht="18" customHeight="1">
      <c r="B315" s="41"/>
    </row>
    <row r="316" spans="2:2" ht="18" customHeight="1">
      <c r="B316" s="41"/>
    </row>
    <row r="317" spans="2:2" ht="18" customHeight="1">
      <c r="B317" s="41"/>
    </row>
    <row r="318" spans="2:2" ht="18" customHeight="1">
      <c r="B318" s="41"/>
    </row>
    <row r="319" spans="2:2" ht="18" customHeight="1">
      <c r="B319" s="41"/>
    </row>
    <row r="320" spans="2:2" ht="18" customHeight="1">
      <c r="B320" s="41"/>
    </row>
    <row r="321" spans="2:2" ht="18" customHeight="1">
      <c r="B321" s="41"/>
    </row>
    <row r="322" spans="2:2" ht="18" customHeight="1">
      <c r="B322" s="41"/>
    </row>
    <row r="323" spans="2:2" ht="18" customHeight="1">
      <c r="B323" s="41"/>
    </row>
    <row r="324" spans="2:2" ht="18" customHeight="1">
      <c r="B324" s="41"/>
    </row>
    <row r="325" spans="2:2" ht="18" customHeight="1">
      <c r="B325" s="41"/>
    </row>
    <row r="326" spans="2:2" ht="18" customHeight="1">
      <c r="B326" s="41"/>
    </row>
    <row r="327" spans="2:2" ht="18" customHeight="1">
      <c r="B327" s="41"/>
    </row>
    <row r="328" spans="2:2" ht="18" customHeight="1">
      <c r="B328" s="41"/>
    </row>
    <row r="329" spans="2:2" ht="18" customHeight="1">
      <c r="B329" s="41"/>
    </row>
    <row r="330" spans="2:2" ht="18" customHeight="1">
      <c r="B330" s="41"/>
    </row>
    <row r="331" spans="2:2" ht="18" customHeight="1">
      <c r="B331" s="41"/>
    </row>
    <row r="332" spans="2:2" ht="18" customHeight="1">
      <c r="B332" s="41"/>
    </row>
    <row r="333" spans="2:2" ht="18" customHeight="1">
      <c r="B333" s="41"/>
    </row>
    <row r="334" spans="2:2" ht="18" customHeight="1">
      <c r="B334" s="41"/>
    </row>
    <row r="335" spans="2:2" ht="18" customHeight="1">
      <c r="B335" s="41"/>
    </row>
    <row r="336" spans="2:2" ht="18" customHeight="1">
      <c r="B336" s="41"/>
    </row>
    <row r="337" spans="2:2" ht="18" customHeight="1">
      <c r="B337" s="41"/>
    </row>
    <row r="338" spans="2:2" ht="18" customHeight="1">
      <c r="B338" s="41"/>
    </row>
    <row r="339" spans="2:2" ht="18" customHeight="1">
      <c r="B339" s="41"/>
    </row>
    <row r="340" spans="2:2" ht="18" customHeight="1">
      <c r="B340" s="41"/>
    </row>
    <row r="341" spans="2:2" ht="18" customHeight="1">
      <c r="B341" s="41"/>
    </row>
    <row r="342" spans="2:2" ht="18" customHeight="1">
      <c r="B342" s="41"/>
    </row>
    <row r="343" spans="2:2" ht="18" customHeight="1">
      <c r="B343" s="41"/>
    </row>
    <row r="344" spans="2:2" ht="18" customHeight="1">
      <c r="B344" s="41"/>
    </row>
    <row r="345" spans="2:2" ht="18" customHeight="1">
      <c r="B345" s="41"/>
    </row>
    <row r="346" spans="2:2" ht="18" customHeight="1">
      <c r="B346" s="41"/>
    </row>
    <row r="347" spans="2:2" ht="18" customHeight="1">
      <c r="B347" s="41"/>
    </row>
    <row r="348" spans="2:2" ht="18" customHeight="1">
      <c r="B348" s="41"/>
    </row>
    <row r="349" spans="2:2" ht="18" customHeight="1">
      <c r="B349" s="41"/>
    </row>
    <row r="350" spans="2:2" ht="18" customHeight="1">
      <c r="B350" s="41"/>
    </row>
    <row r="351" spans="2:2" ht="18" customHeight="1">
      <c r="B351" s="41"/>
    </row>
    <row r="352" spans="2:2" ht="18" customHeight="1">
      <c r="B352" s="41"/>
    </row>
    <row r="353" spans="2:2" ht="18" customHeight="1">
      <c r="B353" s="41"/>
    </row>
    <row r="354" spans="2:2" ht="18" customHeight="1">
      <c r="B354" s="41"/>
    </row>
    <row r="355" spans="2:2" ht="18" customHeight="1">
      <c r="B355" s="41"/>
    </row>
    <row r="356" spans="2:2" ht="18" customHeight="1">
      <c r="B356" s="41"/>
    </row>
    <row r="357" spans="2:2" ht="18" customHeight="1">
      <c r="B357" s="41"/>
    </row>
    <row r="358" spans="2:2" ht="18" customHeight="1">
      <c r="B358" s="41"/>
    </row>
    <row r="359" spans="2:2" ht="18" customHeight="1">
      <c r="B359" s="41"/>
    </row>
    <row r="360" spans="2:2" ht="18" customHeight="1">
      <c r="B360" s="41"/>
    </row>
    <row r="361" spans="2:2" ht="18" customHeight="1">
      <c r="B361" s="41"/>
    </row>
    <row r="362" spans="2:2" ht="18" customHeight="1">
      <c r="B362" s="41"/>
    </row>
    <row r="363" spans="2:2" ht="18" customHeight="1">
      <c r="B363" s="41"/>
    </row>
    <row r="364" spans="2:2" ht="18" customHeight="1">
      <c r="B364" s="41"/>
    </row>
    <row r="365" spans="2:2" ht="18" customHeight="1">
      <c r="B365" s="41"/>
    </row>
    <row r="366" spans="2:2" ht="18" customHeight="1">
      <c r="B366" s="41"/>
    </row>
    <row r="367" spans="2:2" ht="18" customHeight="1">
      <c r="B367" s="41"/>
    </row>
    <row r="368" spans="2:2" ht="18" customHeight="1">
      <c r="B368" s="41"/>
    </row>
    <row r="369" spans="2:2" ht="18" customHeight="1">
      <c r="B369" s="41"/>
    </row>
    <row r="370" spans="2:2" ht="18" customHeight="1">
      <c r="B370" s="41"/>
    </row>
    <row r="371" spans="2:2" ht="18" customHeight="1">
      <c r="B371" s="41"/>
    </row>
    <row r="372" spans="2:2" ht="18" customHeight="1">
      <c r="B372" s="41"/>
    </row>
    <row r="373" spans="2:2" ht="18" customHeight="1">
      <c r="B373" s="41"/>
    </row>
    <row r="374" spans="2:2" ht="18" customHeight="1">
      <c r="B374" s="41"/>
    </row>
    <row r="375" spans="2:2" ht="18" customHeight="1">
      <c r="B375" s="41"/>
    </row>
    <row r="376" spans="2:2" ht="18" customHeight="1">
      <c r="B376" s="41"/>
    </row>
    <row r="377" spans="2:2" ht="18" customHeight="1">
      <c r="B377" s="41"/>
    </row>
    <row r="378" spans="2:2" ht="18" customHeight="1">
      <c r="B378" s="41"/>
    </row>
    <row r="379" spans="2:2" ht="18" customHeight="1">
      <c r="B379" s="41"/>
    </row>
    <row r="380" spans="2:2" ht="18" customHeight="1">
      <c r="B380" s="41"/>
    </row>
    <row r="381" spans="2:2" ht="18" customHeight="1">
      <c r="B381" s="41"/>
    </row>
    <row r="382" spans="2:2" ht="18" customHeight="1">
      <c r="B382" s="41"/>
    </row>
    <row r="383" spans="2:2" ht="18" customHeight="1">
      <c r="B383" s="41"/>
    </row>
    <row r="384" spans="2:2" ht="18" customHeight="1">
      <c r="B384" s="41"/>
    </row>
    <row r="385" spans="2:2" ht="18" customHeight="1">
      <c r="B385" s="41"/>
    </row>
    <row r="386" spans="2:2" ht="18" customHeight="1">
      <c r="B386" s="41"/>
    </row>
    <row r="387" spans="2:2" ht="18" customHeight="1">
      <c r="B387" s="41"/>
    </row>
    <row r="388" spans="2:2" ht="18" customHeight="1">
      <c r="B388" s="41"/>
    </row>
    <row r="389" spans="2:2" ht="18" customHeight="1">
      <c r="B389" s="41"/>
    </row>
    <row r="390" spans="2:2" ht="18" customHeight="1">
      <c r="B390" s="41"/>
    </row>
    <row r="391" spans="2:2" ht="18" customHeight="1">
      <c r="B391" s="41"/>
    </row>
    <row r="392" spans="2:2" ht="18" customHeight="1">
      <c r="B392" s="41"/>
    </row>
    <row r="393" spans="2:2" ht="18" customHeight="1">
      <c r="B393" s="41"/>
    </row>
    <row r="394" spans="2:2" ht="18" customHeight="1">
      <c r="B394" s="41"/>
    </row>
    <row r="395" spans="2:2" ht="18" customHeight="1">
      <c r="B395" s="41"/>
    </row>
    <row r="396" spans="2:2" ht="18" customHeight="1">
      <c r="B396" s="41"/>
    </row>
    <row r="397" spans="2:2" ht="18" customHeight="1">
      <c r="B397" s="41"/>
    </row>
    <row r="398" spans="2:2" ht="18" customHeight="1">
      <c r="B398" s="41"/>
    </row>
    <row r="399" spans="2:2" ht="18" customHeight="1">
      <c r="B399" s="41"/>
    </row>
    <row r="400" spans="2:2" ht="18" customHeight="1">
      <c r="B400" s="41"/>
    </row>
    <row r="401" spans="2:2" ht="18" customHeight="1">
      <c r="B401" s="41"/>
    </row>
    <row r="402" spans="2:2" ht="18" customHeight="1">
      <c r="B402" s="41"/>
    </row>
    <row r="403" spans="2:2" ht="18" customHeight="1">
      <c r="B403" s="41"/>
    </row>
    <row r="404" spans="2:2" ht="18" customHeight="1">
      <c r="B404" s="41"/>
    </row>
    <row r="405" spans="2:2" ht="18" customHeight="1">
      <c r="B405" s="41"/>
    </row>
    <row r="406" spans="2:2" ht="18" customHeight="1">
      <c r="B406" s="41"/>
    </row>
    <row r="407" spans="2:2" ht="18" customHeight="1">
      <c r="B407" s="41"/>
    </row>
    <row r="408" spans="2:2" ht="18" customHeight="1">
      <c r="B408" s="41"/>
    </row>
    <row r="409" spans="2:2" ht="18" customHeight="1">
      <c r="B409" s="41"/>
    </row>
    <row r="410" spans="2:2" ht="18" customHeight="1">
      <c r="B410" s="41"/>
    </row>
    <row r="411" spans="2:2" ht="18" customHeight="1">
      <c r="B411" s="41"/>
    </row>
    <row r="412" spans="2:2" ht="18" customHeight="1">
      <c r="B412" s="41"/>
    </row>
    <row r="413" spans="2:2" ht="18" customHeight="1">
      <c r="B413" s="41"/>
    </row>
    <row r="414" spans="2:2" ht="18" customHeight="1">
      <c r="B414" s="41"/>
    </row>
    <row r="415" spans="2:2" ht="18" customHeight="1">
      <c r="B415" s="41"/>
    </row>
    <row r="416" spans="2:2" ht="18" customHeight="1">
      <c r="B416" s="41"/>
    </row>
    <row r="417" spans="2:2" ht="18" customHeight="1">
      <c r="B417" s="41"/>
    </row>
    <row r="418" spans="2:2" ht="18" customHeight="1">
      <c r="B418" s="41"/>
    </row>
    <row r="419" spans="2:2" ht="18" customHeight="1">
      <c r="B419" s="41"/>
    </row>
    <row r="420" spans="2:2" ht="18" customHeight="1">
      <c r="B420" s="41"/>
    </row>
    <row r="421" spans="2:2" ht="18" customHeight="1">
      <c r="B421" s="41"/>
    </row>
    <row r="422" spans="2:2" ht="18" customHeight="1">
      <c r="B422" s="41"/>
    </row>
    <row r="423" spans="2:2" ht="18" customHeight="1">
      <c r="B423" s="41"/>
    </row>
    <row r="424" spans="2:2" ht="18" customHeight="1">
      <c r="B424" s="41"/>
    </row>
    <row r="425" spans="2:2" ht="18" customHeight="1">
      <c r="B425" s="41"/>
    </row>
    <row r="426" spans="2:2" ht="18" customHeight="1">
      <c r="B426" s="41"/>
    </row>
    <row r="427" spans="2:2" ht="18" customHeight="1">
      <c r="B427" s="41"/>
    </row>
    <row r="428" spans="2:2" ht="18" customHeight="1">
      <c r="B428" s="41"/>
    </row>
    <row r="429" spans="2:2" ht="18" customHeight="1">
      <c r="B429" s="41"/>
    </row>
    <row r="430" spans="2:2" ht="18" customHeight="1">
      <c r="B430" s="41"/>
    </row>
    <row r="431" spans="2:2" ht="18" customHeight="1">
      <c r="B431" s="41"/>
    </row>
    <row r="432" spans="2:2" ht="18" customHeight="1">
      <c r="B432" s="41"/>
    </row>
    <row r="433" spans="2:2" ht="18" customHeight="1">
      <c r="B433" s="41"/>
    </row>
    <row r="434" spans="2:2" ht="18" customHeight="1">
      <c r="B434" s="41"/>
    </row>
    <row r="435" spans="2:2" ht="18" customHeight="1">
      <c r="B435" s="41"/>
    </row>
    <row r="436" spans="2:2" ht="18" customHeight="1">
      <c r="B436" s="41"/>
    </row>
    <row r="437" spans="2:2" ht="18" customHeight="1">
      <c r="B437" s="41"/>
    </row>
    <row r="438" spans="2:2" ht="18" customHeight="1">
      <c r="B438" s="41"/>
    </row>
    <row r="439" spans="2:2" ht="18" customHeight="1">
      <c r="B439" s="41"/>
    </row>
    <row r="440" spans="2:2" ht="18" customHeight="1">
      <c r="B440" s="41"/>
    </row>
    <row r="441" spans="2:2" ht="18" customHeight="1">
      <c r="B441" s="41"/>
    </row>
    <row r="442" spans="2:2" ht="18" customHeight="1">
      <c r="B442" s="41"/>
    </row>
    <row r="443" spans="2:2" ht="18" customHeight="1">
      <c r="B443" s="41"/>
    </row>
    <row r="444" spans="2:2" ht="18" customHeight="1">
      <c r="B444" s="41"/>
    </row>
    <row r="445" spans="2:2" ht="18" customHeight="1">
      <c r="B445" s="41"/>
    </row>
    <row r="446" spans="2:2" ht="18" customHeight="1">
      <c r="B446" s="41"/>
    </row>
    <row r="447" spans="2:2" ht="18" customHeight="1">
      <c r="B447" s="41"/>
    </row>
    <row r="448" spans="2:2" ht="18" customHeight="1">
      <c r="B448" s="41"/>
    </row>
    <row r="449" spans="2:2" ht="18" customHeight="1">
      <c r="B449" s="41"/>
    </row>
    <row r="450" spans="2:2" ht="18" customHeight="1">
      <c r="B450" s="41"/>
    </row>
    <row r="451" spans="2:2" ht="18" customHeight="1">
      <c r="B451" s="41"/>
    </row>
    <row r="452" spans="2:2" ht="18" customHeight="1">
      <c r="B452" s="41"/>
    </row>
    <row r="453" spans="2:2" ht="18" customHeight="1">
      <c r="B453" s="41"/>
    </row>
    <row r="454" spans="2:2" ht="18" customHeight="1">
      <c r="B454" s="41"/>
    </row>
    <row r="455" spans="2:2" ht="18" customHeight="1">
      <c r="B455" s="41"/>
    </row>
    <row r="456" spans="2:2" ht="18" customHeight="1">
      <c r="B456" s="41"/>
    </row>
    <row r="457" spans="2:2" ht="18" customHeight="1">
      <c r="B457" s="41"/>
    </row>
    <row r="458" spans="2:2" ht="18" customHeight="1">
      <c r="B458" s="41"/>
    </row>
    <row r="459" spans="2:2" ht="18" customHeight="1">
      <c r="B459" s="41"/>
    </row>
    <row r="460" spans="2:2" ht="18" customHeight="1">
      <c r="B460" s="41"/>
    </row>
    <row r="461" spans="2:2" ht="18" customHeight="1">
      <c r="B461" s="41"/>
    </row>
    <row r="462" spans="2:2" ht="18" customHeight="1">
      <c r="B462" s="41"/>
    </row>
    <row r="463" spans="2:2" ht="18" customHeight="1">
      <c r="B463" s="41"/>
    </row>
    <row r="464" spans="2:2" ht="18" customHeight="1">
      <c r="B464" s="41"/>
    </row>
    <row r="465" spans="2:2" ht="18" customHeight="1">
      <c r="B465" s="41"/>
    </row>
    <row r="466" spans="2:2" ht="18" customHeight="1">
      <c r="B466" s="41"/>
    </row>
    <row r="467" spans="2:2" ht="18" customHeight="1">
      <c r="B467" s="41"/>
    </row>
    <row r="468" spans="2:2" ht="18" customHeight="1">
      <c r="B468" s="41"/>
    </row>
    <row r="469" spans="2:2" ht="18" customHeight="1">
      <c r="B469" s="41"/>
    </row>
    <row r="470" spans="2:2" ht="18" customHeight="1">
      <c r="B470" s="41"/>
    </row>
    <row r="471" spans="2:2" ht="18" customHeight="1">
      <c r="B471" s="41"/>
    </row>
    <row r="472" spans="2:2" ht="18" customHeight="1">
      <c r="B472" s="41"/>
    </row>
    <row r="473" spans="2:2" ht="18" customHeight="1">
      <c r="B473" s="41"/>
    </row>
    <row r="474" spans="2:2" ht="18" customHeight="1">
      <c r="B474" s="41"/>
    </row>
    <row r="475" spans="2:2" ht="18" customHeight="1">
      <c r="B475" s="41"/>
    </row>
    <row r="476" spans="2:2" ht="18" customHeight="1">
      <c r="B476" s="41"/>
    </row>
    <row r="477" spans="2:2" ht="18" customHeight="1">
      <c r="B477" s="41"/>
    </row>
    <row r="478" spans="2:2" ht="18" customHeight="1">
      <c r="B478" s="41"/>
    </row>
    <row r="479" spans="2:2" ht="18" customHeight="1">
      <c r="B479" s="41"/>
    </row>
    <row r="480" spans="2:2" ht="18" customHeight="1">
      <c r="B480" s="41"/>
    </row>
    <row r="481" spans="2:2" ht="18" customHeight="1">
      <c r="B481" s="41"/>
    </row>
    <row r="482" spans="2:2" ht="18" customHeight="1">
      <c r="B482" s="41"/>
    </row>
    <row r="483" spans="2:2" ht="18" customHeight="1">
      <c r="B483" s="41"/>
    </row>
    <row r="484" spans="2:2" ht="18" customHeight="1">
      <c r="B484" s="41"/>
    </row>
    <row r="485" spans="2:2" ht="18" customHeight="1">
      <c r="B485" s="41"/>
    </row>
    <row r="486" spans="2:2" ht="18" customHeight="1">
      <c r="B486" s="41"/>
    </row>
    <row r="487" spans="2:2" ht="18" customHeight="1">
      <c r="B487" s="41"/>
    </row>
    <row r="488" spans="2:2" ht="18" customHeight="1">
      <c r="B488" s="41"/>
    </row>
    <row r="489" spans="2:2" ht="18" customHeight="1">
      <c r="B489" s="41"/>
    </row>
    <row r="490" spans="2:2" ht="18" customHeight="1">
      <c r="B490" s="41"/>
    </row>
    <row r="491" spans="2:2" ht="18" customHeight="1">
      <c r="B491" s="41"/>
    </row>
    <row r="492" spans="2:2" ht="18" customHeight="1">
      <c r="B492" s="41"/>
    </row>
    <row r="493" spans="2:2" ht="18" customHeight="1">
      <c r="B493" s="41"/>
    </row>
    <row r="494" spans="2:2" ht="18" customHeight="1">
      <c r="B494" s="41"/>
    </row>
    <row r="495" spans="2:2" ht="18" customHeight="1">
      <c r="B495" s="41"/>
    </row>
    <row r="496" spans="2:2" ht="18" customHeight="1">
      <c r="B496" s="41"/>
    </row>
    <row r="497" spans="2:2" ht="18" customHeight="1">
      <c r="B497" s="41"/>
    </row>
    <row r="498" spans="2:2" ht="18" customHeight="1">
      <c r="B498" s="41"/>
    </row>
    <row r="499" spans="2:2" ht="18" customHeight="1">
      <c r="B499" s="41"/>
    </row>
    <row r="500" spans="2:2" ht="18" customHeight="1">
      <c r="B500" s="41"/>
    </row>
    <row r="501" spans="2:2" ht="18" customHeight="1">
      <c r="B501" s="41"/>
    </row>
    <row r="502" spans="2:2" ht="18" customHeight="1">
      <c r="B502" s="41"/>
    </row>
    <row r="503" spans="2:2" ht="18" customHeight="1">
      <c r="B503" s="41"/>
    </row>
    <row r="504" spans="2:2" ht="18" customHeight="1">
      <c r="B504" s="41"/>
    </row>
    <row r="505" spans="2:2" ht="18" customHeight="1">
      <c r="B505" s="41"/>
    </row>
    <row r="506" spans="2:2" ht="18" customHeight="1">
      <c r="B506" s="41"/>
    </row>
    <row r="507" spans="2:2" ht="18" customHeight="1">
      <c r="B507" s="41"/>
    </row>
    <row r="508" spans="2:2" ht="18" customHeight="1">
      <c r="B508" s="41"/>
    </row>
    <row r="509" spans="2:2" ht="18" customHeight="1">
      <c r="B509" s="41"/>
    </row>
    <row r="510" spans="2:2" ht="18" customHeight="1">
      <c r="B510" s="41"/>
    </row>
    <row r="511" spans="2:2" ht="18" customHeight="1">
      <c r="B511" s="41"/>
    </row>
    <row r="512" spans="2:2" ht="18" customHeight="1">
      <c r="B512" s="41"/>
    </row>
    <row r="513" spans="2:2" ht="18" customHeight="1">
      <c r="B513" s="41"/>
    </row>
    <row r="514" spans="2:2" ht="18" customHeight="1">
      <c r="B514" s="41"/>
    </row>
    <row r="515" spans="2:2" ht="18" customHeight="1">
      <c r="B515" s="41"/>
    </row>
    <row r="516" spans="2:2" ht="18" customHeight="1">
      <c r="B516" s="41"/>
    </row>
    <row r="517" spans="2:2" ht="18" customHeight="1">
      <c r="B517" s="41"/>
    </row>
    <row r="518" spans="2:2" ht="18" customHeight="1">
      <c r="B518" s="41"/>
    </row>
    <row r="519" spans="2:2" ht="18" customHeight="1">
      <c r="B519" s="41"/>
    </row>
    <row r="520" spans="2:2" ht="18" customHeight="1">
      <c r="B520" s="41"/>
    </row>
    <row r="521" spans="2:2" ht="18" customHeight="1">
      <c r="B521" s="41"/>
    </row>
    <row r="522" spans="2:2" ht="18" customHeight="1">
      <c r="B522" s="41"/>
    </row>
    <row r="523" spans="2:2" ht="18" customHeight="1">
      <c r="B523" s="41"/>
    </row>
    <row r="524" spans="2:2" ht="18" customHeight="1">
      <c r="B524" s="41"/>
    </row>
    <row r="525" spans="2:2" ht="18" customHeight="1">
      <c r="B525" s="41"/>
    </row>
    <row r="526" spans="2:2" ht="18" customHeight="1">
      <c r="B526" s="41"/>
    </row>
    <row r="527" spans="2:2" ht="18" customHeight="1">
      <c r="B527" s="41"/>
    </row>
    <row r="528" spans="2:2" ht="18" customHeight="1">
      <c r="B528" s="41"/>
    </row>
    <row r="529" spans="2:2" ht="18" customHeight="1">
      <c r="B529" s="41"/>
    </row>
    <row r="530" spans="2:2" ht="18" customHeight="1">
      <c r="B530" s="41"/>
    </row>
    <row r="531" spans="2:2" ht="18" customHeight="1">
      <c r="B531" s="41"/>
    </row>
    <row r="532" spans="2:2" ht="18" customHeight="1">
      <c r="B532" s="41"/>
    </row>
    <row r="533" spans="2:2" ht="18" customHeight="1">
      <c r="B533" s="41"/>
    </row>
    <row r="534" spans="2:2" ht="18" customHeight="1">
      <c r="B534" s="41"/>
    </row>
    <row r="535" spans="2:2" ht="18" customHeight="1">
      <c r="B535" s="41"/>
    </row>
    <row r="536" spans="2:2" ht="18" customHeight="1">
      <c r="B536" s="41"/>
    </row>
    <row r="537" spans="2:2" ht="18" customHeight="1">
      <c r="B537" s="41"/>
    </row>
    <row r="538" spans="2:2" ht="18" customHeight="1">
      <c r="B538" s="41"/>
    </row>
    <row r="539" spans="2:2" ht="18" customHeight="1">
      <c r="B539" s="41"/>
    </row>
    <row r="540" spans="2:2" ht="18" customHeight="1">
      <c r="B540" s="41"/>
    </row>
    <row r="541" spans="2:2" ht="18" customHeight="1">
      <c r="B541" s="41"/>
    </row>
    <row r="542" spans="2:2" ht="18" customHeight="1">
      <c r="B542" s="41"/>
    </row>
    <row r="543" spans="2:2" ht="18" customHeight="1">
      <c r="B543" s="41"/>
    </row>
    <row r="544" spans="2:2" ht="18" customHeight="1">
      <c r="B544" s="41"/>
    </row>
    <row r="545" spans="2:2" ht="18" customHeight="1">
      <c r="B545" s="41"/>
    </row>
    <row r="546" spans="2:2" ht="18" customHeight="1">
      <c r="B546" s="41"/>
    </row>
    <row r="547" spans="2:2" ht="18" customHeight="1">
      <c r="B547" s="41"/>
    </row>
    <row r="548" spans="2:2" ht="18" customHeight="1">
      <c r="B548" s="41"/>
    </row>
    <row r="549" spans="2:2" ht="18" customHeight="1">
      <c r="B549" s="41"/>
    </row>
    <row r="550" spans="2:2" ht="18" customHeight="1">
      <c r="B550" s="41"/>
    </row>
    <row r="551" spans="2:2" ht="18" customHeight="1">
      <c r="B551" s="41"/>
    </row>
    <row r="552" spans="2:2" ht="18" customHeight="1">
      <c r="B552" s="41"/>
    </row>
    <row r="553" spans="2:2" ht="18" customHeight="1">
      <c r="B553" s="41"/>
    </row>
    <row r="554" spans="2:2" ht="18" customHeight="1">
      <c r="B554" s="41"/>
    </row>
    <row r="555" spans="2:2" ht="18" customHeight="1">
      <c r="B555" s="41"/>
    </row>
    <row r="556" spans="2:2" ht="18" customHeight="1">
      <c r="B556" s="41"/>
    </row>
    <row r="557" spans="2:2" ht="18" customHeight="1">
      <c r="B557" s="41"/>
    </row>
    <row r="558" spans="2:2" ht="18" customHeight="1">
      <c r="B558" s="41"/>
    </row>
    <row r="559" spans="2:2" ht="18" customHeight="1">
      <c r="B559" s="41"/>
    </row>
    <row r="560" spans="2:2" ht="18" customHeight="1">
      <c r="B560" s="41"/>
    </row>
    <row r="561" spans="2:2" ht="18" customHeight="1">
      <c r="B561" s="41"/>
    </row>
    <row r="562" spans="2:2" ht="18" customHeight="1">
      <c r="B562" s="41"/>
    </row>
    <row r="563" spans="2:2" ht="18" customHeight="1">
      <c r="B563" s="41"/>
    </row>
    <row r="564" spans="2:2" ht="18" customHeight="1">
      <c r="B564" s="41"/>
    </row>
    <row r="565" spans="2:2" ht="18" customHeight="1">
      <c r="B565" s="41"/>
    </row>
    <row r="566" spans="2:2" ht="18" customHeight="1">
      <c r="B566" s="41"/>
    </row>
    <row r="567" spans="2:2" ht="18" customHeight="1">
      <c r="B567" s="41"/>
    </row>
    <row r="568" spans="2:2" ht="18" customHeight="1">
      <c r="B568" s="41"/>
    </row>
    <row r="569" spans="2:2" ht="18" customHeight="1">
      <c r="B569" s="41"/>
    </row>
    <row r="570" spans="2:2" ht="18" customHeight="1">
      <c r="B570" s="41"/>
    </row>
    <row r="571" spans="2:2" ht="18" customHeight="1">
      <c r="B571" s="41"/>
    </row>
    <row r="572" spans="2:2" ht="18" customHeight="1">
      <c r="B572" s="41"/>
    </row>
    <row r="573" spans="2:2" ht="18" customHeight="1">
      <c r="B573" s="41"/>
    </row>
    <row r="574" spans="2:2" ht="18" customHeight="1">
      <c r="B574" s="41"/>
    </row>
    <row r="575" spans="2:2" ht="18" customHeight="1">
      <c r="B575" s="41"/>
    </row>
    <row r="576" spans="2:2" ht="18" customHeight="1">
      <c r="B576" s="41"/>
    </row>
    <row r="577" spans="2:2" ht="18" customHeight="1">
      <c r="B577" s="41"/>
    </row>
    <row r="578" spans="2:2" ht="18" customHeight="1">
      <c r="B578" s="41"/>
    </row>
    <row r="579" spans="2:2" ht="18" customHeight="1">
      <c r="B579" s="41"/>
    </row>
    <row r="580" spans="2:2" ht="18" customHeight="1">
      <c r="B580" s="41"/>
    </row>
    <row r="581" spans="2:2" ht="18" customHeight="1">
      <c r="B581" s="41"/>
    </row>
    <row r="582" spans="2:2" ht="18" customHeight="1">
      <c r="B582" s="41"/>
    </row>
    <row r="583" spans="2:2" ht="18" customHeight="1">
      <c r="B583" s="41"/>
    </row>
    <row r="584" spans="2:2" ht="18" customHeight="1">
      <c r="B584" s="41"/>
    </row>
    <row r="585" spans="2:2" ht="18" customHeight="1">
      <c r="B585" s="41"/>
    </row>
    <row r="586" spans="2:2" ht="18" customHeight="1">
      <c r="B586" s="41"/>
    </row>
    <row r="587" spans="2:2" ht="18" customHeight="1">
      <c r="B587" s="41"/>
    </row>
    <row r="588" spans="2:2" ht="18" customHeight="1">
      <c r="B588" s="41"/>
    </row>
    <row r="589" spans="2:2" ht="18" customHeight="1">
      <c r="B589" s="41"/>
    </row>
    <row r="590" spans="2:2" ht="18" customHeight="1">
      <c r="B590" s="41"/>
    </row>
    <row r="591" spans="2:2" ht="18" customHeight="1">
      <c r="B591" s="41"/>
    </row>
    <row r="592" spans="2:2" ht="18" customHeight="1">
      <c r="B592" s="41"/>
    </row>
    <row r="593" spans="2:2" ht="18" customHeight="1">
      <c r="B593" s="41"/>
    </row>
    <row r="594" spans="2:2" ht="18" customHeight="1">
      <c r="B594" s="41"/>
    </row>
    <row r="595" spans="2:2" ht="18" customHeight="1">
      <c r="B595" s="41"/>
    </row>
    <row r="596" spans="2:2" ht="18" customHeight="1">
      <c r="B596" s="41"/>
    </row>
    <row r="597" spans="2:2" ht="18" customHeight="1">
      <c r="B597" s="41"/>
    </row>
    <row r="598" spans="2:2" ht="18" customHeight="1">
      <c r="B598" s="41"/>
    </row>
    <row r="599" spans="2:2" ht="18" customHeight="1">
      <c r="B599" s="41"/>
    </row>
    <row r="600" spans="2:2" ht="18" customHeight="1">
      <c r="B600" s="41"/>
    </row>
    <row r="601" spans="2:2" ht="18" customHeight="1">
      <c r="B601" s="41"/>
    </row>
    <row r="602" spans="2:2" ht="18" customHeight="1">
      <c r="B602" s="41"/>
    </row>
    <row r="603" spans="2:2" ht="18" customHeight="1">
      <c r="B603" s="41"/>
    </row>
    <row r="604" spans="2:2" ht="18" customHeight="1">
      <c r="B604" s="41"/>
    </row>
    <row r="605" spans="2:2" ht="18" customHeight="1">
      <c r="B605" s="41"/>
    </row>
    <row r="606" spans="2:2" ht="18" customHeight="1">
      <c r="B606" s="41"/>
    </row>
    <row r="607" spans="2:2" ht="18" customHeight="1">
      <c r="B607" s="41"/>
    </row>
    <row r="608" spans="2:2" ht="18" customHeight="1">
      <c r="B608" s="41"/>
    </row>
    <row r="609" spans="2:2" ht="18" customHeight="1">
      <c r="B609" s="41"/>
    </row>
    <row r="610" spans="2:2" ht="18" customHeight="1">
      <c r="B610" s="41"/>
    </row>
    <row r="611" spans="2:2" ht="18" customHeight="1">
      <c r="B611" s="41"/>
    </row>
    <row r="612" spans="2:2" ht="18" customHeight="1">
      <c r="B612" s="41"/>
    </row>
    <row r="613" spans="2:2" ht="18" customHeight="1">
      <c r="B613" s="41"/>
    </row>
    <row r="614" spans="2:2" ht="18" customHeight="1">
      <c r="B614" s="41"/>
    </row>
    <row r="615" spans="2:2" ht="18" customHeight="1">
      <c r="B615" s="41"/>
    </row>
    <row r="616" spans="2:2" ht="18" customHeight="1">
      <c r="B616" s="41"/>
    </row>
    <row r="617" spans="2:2" ht="18" customHeight="1">
      <c r="B617" s="41"/>
    </row>
    <row r="618" spans="2:2" ht="18" customHeight="1">
      <c r="B618" s="41"/>
    </row>
    <row r="619" spans="2:2" ht="18" customHeight="1">
      <c r="B619" s="41"/>
    </row>
    <row r="620" spans="2:2" ht="18" customHeight="1">
      <c r="B620" s="41"/>
    </row>
    <row r="621" spans="2:2" ht="18" customHeight="1">
      <c r="B621" s="41"/>
    </row>
    <row r="622" spans="2:2" ht="18" customHeight="1">
      <c r="B622" s="41"/>
    </row>
    <row r="623" spans="2:2" ht="18" customHeight="1">
      <c r="B623" s="41"/>
    </row>
    <row r="624" spans="2:2" ht="18" customHeight="1">
      <c r="B624" s="41"/>
    </row>
    <row r="625" spans="2:2" ht="18" customHeight="1">
      <c r="B625" s="41"/>
    </row>
    <row r="626" spans="2:2" ht="18" customHeight="1">
      <c r="B626" s="41"/>
    </row>
    <row r="627" spans="2:2" ht="18" customHeight="1">
      <c r="B627" s="41"/>
    </row>
    <row r="628" spans="2:2" ht="18" customHeight="1">
      <c r="B628" s="41"/>
    </row>
    <row r="629" spans="2:2" ht="18" customHeight="1">
      <c r="B629" s="41"/>
    </row>
    <row r="630" spans="2:2" ht="18" customHeight="1">
      <c r="B630" s="41"/>
    </row>
    <row r="631" spans="2:2" ht="18" customHeight="1">
      <c r="B631" s="41"/>
    </row>
    <row r="632" spans="2:2" ht="18" customHeight="1">
      <c r="B632" s="41"/>
    </row>
    <row r="633" spans="2:2" ht="18" customHeight="1">
      <c r="B633" s="41"/>
    </row>
    <row r="634" spans="2:2" ht="18" customHeight="1">
      <c r="B634" s="41"/>
    </row>
    <row r="635" spans="2:2" ht="18" customHeight="1">
      <c r="B635" s="41"/>
    </row>
    <row r="636" spans="2:2" ht="18" customHeight="1">
      <c r="B636" s="41"/>
    </row>
    <row r="637" spans="2:2" ht="18" customHeight="1">
      <c r="B637" s="41"/>
    </row>
    <row r="638" spans="2:2" ht="18" customHeight="1">
      <c r="B638" s="41"/>
    </row>
    <row r="639" spans="2:2" ht="18" customHeight="1">
      <c r="B639" s="41"/>
    </row>
    <row r="640" spans="2:2" ht="18" customHeight="1">
      <c r="B640" s="41"/>
    </row>
    <row r="641" spans="2:2" ht="18" customHeight="1">
      <c r="B641" s="41"/>
    </row>
    <row r="642" spans="2:2" ht="18" customHeight="1">
      <c r="B642" s="41"/>
    </row>
    <row r="643" spans="2:2" ht="18" customHeight="1">
      <c r="B643" s="41"/>
    </row>
    <row r="644" spans="2:2" ht="18" customHeight="1">
      <c r="B644" s="41"/>
    </row>
    <row r="645" spans="2:2" ht="18" customHeight="1">
      <c r="B645" s="41"/>
    </row>
    <row r="646" spans="2:2" ht="18" customHeight="1">
      <c r="B646" s="41"/>
    </row>
    <row r="647" spans="2:2" ht="18" customHeight="1">
      <c r="B647" s="41"/>
    </row>
    <row r="648" spans="2:2" ht="18" customHeight="1">
      <c r="B648" s="41"/>
    </row>
    <row r="649" spans="2:2" ht="18" customHeight="1">
      <c r="B649" s="41"/>
    </row>
    <row r="650" spans="2:2" ht="18" customHeight="1">
      <c r="B650" s="41"/>
    </row>
    <row r="651" spans="2:2" ht="18" customHeight="1">
      <c r="B651" s="41"/>
    </row>
    <row r="652" spans="2:2" ht="18" customHeight="1">
      <c r="B652" s="41"/>
    </row>
    <row r="653" spans="2:2" ht="18" customHeight="1">
      <c r="B653" s="41"/>
    </row>
    <row r="654" spans="2:2" ht="18" customHeight="1">
      <c r="B654" s="41"/>
    </row>
    <row r="655" spans="2:2" ht="18" customHeight="1">
      <c r="B655" s="41"/>
    </row>
    <row r="656" spans="2:2" ht="18" customHeight="1">
      <c r="B656" s="41"/>
    </row>
    <row r="657" spans="2:2" ht="18" customHeight="1">
      <c r="B657" s="41"/>
    </row>
    <row r="658" spans="2:2" ht="18" customHeight="1">
      <c r="B658" s="41"/>
    </row>
    <row r="659" spans="2:2" ht="18" customHeight="1">
      <c r="B659" s="41"/>
    </row>
    <row r="660" spans="2:2" ht="18" customHeight="1">
      <c r="B660" s="41"/>
    </row>
    <row r="661" spans="2:2" ht="18" customHeight="1">
      <c r="B661" s="41"/>
    </row>
    <row r="662" spans="2:2" ht="18" customHeight="1">
      <c r="B662" s="41"/>
    </row>
    <row r="663" spans="2:2" ht="18" customHeight="1">
      <c r="B663" s="41"/>
    </row>
    <row r="664" spans="2:2" ht="18" customHeight="1">
      <c r="B664" s="41"/>
    </row>
    <row r="665" spans="2:2" ht="18" customHeight="1">
      <c r="B665" s="41"/>
    </row>
    <row r="666" spans="2:2" ht="18" customHeight="1">
      <c r="B666" s="41"/>
    </row>
    <row r="667" spans="2:2" ht="18" customHeight="1">
      <c r="B667" s="41"/>
    </row>
    <row r="668" spans="2:2" ht="18" customHeight="1">
      <c r="B668" s="41"/>
    </row>
    <row r="669" spans="2:2" ht="18" customHeight="1">
      <c r="B669" s="41"/>
    </row>
    <row r="670" spans="2:2" ht="18" customHeight="1">
      <c r="B670" s="41"/>
    </row>
    <row r="671" spans="2:2" ht="18" customHeight="1">
      <c r="B671" s="41"/>
    </row>
    <row r="672" spans="2:2" ht="18" customHeight="1">
      <c r="B672" s="41"/>
    </row>
    <row r="673" spans="2:2" ht="18" customHeight="1">
      <c r="B673" s="41"/>
    </row>
    <row r="674" spans="2:2" ht="18" customHeight="1">
      <c r="B674" s="41"/>
    </row>
    <row r="675" spans="2:2" ht="18" customHeight="1">
      <c r="B675" s="41"/>
    </row>
    <row r="676" spans="2:2" ht="18" customHeight="1">
      <c r="B676" s="41"/>
    </row>
    <row r="677" spans="2:2" ht="18" customHeight="1">
      <c r="B677" s="41"/>
    </row>
    <row r="678" spans="2:2" ht="18" customHeight="1">
      <c r="B678" s="41"/>
    </row>
    <row r="679" spans="2:2" ht="18" customHeight="1">
      <c r="B679" s="41"/>
    </row>
    <row r="680" spans="2:2" ht="18" customHeight="1">
      <c r="B680" s="41"/>
    </row>
    <row r="681" spans="2:2" ht="18" customHeight="1">
      <c r="B681" s="41"/>
    </row>
    <row r="682" spans="2:2" ht="18" customHeight="1">
      <c r="B682" s="41"/>
    </row>
    <row r="683" spans="2:2" ht="18" customHeight="1">
      <c r="B683" s="41"/>
    </row>
    <row r="684" spans="2:2" ht="18" customHeight="1">
      <c r="B684" s="41"/>
    </row>
    <row r="685" spans="2:2" ht="18" customHeight="1">
      <c r="B685" s="41"/>
    </row>
    <row r="686" spans="2:2" ht="18" customHeight="1">
      <c r="B686" s="41"/>
    </row>
    <row r="687" spans="2:2" ht="18" customHeight="1">
      <c r="B687" s="41"/>
    </row>
    <row r="688" spans="2:2" ht="18" customHeight="1">
      <c r="B688" s="41"/>
    </row>
    <row r="689" spans="2:2" ht="18" customHeight="1">
      <c r="B689" s="41"/>
    </row>
    <row r="690" spans="2:2" ht="18" customHeight="1">
      <c r="B690" s="41"/>
    </row>
    <row r="691" spans="2:2" ht="18" customHeight="1">
      <c r="B691" s="41"/>
    </row>
    <row r="692" spans="2:2" ht="18" customHeight="1">
      <c r="B692" s="41"/>
    </row>
    <row r="693" spans="2:2" ht="18" customHeight="1">
      <c r="B693" s="41"/>
    </row>
    <row r="694" spans="2:2" ht="18" customHeight="1">
      <c r="B694" s="41"/>
    </row>
    <row r="695" spans="2:2" ht="18" customHeight="1">
      <c r="B695" s="41"/>
    </row>
    <row r="696" spans="2:2" ht="18" customHeight="1">
      <c r="B696" s="41"/>
    </row>
    <row r="697" spans="2:2" ht="18" customHeight="1">
      <c r="B697" s="41"/>
    </row>
    <row r="698" spans="2:2" ht="18" customHeight="1">
      <c r="B698" s="41"/>
    </row>
    <row r="699" spans="2:2" ht="18" customHeight="1">
      <c r="B699" s="41"/>
    </row>
    <row r="700" spans="2:2" ht="18" customHeight="1">
      <c r="B700" s="41"/>
    </row>
    <row r="701" spans="2:2" ht="18" customHeight="1">
      <c r="B701" s="41"/>
    </row>
    <row r="702" spans="2:2" ht="18" customHeight="1">
      <c r="B702" s="41"/>
    </row>
    <row r="703" spans="2:2" ht="18" customHeight="1">
      <c r="B703" s="41"/>
    </row>
    <row r="704" spans="2:2" ht="18" customHeight="1">
      <c r="B704" s="41"/>
    </row>
    <row r="705" spans="2:2" ht="18" customHeight="1">
      <c r="B705" s="41"/>
    </row>
    <row r="706" spans="2:2" ht="18" customHeight="1">
      <c r="B706" s="41"/>
    </row>
    <row r="707" spans="2:2" ht="18" customHeight="1">
      <c r="B707" s="41"/>
    </row>
    <row r="708" spans="2:2" ht="18" customHeight="1">
      <c r="B708" s="41"/>
    </row>
    <row r="709" spans="2:2" ht="18" customHeight="1">
      <c r="B709" s="41"/>
    </row>
    <row r="710" spans="2:2" ht="18" customHeight="1">
      <c r="B710" s="41"/>
    </row>
    <row r="711" spans="2:2" ht="18" customHeight="1">
      <c r="B711" s="41"/>
    </row>
    <row r="712" spans="2:2" ht="18" customHeight="1">
      <c r="B712" s="41"/>
    </row>
    <row r="713" spans="2:2" ht="18" customHeight="1">
      <c r="B713" s="41"/>
    </row>
    <row r="714" spans="2:2" ht="18" customHeight="1">
      <c r="B714" s="41"/>
    </row>
    <row r="715" spans="2:2" ht="18" customHeight="1">
      <c r="B715" s="41"/>
    </row>
    <row r="716" spans="2:2" ht="18" customHeight="1">
      <c r="B716" s="41"/>
    </row>
    <row r="717" spans="2:2" ht="18" customHeight="1">
      <c r="B717" s="41"/>
    </row>
    <row r="718" spans="2:2" ht="18" customHeight="1">
      <c r="B718" s="41"/>
    </row>
    <row r="719" spans="2:2" ht="18" customHeight="1">
      <c r="B719" s="41"/>
    </row>
    <row r="720" spans="2:2" ht="18" customHeight="1">
      <c r="B720" s="41"/>
    </row>
    <row r="721" spans="2:2" ht="18" customHeight="1">
      <c r="B721" s="41"/>
    </row>
    <row r="722" spans="2:2" ht="18" customHeight="1">
      <c r="B722" s="41"/>
    </row>
    <row r="723" spans="2:2" ht="18" customHeight="1">
      <c r="B723" s="41"/>
    </row>
    <row r="724" spans="2:2" ht="18" customHeight="1">
      <c r="B724" s="41"/>
    </row>
    <row r="725" spans="2:2" ht="18" customHeight="1">
      <c r="B725" s="41"/>
    </row>
    <row r="726" spans="2:2" ht="18" customHeight="1">
      <c r="B726" s="41"/>
    </row>
    <row r="727" spans="2:2" ht="18" customHeight="1">
      <c r="B727" s="41"/>
    </row>
    <row r="728" spans="2:2" ht="18" customHeight="1">
      <c r="B728" s="41"/>
    </row>
    <row r="729" spans="2:2" ht="18" customHeight="1">
      <c r="B729" s="41"/>
    </row>
    <row r="730" spans="2:2" ht="18" customHeight="1">
      <c r="B730" s="41"/>
    </row>
    <row r="731" spans="2:2" ht="18" customHeight="1">
      <c r="B731" s="41"/>
    </row>
    <row r="732" spans="2:2" ht="18" customHeight="1">
      <c r="B732" s="41"/>
    </row>
    <row r="733" spans="2:2" ht="18" customHeight="1">
      <c r="B733" s="41"/>
    </row>
    <row r="734" spans="2:2" ht="18" customHeight="1">
      <c r="B734" s="41"/>
    </row>
    <row r="735" spans="2:2" ht="18" customHeight="1">
      <c r="B735" s="41"/>
    </row>
    <row r="736" spans="2:2" ht="18" customHeight="1">
      <c r="B736" s="41"/>
    </row>
    <row r="737" spans="2:2" ht="18" customHeight="1">
      <c r="B737" s="41"/>
    </row>
    <row r="738" spans="2:2" ht="18" customHeight="1">
      <c r="B738" s="41"/>
    </row>
    <row r="739" spans="2:2" ht="18" customHeight="1">
      <c r="B739" s="41"/>
    </row>
    <row r="740" spans="2:2" ht="18" customHeight="1">
      <c r="B740" s="41"/>
    </row>
    <row r="741" spans="2:2" ht="18" customHeight="1">
      <c r="B741" s="41"/>
    </row>
    <row r="742" spans="2:2" ht="18" customHeight="1">
      <c r="B742" s="41"/>
    </row>
    <row r="743" spans="2:2" ht="18" customHeight="1">
      <c r="B743" s="41"/>
    </row>
    <row r="744" spans="2:2" ht="18" customHeight="1">
      <c r="B744" s="41"/>
    </row>
    <row r="745" spans="2:2" ht="18" customHeight="1">
      <c r="B745" s="41"/>
    </row>
    <row r="746" spans="2:2" ht="18" customHeight="1">
      <c r="B746" s="41"/>
    </row>
    <row r="747" spans="2:2" ht="18" customHeight="1">
      <c r="B747" s="41"/>
    </row>
    <row r="748" spans="2:2" ht="18" customHeight="1">
      <c r="B748" s="41"/>
    </row>
    <row r="749" spans="2:2" ht="18" customHeight="1">
      <c r="B749" s="41"/>
    </row>
    <row r="750" spans="2:2" ht="18" customHeight="1">
      <c r="B750" s="41"/>
    </row>
    <row r="751" spans="2:2" ht="18" customHeight="1">
      <c r="B751" s="41"/>
    </row>
    <row r="752" spans="2:2" ht="18" customHeight="1">
      <c r="B752" s="41"/>
    </row>
    <row r="753" spans="2:2" ht="18" customHeight="1">
      <c r="B753" s="41"/>
    </row>
    <row r="754" spans="2:2" ht="18" customHeight="1">
      <c r="B754" s="41"/>
    </row>
    <row r="755" spans="2:2" ht="18" customHeight="1">
      <c r="B755" s="41"/>
    </row>
    <row r="756" spans="2:2" ht="18" customHeight="1">
      <c r="B756" s="41"/>
    </row>
    <row r="757" spans="2:2" ht="18" customHeight="1">
      <c r="B757" s="41"/>
    </row>
    <row r="758" spans="2:2" ht="18" customHeight="1">
      <c r="B758" s="41"/>
    </row>
    <row r="759" spans="2:2" ht="18" customHeight="1">
      <c r="B759" s="41"/>
    </row>
    <row r="760" spans="2:2" ht="18" customHeight="1">
      <c r="B760" s="41"/>
    </row>
    <row r="761" spans="2:2" ht="18" customHeight="1">
      <c r="B761" s="41"/>
    </row>
    <row r="762" spans="2:2" ht="18" customHeight="1">
      <c r="B762" s="41"/>
    </row>
    <row r="763" spans="2:2" ht="18" customHeight="1">
      <c r="B763" s="41"/>
    </row>
    <row r="764" spans="2:2" ht="18" customHeight="1">
      <c r="B764" s="41"/>
    </row>
    <row r="765" spans="2:2" ht="18" customHeight="1">
      <c r="B765" s="41"/>
    </row>
    <row r="766" spans="2:2" ht="18" customHeight="1">
      <c r="B766" s="41"/>
    </row>
    <row r="767" spans="2:2" ht="18" customHeight="1">
      <c r="B767" s="41"/>
    </row>
    <row r="768" spans="2:2" ht="18" customHeight="1">
      <c r="B768" s="41"/>
    </row>
    <row r="769" spans="2:2" ht="18" customHeight="1">
      <c r="B769" s="41"/>
    </row>
    <row r="770" spans="2:2" ht="18" customHeight="1">
      <c r="B770" s="41"/>
    </row>
    <row r="771" spans="2:2" ht="18" customHeight="1">
      <c r="B771" s="41"/>
    </row>
    <row r="772" spans="2:2" ht="18" customHeight="1">
      <c r="B772" s="41"/>
    </row>
    <row r="773" spans="2:2" ht="18" customHeight="1">
      <c r="B773" s="41"/>
    </row>
    <row r="774" spans="2:2" ht="18" customHeight="1">
      <c r="B774" s="41"/>
    </row>
    <row r="775" spans="2:2" ht="18" customHeight="1">
      <c r="B775" s="41"/>
    </row>
    <row r="776" spans="2:2" ht="18" customHeight="1">
      <c r="B776" s="41"/>
    </row>
    <row r="777" spans="2:2" ht="18" customHeight="1">
      <c r="B777" s="41"/>
    </row>
    <row r="778" spans="2:2" ht="18" customHeight="1">
      <c r="B778" s="41"/>
    </row>
    <row r="779" spans="2:2" ht="18" customHeight="1">
      <c r="B779" s="41"/>
    </row>
    <row r="780" spans="2:2" ht="18" customHeight="1">
      <c r="B780" s="41"/>
    </row>
    <row r="781" spans="2:2" ht="18" customHeight="1">
      <c r="B781" s="41"/>
    </row>
    <row r="782" spans="2:2" ht="18" customHeight="1">
      <c r="B782" s="41"/>
    </row>
    <row r="783" spans="2:2" ht="18" customHeight="1">
      <c r="B783" s="41"/>
    </row>
    <row r="784" spans="2:2" ht="18" customHeight="1">
      <c r="B784" s="41"/>
    </row>
    <row r="785" spans="2:2" ht="18" customHeight="1">
      <c r="B785" s="41"/>
    </row>
    <row r="786" spans="2:2" ht="18" customHeight="1">
      <c r="B786" s="41"/>
    </row>
    <row r="787" spans="2:2" ht="18" customHeight="1">
      <c r="B787" s="41"/>
    </row>
    <row r="788" spans="2:2" ht="18" customHeight="1">
      <c r="B788" s="41"/>
    </row>
    <row r="789" spans="2:2" ht="18" customHeight="1">
      <c r="B789" s="41"/>
    </row>
    <row r="790" spans="2:2" ht="18" customHeight="1">
      <c r="B790" s="41"/>
    </row>
    <row r="791" spans="2:2" ht="18" customHeight="1">
      <c r="B791" s="41"/>
    </row>
    <row r="792" spans="2:2" ht="18" customHeight="1">
      <c r="B792" s="41"/>
    </row>
    <row r="793" spans="2:2" ht="18" customHeight="1">
      <c r="B793" s="41"/>
    </row>
    <row r="794" spans="2:2" ht="18" customHeight="1">
      <c r="B794" s="41"/>
    </row>
    <row r="795" spans="2:2" ht="18" customHeight="1">
      <c r="B795" s="41"/>
    </row>
    <row r="796" spans="2:2" ht="18" customHeight="1">
      <c r="B796" s="41"/>
    </row>
    <row r="797" spans="2:2" ht="18" customHeight="1">
      <c r="B797" s="41"/>
    </row>
    <row r="798" spans="2:2" ht="18" customHeight="1">
      <c r="B798" s="41"/>
    </row>
    <row r="799" spans="2:2" ht="18" customHeight="1">
      <c r="B799" s="41"/>
    </row>
    <row r="800" spans="2:2" ht="18" customHeight="1">
      <c r="B800" s="41"/>
    </row>
    <row r="801" spans="2:2" ht="18" customHeight="1">
      <c r="B801" s="41"/>
    </row>
    <row r="802" spans="2:2" ht="18" customHeight="1">
      <c r="B802" s="41"/>
    </row>
    <row r="803" spans="2:2" ht="18" customHeight="1">
      <c r="B803" s="41"/>
    </row>
    <row r="804" spans="2:2" ht="18" customHeight="1">
      <c r="B804" s="41"/>
    </row>
    <row r="805" spans="2:2" ht="18" customHeight="1">
      <c r="B805" s="41"/>
    </row>
    <row r="806" spans="2:2" ht="18" customHeight="1">
      <c r="B806" s="41"/>
    </row>
    <row r="807" spans="2:2" ht="18" customHeight="1">
      <c r="B807" s="41"/>
    </row>
    <row r="808" spans="2:2" ht="18" customHeight="1">
      <c r="B808" s="41"/>
    </row>
    <row r="809" spans="2:2" ht="18" customHeight="1">
      <c r="B809" s="41"/>
    </row>
    <row r="810" spans="2:2" ht="18" customHeight="1">
      <c r="B810" s="41"/>
    </row>
    <row r="811" spans="2:2" ht="18" customHeight="1">
      <c r="B811" s="41"/>
    </row>
    <row r="812" spans="2:2" ht="18" customHeight="1">
      <c r="B812" s="41"/>
    </row>
    <row r="813" spans="2:2" ht="18" customHeight="1">
      <c r="B813" s="41"/>
    </row>
    <row r="814" spans="2:2" ht="18" customHeight="1">
      <c r="B814" s="41"/>
    </row>
    <row r="815" spans="2:2" ht="18" customHeight="1">
      <c r="B815" s="41"/>
    </row>
    <row r="816" spans="2:2" ht="18" customHeight="1">
      <c r="B816" s="41"/>
    </row>
    <row r="817" spans="2:2" ht="18" customHeight="1">
      <c r="B817" s="41"/>
    </row>
    <row r="818" spans="2:2" ht="18" customHeight="1">
      <c r="B818" s="41"/>
    </row>
    <row r="819" spans="2:2" ht="18" customHeight="1">
      <c r="B819" s="41"/>
    </row>
    <row r="820" spans="2:2" ht="18" customHeight="1">
      <c r="B820" s="41"/>
    </row>
    <row r="821" spans="2:2" ht="18" customHeight="1">
      <c r="B821" s="41"/>
    </row>
    <row r="822" spans="2:2" ht="18" customHeight="1">
      <c r="B822" s="41"/>
    </row>
    <row r="823" spans="2:2" ht="18" customHeight="1">
      <c r="B823" s="41"/>
    </row>
    <row r="824" spans="2:2" ht="18" customHeight="1">
      <c r="B824" s="41"/>
    </row>
    <row r="825" spans="2:2" ht="18" customHeight="1">
      <c r="B825" s="41"/>
    </row>
    <row r="826" spans="2:2" ht="18" customHeight="1">
      <c r="B826" s="41"/>
    </row>
    <row r="827" spans="2:2" ht="18" customHeight="1">
      <c r="B827" s="41"/>
    </row>
    <row r="828" spans="2:2" ht="18" customHeight="1">
      <c r="B828" s="41"/>
    </row>
    <row r="829" spans="2:2" ht="18" customHeight="1">
      <c r="B829" s="41"/>
    </row>
    <row r="830" spans="2:2" ht="18" customHeight="1">
      <c r="B830" s="41"/>
    </row>
    <row r="831" spans="2:2" ht="18" customHeight="1">
      <c r="B831" s="41"/>
    </row>
    <row r="832" spans="2:2" ht="18" customHeight="1">
      <c r="B832" s="41"/>
    </row>
    <row r="833" spans="2:2" ht="18" customHeight="1">
      <c r="B833" s="41"/>
    </row>
    <row r="834" spans="2:2" ht="18" customHeight="1">
      <c r="B834" s="41"/>
    </row>
    <row r="835" spans="2:2" ht="18" customHeight="1">
      <c r="B835" s="41"/>
    </row>
    <row r="836" spans="2:2" ht="18" customHeight="1">
      <c r="B836" s="41"/>
    </row>
    <row r="837" spans="2:2" ht="18" customHeight="1">
      <c r="B837" s="41"/>
    </row>
    <row r="838" spans="2:2" ht="18" customHeight="1">
      <c r="B838" s="41"/>
    </row>
    <row r="839" spans="2:2" ht="18" customHeight="1">
      <c r="B839" s="41"/>
    </row>
    <row r="840" spans="2:2" ht="18" customHeight="1">
      <c r="B840" s="41"/>
    </row>
    <row r="841" spans="2:2" ht="18" customHeight="1">
      <c r="B841" s="41"/>
    </row>
    <row r="842" spans="2:2" ht="18" customHeight="1">
      <c r="B842" s="41"/>
    </row>
    <row r="843" spans="2:2" ht="18" customHeight="1">
      <c r="B843" s="41"/>
    </row>
    <row r="844" spans="2:2" ht="18" customHeight="1">
      <c r="B844" s="41"/>
    </row>
    <row r="845" spans="2:2" ht="18" customHeight="1">
      <c r="B845" s="41"/>
    </row>
    <row r="846" spans="2:2" ht="18" customHeight="1">
      <c r="B846" s="41"/>
    </row>
    <row r="847" spans="2:2" ht="18" customHeight="1">
      <c r="B847" s="41"/>
    </row>
    <row r="848" spans="2:2" ht="18" customHeight="1">
      <c r="B848" s="41"/>
    </row>
    <row r="849" spans="2:2" ht="18" customHeight="1">
      <c r="B849" s="41"/>
    </row>
    <row r="850" spans="2:2" ht="18" customHeight="1">
      <c r="B850" s="41"/>
    </row>
    <row r="851" spans="2:2" ht="18" customHeight="1">
      <c r="B851" s="41"/>
    </row>
    <row r="852" spans="2:2" ht="18" customHeight="1">
      <c r="B852" s="41"/>
    </row>
    <row r="853" spans="2:2" ht="18" customHeight="1">
      <c r="B853" s="41"/>
    </row>
    <row r="854" spans="2:2" ht="18" customHeight="1">
      <c r="B854" s="41"/>
    </row>
    <row r="855" spans="2:2" ht="18" customHeight="1">
      <c r="B855" s="41"/>
    </row>
    <row r="856" spans="2:2" ht="18" customHeight="1">
      <c r="B856" s="41"/>
    </row>
    <row r="857" spans="2:2" ht="18" customHeight="1">
      <c r="B857" s="41"/>
    </row>
    <row r="858" spans="2:2" ht="18" customHeight="1">
      <c r="B858" s="41"/>
    </row>
    <row r="859" spans="2:2" ht="18" customHeight="1">
      <c r="B859" s="41"/>
    </row>
    <row r="860" spans="2:2" ht="18" customHeight="1">
      <c r="B860" s="41"/>
    </row>
    <row r="861" spans="2:2" ht="18" customHeight="1">
      <c r="B861" s="41"/>
    </row>
    <row r="862" spans="2:2" ht="18" customHeight="1">
      <c r="B862" s="41"/>
    </row>
    <row r="863" spans="2:2" ht="18" customHeight="1">
      <c r="B863" s="41"/>
    </row>
    <row r="864" spans="2:2" ht="18" customHeight="1">
      <c r="B864" s="41"/>
    </row>
    <row r="865" spans="2:2" ht="18" customHeight="1">
      <c r="B865" s="41"/>
    </row>
    <row r="866" spans="2:2" ht="18" customHeight="1">
      <c r="B866" s="41"/>
    </row>
    <row r="867" spans="2:2" ht="18" customHeight="1">
      <c r="B867" s="41"/>
    </row>
    <row r="868" spans="2:2" ht="18" customHeight="1">
      <c r="B868" s="41"/>
    </row>
    <row r="869" spans="2:2" ht="18" customHeight="1">
      <c r="B869" s="41"/>
    </row>
    <row r="870" spans="2:2" ht="18" customHeight="1">
      <c r="B870" s="41"/>
    </row>
    <row r="871" spans="2:2" ht="18" customHeight="1">
      <c r="B871" s="41"/>
    </row>
    <row r="872" spans="2:2" ht="18" customHeight="1">
      <c r="B872" s="41"/>
    </row>
    <row r="873" spans="2:2" ht="18" customHeight="1">
      <c r="B873" s="41"/>
    </row>
    <row r="874" spans="2:2" ht="18" customHeight="1">
      <c r="B874" s="41"/>
    </row>
    <row r="875" spans="2:2" ht="18" customHeight="1">
      <c r="B875" s="41"/>
    </row>
    <row r="876" spans="2:2" ht="18" customHeight="1">
      <c r="B876" s="41"/>
    </row>
    <row r="877" spans="2:2" ht="18" customHeight="1">
      <c r="B877" s="41"/>
    </row>
    <row r="878" spans="2:2" ht="18" customHeight="1">
      <c r="B878" s="41"/>
    </row>
    <row r="879" spans="2:2" ht="18" customHeight="1">
      <c r="B879" s="41"/>
    </row>
    <row r="880" spans="2:2" ht="18" customHeight="1">
      <c r="B880" s="41"/>
    </row>
    <row r="881" spans="2:2" ht="18" customHeight="1">
      <c r="B881" s="41"/>
    </row>
    <row r="882" spans="2:2" ht="18" customHeight="1">
      <c r="B882" s="41"/>
    </row>
    <row r="883" spans="2:2" ht="18" customHeight="1">
      <c r="B883" s="41"/>
    </row>
    <row r="884" spans="2:2" ht="18" customHeight="1">
      <c r="B884" s="41"/>
    </row>
    <row r="885" spans="2:2" ht="18" customHeight="1">
      <c r="B885" s="41"/>
    </row>
    <row r="886" spans="2:2" ht="18" customHeight="1">
      <c r="B886" s="41"/>
    </row>
    <row r="887" spans="2:2" ht="18" customHeight="1">
      <c r="B887" s="41"/>
    </row>
    <row r="888" spans="2:2" ht="18" customHeight="1">
      <c r="B888" s="41"/>
    </row>
    <row r="889" spans="2:2" ht="18" customHeight="1">
      <c r="B889" s="41"/>
    </row>
    <row r="890" spans="2:2" ht="18" customHeight="1">
      <c r="B890" s="41"/>
    </row>
    <row r="891" spans="2:2" ht="18" customHeight="1">
      <c r="B891" s="41"/>
    </row>
    <row r="892" spans="2:2" ht="18" customHeight="1">
      <c r="B892" s="41"/>
    </row>
    <row r="893" spans="2:2" ht="18" customHeight="1">
      <c r="B893" s="41"/>
    </row>
    <row r="894" spans="2:2" ht="18" customHeight="1">
      <c r="B894" s="41"/>
    </row>
    <row r="895" spans="2:2" ht="18" customHeight="1">
      <c r="B895" s="41"/>
    </row>
    <row r="896" spans="2:2" ht="18" customHeight="1">
      <c r="B896" s="41"/>
    </row>
    <row r="897" spans="2:2" ht="18" customHeight="1">
      <c r="B897" s="41"/>
    </row>
    <row r="898" spans="2:2" ht="18" customHeight="1">
      <c r="B898" s="41"/>
    </row>
    <row r="899" spans="2:2" ht="18" customHeight="1">
      <c r="B899" s="41"/>
    </row>
    <row r="900" spans="2:2" ht="18" customHeight="1">
      <c r="B900" s="41"/>
    </row>
    <row r="901" spans="2:2" ht="18" customHeight="1">
      <c r="B901" s="41"/>
    </row>
    <row r="902" spans="2:2" ht="18" customHeight="1">
      <c r="B902" s="41"/>
    </row>
    <row r="903" spans="2:2" ht="18" customHeight="1">
      <c r="B903" s="41"/>
    </row>
    <row r="904" spans="2:2" ht="18" customHeight="1">
      <c r="B904" s="41"/>
    </row>
    <row r="905" spans="2:2" ht="18" customHeight="1">
      <c r="B905" s="41"/>
    </row>
    <row r="906" spans="2:2" ht="18" customHeight="1">
      <c r="B906" s="41"/>
    </row>
    <row r="907" spans="2:2" ht="18" customHeight="1">
      <c r="B907" s="41"/>
    </row>
    <row r="908" spans="2:2" ht="18" customHeight="1">
      <c r="B908" s="41"/>
    </row>
    <row r="909" spans="2:2" ht="18" customHeight="1">
      <c r="B909" s="41"/>
    </row>
    <row r="910" spans="2:2" ht="18" customHeight="1">
      <c r="B910" s="41"/>
    </row>
    <row r="911" spans="2:2" ht="18" customHeight="1">
      <c r="B911" s="41"/>
    </row>
    <row r="912" spans="2:2" ht="18" customHeight="1">
      <c r="B912" s="41"/>
    </row>
    <row r="913" spans="2:2" ht="18" customHeight="1">
      <c r="B913" s="41"/>
    </row>
    <row r="914" spans="2:2" ht="18" customHeight="1">
      <c r="B914" s="41"/>
    </row>
    <row r="915" spans="2:2" ht="18" customHeight="1">
      <c r="B915" s="41"/>
    </row>
    <row r="916" spans="2:2" ht="18" customHeight="1">
      <c r="B916" s="41"/>
    </row>
    <row r="917" spans="2:2" ht="18" customHeight="1">
      <c r="B917" s="41"/>
    </row>
    <row r="918" spans="2:2" ht="18" customHeight="1">
      <c r="B918" s="41"/>
    </row>
    <row r="919" spans="2:2" ht="18" customHeight="1">
      <c r="B919" s="41"/>
    </row>
    <row r="920" spans="2:2" ht="18" customHeight="1">
      <c r="B920" s="41"/>
    </row>
    <row r="921" spans="2:2" ht="18" customHeight="1">
      <c r="B921" s="41"/>
    </row>
    <row r="922" spans="2:2" ht="18" customHeight="1">
      <c r="B922" s="41"/>
    </row>
    <row r="923" spans="2:2" ht="18" customHeight="1">
      <c r="B923" s="41"/>
    </row>
    <row r="924" spans="2:2" ht="18" customHeight="1">
      <c r="B924" s="41"/>
    </row>
    <row r="925" spans="2:2" ht="18" customHeight="1">
      <c r="B925" s="41"/>
    </row>
    <row r="926" spans="2:2" ht="18" customHeight="1">
      <c r="B926" s="41"/>
    </row>
    <row r="927" spans="2:2" ht="18" customHeight="1">
      <c r="B927" s="41"/>
    </row>
    <row r="928" spans="2:2" ht="18" customHeight="1">
      <c r="B928" s="41"/>
    </row>
    <row r="929" spans="2:2" ht="18" customHeight="1">
      <c r="B929" s="41"/>
    </row>
    <row r="930" spans="2:2" ht="18" customHeight="1">
      <c r="B930" s="41"/>
    </row>
    <row r="931" spans="2:2" ht="18" customHeight="1">
      <c r="B931" s="41"/>
    </row>
    <row r="932" spans="2:2" ht="18" customHeight="1">
      <c r="B932" s="41"/>
    </row>
    <row r="933" spans="2:2" ht="18" customHeight="1">
      <c r="B933" s="41"/>
    </row>
    <row r="934" spans="2:2" ht="18" customHeight="1">
      <c r="B934" s="41"/>
    </row>
    <row r="935" spans="2:2" ht="18" customHeight="1">
      <c r="B935" s="41"/>
    </row>
    <row r="936" spans="2:2" ht="18" customHeight="1">
      <c r="B936" s="41"/>
    </row>
    <row r="937" spans="2:2" ht="18" customHeight="1">
      <c r="B937" s="41"/>
    </row>
    <row r="938" spans="2:2" ht="18" customHeight="1">
      <c r="B938" s="41"/>
    </row>
    <row r="939" spans="2:2" ht="18" customHeight="1">
      <c r="B939" s="41"/>
    </row>
    <row r="940" spans="2:2" ht="18" customHeight="1">
      <c r="B940" s="41"/>
    </row>
    <row r="941" spans="2:2" ht="18" customHeight="1">
      <c r="B941" s="41"/>
    </row>
    <row r="942" spans="2:2" ht="18" customHeight="1">
      <c r="B942" s="41"/>
    </row>
    <row r="943" spans="2:2" ht="18" customHeight="1">
      <c r="B943" s="41"/>
    </row>
    <row r="944" spans="2:2" ht="18" customHeight="1">
      <c r="B944" s="41"/>
    </row>
    <row r="945" spans="2:2" ht="18" customHeight="1">
      <c r="B945" s="41"/>
    </row>
    <row r="946" spans="2:2" ht="18" customHeight="1">
      <c r="B946" s="41"/>
    </row>
    <row r="947" spans="2:2" ht="18" customHeight="1">
      <c r="B947" s="41"/>
    </row>
    <row r="948" spans="2:2" ht="18" customHeight="1">
      <c r="B948" s="41"/>
    </row>
    <row r="949" spans="2:2" ht="18" customHeight="1">
      <c r="B949" s="41"/>
    </row>
    <row r="950" spans="2:2" ht="18" customHeight="1">
      <c r="B950" s="41"/>
    </row>
    <row r="951" spans="2:2" ht="18" customHeight="1">
      <c r="B951" s="41"/>
    </row>
    <row r="952" spans="2:2" ht="18" customHeight="1">
      <c r="B952" s="41"/>
    </row>
    <row r="953" spans="2:2" ht="18" customHeight="1">
      <c r="B953" s="41"/>
    </row>
    <row r="954" spans="2:2" ht="18" customHeight="1">
      <c r="B954" s="41"/>
    </row>
    <row r="955" spans="2:2" ht="18" customHeight="1">
      <c r="B955" s="41"/>
    </row>
    <row r="956" spans="2:2" ht="18" customHeight="1">
      <c r="B956" s="41"/>
    </row>
    <row r="957" spans="2:2" ht="18" customHeight="1">
      <c r="B957" s="41"/>
    </row>
    <row r="958" spans="2:2" ht="18" customHeight="1">
      <c r="B958" s="41"/>
    </row>
    <row r="959" spans="2:2" ht="18" customHeight="1">
      <c r="B959" s="41"/>
    </row>
    <row r="960" spans="2:2" ht="18" customHeight="1">
      <c r="B960" s="41"/>
    </row>
    <row r="961" spans="2:2" ht="18" customHeight="1">
      <c r="B961" s="41"/>
    </row>
    <row r="962" spans="2:2" ht="18" customHeight="1">
      <c r="B962" s="41"/>
    </row>
    <row r="963" spans="2:2" ht="18" customHeight="1">
      <c r="B963" s="41"/>
    </row>
    <row r="964" spans="2:2" ht="18" customHeight="1">
      <c r="B964" s="41"/>
    </row>
    <row r="965" spans="2:2" ht="18" customHeight="1">
      <c r="B965" s="41"/>
    </row>
    <row r="966" spans="2:2" ht="18" customHeight="1">
      <c r="B966" s="41"/>
    </row>
    <row r="967" spans="2:2" ht="18" customHeight="1">
      <c r="B967" s="41"/>
    </row>
    <row r="968" spans="2:2" ht="18" customHeight="1">
      <c r="B968" s="41"/>
    </row>
    <row r="969" spans="2:2" ht="18" customHeight="1">
      <c r="B969" s="41"/>
    </row>
    <row r="970" spans="2:2" ht="18" customHeight="1">
      <c r="B970" s="41"/>
    </row>
    <row r="971" spans="2:2" ht="18" customHeight="1">
      <c r="B971" s="41"/>
    </row>
    <row r="972" spans="2:2" ht="18" customHeight="1">
      <c r="B972" s="41"/>
    </row>
    <row r="973" spans="2:2" ht="18" customHeight="1">
      <c r="B973" s="41"/>
    </row>
    <row r="974" spans="2:2" ht="18" customHeight="1">
      <c r="B974" s="41"/>
    </row>
    <row r="975" spans="2:2" ht="18" customHeight="1">
      <c r="B975" s="41"/>
    </row>
    <row r="976" spans="2:2" ht="18" customHeight="1">
      <c r="B976" s="41"/>
    </row>
    <row r="977" spans="2:2" ht="18" customHeight="1">
      <c r="B977" s="41"/>
    </row>
    <row r="978" spans="2:2" ht="18" customHeight="1">
      <c r="B978" s="41"/>
    </row>
    <row r="979" spans="2:2" ht="18" customHeight="1">
      <c r="B979" s="41"/>
    </row>
    <row r="980" spans="2:2" ht="18" customHeight="1">
      <c r="B980" s="41"/>
    </row>
    <row r="981" spans="2:2" ht="18" customHeight="1">
      <c r="B981" s="41"/>
    </row>
    <row r="982" spans="2:2" ht="18" customHeight="1">
      <c r="B982" s="41"/>
    </row>
    <row r="983" spans="2:2" ht="18" customHeight="1">
      <c r="B983" s="41"/>
    </row>
    <row r="984" spans="2:2" ht="18" customHeight="1">
      <c r="B984" s="41"/>
    </row>
    <row r="985" spans="2:2" ht="18" customHeight="1">
      <c r="B985" s="41"/>
    </row>
    <row r="986" spans="2:2" ht="18" customHeight="1">
      <c r="B986" s="41"/>
    </row>
    <row r="987" spans="2:2" ht="18" customHeight="1">
      <c r="B987" s="41"/>
    </row>
    <row r="988" spans="2:2" ht="18" customHeight="1">
      <c r="B988" s="41"/>
    </row>
    <row r="989" spans="2:2" ht="18" customHeight="1">
      <c r="B989" s="41"/>
    </row>
    <row r="990" spans="2:2" ht="18" customHeight="1">
      <c r="B990" s="41"/>
    </row>
    <row r="991" spans="2:2" ht="18" customHeight="1">
      <c r="B991" s="41"/>
    </row>
    <row r="992" spans="2:2" ht="18" customHeight="1">
      <c r="B992" s="41"/>
    </row>
    <row r="993" spans="2:2" ht="18" customHeight="1">
      <c r="B993" s="41"/>
    </row>
    <row r="994" spans="2:2" ht="18" customHeight="1">
      <c r="B994" s="41"/>
    </row>
    <row r="995" spans="2:2" ht="18" customHeight="1">
      <c r="B995" s="41"/>
    </row>
    <row r="996" spans="2:2" ht="18" customHeight="1">
      <c r="B996" s="41"/>
    </row>
    <row r="997" spans="2:2" ht="18" customHeight="1">
      <c r="B997" s="41"/>
    </row>
    <row r="998" spans="2:2" ht="18" customHeight="1">
      <c r="B998" s="41"/>
    </row>
  </sheetData>
  <sheetProtection formatColumns="0"/>
  <mergeCells count="2">
    <mergeCell ref="D4:K5"/>
    <mergeCell ref="C1:H2"/>
  </mergeCells>
  <conditionalFormatting sqref="C13">
    <cfRule type="expression" dxfId="1" priority="1" stopIfTrue="1">
      <formula>NOT(ISBLANK($D$13))</formula>
    </cfRule>
  </conditionalFormatting>
  <conditionalFormatting sqref="I8">
    <cfRule type="expression" dxfId="0" priority="2" stopIfTrue="1">
      <formula>NOT(ISBLANK($J$8))</formula>
    </cfRule>
  </conditionalFormatting>
  <pageMargins left="0.7" right="0.7" top="0.78740157499999996" bottom="0.78740157499999996"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7">
    <tabColor theme="4" tint="0.79998168889431442"/>
  </sheetPr>
  <dimension ref="A1:AG999"/>
  <sheetViews>
    <sheetView zoomScaleNormal="100" workbookViewId="0">
      <selection activeCell="C4" sqref="C4:E6"/>
    </sheetView>
  </sheetViews>
  <sheetFormatPr baseColWidth="10" defaultColWidth="12.6640625" defaultRowHeight="15" customHeight="1"/>
  <cols>
    <col min="1" max="1" width="3.33203125" style="83" customWidth="1"/>
    <col min="2" max="2" width="3.33203125" style="40" customWidth="1"/>
    <col min="3" max="3" width="22.5" style="40" customWidth="1"/>
    <col min="4" max="4" width="54.1640625" customWidth="1"/>
    <col min="5" max="5" width="27.33203125" customWidth="1"/>
    <col min="6" max="6" width="38" customWidth="1"/>
    <col min="7" max="7" width="96.6640625" customWidth="1"/>
    <col min="8" max="25" width="38" customWidth="1"/>
    <col min="26" max="27" width="38" hidden="1" customWidth="1"/>
    <col min="28" max="28" width="38" customWidth="1"/>
  </cols>
  <sheetData>
    <row r="1" spans="1:33" s="170" customFormat="1" ht="20" customHeight="1">
      <c r="B1" s="168"/>
      <c r="C1" s="459" t="s">
        <v>217</v>
      </c>
      <c r="D1" s="459"/>
      <c r="E1" s="459"/>
      <c r="F1" s="169"/>
      <c r="G1" s="169"/>
      <c r="H1" s="169"/>
      <c r="I1" s="169"/>
      <c r="J1" s="169"/>
      <c r="K1" s="169"/>
      <c r="L1" s="169"/>
      <c r="N1" s="169"/>
      <c r="O1" s="169"/>
      <c r="P1" s="169"/>
      <c r="Q1" s="169"/>
      <c r="R1" s="169"/>
      <c r="S1" s="169"/>
      <c r="T1" s="169"/>
      <c r="U1" s="169"/>
      <c r="V1" s="169"/>
      <c r="W1" s="169"/>
      <c r="X1" s="169"/>
      <c r="Y1" s="169"/>
      <c r="Z1" s="169"/>
      <c r="AA1" s="169"/>
      <c r="AB1" s="169"/>
      <c r="AC1" s="169"/>
      <c r="AD1" s="169"/>
      <c r="AE1" s="169"/>
      <c r="AF1" s="169"/>
      <c r="AG1" s="169"/>
    </row>
    <row r="2" spans="1:33" s="173" customFormat="1" ht="20" customHeight="1" thickBot="1">
      <c r="A2" s="170"/>
      <c r="B2" s="171"/>
      <c r="C2" s="460"/>
      <c r="D2" s="460"/>
      <c r="E2" s="460"/>
      <c r="F2" s="172"/>
      <c r="G2" s="172"/>
      <c r="H2" s="172"/>
      <c r="I2" s="172"/>
      <c r="J2" s="172"/>
      <c r="K2" s="172"/>
      <c r="L2" s="172"/>
      <c r="N2" s="174"/>
      <c r="O2" s="175"/>
      <c r="P2" s="175"/>
      <c r="Q2" s="175"/>
      <c r="R2" s="175"/>
      <c r="S2" s="175"/>
      <c r="T2" s="175"/>
      <c r="U2" s="175"/>
      <c r="V2" s="175"/>
      <c r="W2" s="175"/>
      <c r="X2" s="175"/>
      <c r="Y2" s="175"/>
      <c r="Z2" s="175"/>
      <c r="AA2" s="175"/>
      <c r="AB2" s="175"/>
      <c r="AC2" s="175"/>
      <c r="AD2" s="175"/>
      <c r="AE2" s="175"/>
      <c r="AF2" s="175"/>
      <c r="AG2" s="175"/>
    </row>
    <row r="3" spans="1:33" s="179" customFormat="1" ht="30" customHeight="1" thickTop="1">
      <c r="A3" s="170"/>
      <c r="C3" s="176"/>
      <c r="D3" s="176"/>
      <c r="E3" s="176"/>
      <c r="F3" s="176"/>
      <c r="G3" s="176"/>
      <c r="H3" s="176"/>
      <c r="I3" s="177"/>
      <c r="J3" s="177"/>
      <c r="K3" s="177"/>
      <c r="L3" s="177"/>
      <c r="M3" s="177"/>
      <c r="N3" s="178"/>
      <c r="O3" s="178"/>
      <c r="P3" s="178"/>
      <c r="Q3" s="178"/>
      <c r="R3" s="178"/>
      <c r="S3" s="178"/>
      <c r="T3" s="178"/>
      <c r="U3" s="178"/>
      <c r="V3" s="178"/>
      <c r="W3" s="178"/>
      <c r="X3" s="178"/>
      <c r="Y3" s="178"/>
      <c r="Z3" s="178"/>
      <c r="AA3" s="178"/>
    </row>
    <row r="4" spans="1:33" s="40" customFormat="1" ht="30" customHeight="1">
      <c r="A4" s="83"/>
      <c r="C4" s="441" t="s">
        <v>246</v>
      </c>
      <c r="D4" s="442"/>
      <c r="E4" s="442"/>
      <c r="K4"/>
      <c r="O4" s="42"/>
      <c r="P4" s="42"/>
      <c r="Q4" s="41"/>
      <c r="R4" s="41"/>
      <c r="S4" s="41"/>
      <c r="T4" s="41"/>
      <c r="U4" s="41"/>
      <c r="V4" s="41"/>
      <c r="W4" s="41"/>
      <c r="X4" s="41"/>
      <c r="Y4" s="41"/>
      <c r="Z4" s="41"/>
      <c r="AA4" s="41"/>
      <c r="AB4" s="41"/>
      <c r="AC4" s="41"/>
      <c r="AD4" s="41"/>
    </row>
    <row r="5" spans="1:33" s="40" customFormat="1" ht="30" customHeight="1">
      <c r="A5" s="83"/>
      <c r="C5" s="441"/>
      <c r="D5" s="442"/>
      <c r="E5" s="442"/>
      <c r="K5" s="41"/>
      <c r="O5" s="42"/>
      <c r="P5" s="42"/>
      <c r="Q5" s="41"/>
      <c r="R5" s="41"/>
      <c r="S5" s="41"/>
      <c r="T5" s="41"/>
      <c r="U5" s="280"/>
      <c r="V5" s="41"/>
      <c r="W5" s="41"/>
      <c r="X5" s="41"/>
      <c r="Y5" s="41"/>
      <c r="Z5" s="41"/>
      <c r="AA5" s="41"/>
      <c r="AB5" s="41"/>
      <c r="AC5" s="41"/>
      <c r="AD5" s="41"/>
    </row>
    <row r="6" spans="1:33" s="40" customFormat="1" ht="30" customHeight="1" thickBot="1">
      <c r="A6" s="83"/>
      <c r="C6" s="443"/>
      <c r="D6" s="444"/>
      <c r="E6" s="444"/>
      <c r="K6" s="41"/>
      <c r="O6" s="42"/>
      <c r="P6" s="42"/>
      <c r="Q6" s="41"/>
      <c r="R6" s="41"/>
      <c r="S6" s="41"/>
      <c r="T6" s="41"/>
      <c r="U6" s="280"/>
      <c r="V6" s="41"/>
      <c r="W6" s="41"/>
      <c r="X6" s="41"/>
      <c r="Y6" s="41"/>
      <c r="Z6" s="41"/>
      <c r="AA6" s="41"/>
      <c r="AB6" s="41"/>
      <c r="AC6" s="41"/>
      <c r="AD6" s="41"/>
    </row>
    <row r="7" spans="1:33" s="179" customFormat="1" ht="30" customHeight="1">
      <c r="A7" s="170"/>
      <c r="C7" s="178"/>
      <c r="D7" s="176"/>
      <c r="E7" s="176"/>
      <c r="F7" s="176"/>
      <c r="G7" s="176"/>
      <c r="H7" s="176"/>
      <c r="I7" s="177"/>
      <c r="J7" s="177"/>
      <c r="K7" s="177"/>
      <c r="L7" s="177"/>
      <c r="M7" s="177"/>
      <c r="N7" s="178"/>
      <c r="O7" s="178"/>
      <c r="P7" s="178"/>
      <c r="Q7" s="178"/>
      <c r="R7" s="178"/>
      <c r="S7" s="178"/>
      <c r="T7" s="178"/>
      <c r="U7" s="178"/>
      <c r="V7" s="178"/>
      <c r="W7" s="178"/>
      <c r="X7" s="178"/>
      <c r="Y7" s="178"/>
      <c r="Z7" s="178"/>
      <c r="AA7" s="178"/>
    </row>
    <row r="8" spans="1:33" ht="39.75" customHeight="1" thickBot="1">
      <c r="B8" s="291"/>
      <c r="C8" s="292"/>
      <c r="D8" s="293"/>
      <c r="E8" s="291"/>
      <c r="F8" s="291"/>
      <c r="G8" s="291"/>
      <c r="H8" s="42"/>
      <c r="I8" s="291"/>
      <c r="J8" s="291"/>
      <c r="K8" s="291"/>
      <c r="L8" s="291"/>
      <c r="M8" s="291"/>
      <c r="N8" s="291"/>
      <c r="O8" s="291"/>
      <c r="P8" s="291"/>
      <c r="Q8" s="291"/>
      <c r="R8" s="291"/>
      <c r="S8" s="291"/>
      <c r="T8" s="291"/>
      <c r="U8" s="291"/>
      <c r="V8" s="291"/>
      <c r="W8" s="291"/>
      <c r="X8" s="291"/>
      <c r="Y8" s="291"/>
      <c r="Z8" s="291"/>
      <c r="AA8" s="291"/>
      <c r="AB8" s="291"/>
    </row>
    <row r="9" spans="1:33" ht="69" customHeight="1" thickTop="1" thickBot="1">
      <c r="B9" s="294"/>
      <c r="C9" s="193" t="s">
        <v>217</v>
      </c>
      <c r="D9" s="194" t="s">
        <v>247</v>
      </c>
      <c r="E9" s="194" t="s">
        <v>248</v>
      </c>
      <c r="F9" s="194" t="s">
        <v>249</v>
      </c>
      <c r="G9" s="223" t="s">
        <v>250</v>
      </c>
      <c r="H9" s="294"/>
      <c r="I9" s="294"/>
      <c r="J9" s="294"/>
      <c r="K9" s="294"/>
      <c r="L9" s="294"/>
      <c r="M9" s="294"/>
      <c r="N9" s="294"/>
      <c r="O9" s="294"/>
      <c r="P9" s="294"/>
      <c r="Q9" s="294"/>
      <c r="R9" s="295"/>
      <c r="S9" s="295"/>
      <c r="T9" s="295"/>
      <c r="U9" s="295"/>
      <c r="V9" s="295"/>
      <c r="W9" s="295"/>
      <c r="X9" s="295"/>
      <c r="Y9" s="295"/>
      <c r="Z9" s="165" t="s">
        <v>251</v>
      </c>
      <c r="AA9" s="165" t="s">
        <v>252</v>
      </c>
      <c r="AB9" s="295"/>
    </row>
    <row r="10" spans="1:33" ht="78.75" customHeight="1" thickTop="1" thickBot="1">
      <c r="B10" s="291"/>
      <c r="C10" s="229" t="s">
        <v>253</v>
      </c>
      <c r="D10" s="224" t="s">
        <v>254</v>
      </c>
      <c r="E10" s="225" t="s">
        <v>255</v>
      </c>
      <c r="F10" s="226"/>
      <c r="G10" s="227"/>
      <c r="H10" s="42"/>
      <c r="I10" s="42"/>
      <c r="J10" s="42"/>
      <c r="K10" s="42"/>
      <c r="L10" s="42"/>
      <c r="M10" s="42"/>
      <c r="N10" s="42"/>
      <c r="O10" s="42"/>
      <c r="P10" s="42"/>
      <c r="Q10" s="42"/>
      <c r="R10" s="42"/>
      <c r="S10" s="42"/>
      <c r="T10" s="42"/>
      <c r="U10" s="42"/>
      <c r="V10" s="42"/>
      <c r="W10" s="42"/>
      <c r="X10" s="42"/>
      <c r="Y10" s="42"/>
      <c r="Z10" s="296" t="str">
        <f>C10 &amp; " - " &amp; D10</f>
        <v>01 - Wiederversendung im Binnenmarkt der Zollunion</v>
      </c>
      <c r="AA10" s="166" t="str">
        <f>C10 &amp; " - " &amp; D10</f>
        <v>01 - Wiederversendung im Binnenmarkt der Zollunion</v>
      </c>
      <c r="AB10" s="42"/>
    </row>
    <row r="11" spans="1:33" ht="78.75" customHeight="1" thickTop="1" thickBot="1">
      <c r="B11" s="291"/>
      <c r="C11" s="229" t="s">
        <v>256</v>
      </c>
      <c r="D11" s="224" t="s">
        <v>257</v>
      </c>
      <c r="E11" s="226" t="s">
        <v>258</v>
      </c>
      <c r="F11" s="226" t="s">
        <v>259</v>
      </c>
      <c r="G11" s="227" t="s">
        <v>260</v>
      </c>
      <c r="H11" s="42"/>
      <c r="I11" s="42"/>
      <c r="J11" s="42"/>
      <c r="K11" s="42"/>
      <c r="L11" s="42"/>
      <c r="M11" s="42"/>
      <c r="N11" s="42"/>
      <c r="O11" s="42"/>
      <c r="P11" s="42"/>
      <c r="Q11" s="42"/>
      <c r="R11" s="42"/>
      <c r="S11" s="42"/>
      <c r="T11" s="42"/>
      <c r="U11" s="42"/>
      <c r="V11" s="42"/>
      <c r="W11" s="42"/>
      <c r="X11" s="42"/>
      <c r="Y11" s="42"/>
      <c r="Z11" s="296" t="str">
        <f t="shared" ref="Z11:Z18" si="0">C11 &amp; " - " &amp; D11</f>
        <v>07 - Überlassung zu einem anderen Lagerverfahren</v>
      </c>
      <c r="AA11" s="166" t="str">
        <f t="shared" ref="AA11:AA13" si="1">C11 &amp; " - " &amp; D11</f>
        <v>07 - Überlassung zu einem anderen Lagerverfahren</v>
      </c>
      <c r="AB11" s="42"/>
    </row>
    <row r="12" spans="1:33" ht="78.75" customHeight="1" thickTop="1" thickBot="1">
      <c r="B12" s="291"/>
      <c r="C12" s="229" t="s">
        <v>261</v>
      </c>
      <c r="D12" s="224" t="s">
        <v>262</v>
      </c>
      <c r="E12" s="226" t="s">
        <v>263</v>
      </c>
      <c r="F12" s="226"/>
      <c r="G12" s="227"/>
      <c r="H12" s="42"/>
      <c r="I12" s="42"/>
      <c r="J12" s="42"/>
      <c r="K12" s="42"/>
      <c r="L12" s="42"/>
      <c r="M12" s="42"/>
      <c r="N12" s="42"/>
      <c r="O12" s="42"/>
      <c r="P12" s="42"/>
      <c r="Q12" s="42"/>
      <c r="R12" s="42"/>
      <c r="S12" s="42"/>
      <c r="T12" s="42"/>
      <c r="U12" s="42"/>
      <c r="V12" s="42"/>
      <c r="W12" s="42"/>
      <c r="X12" s="42"/>
      <c r="Y12" s="42"/>
      <c r="Z12" s="296" t="str">
        <f t="shared" si="0"/>
        <v>40 - Zoll- und steuerfreier Verkehr</v>
      </c>
      <c r="AA12" s="166" t="str">
        <f t="shared" si="1"/>
        <v>40 - Zoll- und steuerfreier Verkehr</v>
      </c>
      <c r="AB12" s="42"/>
    </row>
    <row r="13" spans="1:33" ht="78.75" customHeight="1" thickTop="1" thickBot="1">
      <c r="B13" s="291"/>
      <c r="C13" s="229" t="s">
        <v>264</v>
      </c>
      <c r="D13" s="228" t="s">
        <v>265</v>
      </c>
      <c r="E13" s="226" t="s">
        <v>266</v>
      </c>
      <c r="F13" s="225" t="s">
        <v>267</v>
      </c>
      <c r="G13" s="227" t="s">
        <v>268</v>
      </c>
      <c r="H13" s="42"/>
      <c r="I13" s="42"/>
      <c r="J13" s="42"/>
      <c r="K13" s="42"/>
      <c r="L13" s="42"/>
      <c r="M13" s="42"/>
      <c r="N13" s="42"/>
      <c r="O13" s="42"/>
      <c r="P13" s="42"/>
      <c r="Q13" s="42"/>
      <c r="R13" s="42"/>
      <c r="S13" s="42"/>
      <c r="T13" s="42"/>
      <c r="U13" s="42"/>
      <c r="V13" s="42"/>
      <c r="W13" s="42"/>
      <c r="X13" s="42"/>
      <c r="Y13" s="42"/>
      <c r="Z13" s="296" t="str">
        <f t="shared" si="0"/>
        <v>42 - Zoll- und steuerfreier Verkehr mit steuerbefreiender Lieferung innerhalb der Union</v>
      </c>
      <c r="AA13" s="166" t="str">
        <f t="shared" si="1"/>
        <v>42 - Zoll- und steuerfreier Verkehr mit steuerbefreiender Lieferung innerhalb der Union</v>
      </c>
      <c r="AB13" s="42"/>
    </row>
    <row r="14" spans="1:33" ht="78.75" customHeight="1" thickTop="1" thickBot="1">
      <c r="B14" s="291"/>
      <c r="C14" s="229" t="s">
        <v>269</v>
      </c>
      <c r="D14" s="228" t="s">
        <v>270</v>
      </c>
      <c r="E14" s="226" t="s">
        <v>271</v>
      </c>
      <c r="F14" s="226"/>
      <c r="G14" s="227" t="s">
        <v>272</v>
      </c>
      <c r="H14" s="42"/>
      <c r="I14" s="42"/>
      <c r="J14" s="42"/>
      <c r="K14" s="42"/>
      <c r="L14" s="42"/>
      <c r="M14" s="42"/>
      <c r="N14" s="42"/>
      <c r="O14" s="42"/>
      <c r="P14" s="42"/>
      <c r="Q14" s="42"/>
      <c r="R14" s="42"/>
      <c r="S14" s="42"/>
      <c r="T14" s="42"/>
      <c r="U14" s="42"/>
      <c r="V14" s="42"/>
      <c r="W14" s="42"/>
      <c r="X14" s="42"/>
      <c r="Y14" s="42"/>
      <c r="Z14" s="296" t="str">
        <f t="shared" si="0"/>
        <v>43 - Zoll- und steuerfreier Verkehr während Übergangszeit nach Unionsbeitritt</v>
      </c>
      <c r="AA14" s="166" t="str">
        <f>C16 &amp; " - " &amp; D16</f>
        <v>45 - Überlassung zu einem anderen Lagerverfahren mit teilweiser entrichteter Steuer</v>
      </c>
      <c r="AB14" s="42"/>
    </row>
    <row r="15" spans="1:33" ht="78.75" customHeight="1" thickTop="1" thickBot="1">
      <c r="B15" s="291"/>
      <c r="C15" s="229" t="s">
        <v>273</v>
      </c>
      <c r="D15" s="224" t="s">
        <v>274</v>
      </c>
      <c r="E15" s="226" t="s">
        <v>275</v>
      </c>
      <c r="F15" s="226"/>
      <c r="G15" s="227" t="s">
        <v>276</v>
      </c>
      <c r="H15" s="42"/>
      <c r="I15" s="42"/>
      <c r="J15" s="42"/>
      <c r="K15" s="42"/>
      <c r="L15" s="42"/>
      <c r="M15" s="42"/>
      <c r="N15" s="42"/>
      <c r="O15" s="42"/>
      <c r="P15" s="42"/>
      <c r="Q15" s="42"/>
      <c r="R15" s="42"/>
      <c r="S15" s="42"/>
      <c r="T15" s="42"/>
      <c r="U15" s="42"/>
      <c r="V15" s="42"/>
      <c r="W15" s="42"/>
      <c r="X15" s="42"/>
      <c r="Y15" s="42"/>
      <c r="Z15" s="296" t="str">
        <f t="shared" si="0"/>
        <v>44 - Endverwendung</v>
      </c>
      <c r="AA15" s="166" t="str">
        <f>C19 &amp; " - " &amp; D19</f>
        <v>51 - Aktive Veredelung</v>
      </c>
      <c r="AB15" s="42"/>
    </row>
    <row r="16" spans="1:33" ht="78.75" customHeight="1" thickTop="1" thickBot="1">
      <c r="B16" s="291"/>
      <c r="C16" s="229" t="s">
        <v>277</v>
      </c>
      <c r="D16" s="228" t="s">
        <v>278</v>
      </c>
      <c r="E16" s="226" t="s">
        <v>279</v>
      </c>
      <c r="F16" s="226" t="s">
        <v>280</v>
      </c>
      <c r="G16" s="227" t="s">
        <v>281</v>
      </c>
      <c r="H16" s="42"/>
      <c r="I16" s="42"/>
      <c r="J16" s="42"/>
      <c r="K16" s="42"/>
      <c r="L16" s="42"/>
      <c r="M16" s="42"/>
      <c r="N16" s="42"/>
      <c r="O16" s="42"/>
      <c r="P16" s="42"/>
      <c r="Q16" s="42"/>
      <c r="R16" s="42"/>
      <c r="S16" s="42"/>
      <c r="T16" s="42"/>
      <c r="U16" s="42"/>
      <c r="V16" s="42"/>
      <c r="W16" s="42"/>
      <c r="X16" s="42"/>
      <c r="Y16" s="42"/>
      <c r="Z16" s="296" t="str">
        <f t="shared" si="0"/>
        <v>45 - Überlassung zu einem anderen Lagerverfahren mit teilweiser entrichteter Steuer</v>
      </c>
      <c r="AA16" s="166" t="str">
        <f>C20 &amp; " - " &amp; D20</f>
        <v>54 - Aktive Veredelung in einem anderen Mitgliedstaat</v>
      </c>
      <c r="AB16" s="42"/>
    </row>
    <row r="17" spans="2:28" ht="78.75" customHeight="1" thickTop="1" thickBot="1">
      <c r="B17" s="291"/>
      <c r="C17" s="229" t="s">
        <v>282</v>
      </c>
      <c r="D17" s="224" t="s">
        <v>283</v>
      </c>
      <c r="E17" s="226" t="s">
        <v>284</v>
      </c>
      <c r="F17" s="226" t="s">
        <v>285</v>
      </c>
      <c r="G17" s="227" t="s">
        <v>286</v>
      </c>
      <c r="H17" s="42"/>
      <c r="I17" s="42"/>
      <c r="J17" s="42"/>
      <c r="K17" s="42"/>
      <c r="L17" s="42"/>
      <c r="M17" s="42"/>
      <c r="N17" s="42"/>
      <c r="O17" s="42"/>
      <c r="P17" s="42"/>
      <c r="Q17" s="42"/>
      <c r="R17" s="42"/>
      <c r="S17" s="42"/>
      <c r="T17" s="42"/>
      <c r="U17" s="42"/>
      <c r="V17" s="42"/>
      <c r="W17" s="42"/>
      <c r="X17" s="42"/>
      <c r="Y17" s="42"/>
      <c r="Z17" s="296" t="str">
        <f t="shared" si="0"/>
        <v>46 - Vorzeitige Einfuhr nach passiver Veredelung</v>
      </c>
      <c r="AA17" s="42"/>
      <c r="AB17" s="42"/>
    </row>
    <row r="18" spans="2:28" ht="78.75" customHeight="1" thickTop="1" thickBot="1">
      <c r="B18" s="291"/>
      <c r="C18" s="229" t="s">
        <v>287</v>
      </c>
      <c r="D18" s="224" t="s">
        <v>288</v>
      </c>
      <c r="E18" s="226" t="s">
        <v>289</v>
      </c>
      <c r="F18" s="226" t="s">
        <v>290</v>
      </c>
      <c r="G18" s="227"/>
      <c r="H18" s="42"/>
      <c r="I18" s="42"/>
      <c r="J18" s="42"/>
      <c r="K18" s="42"/>
      <c r="L18" s="42"/>
      <c r="M18" s="42"/>
      <c r="N18" s="42"/>
      <c r="O18" s="42"/>
      <c r="P18" s="42"/>
      <c r="Q18" s="42"/>
      <c r="R18" s="42"/>
      <c r="S18" s="42"/>
      <c r="T18" s="42"/>
      <c r="U18" s="42"/>
      <c r="V18" s="42"/>
      <c r="W18" s="42"/>
      <c r="X18" s="42"/>
      <c r="Y18" s="42"/>
      <c r="Z18" s="296" t="str">
        <f t="shared" si="0"/>
        <v>48 - Vorzeitige Einfuhr nach bei Standardaustauschverfahren (IM-EX)</v>
      </c>
      <c r="AA18" s="42"/>
      <c r="AB18" s="42"/>
    </row>
    <row r="19" spans="2:28" ht="78.75" customHeight="1" thickTop="1" thickBot="1">
      <c r="B19" s="291"/>
      <c r="C19" s="230" t="s">
        <v>291</v>
      </c>
      <c r="D19" s="224" t="s">
        <v>292</v>
      </c>
      <c r="E19" s="226" t="s">
        <v>293</v>
      </c>
      <c r="F19" s="226" t="s">
        <v>294</v>
      </c>
      <c r="G19" s="227"/>
      <c r="H19" s="42"/>
      <c r="I19" s="42"/>
      <c r="J19" s="42"/>
      <c r="K19" s="42"/>
      <c r="L19" s="42"/>
      <c r="M19" s="42"/>
      <c r="N19" s="42"/>
      <c r="O19" s="42"/>
      <c r="P19" s="42"/>
      <c r="Q19" s="42"/>
      <c r="R19" s="42"/>
      <c r="S19" s="42"/>
      <c r="T19" s="42"/>
      <c r="U19" s="42"/>
      <c r="V19" s="42"/>
      <c r="W19" s="42"/>
      <c r="X19" s="42"/>
      <c r="Y19" s="42"/>
      <c r="Z19" s="42"/>
      <c r="AA19" s="42"/>
      <c r="AB19" s="42"/>
    </row>
    <row r="20" spans="2:28" ht="78.75" customHeight="1" thickTop="1" thickBot="1">
      <c r="B20" s="291"/>
      <c r="C20" s="230" t="s">
        <v>295</v>
      </c>
      <c r="D20" s="224" t="s">
        <v>296</v>
      </c>
      <c r="E20" s="226" t="s">
        <v>297</v>
      </c>
      <c r="F20" s="226" t="s">
        <v>298</v>
      </c>
      <c r="G20" s="227" t="s">
        <v>299</v>
      </c>
      <c r="H20" s="42"/>
      <c r="I20" s="42"/>
      <c r="J20" s="42"/>
      <c r="K20" s="42"/>
      <c r="L20" s="42"/>
      <c r="M20" s="42"/>
      <c r="N20" s="42"/>
      <c r="O20" s="42"/>
      <c r="P20" s="42"/>
      <c r="Q20" s="42"/>
      <c r="R20" s="42"/>
      <c r="S20" s="42"/>
      <c r="T20" s="42"/>
      <c r="U20" s="42"/>
      <c r="V20" s="42"/>
      <c r="W20" s="42"/>
      <c r="X20" s="42"/>
      <c r="Y20" s="42"/>
      <c r="Z20" s="42"/>
      <c r="AA20" s="42"/>
      <c r="AB20" s="42"/>
    </row>
    <row r="21" spans="2:28" ht="69" customHeight="1" thickTop="1">
      <c r="B21" s="291"/>
      <c r="C21" s="297"/>
      <c r="D21" s="293"/>
      <c r="E21" s="293"/>
      <c r="F21" s="293"/>
      <c r="G21" s="293"/>
      <c r="H21" s="293"/>
      <c r="I21" s="293"/>
      <c r="J21" s="293"/>
      <c r="K21" s="293"/>
      <c r="L21" s="293"/>
      <c r="M21" s="293"/>
      <c r="N21" s="293"/>
      <c r="O21" s="293"/>
      <c r="P21" s="293"/>
      <c r="Q21" s="293"/>
      <c r="R21" s="293"/>
      <c r="S21" s="293"/>
      <c r="T21" s="293"/>
      <c r="U21" s="293"/>
      <c r="V21" s="293"/>
      <c r="W21" s="293"/>
      <c r="X21" s="293"/>
      <c r="Y21" s="293"/>
      <c r="Z21" s="293"/>
      <c r="AA21" s="293"/>
      <c r="AB21" s="293"/>
    </row>
    <row r="22" spans="2:28" ht="69" customHeight="1">
      <c r="B22" s="291"/>
      <c r="C22" s="297"/>
      <c r="D22" s="293"/>
      <c r="E22" s="293"/>
      <c r="F22" s="293"/>
      <c r="G22" s="293"/>
      <c r="H22" s="293"/>
      <c r="I22" s="293"/>
      <c r="J22" s="293"/>
      <c r="K22" s="293"/>
      <c r="L22" s="293"/>
      <c r="M22" s="293"/>
      <c r="N22" s="293"/>
      <c r="O22" s="293"/>
      <c r="P22" s="293"/>
      <c r="Q22" s="293"/>
      <c r="R22" s="293"/>
      <c r="S22" s="293"/>
      <c r="T22" s="293"/>
      <c r="U22" s="293"/>
      <c r="V22" s="293"/>
      <c r="W22" s="293"/>
      <c r="X22" s="293"/>
      <c r="Y22" s="293"/>
      <c r="Z22" s="293"/>
      <c r="AA22" s="293"/>
      <c r="AB22" s="293"/>
    </row>
    <row r="23" spans="2:28" ht="69" customHeight="1">
      <c r="B23" s="291"/>
      <c r="C23" s="297"/>
      <c r="D23" s="293"/>
      <c r="E23" s="293"/>
      <c r="F23" s="293"/>
      <c r="G23" s="293"/>
      <c r="H23" s="293"/>
      <c r="I23" s="293"/>
      <c r="J23" s="293"/>
      <c r="K23" s="293"/>
      <c r="L23" s="293"/>
      <c r="M23" s="293"/>
      <c r="N23" s="293"/>
      <c r="O23" s="293"/>
      <c r="P23" s="293"/>
      <c r="Q23" s="293"/>
      <c r="R23" s="293"/>
      <c r="S23" s="293"/>
      <c r="T23" s="293"/>
      <c r="U23" s="293"/>
      <c r="V23" s="293"/>
      <c r="W23" s="293"/>
      <c r="X23" s="293"/>
      <c r="Y23" s="293"/>
      <c r="Z23" s="293"/>
      <c r="AA23" s="293"/>
      <c r="AB23" s="293"/>
    </row>
    <row r="24" spans="2:28" ht="69" customHeight="1">
      <c r="B24" s="291"/>
      <c r="C24" s="297"/>
      <c r="D24" s="293"/>
      <c r="E24" s="293"/>
      <c r="F24" s="293"/>
      <c r="G24" s="293"/>
      <c r="H24" s="293"/>
      <c r="I24" s="293"/>
      <c r="J24" s="293"/>
      <c r="K24" s="293"/>
      <c r="L24" s="293"/>
      <c r="M24" s="293"/>
      <c r="N24" s="293"/>
      <c r="O24" s="293"/>
      <c r="P24" s="293"/>
      <c r="Q24" s="293"/>
      <c r="R24" s="293"/>
      <c r="S24" s="293"/>
      <c r="T24" s="293"/>
      <c r="U24" s="293"/>
      <c r="V24" s="293"/>
      <c r="W24" s="293"/>
      <c r="X24" s="293"/>
      <c r="Y24" s="293"/>
      <c r="Z24" s="293"/>
      <c r="AA24" s="293"/>
      <c r="AB24" s="293"/>
    </row>
    <row r="25" spans="2:28" ht="69" customHeight="1">
      <c r="B25" s="291"/>
      <c r="C25" s="297"/>
      <c r="D25" s="293"/>
      <c r="E25" s="293"/>
      <c r="F25" s="293"/>
      <c r="G25" s="293"/>
      <c r="H25" s="293"/>
      <c r="I25" s="293"/>
      <c r="J25" s="293"/>
      <c r="K25" s="293"/>
      <c r="L25" s="293"/>
      <c r="M25" s="293"/>
      <c r="N25" s="293"/>
      <c r="O25" s="293"/>
      <c r="P25" s="293"/>
      <c r="Q25" s="293"/>
      <c r="R25" s="293"/>
      <c r="S25" s="293"/>
      <c r="T25" s="293"/>
      <c r="U25" s="293"/>
      <c r="V25" s="293"/>
      <c r="W25" s="293"/>
      <c r="X25" s="293"/>
      <c r="Y25" s="293"/>
      <c r="Z25" s="293"/>
      <c r="AA25" s="293"/>
      <c r="AB25" s="293"/>
    </row>
    <row r="26" spans="2:28" ht="69" customHeight="1">
      <c r="B26" s="291"/>
      <c r="C26" s="297"/>
      <c r="D26" s="293"/>
      <c r="E26" s="293"/>
      <c r="F26" s="293"/>
      <c r="G26" s="293"/>
      <c r="H26" s="293"/>
      <c r="I26" s="293"/>
      <c r="J26" s="293"/>
      <c r="K26" s="293"/>
      <c r="L26" s="293"/>
      <c r="M26" s="293"/>
      <c r="N26" s="293"/>
      <c r="O26" s="293"/>
      <c r="P26" s="293"/>
      <c r="Q26" s="293"/>
      <c r="R26" s="293"/>
      <c r="S26" s="293"/>
      <c r="T26" s="293"/>
      <c r="U26" s="293"/>
      <c r="V26" s="293"/>
      <c r="W26" s="293"/>
      <c r="X26" s="293"/>
      <c r="Y26" s="293"/>
      <c r="Z26" s="293"/>
      <c r="AA26" s="293"/>
      <c r="AB26" s="293"/>
    </row>
    <row r="27" spans="2:28" ht="69" customHeight="1">
      <c r="B27" s="291"/>
      <c r="C27" s="297"/>
      <c r="D27" s="293"/>
      <c r="E27" s="293"/>
      <c r="F27" s="293"/>
      <c r="G27" s="293"/>
      <c r="H27" s="293"/>
      <c r="I27" s="293"/>
      <c r="J27" s="293"/>
      <c r="K27" s="293"/>
      <c r="L27" s="293"/>
      <c r="M27" s="293"/>
      <c r="N27" s="293"/>
      <c r="O27" s="293"/>
      <c r="P27" s="293"/>
      <c r="Q27" s="293"/>
      <c r="R27" s="293"/>
      <c r="S27" s="293"/>
      <c r="T27" s="293"/>
      <c r="U27" s="293"/>
      <c r="V27" s="293"/>
      <c r="W27" s="293"/>
      <c r="X27" s="293"/>
      <c r="Y27" s="293"/>
      <c r="Z27" s="293"/>
      <c r="AA27" s="293"/>
      <c r="AB27" s="293"/>
    </row>
    <row r="28" spans="2:28" ht="69" customHeight="1">
      <c r="B28" s="291"/>
      <c r="C28" s="297"/>
      <c r="D28" s="293"/>
      <c r="E28" s="293"/>
      <c r="F28" s="293"/>
      <c r="G28" s="293"/>
      <c r="H28" s="293"/>
      <c r="I28" s="293"/>
      <c r="J28" s="293"/>
      <c r="K28" s="293"/>
      <c r="L28" s="293"/>
      <c r="M28" s="293"/>
      <c r="N28" s="293"/>
      <c r="O28" s="293"/>
      <c r="P28" s="293"/>
      <c r="Q28" s="293"/>
      <c r="R28" s="293"/>
      <c r="S28" s="293"/>
      <c r="T28" s="293"/>
      <c r="U28" s="293"/>
      <c r="V28" s="293"/>
      <c r="W28" s="293"/>
      <c r="X28" s="293"/>
      <c r="Y28" s="293"/>
      <c r="Z28" s="293"/>
      <c r="AA28" s="293"/>
      <c r="AB28" s="293"/>
    </row>
    <row r="29" spans="2:28" ht="69" customHeight="1">
      <c r="B29" s="291"/>
      <c r="C29" s="297"/>
      <c r="D29" s="293"/>
      <c r="E29" s="293"/>
      <c r="F29" s="293"/>
      <c r="G29" s="293"/>
      <c r="H29" s="293"/>
      <c r="I29" s="293"/>
      <c r="J29" s="293"/>
      <c r="K29" s="293"/>
      <c r="L29" s="293"/>
      <c r="M29" s="293"/>
      <c r="N29" s="293"/>
      <c r="O29" s="293"/>
      <c r="P29" s="293"/>
      <c r="Q29" s="293"/>
      <c r="R29" s="293"/>
      <c r="S29" s="293"/>
      <c r="T29" s="293"/>
      <c r="U29" s="293"/>
      <c r="V29" s="293"/>
      <c r="W29" s="293"/>
      <c r="X29" s="293"/>
      <c r="Y29" s="293"/>
      <c r="Z29" s="293"/>
      <c r="AA29" s="293"/>
      <c r="AB29" s="293"/>
    </row>
    <row r="30" spans="2:28" ht="69" customHeight="1">
      <c r="B30" s="291"/>
      <c r="C30" s="297"/>
      <c r="D30" s="293"/>
      <c r="E30" s="293"/>
      <c r="F30" s="293"/>
      <c r="G30" s="293"/>
      <c r="H30" s="293"/>
      <c r="I30" s="293"/>
      <c r="J30" s="293"/>
      <c r="K30" s="293"/>
      <c r="L30" s="293"/>
      <c r="M30" s="293"/>
      <c r="N30" s="293"/>
      <c r="O30" s="293"/>
      <c r="P30" s="293"/>
      <c r="Q30" s="293"/>
      <c r="R30" s="293"/>
      <c r="S30" s="293"/>
      <c r="T30" s="293"/>
      <c r="U30" s="293"/>
      <c r="V30" s="293"/>
      <c r="W30" s="293"/>
      <c r="X30" s="293"/>
      <c r="Y30" s="293"/>
      <c r="Z30" s="293"/>
      <c r="AA30" s="293"/>
      <c r="AB30" s="293"/>
    </row>
    <row r="31" spans="2:28" ht="69" customHeight="1">
      <c r="B31" s="291"/>
      <c r="C31" s="297"/>
      <c r="D31" s="293"/>
      <c r="E31" s="293"/>
      <c r="F31" s="293"/>
      <c r="G31" s="293"/>
      <c r="H31" s="293"/>
      <c r="I31" s="293"/>
      <c r="J31" s="293"/>
      <c r="K31" s="293"/>
      <c r="L31" s="293"/>
      <c r="M31" s="293"/>
      <c r="N31" s="293"/>
      <c r="O31" s="293"/>
      <c r="P31" s="293"/>
      <c r="Q31" s="293"/>
      <c r="R31" s="293"/>
      <c r="S31" s="293"/>
      <c r="T31" s="293"/>
      <c r="U31" s="293"/>
      <c r="V31" s="293"/>
      <c r="W31" s="293"/>
      <c r="X31" s="293"/>
      <c r="Y31" s="293"/>
      <c r="Z31" s="293"/>
      <c r="AA31" s="293"/>
      <c r="AB31" s="293"/>
    </row>
    <row r="32" spans="2:28" ht="69" customHeight="1">
      <c r="B32" s="291"/>
      <c r="C32" s="297"/>
      <c r="D32" s="293"/>
      <c r="E32" s="293"/>
      <c r="F32" s="293"/>
      <c r="G32" s="293"/>
      <c r="H32" s="293"/>
      <c r="I32" s="293"/>
      <c r="J32" s="293"/>
      <c r="K32" s="293"/>
      <c r="L32" s="293"/>
      <c r="M32" s="293"/>
      <c r="N32" s="293"/>
      <c r="O32" s="293"/>
      <c r="P32" s="293"/>
      <c r="Q32" s="293"/>
      <c r="R32" s="293"/>
      <c r="S32" s="293"/>
      <c r="T32" s="293"/>
      <c r="U32" s="293"/>
      <c r="V32" s="293"/>
      <c r="W32" s="293"/>
      <c r="X32" s="293"/>
      <c r="Y32" s="293"/>
      <c r="Z32" s="293"/>
      <c r="AA32" s="293"/>
      <c r="AB32" s="293"/>
    </row>
    <row r="33" spans="2:28" ht="69" customHeight="1">
      <c r="B33" s="291"/>
      <c r="C33" s="297"/>
      <c r="D33" s="293"/>
      <c r="E33" s="293"/>
      <c r="F33" s="293"/>
      <c r="G33" s="293"/>
      <c r="H33" s="293"/>
      <c r="I33" s="293"/>
      <c r="J33" s="293"/>
      <c r="K33" s="293"/>
      <c r="L33" s="293"/>
      <c r="M33" s="293"/>
      <c r="N33" s="293"/>
      <c r="O33" s="293"/>
      <c r="P33" s="293"/>
      <c r="Q33" s="293"/>
      <c r="R33" s="293"/>
      <c r="S33" s="293"/>
      <c r="T33" s="293"/>
      <c r="U33" s="293"/>
      <c r="V33" s="293"/>
      <c r="W33" s="293"/>
      <c r="X33" s="293"/>
      <c r="Y33" s="293"/>
      <c r="Z33" s="293"/>
      <c r="AA33" s="293"/>
      <c r="AB33" s="293"/>
    </row>
    <row r="34" spans="2:28" ht="69" customHeight="1">
      <c r="B34" s="291"/>
      <c r="C34" s="297"/>
      <c r="D34" s="293"/>
      <c r="E34" s="293"/>
      <c r="F34" s="293"/>
      <c r="G34" s="293"/>
      <c r="H34" s="293"/>
      <c r="I34" s="293"/>
      <c r="J34" s="293"/>
      <c r="K34" s="293"/>
      <c r="L34" s="293"/>
      <c r="M34" s="293"/>
      <c r="N34" s="293"/>
      <c r="O34" s="293"/>
      <c r="P34" s="293"/>
      <c r="Q34" s="293"/>
      <c r="R34" s="293"/>
      <c r="S34" s="293"/>
      <c r="T34" s="293"/>
      <c r="U34" s="293"/>
      <c r="V34" s="293"/>
      <c r="W34" s="293"/>
      <c r="X34" s="293"/>
      <c r="Y34" s="293"/>
      <c r="Z34" s="293"/>
      <c r="AA34" s="293"/>
      <c r="AB34" s="293"/>
    </row>
    <row r="35" spans="2:28" ht="69" customHeight="1">
      <c r="B35" s="291"/>
      <c r="C35" s="297"/>
      <c r="D35" s="293"/>
      <c r="E35" s="293"/>
      <c r="F35" s="293"/>
      <c r="G35" s="293"/>
      <c r="H35" s="293"/>
      <c r="I35" s="293"/>
      <c r="J35" s="293"/>
      <c r="K35" s="293"/>
      <c r="L35" s="293"/>
      <c r="M35" s="293"/>
      <c r="N35" s="293"/>
      <c r="O35" s="293"/>
      <c r="P35" s="293"/>
      <c r="Q35" s="293"/>
      <c r="R35" s="293"/>
      <c r="S35" s="293"/>
      <c r="T35" s="293"/>
      <c r="U35" s="293"/>
      <c r="V35" s="293"/>
      <c r="W35" s="293"/>
      <c r="X35" s="293"/>
      <c r="Y35" s="293"/>
      <c r="Z35" s="293"/>
      <c r="AA35" s="293"/>
      <c r="AB35" s="293"/>
    </row>
    <row r="36" spans="2:28" ht="69" customHeight="1">
      <c r="B36" s="291"/>
      <c r="C36" s="297"/>
      <c r="D36" s="293"/>
      <c r="E36" s="293"/>
      <c r="F36" s="293"/>
      <c r="G36" s="293"/>
      <c r="H36" s="293"/>
      <c r="I36" s="293"/>
      <c r="J36" s="293"/>
      <c r="K36" s="293"/>
      <c r="L36" s="293"/>
      <c r="M36" s="293"/>
      <c r="N36" s="293"/>
      <c r="O36" s="293"/>
      <c r="P36" s="293"/>
      <c r="Q36" s="293"/>
      <c r="R36" s="293"/>
      <c r="S36" s="293"/>
      <c r="T36" s="293"/>
      <c r="U36" s="293"/>
      <c r="V36" s="293"/>
      <c r="W36" s="293"/>
      <c r="X36" s="293"/>
      <c r="Y36" s="293"/>
      <c r="Z36" s="293"/>
      <c r="AA36" s="293"/>
      <c r="AB36" s="293"/>
    </row>
    <row r="37" spans="2:28" ht="69" customHeight="1">
      <c r="B37" s="291"/>
      <c r="C37" s="297"/>
      <c r="D37" s="293"/>
      <c r="E37" s="293"/>
      <c r="F37" s="293"/>
      <c r="G37" s="293"/>
      <c r="H37" s="293"/>
      <c r="I37" s="293"/>
      <c r="J37" s="293"/>
      <c r="K37" s="293"/>
      <c r="L37" s="293"/>
      <c r="M37" s="293"/>
      <c r="N37" s="293"/>
      <c r="O37" s="293"/>
      <c r="P37" s="293"/>
      <c r="Q37" s="293"/>
      <c r="R37" s="293"/>
      <c r="S37" s="293"/>
      <c r="T37" s="293"/>
      <c r="U37" s="293"/>
      <c r="V37" s="293"/>
      <c r="W37" s="293"/>
      <c r="X37" s="293"/>
      <c r="Y37" s="293"/>
      <c r="Z37" s="293"/>
      <c r="AA37" s="293"/>
      <c r="AB37" s="293"/>
    </row>
    <row r="38" spans="2:28" ht="69" customHeight="1">
      <c r="B38" s="291"/>
      <c r="C38" s="297"/>
      <c r="D38" s="293"/>
      <c r="E38" s="293"/>
      <c r="F38" s="293"/>
      <c r="G38" s="293"/>
      <c r="H38" s="293"/>
      <c r="I38" s="293"/>
      <c r="J38" s="293"/>
      <c r="K38" s="293"/>
      <c r="L38" s="293"/>
      <c r="M38" s="293"/>
      <c r="N38" s="293"/>
      <c r="O38" s="293"/>
      <c r="P38" s="293"/>
      <c r="Q38" s="293"/>
      <c r="R38" s="293"/>
      <c r="S38" s="293"/>
      <c r="T38" s="293"/>
      <c r="U38" s="293"/>
      <c r="V38" s="293"/>
      <c r="W38" s="293"/>
      <c r="X38" s="293"/>
      <c r="Y38" s="293"/>
      <c r="Z38" s="293"/>
      <c r="AA38" s="293"/>
      <c r="AB38" s="293"/>
    </row>
    <row r="39" spans="2:28" ht="69" customHeight="1">
      <c r="B39" s="291"/>
      <c r="C39" s="297"/>
      <c r="D39" s="293"/>
      <c r="E39" s="293"/>
      <c r="F39" s="293"/>
      <c r="G39" s="293"/>
      <c r="H39" s="293"/>
      <c r="I39" s="293"/>
      <c r="J39" s="293"/>
      <c r="K39" s="293"/>
      <c r="L39" s="293"/>
      <c r="M39" s="293"/>
      <c r="N39" s="293"/>
      <c r="O39" s="293"/>
      <c r="P39" s="293"/>
      <c r="Q39" s="293"/>
      <c r="R39" s="293"/>
      <c r="S39" s="293"/>
      <c r="T39" s="293"/>
      <c r="U39" s="293"/>
      <c r="V39" s="293"/>
      <c r="W39" s="293"/>
      <c r="X39" s="293"/>
      <c r="Y39" s="293"/>
      <c r="Z39" s="293"/>
      <c r="AA39" s="293"/>
      <c r="AB39" s="293"/>
    </row>
    <row r="40" spans="2:28" ht="69" customHeight="1">
      <c r="B40" s="291"/>
      <c r="C40" s="297"/>
      <c r="D40" s="293"/>
      <c r="E40" s="293"/>
      <c r="F40" s="293"/>
      <c r="G40" s="293"/>
      <c r="H40" s="293"/>
      <c r="I40" s="293"/>
      <c r="J40" s="293"/>
      <c r="K40" s="293"/>
      <c r="L40" s="293"/>
      <c r="M40" s="293"/>
      <c r="N40" s="293"/>
      <c r="O40" s="293"/>
      <c r="P40" s="293"/>
      <c r="Q40" s="293"/>
      <c r="R40" s="293"/>
      <c r="S40" s="293"/>
      <c r="T40" s="293"/>
      <c r="U40" s="293"/>
      <c r="V40" s="293"/>
      <c r="W40" s="293"/>
      <c r="X40" s="293"/>
      <c r="Y40" s="293"/>
      <c r="Z40" s="293"/>
      <c r="AA40" s="293"/>
      <c r="AB40" s="293"/>
    </row>
    <row r="41" spans="2:28" ht="69" customHeight="1">
      <c r="B41" s="291"/>
      <c r="C41" s="297"/>
      <c r="D41" s="293"/>
      <c r="E41" s="293"/>
      <c r="F41" s="293"/>
      <c r="G41" s="293"/>
      <c r="H41" s="293"/>
      <c r="I41" s="293"/>
      <c r="J41" s="293"/>
      <c r="K41" s="293"/>
      <c r="L41" s="293"/>
      <c r="M41" s="293"/>
      <c r="N41" s="293"/>
      <c r="O41" s="293"/>
      <c r="P41" s="293"/>
      <c r="Q41" s="293"/>
      <c r="R41" s="293"/>
      <c r="S41" s="293"/>
      <c r="T41" s="293"/>
      <c r="U41" s="293"/>
      <c r="V41" s="293"/>
      <c r="W41" s="293"/>
      <c r="X41" s="293"/>
      <c r="Y41" s="293"/>
      <c r="Z41" s="293"/>
      <c r="AA41" s="293"/>
      <c r="AB41" s="293"/>
    </row>
    <row r="42" spans="2:28" ht="69" customHeight="1">
      <c r="B42" s="291"/>
      <c r="C42" s="297"/>
      <c r="D42" s="293"/>
      <c r="E42" s="293"/>
      <c r="F42" s="293"/>
      <c r="G42" s="293"/>
      <c r="H42" s="293"/>
      <c r="I42" s="293"/>
      <c r="J42" s="293"/>
      <c r="K42" s="293"/>
      <c r="L42" s="293"/>
      <c r="M42" s="293"/>
      <c r="N42" s="293"/>
      <c r="O42" s="293"/>
      <c r="P42" s="293"/>
      <c r="Q42" s="293"/>
      <c r="R42" s="293"/>
      <c r="S42" s="293"/>
      <c r="T42" s="293"/>
      <c r="U42" s="293"/>
      <c r="V42" s="293"/>
      <c r="W42" s="293"/>
      <c r="X42" s="293"/>
      <c r="Y42" s="293"/>
      <c r="Z42" s="293"/>
      <c r="AA42" s="293"/>
      <c r="AB42" s="293"/>
    </row>
    <row r="43" spans="2:28" ht="69" customHeight="1">
      <c r="B43" s="291"/>
      <c r="C43" s="297"/>
      <c r="D43" s="293"/>
      <c r="E43" s="293"/>
      <c r="F43" s="293"/>
      <c r="G43" s="293"/>
      <c r="H43" s="293"/>
      <c r="I43" s="293"/>
      <c r="J43" s="293"/>
      <c r="K43" s="293"/>
      <c r="L43" s="293"/>
      <c r="M43" s="293"/>
      <c r="N43" s="293"/>
      <c r="O43" s="293"/>
      <c r="P43" s="293"/>
      <c r="Q43" s="293"/>
      <c r="R43" s="293"/>
      <c r="S43" s="293"/>
      <c r="T43" s="293"/>
      <c r="U43" s="293"/>
      <c r="V43" s="293"/>
      <c r="W43" s="293"/>
      <c r="X43" s="293"/>
      <c r="Y43" s="293"/>
      <c r="Z43" s="293"/>
      <c r="AA43" s="293"/>
      <c r="AB43" s="293"/>
    </row>
    <row r="44" spans="2:28" ht="69" customHeight="1">
      <c r="B44" s="291"/>
      <c r="C44" s="297"/>
      <c r="D44" s="293"/>
      <c r="E44" s="293"/>
      <c r="F44" s="293"/>
      <c r="G44" s="293"/>
      <c r="H44" s="293"/>
      <c r="I44" s="293"/>
      <c r="J44" s="293"/>
      <c r="K44" s="293"/>
      <c r="L44" s="293"/>
      <c r="M44" s="293"/>
      <c r="N44" s="293"/>
      <c r="O44" s="293"/>
      <c r="P44" s="293"/>
      <c r="Q44" s="293"/>
      <c r="R44" s="293"/>
      <c r="S44" s="293"/>
      <c r="T44" s="293"/>
      <c r="U44" s="293"/>
      <c r="V44" s="293"/>
      <c r="W44" s="293"/>
      <c r="X44" s="293"/>
      <c r="Y44" s="293"/>
      <c r="Z44" s="293"/>
      <c r="AA44" s="293"/>
      <c r="AB44" s="293"/>
    </row>
    <row r="45" spans="2:28" ht="69" customHeight="1">
      <c r="B45" s="291"/>
      <c r="C45" s="297"/>
      <c r="D45" s="293"/>
      <c r="E45" s="293"/>
      <c r="F45" s="293"/>
      <c r="G45" s="293"/>
      <c r="H45" s="293"/>
      <c r="I45" s="293"/>
      <c r="J45" s="293"/>
      <c r="K45" s="293"/>
      <c r="L45" s="293"/>
      <c r="M45" s="293"/>
      <c r="N45" s="293"/>
      <c r="O45" s="293"/>
      <c r="P45" s="293"/>
      <c r="Q45" s="293"/>
      <c r="R45" s="293"/>
      <c r="S45" s="293"/>
      <c r="T45" s="293"/>
      <c r="U45" s="293"/>
      <c r="V45" s="293"/>
      <c r="W45" s="293"/>
      <c r="X45" s="293"/>
      <c r="Y45" s="293"/>
      <c r="Z45" s="293"/>
      <c r="AA45" s="293"/>
      <c r="AB45" s="293"/>
    </row>
    <row r="46" spans="2:28" ht="69" customHeight="1">
      <c r="B46" s="291"/>
      <c r="C46" s="297"/>
      <c r="D46" s="293"/>
      <c r="E46" s="293"/>
      <c r="F46" s="293"/>
      <c r="G46" s="293"/>
      <c r="H46" s="293"/>
      <c r="I46" s="293"/>
      <c r="J46" s="293"/>
      <c r="K46" s="293"/>
      <c r="L46" s="293"/>
      <c r="M46" s="293"/>
      <c r="N46" s="293"/>
      <c r="O46" s="293"/>
      <c r="P46" s="293"/>
      <c r="Q46" s="293"/>
      <c r="R46" s="293"/>
      <c r="S46" s="293"/>
      <c r="T46" s="293"/>
      <c r="U46" s="293"/>
      <c r="V46" s="293"/>
      <c r="W46" s="293"/>
      <c r="X46" s="293"/>
      <c r="Y46" s="293"/>
      <c r="Z46" s="293"/>
      <c r="AA46" s="293"/>
      <c r="AB46" s="293"/>
    </row>
    <row r="47" spans="2:28" ht="69" customHeight="1">
      <c r="B47" s="291"/>
      <c r="C47" s="297"/>
      <c r="D47" s="293"/>
      <c r="E47" s="293"/>
      <c r="F47" s="293"/>
      <c r="G47" s="293"/>
      <c r="H47" s="293"/>
      <c r="I47" s="293"/>
      <c r="J47" s="293"/>
      <c r="K47" s="293"/>
      <c r="L47" s="293"/>
      <c r="M47" s="293"/>
      <c r="N47" s="293"/>
      <c r="O47" s="293"/>
      <c r="P47" s="293"/>
      <c r="Q47" s="293"/>
      <c r="R47" s="293"/>
      <c r="S47" s="293"/>
      <c r="T47" s="293"/>
      <c r="U47" s="293"/>
      <c r="V47" s="293"/>
      <c r="W47" s="293"/>
      <c r="X47" s="293"/>
      <c r="Y47" s="293"/>
      <c r="Z47" s="293"/>
      <c r="AA47" s="293"/>
      <c r="AB47" s="293"/>
    </row>
    <row r="48" spans="2:28" ht="69" customHeight="1">
      <c r="B48" s="291"/>
      <c r="C48" s="297"/>
      <c r="D48" s="293"/>
      <c r="E48" s="293"/>
      <c r="F48" s="293"/>
      <c r="G48" s="293"/>
      <c r="H48" s="293"/>
      <c r="I48" s="293"/>
      <c r="J48" s="293"/>
      <c r="K48" s="293"/>
      <c r="L48" s="293"/>
      <c r="M48" s="293"/>
      <c r="N48" s="293"/>
      <c r="O48" s="293"/>
      <c r="P48" s="293"/>
      <c r="Q48" s="293"/>
      <c r="R48" s="293"/>
      <c r="S48" s="293"/>
      <c r="T48" s="293"/>
      <c r="U48" s="293"/>
      <c r="V48" s="293"/>
      <c r="W48" s="293"/>
      <c r="X48" s="293"/>
      <c r="Y48" s="293"/>
      <c r="Z48" s="293"/>
      <c r="AA48" s="293"/>
      <c r="AB48" s="293"/>
    </row>
    <row r="49" spans="2:28" ht="69" customHeight="1">
      <c r="B49" s="291"/>
      <c r="C49" s="297"/>
      <c r="D49" s="293"/>
      <c r="E49" s="293"/>
      <c r="F49" s="293"/>
      <c r="G49" s="293"/>
      <c r="H49" s="293"/>
      <c r="I49" s="293"/>
      <c r="J49" s="293"/>
      <c r="K49" s="293"/>
      <c r="L49" s="293"/>
      <c r="M49" s="293"/>
      <c r="N49" s="293"/>
      <c r="O49" s="293"/>
      <c r="P49" s="293"/>
      <c r="Q49" s="293"/>
      <c r="R49" s="293"/>
      <c r="S49" s="293"/>
      <c r="T49" s="293"/>
      <c r="U49" s="293"/>
      <c r="V49" s="293"/>
      <c r="W49" s="293"/>
      <c r="X49" s="293"/>
      <c r="Y49" s="293"/>
      <c r="Z49" s="293"/>
      <c r="AA49" s="293"/>
      <c r="AB49" s="293"/>
    </row>
    <row r="50" spans="2:28" ht="69" customHeight="1">
      <c r="B50" s="291"/>
      <c r="C50" s="297"/>
      <c r="D50" s="293"/>
      <c r="E50" s="293"/>
      <c r="F50" s="293"/>
      <c r="G50" s="293"/>
      <c r="H50" s="293"/>
      <c r="I50" s="293"/>
      <c r="J50" s="293"/>
      <c r="K50" s="293"/>
      <c r="L50" s="293"/>
      <c r="M50" s="293"/>
      <c r="N50" s="293"/>
      <c r="O50" s="293"/>
      <c r="P50" s="293"/>
      <c r="Q50" s="293"/>
      <c r="R50" s="293"/>
      <c r="S50" s="293"/>
      <c r="T50" s="293"/>
      <c r="U50" s="293"/>
      <c r="V50" s="293"/>
      <c r="W50" s="293"/>
      <c r="X50" s="293"/>
      <c r="Y50" s="293"/>
      <c r="Z50" s="293"/>
      <c r="AA50" s="293"/>
      <c r="AB50" s="293"/>
    </row>
    <row r="51" spans="2:28" ht="69" customHeight="1">
      <c r="B51" s="291"/>
      <c r="C51" s="297"/>
      <c r="D51" s="293"/>
      <c r="E51" s="293"/>
      <c r="F51" s="293"/>
      <c r="G51" s="293"/>
      <c r="H51" s="293"/>
      <c r="I51" s="293"/>
      <c r="J51" s="293"/>
      <c r="K51" s="293"/>
      <c r="L51" s="293"/>
      <c r="M51" s="293"/>
      <c r="N51" s="293"/>
      <c r="O51" s="293"/>
      <c r="P51" s="293"/>
      <c r="Q51" s="293"/>
      <c r="R51" s="293"/>
      <c r="S51" s="293"/>
      <c r="T51" s="293"/>
      <c r="U51" s="293"/>
      <c r="V51" s="293"/>
      <c r="W51" s="293"/>
      <c r="X51" s="293"/>
      <c r="Y51" s="293"/>
      <c r="Z51" s="293"/>
      <c r="AA51" s="293"/>
      <c r="AB51" s="293"/>
    </row>
    <row r="52" spans="2:28" ht="69" customHeight="1">
      <c r="B52" s="291"/>
      <c r="C52" s="297"/>
      <c r="D52" s="293"/>
      <c r="E52" s="293"/>
      <c r="F52" s="293"/>
      <c r="G52" s="293"/>
      <c r="H52" s="293"/>
      <c r="I52" s="293"/>
      <c r="J52" s="293"/>
      <c r="K52" s="293"/>
      <c r="L52" s="293"/>
      <c r="M52" s="293"/>
      <c r="N52" s="293"/>
      <c r="O52" s="293"/>
      <c r="P52" s="293"/>
      <c r="Q52" s="293"/>
      <c r="R52" s="293"/>
      <c r="S52" s="293"/>
      <c r="T52" s="293"/>
      <c r="U52" s="293"/>
      <c r="V52" s="293"/>
      <c r="W52" s="293"/>
      <c r="X52" s="293"/>
      <c r="Y52" s="293"/>
      <c r="Z52" s="293"/>
      <c r="AA52" s="293"/>
      <c r="AB52" s="293"/>
    </row>
    <row r="53" spans="2:28" ht="69" customHeight="1">
      <c r="B53" s="291"/>
      <c r="C53" s="297"/>
      <c r="D53" s="293"/>
      <c r="E53" s="293"/>
      <c r="F53" s="293"/>
      <c r="G53" s="293"/>
      <c r="H53" s="293"/>
      <c r="I53" s="293"/>
      <c r="J53" s="293"/>
      <c r="K53" s="293"/>
      <c r="L53" s="293"/>
      <c r="M53" s="293"/>
      <c r="N53" s="293"/>
      <c r="O53" s="293"/>
      <c r="P53" s="293"/>
      <c r="Q53" s="293"/>
      <c r="R53" s="293"/>
      <c r="S53" s="293"/>
      <c r="T53" s="293"/>
      <c r="U53" s="293"/>
      <c r="V53" s="293"/>
      <c r="W53" s="293"/>
      <c r="X53" s="293"/>
      <c r="Y53" s="293"/>
      <c r="Z53" s="293"/>
      <c r="AA53" s="293"/>
      <c r="AB53" s="293"/>
    </row>
    <row r="54" spans="2:28" ht="69" customHeight="1">
      <c r="B54" s="291"/>
      <c r="C54" s="297"/>
      <c r="D54" s="293"/>
      <c r="E54" s="293"/>
      <c r="F54" s="293"/>
      <c r="G54" s="293"/>
      <c r="H54" s="293"/>
      <c r="I54" s="293"/>
      <c r="J54" s="293"/>
      <c r="K54" s="293"/>
      <c r="L54" s="293"/>
      <c r="M54" s="293"/>
      <c r="N54" s="293"/>
      <c r="O54" s="293"/>
      <c r="P54" s="293"/>
      <c r="Q54" s="293"/>
      <c r="R54" s="293"/>
      <c r="S54" s="293"/>
      <c r="T54" s="293"/>
      <c r="U54" s="293"/>
      <c r="V54" s="293"/>
      <c r="W54" s="293"/>
      <c r="X54" s="293"/>
      <c r="Y54" s="293"/>
      <c r="Z54" s="293"/>
      <c r="AA54" s="293"/>
      <c r="AB54" s="293"/>
    </row>
    <row r="55" spans="2:28" ht="69" customHeight="1">
      <c r="B55" s="291"/>
      <c r="C55" s="297"/>
      <c r="D55" s="293"/>
      <c r="E55" s="293"/>
      <c r="F55" s="293"/>
      <c r="G55" s="293"/>
      <c r="H55" s="293"/>
      <c r="I55" s="293"/>
      <c r="J55" s="293"/>
      <c r="K55" s="293"/>
      <c r="L55" s="293"/>
      <c r="M55" s="293"/>
      <c r="N55" s="293"/>
      <c r="O55" s="293"/>
      <c r="P55" s="293"/>
      <c r="Q55" s="293"/>
      <c r="R55" s="293"/>
      <c r="S55" s="293"/>
      <c r="T55" s="293"/>
      <c r="U55" s="293"/>
      <c r="V55" s="293"/>
      <c r="W55" s="293"/>
      <c r="X55" s="293"/>
      <c r="Y55" s="293"/>
      <c r="Z55" s="293"/>
      <c r="AA55" s="293"/>
      <c r="AB55" s="293"/>
    </row>
    <row r="56" spans="2:28" ht="69" customHeight="1">
      <c r="B56" s="291"/>
      <c r="C56" s="297"/>
      <c r="D56" s="293"/>
      <c r="E56" s="293"/>
      <c r="F56" s="293"/>
      <c r="G56" s="293"/>
      <c r="H56" s="293"/>
      <c r="I56" s="293"/>
      <c r="J56" s="293"/>
      <c r="K56" s="293"/>
      <c r="L56" s="293"/>
      <c r="M56" s="293"/>
      <c r="N56" s="293"/>
      <c r="O56" s="293"/>
      <c r="P56" s="293"/>
      <c r="Q56" s="293"/>
      <c r="R56" s="293"/>
      <c r="S56" s="293"/>
      <c r="T56" s="293"/>
      <c r="U56" s="293"/>
      <c r="V56" s="293"/>
      <c r="W56" s="293"/>
      <c r="X56" s="293"/>
      <c r="Y56" s="293"/>
      <c r="Z56" s="293"/>
      <c r="AA56" s="293"/>
      <c r="AB56" s="293"/>
    </row>
    <row r="57" spans="2:28" ht="69" customHeight="1">
      <c r="B57" s="291"/>
      <c r="C57" s="297"/>
      <c r="D57" s="293"/>
      <c r="E57" s="293"/>
      <c r="F57" s="293"/>
      <c r="G57" s="293"/>
      <c r="H57" s="293"/>
      <c r="I57" s="293"/>
      <c r="J57" s="293"/>
      <c r="K57" s="293"/>
      <c r="L57" s="293"/>
      <c r="M57" s="293"/>
      <c r="N57" s="293"/>
      <c r="O57" s="293"/>
      <c r="P57" s="293"/>
      <c r="Q57" s="293"/>
      <c r="R57" s="293"/>
      <c r="S57" s="293"/>
      <c r="T57" s="293"/>
      <c r="U57" s="293"/>
      <c r="V57" s="293"/>
      <c r="W57" s="293"/>
      <c r="X57" s="293"/>
      <c r="Y57" s="293"/>
      <c r="Z57" s="293"/>
      <c r="AA57" s="293"/>
      <c r="AB57" s="293"/>
    </row>
    <row r="58" spans="2:28" ht="69" customHeight="1">
      <c r="B58" s="291"/>
      <c r="C58" s="297"/>
      <c r="D58" s="293"/>
      <c r="E58" s="293"/>
      <c r="F58" s="293"/>
      <c r="G58" s="293"/>
      <c r="H58" s="293"/>
      <c r="I58" s="293"/>
      <c r="J58" s="293"/>
      <c r="K58" s="293"/>
      <c r="L58" s="293"/>
      <c r="M58" s="293"/>
      <c r="N58" s="293"/>
      <c r="O58" s="293"/>
      <c r="P58" s="293"/>
      <c r="Q58" s="293"/>
      <c r="R58" s="293"/>
      <c r="S58" s="293"/>
      <c r="T58" s="293"/>
      <c r="U58" s="293"/>
      <c r="V58" s="293"/>
      <c r="W58" s="293"/>
      <c r="X58" s="293"/>
      <c r="Y58" s="293"/>
      <c r="Z58" s="293"/>
      <c r="AA58" s="293"/>
      <c r="AB58" s="293"/>
    </row>
    <row r="59" spans="2:28" ht="69" customHeight="1">
      <c r="B59" s="291"/>
      <c r="C59" s="297"/>
      <c r="D59" s="293"/>
      <c r="E59" s="293"/>
      <c r="F59" s="293"/>
      <c r="G59" s="293"/>
      <c r="H59" s="293"/>
      <c r="I59" s="293"/>
      <c r="J59" s="293"/>
      <c r="K59" s="293"/>
      <c r="L59" s="293"/>
      <c r="M59" s="293"/>
      <c r="N59" s="293"/>
      <c r="O59" s="293"/>
      <c r="P59" s="293"/>
      <c r="Q59" s="293"/>
      <c r="R59" s="293"/>
      <c r="S59" s="293"/>
      <c r="T59" s="293"/>
      <c r="U59" s="293"/>
      <c r="V59" s="293"/>
      <c r="W59" s="293"/>
      <c r="X59" s="293"/>
      <c r="Y59" s="293"/>
      <c r="Z59" s="293"/>
      <c r="AA59" s="293"/>
      <c r="AB59" s="293"/>
    </row>
    <row r="60" spans="2:28" ht="69" customHeight="1">
      <c r="B60" s="291"/>
      <c r="C60" s="297"/>
      <c r="D60" s="293"/>
      <c r="E60" s="293"/>
      <c r="F60" s="293"/>
      <c r="G60" s="293"/>
      <c r="H60" s="293"/>
      <c r="I60" s="293"/>
      <c r="J60" s="293"/>
      <c r="K60" s="293"/>
      <c r="L60" s="293"/>
      <c r="M60" s="293"/>
      <c r="N60" s="293"/>
      <c r="O60" s="293"/>
      <c r="P60" s="293"/>
      <c r="Q60" s="293"/>
      <c r="R60" s="293"/>
      <c r="S60" s="293"/>
      <c r="T60" s="293"/>
      <c r="U60" s="293"/>
      <c r="V60" s="293"/>
      <c r="W60" s="293"/>
      <c r="X60" s="293"/>
      <c r="Y60" s="293"/>
      <c r="Z60" s="293"/>
      <c r="AA60" s="293"/>
      <c r="AB60" s="293"/>
    </row>
    <row r="61" spans="2:28" ht="69" customHeight="1">
      <c r="B61" s="291"/>
      <c r="C61" s="297"/>
      <c r="D61" s="293"/>
      <c r="E61" s="293"/>
      <c r="F61" s="293"/>
      <c r="G61" s="293"/>
      <c r="H61" s="293"/>
      <c r="I61" s="293"/>
      <c r="J61" s="293"/>
      <c r="K61" s="293"/>
      <c r="L61" s="293"/>
      <c r="M61" s="293"/>
      <c r="N61" s="293"/>
      <c r="O61" s="293"/>
      <c r="P61" s="293"/>
      <c r="Q61" s="293"/>
      <c r="R61" s="293"/>
      <c r="S61" s="293"/>
      <c r="T61" s="293"/>
      <c r="U61" s="293"/>
      <c r="V61" s="293"/>
      <c r="W61" s="293"/>
      <c r="X61" s="293"/>
      <c r="Y61" s="293"/>
      <c r="Z61" s="293"/>
      <c r="AA61" s="293"/>
      <c r="AB61" s="293"/>
    </row>
    <row r="62" spans="2:28" ht="69" customHeight="1">
      <c r="B62" s="291"/>
      <c r="C62" s="297"/>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row>
    <row r="63" spans="2:28" ht="69" customHeight="1">
      <c r="B63" s="291"/>
      <c r="C63" s="297"/>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row>
    <row r="64" spans="2:28" ht="69" customHeight="1">
      <c r="B64" s="291"/>
      <c r="C64" s="297"/>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row>
    <row r="65" spans="2:28" ht="69" customHeight="1">
      <c r="B65" s="291"/>
      <c r="C65" s="297"/>
      <c r="D65" s="293"/>
      <c r="E65" s="293"/>
      <c r="F65" s="293"/>
      <c r="G65" s="293"/>
      <c r="H65" s="293"/>
      <c r="I65" s="293"/>
      <c r="J65" s="293"/>
      <c r="K65" s="293"/>
      <c r="L65" s="293"/>
      <c r="M65" s="293"/>
      <c r="N65" s="293"/>
      <c r="O65" s="293"/>
      <c r="P65" s="293"/>
      <c r="Q65" s="293"/>
      <c r="R65" s="293"/>
      <c r="S65" s="293"/>
      <c r="T65" s="293"/>
      <c r="U65" s="293"/>
      <c r="V65" s="293"/>
      <c r="W65" s="293"/>
      <c r="X65" s="293"/>
      <c r="Y65" s="293"/>
      <c r="Z65" s="293"/>
      <c r="AA65" s="293"/>
      <c r="AB65" s="293"/>
    </row>
    <row r="66" spans="2:28" ht="69" customHeight="1">
      <c r="B66" s="291"/>
      <c r="C66" s="297"/>
      <c r="D66" s="293"/>
      <c r="E66" s="293"/>
      <c r="F66" s="293"/>
      <c r="G66" s="293"/>
      <c r="H66" s="293"/>
      <c r="I66" s="293"/>
      <c r="J66" s="293"/>
      <c r="K66" s="293"/>
      <c r="L66" s="293"/>
      <c r="M66" s="293"/>
      <c r="N66" s="293"/>
      <c r="O66" s="293"/>
      <c r="P66" s="293"/>
      <c r="Q66" s="293"/>
      <c r="R66" s="293"/>
      <c r="S66" s="293"/>
      <c r="T66" s="293"/>
      <c r="U66" s="293"/>
      <c r="V66" s="293"/>
      <c r="W66" s="293"/>
      <c r="X66" s="293"/>
      <c r="Y66" s="293"/>
      <c r="Z66" s="293"/>
      <c r="AA66" s="293"/>
      <c r="AB66" s="293"/>
    </row>
    <row r="67" spans="2:28" ht="69" customHeight="1">
      <c r="B67" s="291"/>
      <c r="C67" s="297"/>
      <c r="D67" s="293"/>
      <c r="E67" s="293"/>
      <c r="F67" s="293"/>
      <c r="G67" s="293"/>
      <c r="H67" s="293"/>
      <c r="I67" s="293"/>
      <c r="J67" s="293"/>
      <c r="K67" s="293"/>
      <c r="L67" s="293"/>
      <c r="M67" s="293"/>
      <c r="N67" s="293"/>
      <c r="O67" s="293"/>
      <c r="P67" s="293"/>
      <c r="Q67" s="293"/>
      <c r="R67" s="293"/>
      <c r="S67" s="293"/>
      <c r="T67" s="293"/>
      <c r="U67" s="293"/>
      <c r="V67" s="293"/>
      <c r="W67" s="293"/>
      <c r="X67" s="293"/>
      <c r="Y67" s="293"/>
      <c r="Z67" s="293"/>
      <c r="AA67" s="293"/>
      <c r="AB67" s="293"/>
    </row>
    <row r="68" spans="2:28" ht="69" customHeight="1">
      <c r="B68" s="291"/>
      <c r="C68" s="297"/>
      <c r="D68" s="293"/>
      <c r="E68" s="293"/>
      <c r="F68" s="293"/>
      <c r="G68" s="293"/>
      <c r="H68" s="293"/>
      <c r="I68" s="293"/>
      <c r="J68" s="293"/>
      <c r="K68" s="293"/>
      <c r="L68" s="293"/>
      <c r="M68" s="293"/>
      <c r="N68" s="293"/>
      <c r="O68" s="293"/>
      <c r="P68" s="293"/>
      <c r="Q68" s="293"/>
      <c r="R68" s="293"/>
      <c r="S68" s="293"/>
      <c r="T68" s="293"/>
      <c r="U68" s="293"/>
      <c r="V68" s="293"/>
      <c r="W68" s="293"/>
      <c r="X68" s="293"/>
      <c r="Y68" s="293"/>
      <c r="Z68" s="293"/>
      <c r="AA68" s="293"/>
      <c r="AB68" s="293"/>
    </row>
    <row r="69" spans="2:28" ht="69" customHeight="1">
      <c r="B69" s="291"/>
      <c r="C69" s="297"/>
      <c r="D69" s="293"/>
      <c r="E69" s="293"/>
      <c r="F69" s="293"/>
      <c r="G69" s="293"/>
      <c r="H69" s="293"/>
      <c r="I69" s="293"/>
      <c r="J69" s="293"/>
      <c r="K69" s="293"/>
      <c r="L69" s="293"/>
      <c r="M69" s="293"/>
      <c r="N69" s="293"/>
      <c r="O69" s="293"/>
      <c r="P69" s="293"/>
      <c r="Q69" s="293"/>
      <c r="R69" s="293"/>
      <c r="S69" s="293"/>
      <c r="T69" s="293"/>
      <c r="U69" s="293"/>
      <c r="V69" s="293"/>
      <c r="W69" s="293"/>
      <c r="X69" s="293"/>
      <c r="Y69" s="293"/>
      <c r="Z69" s="293"/>
      <c r="AA69" s="293"/>
      <c r="AB69" s="293"/>
    </row>
    <row r="70" spans="2:28" ht="69" customHeight="1">
      <c r="B70" s="291"/>
      <c r="C70" s="297"/>
      <c r="D70" s="293"/>
      <c r="E70" s="293"/>
      <c r="F70" s="293"/>
      <c r="G70" s="293"/>
      <c r="H70" s="293"/>
      <c r="I70" s="293"/>
      <c r="J70" s="293"/>
      <c r="K70" s="293"/>
      <c r="L70" s="293"/>
      <c r="M70" s="293"/>
      <c r="N70" s="293"/>
      <c r="O70" s="293"/>
      <c r="P70" s="293"/>
      <c r="Q70" s="293"/>
      <c r="R70" s="293"/>
      <c r="S70" s="293"/>
      <c r="T70" s="293"/>
      <c r="U70" s="293"/>
      <c r="V70" s="293"/>
      <c r="W70" s="293"/>
      <c r="X70" s="293"/>
      <c r="Y70" s="293"/>
      <c r="Z70" s="293"/>
      <c r="AA70" s="293"/>
      <c r="AB70" s="293"/>
    </row>
    <row r="71" spans="2:28" ht="69" customHeight="1">
      <c r="B71" s="291"/>
      <c r="C71" s="297"/>
      <c r="D71" s="293"/>
      <c r="E71" s="293"/>
      <c r="F71" s="293"/>
      <c r="G71" s="293"/>
      <c r="H71" s="293"/>
      <c r="I71" s="293"/>
      <c r="J71" s="293"/>
      <c r="K71" s="293"/>
      <c r="L71" s="293"/>
      <c r="M71" s="293"/>
      <c r="N71" s="293"/>
      <c r="O71" s="293"/>
      <c r="P71" s="293"/>
      <c r="Q71" s="293"/>
      <c r="R71" s="293"/>
      <c r="S71" s="293"/>
      <c r="T71" s="293"/>
      <c r="U71" s="293"/>
      <c r="V71" s="293"/>
      <c r="W71" s="293"/>
      <c r="X71" s="293"/>
      <c r="Y71" s="293"/>
      <c r="Z71" s="293"/>
      <c r="AA71" s="293"/>
      <c r="AB71" s="293"/>
    </row>
    <row r="72" spans="2:28" ht="69" customHeight="1">
      <c r="B72" s="291"/>
      <c r="C72" s="297"/>
      <c r="D72" s="293"/>
      <c r="E72" s="293"/>
      <c r="F72" s="293"/>
      <c r="G72" s="293"/>
      <c r="H72" s="293"/>
      <c r="I72" s="293"/>
      <c r="J72" s="293"/>
      <c r="K72" s="293"/>
      <c r="L72" s="293"/>
      <c r="M72" s="293"/>
      <c r="N72" s="293"/>
      <c r="O72" s="293"/>
      <c r="P72" s="293"/>
      <c r="Q72" s="293"/>
      <c r="R72" s="293"/>
      <c r="S72" s="293"/>
      <c r="T72" s="293"/>
      <c r="U72" s="293"/>
      <c r="V72" s="293"/>
      <c r="W72" s="293"/>
      <c r="X72" s="293"/>
      <c r="Y72" s="293"/>
      <c r="Z72" s="293"/>
      <c r="AA72" s="293"/>
      <c r="AB72" s="293"/>
    </row>
    <row r="73" spans="2:28" ht="69" customHeight="1">
      <c r="B73" s="291"/>
      <c r="C73" s="297"/>
      <c r="D73" s="293"/>
      <c r="E73" s="293"/>
      <c r="F73" s="293"/>
      <c r="G73" s="293"/>
      <c r="H73" s="293"/>
      <c r="I73" s="293"/>
      <c r="J73" s="293"/>
      <c r="K73" s="293"/>
      <c r="L73" s="293"/>
      <c r="M73" s="293"/>
      <c r="N73" s="293"/>
      <c r="O73" s="293"/>
      <c r="P73" s="293"/>
      <c r="Q73" s="293"/>
      <c r="R73" s="293"/>
      <c r="S73" s="293"/>
      <c r="T73" s="293"/>
      <c r="U73" s="293"/>
      <c r="V73" s="293"/>
      <c r="W73" s="293"/>
      <c r="X73" s="293"/>
      <c r="Y73" s="293"/>
      <c r="Z73" s="293"/>
      <c r="AA73" s="293"/>
      <c r="AB73" s="293"/>
    </row>
    <row r="74" spans="2:28" ht="69" customHeight="1">
      <c r="B74" s="291"/>
      <c r="C74" s="297"/>
      <c r="D74" s="293"/>
      <c r="E74" s="293"/>
      <c r="F74" s="293"/>
      <c r="G74" s="293"/>
      <c r="H74" s="293"/>
      <c r="I74" s="293"/>
      <c r="J74" s="293"/>
      <c r="K74" s="293"/>
      <c r="L74" s="293"/>
      <c r="M74" s="293"/>
      <c r="N74" s="293"/>
      <c r="O74" s="293"/>
      <c r="P74" s="293"/>
      <c r="Q74" s="293"/>
      <c r="R74" s="293"/>
      <c r="S74" s="293"/>
      <c r="T74" s="293"/>
      <c r="U74" s="293"/>
      <c r="V74" s="293"/>
      <c r="W74" s="293"/>
      <c r="X74" s="293"/>
      <c r="Y74" s="293"/>
      <c r="Z74" s="293"/>
      <c r="AA74" s="293"/>
      <c r="AB74" s="293"/>
    </row>
    <row r="75" spans="2:28" ht="69" customHeight="1">
      <c r="B75" s="291"/>
      <c r="C75" s="297"/>
      <c r="D75" s="293"/>
      <c r="E75" s="293"/>
      <c r="F75" s="293"/>
      <c r="G75" s="293"/>
      <c r="H75" s="293"/>
      <c r="I75" s="293"/>
      <c r="J75" s="293"/>
      <c r="K75" s="293"/>
      <c r="L75" s="293"/>
      <c r="M75" s="293"/>
      <c r="N75" s="293"/>
      <c r="O75" s="293"/>
      <c r="P75" s="293"/>
      <c r="Q75" s="293"/>
      <c r="R75" s="293"/>
      <c r="S75" s="293"/>
      <c r="T75" s="293"/>
      <c r="U75" s="293"/>
      <c r="V75" s="293"/>
      <c r="W75" s="293"/>
      <c r="X75" s="293"/>
      <c r="Y75" s="293"/>
      <c r="Z75" s="293"/>
      <c r="AA75" s="293"/>
      <c r="AB75" s="293"/>
    </row>
    <row r="76" spans="2:28" ht="69" customHeight="1">
      <c r="B76" s="291"/>
      <c r="C76" s="297"/>
      <c r="D76" s="293"/>
      <c r="E76" s="293"/>
      <c r="F76" s="293"/>
      <c r="G76" s="293"/>
      <c r="H76" s="293"/>
      <c r="I76" s="293"/>
      <c r="J76" s="293"/>
      <c r="K76" s="293"/>
      <c r="L76" s="293"/>
      <c r="M76" s="293"/>
      <c r="N76" s="293"/>
      <c r="O76" s="293"/>
      <c r="P76" s="293"/>
      <c r="Q76" s="293"/>
      <c r="R76" s="293"/>
      <c r="S76" s="293"/>
      <c r="T76" s="293"/>
      <c r="U76" s="293"/>
      <c r="V76" s="293"/>
      <c r="W76" s="293"/>
      <c r="X76" s="293"/>
      <c r="Y76" s="293"/>
      <c r="Z76" s="293"/>
      <c r="AA76" s="293"/>
      <c r="AB76" s="293"/>
    </row>
    <row r="77" spans="2:28" ht="69" customHeight="1">
      <c r="B77" s="291"/>
      <c r="C77" s="297"/>
      <c r="D77" s="293"/>
      <c r="E77" s="293"/>
      <c r="F77" s="293"/>
      <c r="G77" s="293"/>
      <c r="H77" s="293"/>
      <c r="I77" s="293"/>
      <c r="J77" s="293"/>
      <c r="K77" s="293"/>
      <c r="L77" s="293"/>
      <c r="M77" s="293"/>
      <c r="N77" s="293"/>
      <c r="O77" s="293"/>
      <c r="P77" s="293"/>
      <c r="Q77" s="293"/>
      <c r="R77" s="293"/>
      <c r="S77" s="293"/>
      <c r="T77" s="293"/>
      <c r="U77" s="293"/>
      <c r="V77" s="293"/>
      <c r="W77" s="293"/>
      <c r="X77" s="293"/>
      <c r="Y77" s="293"/>
      <c r="Z77" s="293"/>
      <c r="AA77" s="293"/>
      <c r="AB77" s="293"/>
    </row>
    <row r="78" spans="2:28" ht="69" customHeight="1">
      <c r="B78" s="291"/>
      <c r="C78" s="297"/>
      <c r="D78" s="293"/>
      <c r="E78" s="293"/>
      <c r="F78" s="293"/>
      <c r="G78" s="293"/>
      <c r="H78" s="293"/>
      <c r="I78" s="293"/>
      <c r="J78" s="293"/>
      <c r="K78" s="293"/>
      <c r="L78" s="293"/>
      <c r="M78" s="293"/>
      <c r="N78" s="293"/>
      <c r="O78" s="293"/>
      <c r="P78" s="293"/>
      <c r="Q78" s="293"/>
      <c r="R78" s="293"/>
      <c r="S78" s="293"/>
      <c r="T78" s="293"/>
      <c r="U78" s="293"/>
      <c r="V78" s="293"/>
      <c r="W78" s="293"/>
      <c r="X78" s="293"/>
      <c r="Y78" s="293"/>
      <c r="Z78" s="293"/>
      <c r="AA78" s="293"/>
      <c r="AB78" s="293"/>
    </row>
    <row r="79" spans="2:28" ht="69" customHeight="1">
      <c r="B79" s="291"/>
      <c r="C79" s="297"/>
      <c r="D79" s="293"/>
      <c r="E79" s="293"/>
      <c r="F79" s="293"/>
      <c r="G79" s="293"/>
      <c r="H79" s="293"/>
      <c r="I79" s="293"/>
      <c r="J79" s="293"/>
      <c r="K79" s="293"/>
      <c r="L79" s="293"/>
      <c r="M79" s="293"/>
      <c r="N79" s="293"/>
      <c r="O79" s="293"/>
      <c r="P79" s="293"/>
      <c r="Q79" s="293"/>
      <c r="R79" s="293"/>
      <c r="S79" s="293"/>
      <c r="T79" s="293"/>
      <c r="U79" s="293"/>
      <c r="V79" s="293"/>
      <c r="W79" s="293"/>
      <c r="X79" s="293"/>
      <c r="Y79" s="293"/>
      <c r="Z79" s="293"/>
      <c r="AA79" s="293"/>
      <c r="AB79" s="293"/>
    </row>
    <row r="80" spans="2:28" ht="69" customHeight="1">
      <c r="B80" s="291"/>
      <c r="C80" s="297"/>
      <c r="D80" s="293"/>
      <c r="E80" s="293"/>
      <c r="F80" s="293"/>
      <c r="G80" s="293"/>
      <c r="H80" s="293"/>
      <c r="I80" s="293"/>
      <c r="J80" s="293"/>
      <c r="K80" s="293"/>
      <c r="L80" s="293"/>
      <c r="M80" s="293"/>
      <c r="N80" s="293"/>
      <c r="O80" s="293"/>
      <c r="P80" s="293"/>
      <c r="Q80" s="293"/>
      <c r="R80" s="293"/>
      <c r="S80" s="293"/>
      <c r="T80" s="293"/>
      <c r="U80" s="293"/>
      <c r="V80" s="293"/>
      <c r="W80" s="293"/>
      <c r="X80" s="293"/>
      <c r="Y80" s="293"/>
      <c r="Z80" s="293"/>
      <c r="AA80" s="293"/>
      <c r="AB80" s="293"/>
    </row>
    <row r="81" spans="2:28" ht="69" customHeight="1">
      <c r="B81" s="291"/>
      <c r="C81" s="297"/>
      <c r="D81" s="293"/>
      <c r="E81" s="293"/>
      <c r="F81" s="293"/>
      <c r="G81" s="293"/>
      <c r="H81" s="293"/>
      <c r="I81" s="293"/>
      <c r="J81" s="293"/>
      <c r="K81" s="293"/>
      <c r="L81" s="293"/>
      <c r="M81" s="293"/>
      <c r="N81" s="293"/>
      <c r="O81" s="293"/>
      <c r="P81" s="293"/>
      <c r="Q81" s="293"/>
      <c r="R81" s="293"/>
      <c r="S81" s="293"/>
      <c r="T81" s="293"/>
      <c r="U81" s="293"/>
      <c r="V81" s="293"/>
      <c r="W81" s="293"/>
      <c r="X81" s="293"/>
      <c r="Y81" s="293"/>
      <c r="Z81" s="293"/>
      <c r="AA81" s="293"/>
      <c r="AB81" s="293"/>
    </row>
    <row r="82" spans="2:28" ht="69" customHeight="1">
      <c r="B82" s="291"/>
      <c r="C82" s="297"/>
      <c r="D82" s="293"/>
      <c r="E82" s="293"/>
      <c r="F82" s="293"/>
      <c r="G82" s="293"/>
      <c r="H82" s="293"/>
      <c r="I82" s="293"/>
      <c r="J82" s="293"/>
      <c r="K82" s="293"/>
      <c r="L82" s="293"/>
      <c r="M82" s="293"/>
      <c r="N82" s="293"/>
      <c r="O82" s="293"/>
      <c r="P82" s="293"/>
      <c r="Q82" s="293"/>
      <c r="R82" s="293"/>
      <c r="S82" s="293"/>
      <c r="T82" s="293"/>
      <c r="U82" s="293"/>
      <c r="V82" s="293"/>
      <c r="W82" s="293"/>
      <c r="X82" s="293"/>
      <c r="Y82" s="293"/>
      <c r="Z82" s="293"/>
      <c r="AA82" s="293"/>
      <c r="AB82" s="293"/>
    </row>
    <row r="83" spans="2:28" ht="69" customHeight="1">
      <c r="B83" s="291"/>
      <c r="C83" s="297"/>
      <c r="D83" s="293"/>
      <c r="E83" s="293"/>
      <c r="F83" s="293"/>
      <c r="G83" s="293"/>
      <c r="H83" s="293"/>
      <c r="I83" s="293"/>
      <c r="J83" s="293"/>
      <c r="K83" s="293"/>
      <c r="L83" s="293"/>
      <c r="M83" s="293"/>
      <c r="N83" s="293"/>
      <c r="O83" s="293"/>
      <c r="P83" s="293"/>
      <c r="Q83" s="293"/>
      <c r="R83" s="293"/>
      <c r="S83" s="293"/>
      <c r="T83" s="293"/>
      <c r="U83" s="293"/>
      <c r="V83" s="293"/>
      <c r="W83" s="293"/>
      <c r="X83" s="293"/>
      <c r="Y83" s="293"/>
      <c r="Z83" s="293"/>
      <c r="AA83" s="293"/>
      <c r="AB83" s="293"/>
    </row>
    <row r="84" spans="2:28" ht="69" customHeight="1">
      <c r="B84" s="291"/>
      <c r="C84" s="297"/>
      <c r="D84" s="293"/>
      <c r="E84" s="293"/>
      <c r="F84" s="293"/>
      <c r="G84" s="293"/>
      <c r="H84" s="293"/>
      <c r="I84" s="293"/>
      <c r="J84" s="293"/>
      <c r="K84" s="293"/>
      <c r="L84" s="293"/>
      <c r="M84" s="293"/>
      <c r="N84" s="293"/>
      <c r="O84" s="293"/>
      <c r="P84" s="293"/>
      <c r="Q84" s="293"/>
      <c r="R84" s="293"/>
      <c r="S84" s="293"/>
      <c r="T84" s="293"/>
      <c r="U84" s="293"/>
      <c r="V84" s="293"/>
      <c r="W84" s="293"/>
      <c r="X84" s="293"/>
      <c r="Y84" s="293"/>
      <c r="Z84" s="293"/>
      <c r="AA84" s="293"/>
      <c r="AB84" s="293"/>
    </row>
    <row r="85" spans="2:28" ht="69" customHeight="1">
      <c r="B85" s="291"/>
      <c r="C85" s="297"/>
      <c r="D85" s="293"/>
      <c r="E85" s="293"/>
      <c r="F85" s="293"/>
      <c r="G85" s="293"/>
      <c r="H85" s="293"/>
      <c r="I85" s="293"/>
      <c r="J85" s="293"/>
      <c r="K85" s="293"/>
      <c r="L85" s="293"/>
      <c r="M85" s="293"/>
      <c r="N85" s="293"/>
      <c r="O85" s="293"/>
      <c r="P85" s="293"/>
      <c r="Q85" s="293"/>
      <c r="R85" s="293"/>
      <c r="S85" s="293"/>
      <c r="T85" s="293"/>
      <c r="U85" s="293"/>
      <c r="V85" s="293"/>
      <c r="W85" s="293"/>
      <c r="X85" s="293"/>
      <c r="Y85" s="293"/>
      <c r="Z85" s="293"/>
      <c r="AA85" s="293"/>
      <c r="AB85" s="293"/>
    </row>
    <row r="86" spans="2:28" ht="69" customHeight="1">
      <c r="B86" s="291"/>
      <c r="C86" s="297"/>
      <c r="D86" s="293"/>
      <c r="E86" s="293"/>
      <c r="F86" s="293"/>
      <c r="G86" s="293"/>
      <c r="H86" s="293"/>
      <c r="I86" s="293"/>
      <c r="J86" s="293"/>
      <c r="K86" s="293"/>
      <c r="L86" s="293"/>
      <c r="M86" s="293"/>
      <c r="N86" s="293"/>
      <c r="O86" s="293"/>
      <c r="P86" s="293"/>
      <c r="Q86" s="293"/>
      <c r="R86" s="293"/>
      <c r="S86" s="293"/>
      <c r="T86" s="293"/>
      <c r="U86" s="293"/>
      <c r="V86" s="293"/>
      <c r="W86" s="293"/>
      <c r="X86" s="293"/>
      <c r="Y86" s="293"/>
      <c r="Z86" s="293"/>
      <c r="AA86" s="293"/>
      <c r="AB86" s="293"/>
    </row>
    <row r="87" spans="2:28" ht="69" customHeight="1">
      <c r="B87" s="291"/>
      <c r="C87" s="297"/>
      <c r="D87" s="293"/>
      <c r="E87" s="293"/>
      <c r="F87" s="293"/>
      <c r="G87" s="293"/>
      <c r="H87" s="293"/>
      <c r="I87" s="293"/>
      <c r="J87" s="293"/>
      <c r="K87" s="293"/>
      <c r="L87" s="293"/>
      <c r="M87" s="293"/>
      <c r="N87" s="293"/>
      <c r="O87" s="293"/>
      <c r="P87" s="293"/>
      <c r="Q87" s="293"/>
      <c r="R87" s="293"/>
      <c r="S87" s="293"/>
      <c r="T87" s="293"/>
      <c r="U87" s="293"/>
      <c r="V87" s="293"/>
      <c r="W87" s="293"/>
      <c r="X87" s="293"/>
      <c r="Y87" s="293"/>
      <c r="Z87" s="293"/>
      <c r="AA87" s="293"/>
      <c r="AB87" s="293"/>
    </row>
    <row r="88" spans="2:28" ht="69" customHeight="1">
      <c r="B88" s="291"/>
      <c r="C88" s="297"/>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row>
    <row r="89" spans="2:28" ht="69" customHeight="1">
      <c r="B89" s="291"/>
      <c r="C89" s="297"/>
      <c r="D89" s="293"/>
      <c r="E89" s="293"/>
      <c r="F89" s="293"/>
      <c r="G89" s="293"/>
      <c r="H89" s="293"/>
      <c r="I89" s="293"/>
      <c r="J89" s="293"/>
      <c r="K89" s="293"/>
      <c r="L89" s="293"/>
      <c r="M89" s="293"/>
      <c r="N89" s="293"/>
      <c r="O89" s="293"/>
      <c r="P89" s="293"/>
      <c r="Q89" s="293"/>
      <c r="R89" s="293"/>
      <c r="S89" s="293"/>
      <c r="T89" s="293"/>
      <c r="U89" s="293"/>
      <c r="V89" s="293"/>
      <c r="W89" s="293"/>
      <c r="X89" s="293"/>
      <c r="Y89" s="293"/>
      <c r="Z89" s="293"/>
      <c r="AA89" s="293"/>
      <c r="AB89" s="293"/>
    </row>
    <row r="90" spans="2:28" ht="69" customHeight="1">
      <c r="B90" s="291"/>
      <c r="C90" s="297"/>
      <c r="D90" s="293"/>
      <c r="E90" s="293"/>
      <c r="F90" s="293"/>
      <c r="G90" s="293"/>
      <c r="H90" s="293"/>
      <c r="I90" s="293"/>
      <c r="J90" s="293"/>
      <c r="K90" s="293"/>
      <c r="L90" s="293"/>
      <c r="M90" s="293"/>
      <c r="N90" s="293"/>
      <c r="O90" s="293"/>
      <c r="P90" s="293"/>
      <c r="Q90" s="293"/>
      <c r="R90" s="293"/>
      <c r="S90" s="293"/>
      <c r="T90" s="293"/>
      <c r="U90" s="293"/>
      <c r="V90" s="293"/>
      <c r="W90" s="293"/>
      <c r="X90" s="293"/>
      <c r="Y90" s="293"/>
      <c r="Z90" s="293"/>
      <c r="AA90" s="293"/>
      <c r="AB90" s="293"/>
    </row>
    <row r="91" spans="2:28" ht="69" customHeight="1">
      <c r="B91" s="291"/>
      <c r="C91" s="297"/>
      <c r="D91" s="293"/>
      <c r="E91" s="293"/>
      <c r="F91" s="293"/>
      <c r="G91" s="293"/>
      <c r="H91" s="293"/>
      <c r="I91" s="293"/>
      <c r="J91" s="293"/>
      <c r="K91" s="293"/>
      <c r="L91" s="293"/>
      <c r="M91" s="293"/>
      <c r="N91" s="293"/>
      <c r="O91" s="293"/>
      <c r="P91" s="293"/>
      <c r="Q91" s="293"/>
      <c r="R91" s="293"/>
      <c r="S91" s="293"/>
      <c r="T91" s="293"/>
      <c r="U91" s="293"/>
      <c r="V91" s="293"/>
      <c r="W91" s="293"/>
      <c r="X91" s="293"/>
      <c r="Y91" s="293"/>
      <c r="Z91" s="293"/>
      <c r="AA91" s="293"/>
      <c r="AB91" s="293"/>
    </row>
    <row r="92" spans="2:28" ht="69" customHeight="1">
      <c r="B92" s="291"/>
      <c r="C92" s="297"/>
      <c r="D92" s="293"/>
      <c r="E92" s="293"/>
      <c r="F92" s="293"/>
      <c r="G92" s="293"/>
      <c r="H92" s="293"/>
      <c r="I92" s="293"/>
      <c r="J92" s="293"/>
      <c r="K92" s="293"/>
      <c r="L92" s="293"/>
      <c r="M92" s="293"/>
      <c r="N92" s="293"/>
      <c r="O92" s="293"/>
      <c r="P92" s="293"/>
      <c r="Q92" s="293"/>
      <c r="R92" s="293"/>
      <c r="S92" s="293"/>
      <c r="T92" s="293"/>
      <c r="U92" s="293"/>
      <c r="V92" s="293"/>
      <c r="W92" s="293"/>
      <c r="X92" s="293"/>
      <c r="Y92" s="293"/>
      <c r="Z92" s="293"/>
      <c r="AA92" s="293"/>
      <c r="AB92" s="293"/>
    </row>
    <row r="93" spans="2:28" ht="69" customHeight="1">
      <c r="B93" s="291"/>
      <c r="C93" s="297"/>
      <c r="D93" s="293"/>
      <c r="E93" s="293"/>
      <c r="F93" s="293"/>
      <c r="G93" s="293"/>
      <c r="H93" s="293"/>
      <c r="I93" s="293"/>
      <c r="J93" s="293"/>
      <c r="K93" s="293"/>
      <c r="L93" s="293"/>
      <c r="M93" s="293"/>
      <c r="N93" s="293"/>
      <c r="O93" s="293"/>
      <c r="P93" s="293"/>
      <c r="Q93" s="293"/>
      <c r="R93" s="293"/>
      <c r="S93" s="293"/>
      <c r="T93" s="293"/>
      <c r="U93" s="293"/>
      <c r="V93" s="293"/>
      <c r="W93" s="293"/>
      <c r="X93" s="293"/>
      <c r="Y93" s="293"/>
      <c r="Z93" s="293"/>
      <c r="AA93" s="293"/>
      <c r="AB93" s="293"/>
    </row>
    <row r="94" spans="2:28" ht="69" customHeight="1">
      <c r="B94" s="291"/>
      <c r="C94" s="297"/>
      <c r="D94" s="293"/>
      <c r="E94" s="293"/>
      <c r="F94" s="293"/>
      <c r="G94" s="293"/>
      <c r="H94" s="293"/>
      <c r="I94" s="293"/>
      <c r="J94" s="293"/>
      <c r="K94" s="293"/>
      <c r="L94" s="293"/>
      <c r="M94" s="293"/>
      <c r="N94" s="293"/>
      <c r="O94" s="293"/>
      <c r="P94" s="293"/>
      <c r="Q94" s="293"/>
      <c r="R94" s="293"/>
      <c r="S94" s="293"/>
      <c r="T94" s="293"/>
      <c r="U94" s="293"/>
      <c r="V94" s="293"/>
      <c r="W94" s="293"/>
      <c r="X94" s="293"/>
      <c r="Y94" s="293"/>
      <c r="Z94" s="293"/>
      <c r="AA94" s="293"/>
      <c r="AB94" s="293"/>
    </row>
    <row r="95" spans="2:28" ht="69" customHeight="1">
      <c r="B95" s="293"/>
      <c r="C95" s="297"/>
      <c r="D95" s="293"/>
      <c r="E95" s="293"/>
      <c r="F95" s="293"/>
      <c r="G95" s="293"/>
      <c r="H95" s="293"/>
      <c r="I95" s="293"/>
      <c r="J95" s="293"/>
      <c r="K95" s="293"/>
      <c r="L95" s="293"/>
      <c r="M95" s="293"/>
      <c r="N95" s="293"/>
      <c r="O95" s="293"/>
      <c r="P95" s="293"/>
      <c r="Q95" s="293"/>
      <c r="R95" s="293"/>
      <c r="S95" s="293"/>
      <c r="T95" s="293"/>
      <c r="U95" s="293"/>
      <c r="V95" s="293"/>
      <c r="W95" s="293"/>
      <c r="X95" s="293"/>
      <c r="Y95" s="293"/>
      <c r="Z95" s="293"/>
      <c r="AA95" s="293"/>
      <c r="AB95" s="293"/>
    </row>
    <row r="96" spans="2:28" ht="69" customHeight="1">
      <c r="B96" s="293"/>
      <c r="C96" s="297"/>
      <c r="D96" s="293"/>
      <c r="E96" s="293"/>
      <c r="F96" s="293"/>
      <c r="G96" s="293"/>
      <c r="H96" s="293"/>
      <c r="I96" s="293"/>
      <c r="J96" s="293"/>
      <c r="K96" s="293"/>
      <c r="L96" s="293"/>
      <c r="M96" s="293"/>
      <c r="N96" s="293"/>
      <c r="O96" s="293"/>
      <c r="P96" s="293"/>
      <c r="Q96" s="293"/>
      <c r="R96" s="293"/>
      <c r="S96" s="293"/>
      <c r="T96" s="293"/>
      <c r="U96" s="293"/>
      <c r="V96" s="293"/>
      <c r="W96" s="293"/>
      <c r="X96" s="293"/>
      <c r="Y96" s="293"/>
      <c r="Z96" s="293"/>
      <c r="AA96" s="293"/>
      <c r="AB96" s="293"/>
    </row>
    <row r="97" spans="2:28" ht="69" customHeight="1">
      <c r="B97" s="293"/>
      <c r="C97" s="297"/>
      <c r="D97" s="293"/>
      <c r="E97" s="293"/>
      <c r="F97" s="293"/>
      <c r="G97" s="293"/>
      <c r="H97" s="293"/>
      <c r="I97" s="293"/>
      <c r="J97" s="293"/>
      <c r="K97" s="293"/>
      <c r="L97" s="293"/>
      <c r="M97" s="293"/>
      <c r="N97" s="293"/>
      <c r="O97" s="293"/>
      <c r="P97" s="293"/>
      <c r="Q97" s="293"/>
      <c r="R97" s="293"/>
      <c r="S97" s="293"/>
      <c r="T97" s="293"/>
      <c r="U97" s="293"/>
      <c r="V97" s="293"/>
      <c r="W97" s="293"/>
      <c r="X97" s="293"/>
      <c r="Y97" s="293"/>
      <c r="Z97" s="293"/>
      <c r="AA97" s="293"/>
      <c r="AB97" s="293"/>
    </row>
    <row r="98" spans="2:28" ht="69" customHeight="1">
      <c r="B98" s="293"/>
      <c r="C98" s="297"/>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row>
    <row r="99" spans="2:28" ht="69" customHeight="1">
      <c r="B99" s="293"/>
      <c r="C99" s="297"/>
      <c r="D99" s="293"/>
      <c r="E99" s="293"/>
      <c r="F99" s="293"/>
      <c r="G99" s="293"/>
      <c r="H99" s="293"/>
      <c r="I99" s="293"/>
      <c r="J99" s="293"/>
      <c r="K99" s="293"/>
      <c r="L99" s="293"/>
      <c r="M99" s="293"/>
      <c r="N99" s="293"/>
      <c r="O99" s="293"/>
      <c r="P99" s="293"/>
      <c r="Q99" s="293"/>
      <c r="R99" s="293"/>
      <c r="S99" s="293"/>
      <c r="T99" s="293"/>
      <c r="U99" s="293"/>
      <c r="V99" s="293"/>
      <c r="W99" s="293"/>
      <c r="X99" s="293"/>
      <c r="Y99" s="293"/>
      <c r="Z99" s="293"/>
      <c r="AA99" s="293"/>
      <c r="AB99" s="293"/>
    </row>
    <row r="100" spans="2:28" ht="69" customHeight="1">
      <c r="B100" s="293"/>
      <c r="C100" s="297"/>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c r="AA100" s="293"/>
      <c r="AB100" s="293"/>
    </row>
    <row r="101" spans="2:28" ht="69" customHeight="1">
      <c r="B101" s="293"/>
      <c r="C101" s="297"/>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c r="AA101" s="293"/>
      <c r="AB101" s="293"/>
    </row>
    <row r="102" spans="2:28" ht="69" customHeight="1">
      <c r="B102" s="293"/>
      <c r="C102" s="297"/>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c r="AA102" s="293"/>
      <c r="AB102" s="293"/>
    </row>
    <row r="103" spans="2:28" ht="69" customHeight="1">
      <c r="B103" s="293"/>
      <c r="C103" s="297"/>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c r="AA103" s="293"/>
      <c r="AB103" s="293"/>
    </row>
    <row r="104" spans="2:28" ht="69" customHeight="1">
      <c r="B104" s="293"/>
      <c r="C104" s="297"/>
      <c r="D104" s="293"/>
      <c r="E104" s="293"/>
      <c r="F104" s="293"/>
      <c r="G104" s="293"/>
      <c r="H104" s="293"/>
      <c r="I104" s="293"/>
      <c r="J104" s="293"/>
      <c r="K104" s="293"/>
      <c r="L104" s="293"/>
      <c r="M104" s="293"/>
      <c r="N104" s="293"/>
      <c r="O104" s="293"/>
      <c r="P104" s="293"/>
      <c r="Q104" s="293"/>
      <c r="R104" s="293"/>
      <c r="S104" s="293"/>
      <c r="T104" s="293"/>
      <c r="U104" s="293"/>
      <c r="V104" s="293"/>
      <c r="W104" s="293"/>
      <c r="X104" s="293"/>
      <c r="Y104" s="293"/>
      <c r="Z104" s="293"/>
      <c r="AA104" s="293"/>
      <c r="AB104" s="293"/>
    </row>
    <row r="105" spans="2:28" ht="69" customHeight="1">
      <c r="B105" s="293"/>
      <c r="C105" s="297"/>
      <c r="D105" s="293"/>
      <c r="E105" s="293"/>
      <c r="F105" s="293"/>
      <c r="G105" s="293"/>
      <c r="H105" s="293"/>
      <c r="I105" s="293"/>
      <c r="J105" s="293"/>
      <c r="K105" s="293"/>
      <c r="L105" s="293"/>
      <c r="M105" s="293"/>
      <c r="N105" s="293"/>
      <c r="O105" s="293"/>
      <c r="P105" s="293"/>
      <c r="Q105" s="293"/>
      <c r="R105" s="293"/>
      <c r="S105" s="293"/>
      <c r="T105" s="293"/>
      <c r="U105" s="293"/>
      <c r="V105" s="293"/>
      <c r="W105" s="293"/>
      <c r="X105" s="293"/>
      <c r="Y105" s="293"/>
      <c r="Z105" s="293"/>
      <c r="AA105" s="293"/>
      <c r="AB105" s="293"/>
    </row>
    <row r="106" spans="2:28" ht="69" customHeight="1">
      <c r="B106" s="293"/>
      <c r="C106" s="297"/>
      <c r="D106" s="293"/>
      <c r="E106" s="293"/>
      <c r="F106" s="293"/>
      <c r="G106" s="293"/>
      <c r="H106" s="293"/>
      <c r="I106" s="293"/>
      <c r="J106" s="293"/>
      <c r="K106" s="293"/>
      <c r="L106" s="293"/>
      <c r="M106" s="293"/>
      <c r="N106" s="293"/>
      <c r="O106" s="293"/>
      <c r="P106" s="293"/>
      <c r="Q106" s="293"/>
      <c r="R106" s="293"/>
      <c r="S106" s="293"/>
      <c r="T106" s="293"/>
      <c r="U106" s="293"/>
      <c r="V106" s="293"/>
      <c r="W106" s="293"/>
      <c r="X106" s="293"/>
      <c r="Y106" s="293"/>
      <c r="Z106" s="293"/>
      <c r="AA106" s="293"/>
      <c r="AB106" s="293"/>
    </row>
    <row r="107" spans="2:28" ht="69" customHeight="1">
      <c r="B107" s="293"/>
      <c r="C107" s="297"/>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c r="AA107" s="293"/>
      <c r="AB107" s="293"/>
    </row>
    <row r="108" spans="2:28" ht="69" customHeight="1">
      <c r="B108" s="293"/>
      <c r="C108" s="297"/>
      <c r="D108" s="293"/>
      <c r="E108" s="293"/>
      <c r="F108" s="293"/>
      <c r="G108" s="293"/>
      <c r="H108" s="293"/>
      <c r="I108" s="293"/>
      <c r="J108" s="293"/>
      <c r="K108" s="293"/>
      <c r="L108" s="293"/>
      <c r="M108" s="293"/>
      <c r="N108" s="293"/>
      <c r="O108" s="293"/>
      <c r="P108" s="293"/>
      <c r="Q108" s="293"/>
      <c r="R108" s="293"/>
      <c r="S108" s="293"/>
      <c r="T108" s="293"/>
      <c r="U108" s="293"/>
      <c r="V108" s="293"/>
      <c r="W108" s="293"/>
      <c r="X108" s="293"/>
      <c r="Y108" s="293"/>
      <c r="Z108" s="293"/>
      <c r="AA108" s="293"/>
      <c r="AB108" s="293"/>
    </row>
    <row r="109" spans="2:28" ht="69" customHeight="1">
      <c r="B109" s="293"/>
      <c r="C109" s="297"/>
      <c r="D109" s="293"/>
      <c r="E109" s="293"/>
      <c r="F109" s="293"/>
      <c r="G109" s="293"/>
      <c r="H109" s="293"/>
      <c r="I109" s="293"/>
      <c r="J109" s="293"/>
      <c r="K109" s="293"/>
      <c r="L109" s="293"/>
      <c r="M109" s="293"/>
      <c r="N109" s="293"/>
      <c r="O109" s="293"/>
      <c r="P109" s="293"/>
      <c r="Q109" s="293"/>
      <c r="R109" s="293"/>
      <c r="S109" s="293"/>
      <c r="T109" s="293"/>
      <c r="U109" s="293"/>
      <c r="V109" s="293"/>
      <c r="W109" s="293"/>
      <c r="X109" s="293"/>
      <c r="Y109" s="293"/>
      <c r="Z109" s="293"/>
      <c r="AA109" s="293"/>
      <c r="AB109" s="293"/>
    </row>
    <row r="110" spans="2:28" ht="69" customHeight="1">
      <c r="B110" s="293"/>
      <c r="C110" s="297"/>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row>
    <row r="111" spans="2:28" ht="69" customHeight="1">
      <c r="B111" s="293"/>
      <c r="C111" s="297"/>
      <c r="D111" s="293"/>
      <c r="E111" s="293"/>
      <c r="F111" s="293"/>
      <c r="G111" s="293"/>
      <c r="H111" s="293"/>
      <c r="I111" s="293"/>
      <c r="J111" s="293"/>
      <c r="K111" s="293"/>
      <c r="L111" s="293"/>
      <c r="M111" s="293"/>
      <c r="N111" s="293"/>
      <c r="O111" s="293"/>
      <c r="P111" s="293"/>
      <c r="Q111" s="293"/>
      <c r="R111" s="293"/>
      <c r="S111" s="293"/>
      <c r="T111" s="293"/>
      <c r="U111" s="293"/>
      <c r="V111" s="293"/>
      <c r="W111" s="293"/>
      <c r="X111" s="293"/>
      <c r="Y111" s="293"/>
      <c r="Z111" s="293"/>
      <c r="AA111" s="293"/>
      <c r="AB111" s="293"/>
    </row>
    <row r="112" spans="2:28" ht="69" customHeight="1">
      <c r="B112" s="293"/>
      <c r="C112" s="297"/>
      <c r="D112" s="293"/>
      <c r="E112" s="293"/>
      <c r="F112" s="293"/>
      <c r="G112" s="293"/>
      <c r="H112" s="293"/>
      <c r="I112" s="293"/>
      <c r="J112" s="293"/>
      <c r="K112" s="293"/>
      <c r="L112" s="293"/>
      <c r="M112" s="293"/>
      <c r="N112" s="293"/>
      <c r="O112" s="293"/>
      <c r="P112" s="293"/>
      <c r="Q112" s="293"/>
      <c r="R112" s="293"/>
      <c r="S112" s="293"/>
      <c r="T112" s="293"/>
      <c r="U112" s="293"/>
      <c r="V112" s="293"/>
      <c r="W112" s="293"/>
      <c r="X112" s="293"/>
      <c r="Y112" s="293"/>
      <c r="Z112" s="293"/>
      <c r="AA112" s="293"/>
      <c r="AB112" s="293"/>
    </row>
    <row r="113" spans="2:28" ht="69" customHeight="1">
      <c r="B113" s="293"/>
      <c r="C113" s="297"/>
      <c r="D113" s="293"/>
      <c r="E113" s="293"/>
      <c r="F113" s="293"/>
      <c r="G113" s="293"/>
      <c r="H113" s="293"/>
      <c r="I113" s="293"/>
      <c r="J113" s="293"/>
      <c r="K113" s="293"/>
      <c r="L113" s="293"/>
      <c r="M113" s="293"/>
      <c r="N113" s="293"/>
      <c r="O113" s="293"/>
      <c r="P113" s="293"/>
      <c r="Q113" s="293"/>
      <c r="R113" s="293"/>
      <c r="S113" s="293"/>
      <c r="T113" s="293"/>
      <c r="U113" s="293"/>
      <c r="V113" s="293"/>
      <c r="W113" s="293"/>
      <c r="X113" s="293"/>
      <c r="Y113" s="293"/>
      <c r="Z113" s="293"/>
      <c r="AA113" s="293"/>
      <c r="AB113" s="293"/>
    </row>
    <row r="114" spans="2:28" ht="69" customHeight="1">
      <c r="B114" s="293"/>
      <c r="C114" s="297"/>
      <c r="D114" s="293"/>
      <c r="E114" s="293"/>
      <c r="F114" s="293"/>
      <c r="G114" s="293"/>
      <c r="H114" s="293"/>
      <c r="I114" s="293"/>
      <c r="J114" s="293"/>
      <c r="K114" s="293"/>
      <c r="L114" s="293"/>
      <c r="M114" s="293"/>
      <c r="N114" s="293"/>
      <c r="O114" s="293"/>
      <c r="P114" s="293"/>
      <c r="Q114" s="293"/>
      <c r="R114" s="293"/>
      <c r="S114" s="293"/>
      <c r="T114" s="293"/>
      <c r="U114" s="293"/>
      <c r="V114" s="293"/>
      <c r="W114" s="293"/>
      <c r="X114" s="293"/>
      <c r="Y114" s="293"/>
      <c r="Z114" s="293"/>
      <c r="AA114" s="293"/>
      <c r="AB114" s="293"/>
    </row>
    <row r="115" spans="2:28" ht="69" customHeight="1">
      <c r="B115" s="293"/>
      <c r="C115" s="297"/>
      <c r="D115" s="293"/>
      <c r="E115" s="293"/>
      <c r="F115" s="293"/>
      <c r="G115" s="293"/>
      <c r="H115" s="293"/>
      <c r="I115" s="293"/>
      <c r="J115" s="293"/>
      <c r="K115" s="293"/>
      <c r="L115" s="293"/>
      <c r="M115" s="293"/>
      <c r="N115" s="293"/>
      <c r="O115" s="293"/>
      <c r="P115" s="293"/>
      <c r="Q115" s="293"/>
      <c r="R115" s="293"/>
      <c r="S115" s="293"/>
      <c r="T115" s="293"/>
      <c r="U115" s="293"/>
      <c r="V115" s="293"/>
      <c r="W115" s="293"/>
      <c r="X115" s="293"/>
      <c r="Y115" s="293"/>
      <c r="Z115" s="293"/>
      <c r="AA115" s="293"/>
      <c r="AB115" s="293"/>
    </row>
    <row r="116" spans="2:28" ht="69" customHeight="1">
      <c r="B116" s="293"/>
      <c r="C116" s="297"/>
      <c r="D116" s="293"/>
      <c r="E116" s="293"/>
      <c r="F116" s="293"/>
      <c r="G116" s="293"/>
      <c r="H116" s="293"/>
      <c r="I116" s="293"/>
      <c r="J116" s="293"/>
      <c r="K116" s="293"/>
      <c r="L116" s="293"/>
      <c r="M116" s="293"/>
      <c r="N116" s="293"/>
      <c r="O116" s="293"/>
      <c r="P116" s="293"/>
      <c r="Q116" s="293"/>
      <c r="R116" s="293"/>
      <c r="S116" s="293"/>
      <c r="T116" s="293"/>
      <c r="U116" s="293"/>
      <c r="V116" s="293"/>
      <c r="W116" s="293"/>
      <c r="X116" s="293"/>
      <c r="Y116" s="293"/>
      <c r="Z116" s="293"/>
      <c r="AA116" s="293"/>
      <c r="AB116" s="293"/>
    </row>
    <row r="117" spans="2:28" ht="69" customHeight="1">
      <c r="B117" s="293"/>
      <c r="C117" s="297"/>
      <c r="D117" s="293"/>
      <c r="E117" s="293"/>
      <c r="F117" s="293"/>
      <c r="G117" s="293"/>
      <c r="H117" s="293"/>
      <c r="I117" s="293"/>
      <c r="J117" s="293"/>
      <c r="K117" s="293"/>
      <c r="L117" s="293"/>
      <c r="M117" s="293"/>
      <c r="N117" s="293"/>
      <c r="O117" s="293"/>
      <c r="P117" s="293"/>
      <c r="Q117" s="293"/>
      <c r="R117" s="293"/>
      <c r="S117" s="293"/>
      <c r="T117" s="293"/>
      <c r="U117" s="293"/>
      <c r="V117" s="293"/>
      <c r="W117" s="293"/>
      <c r="X117" s="293"/>
      <c r="Y117" s="293"/>
      <c r="Z117" s="293"/>
      <c r="AA117" s="293"/>
      <c r="AB117" s="293"/>
    </row>
    <row r="118" spans="2:28" ht="69" customHeight="1">
      <c r="B118" s="293"/>
      <c r="C118" s="297"/>
      <c r="D118" s="293"/>
      <c r="E118" s="293"/>
      <c r="F118" s="293"/>
      <c r="G118" s="293"/>
      <c r="H118" s="293"/>
      <c r="I118" s="293"/>
      <c r="J118" s="293"/>
      <c r="K118" s="293"/>
      <c r="L118" s="293"/>
      <c r="M118" s="293"/>
      <c r="N118" s="293"/>
      <c r="O118" s="293"/>
      <c r="P118" s="293"/>
      <c r="Q118" s="293"/>
      <c r="R118" s="293"/>
      <c r="S118" s="293"/>
      <c r="T118" s="293"/>
      <c r="U118" s="293"/>
      <c r="V118" s="293"/>
      <c r="W118" s="293"/>
      <c r="X118" s="293"/>
      <c r="Y118" s="293"/>
      <c r="Z118" s="293"/>
      <c r="AA118" s="293"/>
      <c r="AB118" s="293"/>
    </row>
    <row r="119" spans="2:28" ht="69" customHeight="1">
      <c r="B119" s="293"/>
      <c r="C119" s="297"/>
      <c r="D119" s="293"/>
      <c r="E119" s="293"/>
      <c r="F119" s="293"/>
      <c r="G119" s="293"/>
      <c r="H119" s="293"/>
      <c r="I119" s="293"/>
      <c r="J119" s="293"/>
      <c r="K119" s="293"/>
      <c r="L119" s="293"/>
      <c r="M119" s="293"/>
      <c r="N119" s="293"/>
      <c r="O119" s="293"/>
      <c r="P119" s="293"/>
      <c r="Q119" s="293"/>
      <c r="R119" s="293"/>
      <c r="S119" s="293"/>
      <c r="T119" s="293"/>
      <c r="U119" s="293"/>
      <c r="V119" s="293"/>
      <c r="W119" s="293"/>
      <c r="X119" s="293"/>
      <c r="Y119" s="293"/>
      <c r="Z119" s="293"/>
      <c r="AA119" s="293"/>
      <c r="AB119" s="293"/>
    </row>
    <row r="120" spans="2:28" ht="69" customHeight="1">
      <c r="B120" s="293"/>
      <c r="C120" s="297"/>
      <c r="D120" s="293"/>
      <c r="E120" s="293"/>
      <c r="F120" s="293"/>
      <c r="G120" s="293"/>
      <c r="H120" s="293"/>
      <c r="I120" s="293"/>
      <c r="J120" s="293"/>
      <c r="K120" s="293"/>
      <c r="L120" s="293"/>
      <c r="M120" s="293"/>
      <c r="N120" s="293"/>
      <c r="O120" s="293"/>
      <c r="P120" s="293"/>
      <c r="Q120" s="293"/>
      <c r="R120" s="293"/>
      <c r="S120" s="293"/>
      <c r="T120" s="293"/>
      <c r="U120" s="293"/>
      <c r="V120" s="293"/>
      <c r="W120" s="293"/>
      <c r="X120" s="293"/>
      <c r="Y120" s="293"/>
      <c r="Z120" s="293"/>
      <c r="AA120" s="293"/>
      <c r="AB120" s="293"/>
    </row>
    <row r="121" spans="2:28" ht="69" customHeight="1">
      <c r="B121" s="222"/>
      <c r="C121" s="297"/>
      <c r="D121" s="293"/>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2:28" ht="69" customHeight="1">
      <c r="B122" s="222"/>
      <c r="C122" s="297"/>
      <c r="D122" s="293"/>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2:28" ht="69" customHeight="1">
      <c r="B123" s="222"/>
      <c r="C123" s="297"/>
      <c r="D123" s="293"/>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2:28" ht="69" customHeight="1">
      <c r="B124" s="222"/>
      <c r="C124" s="297"/>
      <c r="D124" s="293"/>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2:28" ht="69" customHeight="1">
      <c r="B125" s="222"/>
      <c r="C125" s="297"/>
      <c r="D125" s="293"/>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2:28" ht="69" customHeight="1">
      <c r="B126" s="222"/>
      <c r="C126" s="297"/>
      <c r="D126" s="293"/>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2:28" ht="69" customHeight="1">
      <c r="B127" s="222"/>
      <c r="C127" s="297"/>
      <c r="D127" s="293"/>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2:28" ht="69" customHeight="1">
      <c r="B128" s="222"/>
      <c r="C128" s="297"/>
      <c r="D128" s="293"/>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2:28" ht="69" customHeight="1">
      <c r="B129" s="222"/>
      <c r="C129" s="297"/>
      <c r="D129" s="293"/>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2:28" ht="69" customHeight="1">
      <c r="B130" s="222"/>
      <c r="C130" s="297"/>
      <c r="D130" s="293"/>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2:28" ht="69" customHeight="1">
      <c r="B131" s="222"/>
      <c r="C131" s="297"/>
      <c r="D131" s="293"/>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2:28" ht="69" customHeight="1">
      <c r="B132" s="222"/>
      <c r="C132" s="297"/>
      <c r="D132" s="293"/>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2:28" ht="69" customHeight="1">
      <c r="B133" s="222"/>
      <c r="C133" s="297"/>
      <c r="D133" s="293"/>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2:28" ht="69" customHeight="1">
      <c r="B134" s="222"/>
      <c r="C134" s="297"/>
      <c r="D134" s="293"/>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2:28" ht="69" customHeight="1">
      <c r="B135" s="222"/>
      <c r="C135" s="297"/>
      <c r="D135" s="293"/>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2:28" ht="69" customHeight="1">
      <c r="B136" s="222"/>
      <c r="C136" s="297"/>
      <c r="D136" s="293"/>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2:28" ht="69" customHeight="1">
      <c r="B137" s="222"/>
      <c r="C137" s="297"/>
      <c r="D137" s="293"/>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2:28" ht="69" customHeight="1">
      <c r="B138" s="222"/>
      <c r="C138" s="297"/>
      <c r="D138" s="293"/>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2:28" ht="69" customHeight="1">
      <c r="B139" s="222"/>
      <c r="C139" s="297"/>
      <c r="D139" s="293"/>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2:28" ht="69" customHeight="1">
      <c r="B140" s="222"/>
      <c r="C140" s="297"/>
      <c r="D140" s="293"/>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2:28" ht="69" customHeight="1">
      <c r="B141" s="222"/>
      <c r="C141" s="297"/>
      <c r="D141" s="293"/>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2:28" ht="69" customHeight="1">
      <c r="B142" s="222"/>
      <c r="C142" s="297"/>
      <c r="D142" s="293"/>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2:28" ht="69" customHeight="1">
      <c r="B143" s="222"/>
      <c r="C143" s="297"/>
      <c r="D143" s="293"/>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2:28" ht="69" customHeight="1">
      <c r="B144" s="222"/>
      <c r="C144" s="297"/>
      <c r="D144" s="293"/>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2:28" ht="69" customHeight="1">
      <c r="B145" s="222"/>
      <c r="C145" s="297"/>
      <c r="D145" s="293"/>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2:28" ht="69" customHeight="1">
      <c r="B146" s="222"/>
      <c r="C146" s="297"/>
      <c r="D146" s="293"/>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2:28" ht="69" customHeight="1">
      <c r="B147" s="222"/>
      <c r="C147" s="297"/>
      <c r="D147" s="293"/>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2:28" ht="69" customHeight="1">
      <c r="B148" s="222"/>
      <c r="C148" s="297"/>
      <c r="D148" s="293"/>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2:28" ht="69" customHeight="1">
      <c r="B149" s="222"/>
      <c r="C149" s="297"/>
      <c r="D149" s="293"/>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2:28" ht="69" customHeight="1">
      <c r="B150" s="222"/>
      <c r="C150" s="297"/>
      <c r="D150" s="293"/>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2:28" ht="69" customHeight="1">
      <c r="B151" s="222"/>
      <c r="C151" s="297"/>
      <c r="D151" s="293"/>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2:28" ht="69" customHeight="1">
      <c r="B152" s="222"/>
      <c r="C152" s="297"/>
      <c r="D152" s="293"/>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2:28" ht="69" customHeight="1">
      <c r="B153" s="222"/>
      <c r="C153" s="297"/>
      <c r="D153" s="293"/>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2:28" ht="69" customHeight="1">
      <c r="B154" s="222"/>
      <c r="C154" s="297"/>
      <c r="D154" s="293"/>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2:28" ht="69" customHeight="1">
      <c r="B155" s="222"/>
      <c r="C155" s="297"/>
      <c r="D155" s="293"/>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2:28" ht="69" customHeight="1">
      <c r="B156" s="222"/>
      <c r="C156" s="297"/>
      <c r="D156" s="293"/>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2:28" ht="69" customHeight="1">
      <c r="B157" s="222"/>
      <c r="C157" s="297"/>
      <c r="D157" s="293"/>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2:28" ht="69" customHeight="1">
      <c r="B158" s="222"/>
      <c r="C158" s="297"/>
      <c r="D158" s="293"/>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2:28" ht="69" customHeight="1">
      <c r="B159" s="222"/>
      <c r="C159" s="297"/>
      <c r="D159" s="293"/>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2:28" ht="69" customHeight="1">
      <c r="B160" s="222"/>
      <c r="C160" s="297"/>
      <c r="D160" s="293"/>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2:28" ht="69" customHeight="1">
      <c r="B161" s="222"/>
      <c r="C161" s="297"/>
      <c r="D161" s="293"/>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2:28" ht="69" customHeight="1">
      <c r="B162" s="222"/>
      <c r="C162" s="297"/>
      <c r="D162" s="293"/>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2:28" ht="69" customHeight="1">
      <c r="B163" s="222"/>
      <c r="C163" s="297"/>
      <c r="D163" s="293"/>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2:28" ht="69" customHeight="1">
      <c r="B164" s="222"/>
      <c r="C164" s="297"/>
      <c r="D164" s="293"/>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2:28" ht="69" customHeight="1">
      <c r="B165" s="222"/>
      <c r="C165" s="297"/>
      <c r="D165" s="293"/>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2:28" ht="69" customHeight="1">
      <c r="B166" s="222"/>
      <c r="C166" s="297"/>
      <c r="D166" s="293"/>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2:28" ht="69" customHeight="1">
      <c r="B167" s="222"/>
      <c r="C167" s="297"/>
      <c r="D167" s="293"/>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2:28" ht="69" customHeight="1">
      <c r="B168" s="222"/>
      <c r="C168" s="297"/>
      <c r="D168" s="293"/>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2:28" ht="69" customHeight="1">
      <c r="B169" s="222"/>
      <c r="C169" s="297"/>
      <c r="D169" s="293"/>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2:28" ht="69" customHeight="1">
      <c r="B170" s="222"/>
      <c r="C170" s="297"/>
      <c r="D170" s="293"/>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2:28" ht="69" customHeight="1">
      <c r="B171" s="222"/>
      <c r="C171" s="297"/>
      <c r="D171" s="293"/>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2:28" ht="69" customHeight="1">
      <c r="B172" s="222"/>
      <c r="C172" s="297"/>
      <c r="D172" s="293"/>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2:28" ht="69" customHeight="1">
      <c r="B173" s="222"/>
      <c r="C173" s="297"/>
      <c r="D173" s="293"/>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2:28" ht="69" customHeight="1">
      <c r="B174" s="222"/>
      <c r="C174" s="297"/>
      <c r="D174" s="293"/>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2:28" ht="69" customHeight="1">
      <c r="B175" s="222"/>
      <c r="C175" s="297"/>
      <c r="D175" s="293"/>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2:28" ht="69" customHeight="1">
      <c r="B176" s="222"/>
      <c r="C176" s="297"/>
      <c r="D176" s="293"/>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2:28" ht="69" customHeight="1">
      <c r="B177" s="222"/>
      <c r="C177" s="297"/>
      <c r="D177" s="293"/>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2:28" ht="69" customHeight="1">
      <c r="B178" s="222"/>
      <c r="C178" s="297"/>
      <c r="D178" s="293"/>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2:28" ht="69" customHeight="1">
      <c r="B179" s="222"/>
      <c r="C179" s="297"/>
      <c r="D179" s="293"/>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2:28" ht="69" customHeight="1">
      <c r="B180" s="222"/>
      <c r="C180" s="297"/>
      <c r="D180" s="293"/>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2:28" ht="69" customHeight="1">
      <c r="B181" s="222"/>
      <c r="C181" s="297"/>
      <c r="D181" s="293"/>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2:28" ht="69" customHeight="1">
      <c r="B182" s="222"/>
      <c r="C182" s="297"/>
      <c r="D182" s="293"/>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2:28" ht="69" customHeight="1">
      <c r="B183" s="222"/>
      <c r="C183" s="297"/>
      <c r="D183" s="293"/>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2:28" ht="69" customHeight="1">
      <c r="B184" s="222"/>
      <c r="C184" s="297"/>
      <c r="D184" s="293"/>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2:28" ht="69" customHeight="1">
      <c r="B185" s="222"/>
      <c r="C185" s="297"/>
      <c r="D185" s="293"/>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2:28" ht="69" customHeight="1">
      <c r="B186" s="222"/>
      <c r="C186" s="297"/>
      <c r="D186" s="293"/>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2:28" ht="69" customHeight="1">
      <c r="B187" s="222"/>
      <c r="C187" s="297"/>
      <c r="D187" s="293"/>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2:28" ht="69" customHeight="1">
      <c r="B188" s="222"/>
      <c r="C188" s="297"/>
      <c r="D188" s="293"/>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2:28" ht="69" customHeight="1">
      <c r="B189" s="222"/>
      <c r="C189" s="297"/>
      <c r="D189" s="293"/>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2:28" ht="69" customHeight="1">
      <c r="B190" s="222"/>
      <c r="C190" s="297"/>
      <c r="D190" s="293"/>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2:28" ht="69" customHeight="1">
      <c r="B191" s="222"/>
      <c r="C191" s="297"/>
      <c r="D191" s="293"/>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2:28" ht="69" customHeight="1">
      <c r="B192" s="222"/>
      <c r="C192" s="297"/>
      <c r="D192" s="293"/>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2:28" ht="69" customHeight="1">
      <c r="B193" s="222"/>
      <c r="C193" s="297"/>
      <c r="D193" s="293"/>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2:28" ht="69" customHeight="1">
      <c r="B194" s="222"/>
      <c r="C194" s="297"/>
      <c r="D194" s="293"/>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2:28" ht="69" customHeight="1">
      <c r="B195" s="222"/>
      <c r="C195" s="297"/>
      <c r="D195" s="293"/>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2:28" ht="69" customHeight="1">
      <c r="B196" s="222"/>
      <c r="C196" s="297"/>
      <c r="D196" s="293"/>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2:28" ht="69" customHeight="1">
      <c r="B197" s="222"/>
      <c r="C197" s="297"/>
      <c r="D197" s="293"/>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2:28" ht="69" customHeight="1">
      <c r="B198" s="222"/>
      <c r="C198" s="297"/>
      <c r="D198" s="293"/>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2:28" ht="69" customHeight="1">
      <c r="B199" s="222"/>
      <c r="C199" s="297"/>
      <c r="D199" s="293"/>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2:28" ht="69" customHeight="1">
      <c r="B200" s="222"/>
      <c r="C200" s="297"/>
      <c r="D200" s="293"/>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2:28" ht="69" customHeight="1">
      <c r="B201" s="222"/>
      <c r="C201" s="297"/>
      <c r="D201" s="293"/>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2:28" ht="69" customHeight="1">
      <c r="B202" s="222"/>
      <c r="C202" s="297"/>
      <c r="D202" s="293"/>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2:28" ht="69" customHeight="1">
      <c r="B203" s="222"/>
      <c r="C203" s="297"/>
      <c r="D203" s="293"/>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2:28" ht="69" customHeight="1">
      <c r="B204" s="222"/>
      <c r="C204" s="297"/>
      <c r="D204" s="293"/>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2:28" ht="69" customHeight="1">
      <c r="B205" s="222"/>
      <c r="C205" s="297"/>
      <c r="D205" s="293"/>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2:28" ht="69" customHeight="1">
      <c r="B206" s="222"/>
      <c r="C206" s="297"/>
      <c r="D206" s="293"/>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2:28" ht="69" customHeight="1">
      <c r="B207" s="222"/>
      <c r="C207" s="297"/>
      <c r="D207" s="293"/>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2:28" ht="69" customHeight="1">
      <c r="B208" s="222"/>
      <c r="C208" s="297"/>
      <c r="D208" s="293"/>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2:28" ht="69" customHeight="1">
      <c r="B209" s="222"/>
      <c r="C209" s="297"/>
      <c r="D209" s="293"/>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2:28" ht="69" customHeight="1">
      <c r="B210" s="222"/>
      <c r="C210" s="297"/>
      <c r="D210" s="293"/>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2:28" ht="69" customHeight="1">
      <c r="B211" s="222"/>
      <c r="C211" s="297"/>
      <c r="D211" s="293"/>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2:28" ht="69" customHeight="1">
      <c r="B212" s="222"/>
      <c r="C212" s="297"/>
      <c r="D212" s="293"/>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2:28" ht="69" customHeight="1">
      <c r="B213" s="222"/>
      <c r="C213" s="297"/>
      <c r="D213" s="293"/>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2:28" ht="69" customHeight="1">
      <c r="B214" s="222"/>
      <c r="C214" s="297"/>
      <c r="D214" s="293"/>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2:28" ht="69" customHeight="1">
      <c r="B215" s="222"/>
      <c r="C215" s="297"/>
      <c r="D215" s="293"/>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2:28" ht="69" customHeight="1">
      <c r="B216" s="222"/>
      <c r="C216" s="297"/>
      <c r="D216" s="293"/>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2:28" ht="69" customHeight="1">
      <c r="B217" s="222"/>
      <c r="C217" s="297"/>
      <c r="D217" s="293"/>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2:28" ht="69" customHeight="1">
      <c r="B218" s="222"/>
      <c r="C218" s="297"/>
      <c r="D218" s="293"/>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2:28" ht="69" customHeight="1">
      <c r="B219" s="222"/>
      <c r="C219" s="297"/>
      <c r="D219" s="293"/>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2:28" ht="69" customHeight="1">
      <c r="B220" s="222"/>
      <c r="C220" s="297"/>
      <c r="D220" s="293"/>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2:28" ht="69" customHeight="1">
      <c r="B221" s="222"/>
      <c r="C221" s="297"/>
      <c r="D221" s="293"/>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2:28" ht="69" customHeight="1">
      <c r="B222" s="222"/>
      <c r="C222" s="297"/>
      <c r="D222" s="293"/>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2:28" ht="69" customHeight="1">
      <c r="B223" s="222"/>
      <c r="C223" s="297"/>
      <c r="D223" s="293"/>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2:28" ht="69" customHeight="1">
      <c r="B224" s="222"/>
      <c r="C224" s="297"/>
      <c r="D224" s="293"/>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2:28" ht="69" customHeight="1">
      <c r="B225" s="222"/>
      <c r="C225" s="297"/>
      <c r="D225" s="293"/>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2:28" ht="69" customHeight="1">
      <c r="B226" s="222"/>
      <c r="C226" s="297"/>
      <c r="D226" s="293"/>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2:28" ht="69" customHeight="1">
      <c r="B227" s="222"/>
      <c r="C227" s="297"/>
      <c r="D227" s="293"/>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2:28" ht="69" customHeight="1">
      <c r="B228" s="222"/>
      <c r="C228" s="297"/>
      <c r="D228" s="293"/>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2:28" ht="69" customHeight="1">
      <c r="B229" s="222"/>
      <c r="C229" s="297"/>
      <c r="D229" s="293"/>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2:28" ht="69" customHeight="1">
      <c r="B230" s="222"/>
      <c r="C230" s="297"/>
      <c r="D230" s="293"/>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2:28" ht="69" customHeight="1">
      <c r="B231" s="222"/>
      <c r="C231" s="297"/>
      <c r="D231" s="293"/>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2:28" ht="69" customHeight="1">
      <c r="B232" s="222"/>
      <c r="C232" s="297"/>
      <c r="D232" s="293"/>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2:28" ht="69" customHeight="1">
      <c r="B233" s="222"/>
      <c r="C233" s="297"/>
      <c r="D233" s="293"/>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2:28" ht="69" customHeight="1">
      <c r="B234" s="222"/>
      <c r="C234" s="297"/>
      <c r="D234" s="293"/>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2:28" ht="69" customHeight="1">
      <c r="B235" s="222"/>
      <c r="C235" s="297"/>
      <c r="D235" s="293"/>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2:28" ht="69" customHeight="1">
      <c r="B236" s="222"/>
      <c r="C236" s="297"/>
      <c r="D236" s="293"/>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2:28" ht="69" customHeight="1">
      <c r="B237" s="222"/>
      <c r="C237" s="297"/>
      <c r="D237" s="293"/>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2:28" ht="69" customHeight="1">
      <c r="B238" s="222"/>
      <c r="C238" s="297"/>
      <c r="D238" s="293"/>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2:28" ht="69" customHeight="1">
      <c r="B239" s="222"/>
      <c r="C239" s="297"/>
      <c r="D239" s="293"/>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2:28" ht="69" customHeight="1">
      <c r="B240" s="222"/>
      <c r="C240" s="297"/>
      <c r="D240" s="293"/>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2:28" ht="69" customHeight="1">
      <c r="B241" s="222"/>
      <c r="C241" s="297"/>
      <c r="D241" s="293"/>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2:28" ht="69" customHeight="1">
      <c r="B242" s="222"/>
      <c r="C242" s="297"/>
      <c r="D242" s="293"/>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2:28" ht="69" customHeight="1">
      <c r="B243" s="222"/>
      <c r="C243" s="297"/>
      <c r="D243" s="293"/>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2:28" ht="69" customHeight="1">
      <c r="B244" s="222"/>
      <c r="C244" s="297"/>
      <c r="D244" s="293"/>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2:28" ht="69" customHeight="1">
      <c r="B245" s="222"/>
      <c r="C245" s="297"/>
      <c r="D245" s="293"/>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2:28" ht="69" customHeight="1">
      <c r="B246" s="222"/>
      <c r="C246" s="297"/>
      <c r="D246" s="293"/>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2:28" ht="69" customHeight="1">
      <c r="B247" s="222"/>
      <c r="C247" s="297"/>
      <c r="D247" s="293"/>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2:28" ht="69" customHeight="1">
      <c r="B248" s="222"/>
      <c r="C248" s="297"/>
      <c r="D248" s="293"/>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2:28" ht="69" customHeight="1">
      <c r="B249" s="222"/>
      <c r="C249" s="297"/>
      <c r="D249" s="293"/>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2:28" ht="69" customHeight="1">
      <c r="B250" s="222"/>
      <c r="C250" s="297"/>
      <c r="D250" s="293"/>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2:28" ht="69" customHeight="1">
      <c r="B251" s="222"/>
      <c r="C251" s="297"/>
      <c r="D251" s="293"/>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2:28" ht="69" customHeight="1">
      <c r="B252" s="222"/>
      <c r="C252" s="297"/>
      <c r="D252" s="293"/>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2:28" ht="69" customHeight="1">
      <c r="B253" s="222"/>
      <c r="C253" s="297"/>
      <c r="D253" s="293"/>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2:28" ht="69" customHeight="1">
      <c r="B254" s="222"/>
      <c r="C254" s="297"/>
      <c r="D254" s="293"/>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2:28" ht="69" customHeight="1">
      <c r="B255" s="222"/>
      <c r="C255" s="297"/>
      <c r="D255" s="293"/>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2:28" ht="69" customHeight="1">
      <c r="B256" s="222"/>
      <c r="C256" s="297"/>
      <c r="D256" s="293"/>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2:28" ht="69" customHeight="1">
      <c r="B257" s="222"/>
      <c r="C257" s="297"/>
      <c r="D257" s="293"/>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2:28" ht="69" customHeight="1">
      <c r="B258" s="222"/>
      <c r="C258" s="297"/>
      <c r="D258" s="293"/>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2:28" ht="69" customHeight="1">
      <c r="B259" s="222"/>
      <c r="C259" s="297"/>
      <c r="D259" s="293"/>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2:28" ht="69" customHeight="1">
      <c r="B260" s="222"/>
      <c r="C260" s="297"/>
      <c r="D260" s="293"/>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2:28" ht="69" customHeight="1">
      <c r="B261" s="222"/>
      <c r="C261" s="297"/>
      <c r="D261" s="293"/>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2:28" ht="69" customHeight="1">
      <c r="B262" s="222"/>
      <c r="C262" s="297"/>
      <c r="D262" s="293"/>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2:28" ht="69" customHeight="1">
      <c r="B263" s="222"/>
      <c r="C263" s="297"/>
      <c r="D263" s="293"/>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2:28" ht="69" customHeight="1">
      <c r="B264" s="222"/>
      <c r="C264" s="297"/>
      <c r="D264" s="293"/>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2:28" ht="69" customHeight="1">
      <c r="B265" s="222"/>
      <c r="C265" s="297"/>
      <c r="D265" s="293"/>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2:28" ht="69" customHeight="1">
      <c r="B266" s="222"/>
      <c r="C266" s="297"/>
      <c r="D266" s="293"/>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2:28" ht="69" customHeight="1">
      <c r="B267" s="222"/>
      <c r="C267" s="297"/>
      <c r="D267" s="293"/>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2:28" ht="69" customHeight="1">
      <c r="B268" s="222"/>
      <c r="C268" s="297"/>
      <c r="D268" s="293"/>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2:28" ht="69" customHeight="1">
      <c r="B269" s="222"/>
      <c r="C269" s="297"/>
      <c r="D269" s="293"/>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2:28" ht="69" customHeight="1">
      <c r="B270" s="222"/>
      <c r="C270" s="297"/>
      <c r="D270" s="293"/>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2:28" ht="69" customHeight="1">
      <c r="B271" s="222"/>
      <c r="C271" s="297"/>
      <c r="D271" s="293"/>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2:28" ht="69" customHeight="1">
      <c r="B272" s="222"/>
      <c r="C272" s="297"/>
      <c r="D272" s="293"/>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2:28" ht="69" customHeight="1">
      <c r="B273" s="222"/>
      <c r="C273" s="297"/>
      <c r="D273" s="293"/>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2:28" ht="69" customHeight="1">
      <c r="B274" s="222"/>
      <c r="C274" s="297"/>
      <c r="D274" s="293"/>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2:28" ht="69" customHeight="1">
      <c r="B275" s="222"/>
      <c r="C275" s="297"/>
      <c r="D275" s="293"/>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2:28" ht="69" customHeight="1">
      <c r="B276" s="222"/>
      <c r="C276" s="297"/>
      <c r="D276" s="293"/>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2:28" ht="69" customHeight="1">
      <c r="B277" s="222"/>
      <c r="C277" s="297"/>
      <c r="D277" s="293"/>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2:28" ht="69" customHeight="1">
      <c r="B278" s="222"/>
      <c r="C278" s="297"/>
      <c r="D278" s="293"/>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2:28" ht="69" customHeight="1">
      <c r="B279" s="222"/>
      <c r="C279" s="297"/>
      <c r="D279" s="293"/>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2:28" ht="69" customHeight="1">
      <c r="B280" s="222"/>
      <c r="C280" s="297"/>
      <c r="D280" s="293"/>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2:28" ht="69" customHeight="1">
      <c r="B281" s="222"/>
      <c r="C281" s="297"/>
      <c r="D281" s="293"/>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2:28" ht="69" customHeight="1">
      <c r="B282" s="222"/>
      <c r="C282" s="297"/>
      <c r="D282" s="293"/>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2:28" ht="69" customHeight="1">
      <c r="B283" s="222"/>
      <c r="C283" s="297"/>
      <c r="D283" s="293"/>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2:28" ht="69" customHeight="1">
      <c r="B284" s="222"/>
      <c r="C284" s="297"/>
      <c r="D284" s="293"/>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2:28" ht="69" customHeight="1">
      <c r="B285" s="222"/>
      <c r="C285" s="297"/>
      <c r="D285" s="293"/>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2:28" ht="69" customHeight="1">
      <c r="B286" s="222"/>
      <c r="C286" s="297"/>
      <c r="D286" s="293"/>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2:28" ht="69" customHeight="1">
      <c r="B287" s="222"/>
      <c r="C287" s="297"/>
      <c r="D287" s="293"/>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2:28" ht="69" customHeight="1">
      <c r="B288" s="222"/>
      <c r="C288" s="297"/>
      <c r="D288" s="293"/>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2:28" ht="69" customHeight="1">
      <c r="B289" s="222"/>
      <c r="C289" s="297"/>
      <c r="D289" s="293"/>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2:28" ht="69" customHeight="1">
      <c r="B290" s="222"/>
      <c r="C290" s="297"/>
      <c r="D290" s="293"/>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2:28" ht="69" customHeight="1">
      <c r="B291" s="222"/>
      <c r="C291" s="297"/>
      <c r="D291" s="293"/>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2:28" ht="69" customHeight="1">
      <c r="B292" s="222"/>
      <c r="C292" s="297"/>
      <c r="D292" s="293"/>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2:28" ht="69" customHeight="1">
      <c r="B293" s="222"/>
      <c r="C293" s="297"/>
      <c r="D293" s="293"/>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2:28" ht="69" customHeight="1">
      <c r="B294" s="222"/>
      <c r="C294" s="297"/>
      <c r="D294" s="293"/>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2:28" ht="69" customHeight="1">
      <c r="B295" s="222"/>
      <c r="C295" s="297"/>
      <c r="D295" s="293"/>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2:28" ht="69" customHeight="1">
      <c r="B296" s="222"/>
      <c r="C296" s="297"/>
      <c r="D296" s="293"/>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2:28" ht="69" customHeight="1">
      <c r="B297" s="222"/>
      <c r="C297" s="297"/>
      <c r="D297" s="293"/>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2:28" ht="69" customHeight="1">
      <c r="B298" s="222"/>
      <c r="C298" s="297"/>
      <c r="D298" s="293"/>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2:28" ht="69" customHeight="1">
      <c r="B299" s="222"/>
      <c r="C299" s="297"/>
      <c r="D299" s="293"/>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2:28" ht="69" customHeight="1">
      <c r="B300" s="222"/>
      <c r="C300" s="297"/>
      <c r="D300" s="293"/>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2:28" ht="69" customHeight="1">
      <c r="B301" s="222"/>
      <c r="C301" s="297"/>
      <c r="D301" s="293"/>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2:28" ht="69" customHeight="1">
      <c r="B302" s="222"/>
      <c r="C302" s="297"/>
      <c r="D302" s="293"/>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2:28" ht="69" customHeight="1">
      <c r="B303" s="222"/>
      <c r="C303" s="297"/>
      <c r="D303" s="293"/>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2:28" ht="69" customHeight="1">
      <c r="B304" s="222"/>
      <c r="C304" s="297"/>
      <c r="D304" s="293"/>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2:28" ht="69" customHeight="1">
      <c r="B305" s="222"/>
      <c r="C305" s="297"/>
      <c r="D305" s="293"/>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2:28" ht="69" customHeight="1">
      <c r="B306" s="222"/>
      <c r="C306" s="297"/>
      <c r="D306" s="293"/>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2:28" ht="69" customHeight="1">
      <c r="B307" s="222"/>
      <c r="C307" s="297"/>
      <c r="D307" s="293"/>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2:28" ht="69" customHeight="1">
      <c r="B308" s="222"/>
      <c r="C308" s="297"/>
      <c r="D308" s="293"/>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2:28" ht="69" customHeight="1">
      <c r="B309" s="222"/>
      <c r="C309" s="297"/>
      <c r="D309" s="293"/>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2:28" ht="69" customHeight="1">
      <c r="B310" s="222"/>
      <c r="C310" s="297"/>
      <c r="D310" s="293"/>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2:28" ht="69" customHeight="1">
      <c r="B311" s="222"/>
      <c r="C311" s="297"/>
      <c r="D311" s="293"/>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2:28" ht="69" customHeight="1">
      <c r="B312" s="222"/>
      <c r="C312" s="297"/>
      <c r="D312" s="293"/>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2:28" ht="69" customHeight="1">
      <c r="B313" s="222"/>
      <c r="C313" s="297"/>
      <c r="D313" s="293"/>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2:28" ht="69" customHeight="1">
      <c r="B314" s="222"/>
      <c r="C314" s="297"/>
      <c r="D314" s="293"/>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2:28" ht="69" customHeight="1">
      <c r="B315" s="222"/>
      <c r="C315" s="297"/>
      <c r="D315" s="293"/>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2:28" ht="69" customHeight="1">
      <c r="B316" s="222"/>
      <c r="C316" s="297"/>
      <c r="D316" s="293"/>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2:28" ht="69" customHeight="1">
      <c r="B317" s="222"/>
      <c r="C317" s="297"/>
      <c r="D317" s="293"/>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2:28" ht="69" customHeight="1">
      <c r="B318" s="222"/>
      <c r="C318" s="297"/>
      <c r="D318" s="293"/>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2:28" ht="69" customHeight="1">
      <c r="B319" s="222"/>
      <c r="C319" s="297"/>
      <c r="D319" s="293"/>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2:28" ht="69" customHeight="1">
      <c r="B320" s="222"/>
      <c r="C320" s="297"/>
      <c r="D320" s="293"/>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2:28" ht="69" customHeight="1">
      <c r="B321" s="222"/>
      <c r="C321" s="297"/>
      <c r="D321" s="293"/>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2:28" ht="69" customHeight="1">
      <c r="B322" s="222"/>
      <c r="C322" s="297"/>
      <c r="D322" s="293"/>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2:28" ht="69" customHeight="1">
      <c r="B323" s="222"/>
      <c r="C323" s="297"/>
      <c r="D323" s="293"/>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2:28" ht="69" customHeight="1">
      <c r="B324" s="222"/>
      <c r="C324" s="297"/>
      <c r="D324" s="293"/>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2:28" ht="69" customHeight="1">
      <c r="B325" s="222"/>
      <c r="C325" s="297"/>
      <c r="D325" s="293"/>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2:28" ht="69" customHeight="1">
      <c r="B326" s="222"/>
      <c r="C326" s="297"/>
      <c r="D326" s="293"/>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2:28" ht="69" customHeight="1">
      <c r="B327" s="222"/>
      <c r="C327" s="297"/>
      <c r="D327" s="293"/>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2:28" ht="69" customHeight="1">
      <c r="B328" s="222"/>
      <c r="C328" s="297"/>
      <c r="D328" s="293"/>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2:28" ht="69" customHeight="1">
      <c r="B329" s="222"/>
      <c r="C329" s="297"/>
      <c r="D329" s="293"/>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2:28" ht="69" customHeight="1">
      <c r="B330" s="222"/>
      <c r="C330" s="297"/>
      <c r="D330" s="293"/>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2:28" ht="69" customHeight="1">
      <c r="B331" s="222"/>
      <c r="C331" s="297"/>
      <c r="D331" s="293"/>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2:28" ht="69" customHeight="1">
      <c r="B332" s="222"/>
      <c r="C332" s="297"/>
      <c r="D332" s="293"/>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2:28" ht="69" customHeight="1">
      <c r="B333" s="222"/>
      <c r="C333" s="297"/>
      <c r="D333" s="293"/>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2:28" ht="69" customHeight="1">
      <c r="B334" s="222"/>
      <c r="C334" s="297"/>
      <c r="D334" s="293"/>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2:28" ht="69" customHeight="1">
      <c r="B335" s="222"/>
      <c r="C335" s="297"/>
      <c r="D335" s="293"/>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2:28" ht="69" customHeight="1">
      <c r="B336" s="222"/>
      <c r="C336" s="297"/>
      <c r="D336" s="293"/>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2:28" ht="69" customHeight="1">
      <c r="B337" s="222"/>
      <c r="C337" s="297"/>
      <c r="D337" s="293"/>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2:28" ht="69" customHeight="1">
      <c r="B338" s="222"/>
      <c r="C338" s="297"/>
      <c r="D338" s="293"/>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2:28" ht="69" customHeight="1">
      <c r="B339" s="222"/>
      <c r="C339" s="297"/>
      <c r="D339" s="293"/>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2:28" ht="69" customHeight="1">
      <c r="B340" s="222"/>
      <c r="C340" s="297"/>
      <c r="D340" s="293"/>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2:28" ht="69" customHeight="1">
      <c r="B341" s="222"/>
      <c r="C341" s="297"/>
      <c r="D341" s="293"/>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2:28" ht="69" customHeight="1">
      <c r="B342" s="222"/>
      <c r="C342" s="297"/>
      <c r="D342" s="293"/>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2:28" ht="69" customHeight="1">
      <c r="B343" s="222"/>
      <c r="C343" s="297"/>
      <c r="D343" s="293"/>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2:28" ht="69" customHeight="1">
      <c r="B344" s="222"/>
      <c r="C344" s="297"/>
      <c r="D344" s="293"/>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2:28" ht="69" customHeight="1">
      <c r="B345" s="222"/>
      <c r="C345" s="297"/>
      <c r="D345" s="293"/>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2:28" ht="69" customHeight="1">
      <c r="B346" s="222"/>
      <c r="C346" s="297"/>
      <c r="D346" s="293"/>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2:28" ht="69" customHeight="1">
      <c r="B347" s="222"/>
      <c r="C347" s="297"/>
      <c r="D347" s="293"/>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2:28" ht="69" customHeight="1">
      <c r="B348" s="222"/>
      <c r="C348" s="297"/>
      <c r="D348" s="293"/>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2:28" ht="69" customHeight="1">
      <c r="B349" s="222"/>
      <c r="C349" s="297"/>
      <c r="D349" s="293"/>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2:28" ht="69" customHeight="1">
      <c r="B350" s="222"/>
      <c r="C350" s="297"/>
      <c r="D350" s="293"/>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2:28" ht="69" customHeight="1">
      <c r="B351" s="222"/>
      <c r="C351" s="297"/>
      <c r="D351" s="293"/>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2:28" ht="69" customHeight="1">
      <c r="B352" s="222"/>
      <c r="C352" s="297"/>
      <c r="D352" s="293"/>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2:28" ht="69" customHeight="1">
      <c r="B353" s="222"/>
      <c r="C353" s="297"/>
      <c r="D353" s="293"/>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2:28" ht="69" customHeight="1">
      <c r="B354" s="222"/>
      <c r="C354" s="297"/>
      <c r="D354" s="293"/>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2:28" ht="69" customHeight="1">
      <c r="B355" s="222"/>
      <c r="C355" s="297"/>
      <c r="D355" s="293"/>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2:28" ht="69" customHeight="1">
      <c r="B356" s="222"/>
      <c r="C356" s="297"/>
      <c r="D356" s="293"/>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2:28" ht="69" customHeight="1">
      <c r="B357" s="222"/>
      <c r="C357" s="297"/>
      <c r="D357" s="293"/>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2:28" ht="69" customHeight="1">
      <c r="B358" s="222"/>
      <c r="C358" s="297"/>
      <c r="D358" s="293"/>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2:28" ht="69" customHeight="1">
      <c r="B359" s="222"/>
      <c r="C359" s="297"/>
      <c r="D359" s="293"/>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2:28" ht="69" customHeight="1">
      <c r="B360" s="222"/>
      <c r="C360" s="297"/>
      <c r="D360" s="293"/>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2:28" ht="69" customHeight="1">
      <c r="B361" s="222"/>
      <c r="C361" s="297"/>
      <c r="D361" s="293"/>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2:28" ht="69" customHeight="1">
      <c r="B362" s="222"/>
      <c r="C362" s="297"/>
      <c r="D362" s="293"/>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2:28" ht="69" customHeight="1">
      <c r="B363" s="222"/>
      <c r="C363" s="297"/>
      <c r="D363" s="293"/>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2:28" ht="69" customHeight="1">
      <c r="B364" s="222"/>
      <c r="C364" s="297"/>
      <c r="D364" s="293"/>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2:28" ht="69" customHeight="1">
      <c r="B365" s="222"/>
      <c r="C365" s="297"/>
      <c r="D365" s="293"/>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2:28" ht="69" customHeight="1">
      <c r="B366" s="222"/>
      <c r="C366" s="297"/>
      <c r="D366" s="293"/>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2:28" ht="69" customHeight="1">
      <c r="B367" s="222"/>
      <c r="C367" s="297"/>
      <c r="D367" s="293"/>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2:28" ht="69" customHeight="1">
      <c r="B368" s="222"/>
      <c r="C368" s="297"/>
      <c r="D368" s="293"/>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2:28" ht="69" customHeight="1">
      <c r="B369" s="222"/>
      <c r="C369" s="297"/>
      <c r="D369" s="293"/>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2:28" ht="69" customHeight="1">
      <c r="B370" s="222"/>
      <c r="C370" s="297"/>
      <c r="D370" s="293"/>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2:28" ht="69" customHeight="1">
      <c r="B371" s="222"/>
      <c r="C371" s="297"/>
      <c r="D371" s="293"/>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2:28" ht="69" customHeight="1">
      <c r="B372" s="222"/>
      <c r="C372" s="297"/>
      <c r="D372" s="293"/>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2:28" ht="69" customHeight="1">
      <c r="B373" s="222"/>
      <c r="C373" s="297"/>
      <c r="D373" s="293"/>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2:28" ht="69" customHeight="1">
      <c r="B374" s="222"/>
      <c r="C374" s="297"/>
      <c r="D374" s="293"/>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2:28" ht="69" customHeight="1">
      <c r="B375" s="222"/>
      <c r="C375" s="297"/>
      <c r="D375" s="293"/>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2:28" ht="69" customHeight="1">
      <c r="B376" s="222"/>
      <c r="C376" s="297"/>
      <c r="D376" s="293"/>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2:28" ht="69" customHeight="1">
      <c r="B377" s="222"/>
      <c r="C377" s="297"/>
      <c r="D377" s="293"/>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2:28" ht="69" customHeight="1">
      <c r="B378" s="222"/>
      <c r="C378" s="297"/>
      <c r="D378" s="293"/>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2:28" ht="69" customHeight="1">
      <c r="B379" s="222"/>
      <c r="C379" s="297"/>
      <c r="D379" s="293"/>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2:28" ht="69" customHeight="1">
      <c r="B380" s="222"/>
      <c r="C380" s="297"/>
      <c r="D380" s="293"/>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2:28" ht="69" customHeight="1">
      <c r="B381" s="222"/>
      <c r="C381" s="297"/>
      <c r="D381" s="293"/>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2:28" ht="69" customHeight="1">
      <c r="B382" s="222"/>
      <c r="C382" s="297"/>
      <c r="D382" s="293"/>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2:28" ht="69" customHeight="1">
      <c r="B383" s="222"/>
      <c r="C383" s="297"/>
      <c r="D383" s="293"/>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2:28" ht="69" customHeight="1">
      <c r="B384" s="222"/>
      <c r="C384" s="297"/>
      <c r="D384" s="293"/>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2:28" ht="69" customHeight="1">
      <c r="B385" s="222"/>
      <c r="C385" s="297"/>
      <c r="D385" s="293"/>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2:28" ht="69" customHeight="1">
      <c r="B386" s="222"/>
      <c r="C386" s="297"/>
      <c r="D386" s="293"/>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2:28" ht="69" customHeight="1">
      <c r="B387" s="222"/>
      <c r="C387" s="297"/>
      <c r="D387" s="293"/>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2:28" ht="69" customHeight="1">
      <c r="B388" s="222"/>
      <c r="C388" s="297"/>
      <c r="D388" s="293"/>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2:28" ht="69" customHeight="1">
      <c r="B389" s="222"/>
      <c r="C389" s="297"/>
      <c r="D389" s="293"/>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2:28" ht="69" customHeight="1">
      <c r="B390" s="222"/>
      <c r="C390" s="297"/>
      <c r="D390" s="293"/>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2:28" ht="69" customHeight="1">
      <c r="B391" s="222"/>
      <c r="C391" s="297"/>
      <c r="D391" s="293"/>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2:28" ht="69" customHeight="1">
      <c r="B392" s="222"/>
      <c r="C392" s="297"/>
      <c r="D392" s="293"/>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2:28" ht="69" customHeight="1">
      <c r="B393" s="222"/>
      <c r="C393" s="297"/>
      <c r="D393" s="293"/>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2:28" ht="69" customHeight="1">
      <c r="B394" s="222"/>
      <c r="C394" s="297"/>
      <c r="D394" s="293"/>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2:28" ht="69" customHeight="1">
      <c r="B395" s="222"/>
      <c r="C395" s="297"/>
      <c r="D395" s="293"/>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2:28" ht="69" customHeight="1">
      <c r="B396" s="222"/>
      <c r="C396" s="297"/>
      <c r="D396" s="293"/>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2:28" ht="69" customHeight="1">
      <c r="B397" s="222"/>
      <c r="C397" s="297"/>
      <c r="D397" s="293"/>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2:28" ht="69" customHeight="1">
      <c r="B398" s="222"/>
      <c r="C398" s="297"/>
      <c r="D398" s="293"/>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2:28" ht="69" customHeight="1">
      <c r="B399" s="222"/>
      <c r="C399" s="297"/>
      <c r="D399" s="293"/>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2:28" ht="69" customHeight="1">
      <c r="B400" s="222"/>
      <c r="C400" s="297"/>
      <c r="D400" s="293"/>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2:28" ht="69" customHeight="1">
      <c r="B401" s="222"/>
      <c r="C401" s="297"/>
      <c r="D401" s="293"/>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2:28" ht="69" customHeight="1">
      <c r="B402" s="222"/>
      <c r="C402" s="297"/>
      <c r="D402" s="293"/>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2:28" ht="69" customHeight="1">
      <c r="B403" s="222"/>
      <c r="C403" s="297"/>
      <c r="D403" s="293"/>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2:28" ht="69" customHeight="1">
      <c r="B404" s="222"/>
      <c r="C404" s="297"/>
      <c r="D404" s="293"/>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2:28" ht="69" customHeight="1">
      <c r="B405" s="222"/>
      <c r="C405" s="297"/>
      <c r="D405" s="293"/>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2:28" ht="69" customHeight="1">
      <c r="B406" s="222"/>
      <c r="C406" s="297"/>
      <c r="D406" s="293"/>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2:28" ht="69" customHeight="1">
      <c r="B407" s="222"/>
      <c r="C407" s="297"/>
      <c r="D407" s="293"/>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2:28" ht="69" customHeight="1">
      <c r="B408" s="222"/>
      <c r="C408" s="297"/>
      <c r="D408" s="293"/>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2:28" ht="69" customHeight="1">
      <c r="B409" s="222"/>
      <c r="C409" s="297"/>
      <c r="D409" s="293"/>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2:28" ht="69" customHeight="1">
      <c r="B410" s="222"/>
      <c r="C410" s="297"/>
      <c r="D410" s="293"/>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2:28" ht="69" customHeight="1">
      <c r="B411" s="222"/>
      <c r="C411" s="297"/>
      <c r="D411" s="293"/>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2:28" ht="69" customHeight="1">
      <c r="B412" s="222"/>
      <c r="C412" s="297"/>
      <c r="D412" s="293"/>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2:28" ht="69" customHeight="1">
      <c r="B413" s="222"/>
      <c r="C413" s="297"/>
      <c r="D413" s="293"/>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2:28" ht="69" customHeight="1">
      <c r="B414" s="222"/>
      <c r="C414" s="297"/>
      <c r="D414" s="293"/>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2:28" ht="69" customHeight="1">
      <c r="B415" s="222"/>
      <c r="C415" s="297"/>
      <c r="D415" s="293"/>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2:28" ht="69" customHeight="1">
      <c r="B416" s="222"/>
      <c r="C416" s="297"/>
      <c r="D416" s="293"/>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2:28" ht="69" customHeight="1">
      <c r="B417" s="222"/>
      <c r="C417" s="297"/>
      <c r="D417" s="293"/>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2:28" ht="69" customHeight="1">
      <c r="B418" s="222"/>
      <c r="C418" s="297"/>
      <c r="D418" s="293"/>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2:28" ht="69" customHeight="1">
      <c r="B419" s="222"/>
      <c r="C419" s="297"/>
      <c r="D419" s="293"/>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2:28" ht="69" customHeight="1">
      <c r="B420" s="222"/>
      <c r="C420" s="297"/>
      <c r="D420" s="293"/>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2:28" ht="69" customHeight="1">
      <c r="B421" s="222"/>
      <c r="C421" s="297"/>
      <c r="D421" s="293"/>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2:28" ht="69" customHeight="1">
      <c r="B422" s="222"/>
      <c r="C422" s="297"/>
      <c r="D422" s="293"/>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2:28" ht="69" customHeight="1">
      <c r="B423" s="222"/>
      <c r="C423" s="297"/>
      <c r="D423" s="293"/>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2:28" ht="69" customHeight="1">
      <c r="B424" s="222"/>
      <c r="C424" s="297"/>
      <c r="D424" s="293"/>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2:28" ht="69" customHeight="1">
      <c r="B425" s="222"/>
      <c r="C425" s="297"/>
      <c r="D425" s="293"/>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2:28" ht="69" customHeight="1">
      <c r="B426" s="222"/>
      <c r="C426" s="297"/>
      <c r="D426" s="293"/>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2:28" ht="69" customHeight="1">
      <c r="B427" s="222"/>
      <c r="C427" s="297"/>
      <c r="D427" s="293"/>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2:28" ht="69" customHeight="1">
      <c r="B428" s="222"/>
      <c r="C428" s="297"/>
      <c r="D428" s="293"/>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2:28" ht="69" customHeight="1">
      <c r="B429" s="222"/>
      <c r="C429" s="297"/>
      <c r="D429" s="293"/>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2:28" ht="69" customHeight="1">
      <c r="B430" s="222"/>
      <c r="C430" s="297"/>
      <c r="D430" s="293"/>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2:28" ht="69" customHeight="1">
      <c r="B431" s="222"/>
      <c r="C431" s="297"/>
      <c r="D431" s="293"/>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2:28" ht="69" customHeight="1">
      <c r="B432" s="222"/>
      <c r="C432" s="297"/>
      <c r="D432" s="293"/>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2:28" ht="69" customHeight="1">
      <c r="B433" s="222"/>
      <c r="C433" s="297"/>
      <c r="D433" s="293"/>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2:28" ht="69" customHeight="1">
      <c r="B434" s="222"/>
      <c r="C434" s="297"/>
      <c r="D434" s="293"/>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2:28" ht="69" customHeight="1">
      <c r="B435" s="222"/>
      <c r="C435" s="297"/>
      <c r="D435" s="293"/>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2:28" ht="69" customHeight="1">
      <c r="B436" s="222"/>
      <c r="C436" s="297"/>
      <c r="D436" s="293"/>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2:28" ht="69" customHeight="1">
      <c r="B437" s="222"/>
      <c r="C437" s="297"/>
      <c r="D437" s="293"/>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2:28" ht="69" customHeight="1">
      <c r="B438" s="222"/>
      <c r="C438" s="297"/>
      <c r="D438" s="293"/>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2:28" ht="69" customHeight="1">
      <c r="B439" s="222"/>
      <c r="C439" s="297"/>
      <c r="D439" s="293"/>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2:28" ht="69" customHeight="1">
      <c r="B440" s="222"/>
      <c r="C440" s="297"/>
      <c r="D440" s="293"/>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2:28" ht="69" customHeight="1">
      <c r="B441" s="222"/>
      <c r="C441" s="297"/>
      <c r="D441" s="293"/>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2:28" ht="69" customHeight="1">
      <c r="B442" s="222"/>
      <c r="C442" s="297"/>
      <c r="D442" s="293"/>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2:28" ht="69" customHeight="1">
      <c r="B443" s="222"/>
      <c r="C443" s="297"/>
      <c r="D443" s="293"/>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2:28" ht="69" customHeight="1">
      <c r="B444" s="222"/>
      <c r="C444" s="297"/>
      <c r="D444" s="293"/>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2:28" ht="69" customHeight="1">
      <c r="B445" s="222"/>
      <c r="C445" s="297"/>
      <c r="D445" s="293"/>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2:28" ht="69" customHeight="1">
      <c r="B446" s="222"/>
      <c r="C446" s="297"/>
      <c r="D446" s="293"/>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2:28" ht="69" customHeight="1">
      <c r="B447" s="222"/>
      <c r="C447" s="297"/>
      <c r="D447" s="293"/>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2:28" ht="69" customHeight="1">
      <c r="B448" s="222"/>
      <c r="C448" s="297"/>
      <c r="D448" s="293"/>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2:28" ht="69" customHeight="1">
      <c r="B449" s="222"/>
      <c r="C449" s="297"/>
      <c r="D449" s="293"/>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2:28" ht="69" customHeight="1">
      <c r="B450" s="222"/>
      <c r="C450" s="297"/>
      <c r="D450" s="293"/>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2:28" ht="69" customHeight="1">
      <c r="B451" s="222"/>
      <c r="C451" s="297"/>
      <c r="D451" s="293"/>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2:28" ht="69" customHeight="1">
      <c r="B452" s="222"/>
      <c r="C452" s="297"/>
      <c r="D452" s="293"/>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2:28" ht="69" customHeight="1">
      <c r="B453" s="222"/>
      <c r="C453" s="297"/>
      <c r="D453" s="293"/>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2:28" ht="69" customHeight="1">
      <c r="B454" s="222"/>
      <c r="C454" s="297"/>
      <c r="D454" s="293"/>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2:28" ht="69" customHeight="1">
      <c r="B455" s="222"/>
      <c r="C455" s="297"/>
      <c r="D455" s="293"/>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2:28" ht="69" customHeight="1">
      <c r="B456" s="222"/>
      <c r="C456" s="297"/>
      <c r="D456" s="293"/>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2:28" ht="69" customHeight="1">
      <c r="B457" s="222"/>
      <c r="C457" s="297"/>
      <c r="D457" s="293"/>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2:28" ht="69" customHeight="1">
      <c r="B458" s="222"/>
      <c r="C458" s="297"/>
      <c r="D458" s="293"/>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2:28" ht="69" customHeight="1">
      <c r="B459" s="222"/>
      <c r="C459" s="297"/>
      <c r="D459" s="293"/>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2:28" ht="69" customHeight="1">
      <c r="B460" s="222"/>
      <c r="C460" s="297"/>
      <c r="D460" s="293"/>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2:28" ht="69" customHeight="1">
      <c r="B461" s="222"/>
      <c r="C461" s="297"/>
      <c r="D461" s="293"/>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2:28" ht="69" customHeight="1">
      <c r="B462" s="222"/>
      <c r="C462" s="297"/>
      <c r="D462" s="293"/>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2:28" ht="69" customHeight="1">
      <c r="B463" s="222"/>
      <c r="C463" s="297"/>
      <c r="D463" s="293"/>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2:28" ht="69" customHeight="1">
      <c r="B464" s="222"/>
      <c r="C464" s="297"/>
      <c r="D464" s="293"/>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2:28" ht="69" customHeight="1">
      <c r="B465" s="222"/>
      <c r="C465" s="297"/>
      <c r="D465" s="293"/>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2:28" ht="69" customHeight="1">
      <c r="B466" s="222"/>
      <c r="C466" s="297"/>
      <c r="D466" s="293"/>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2:28" ht="69" customHeight="1">
      <c r="B467" s="222"/>
      <c r="C467" s="297"/>
      <c r="D467" s="293"/>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2:28" ht="69" customHeight="1">
      <c r="B468" s="222"/>
      <c r="C468" s="297"/>
      <c r="D468" s="293"/>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2:28" ht="69" customHeight="1">
      <c r="B469" s="222"/>
      <c r="C469" s="297"/>
      <c r="D469" s="293"/>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2:28" ht="69" customHeight="1">
      <c r="B470" s="222"/>
      <c r="C470" s="297"/>
      <c r="D470" s="293"/>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2:28" ht="69" customHeight="1">
      <c r="B471" s="222"/>
      <c r="C471" s="297"/>
      <c r="D471" s="293"/>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2:28" ht="69" customHeight="1">
      <c r="B472" s="222"/>
      <c r="C472" s="297"/>
      <c r="D472" s="293"/>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2:28" ht="69" customHeight="1">
      <c r="B473" s="222"/>
      <c r="C473" s="297"/>
      <c r="D473" s="293"/>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2:28" ht="69" customHeight="1">
      <c r="B474" s="222"/>
      <c r="C474" s="297"/>
      <c r="D474" s="293"/>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2:28" ht="69" customHeight="1">
      <c r="B475" s="222"/>
      <c r="C475" s="297"/>
      <c r="D475" s="293"/>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2:28" ht="69" customHeight="1">
      <c r="B476" s="222"/>
      <c r="C476" s="297"/>
      <c r="D476" s="293"/>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2:28" ht="69" customHeight="1">
      <c r="B477" s="222"/>
      <c r="C477" s="297"/>
      <c r="D477" s="293"/>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2:28" ht="69" customHeight="1">
      <c r="B478" s="222"/>
      <c r="C478" s="297"/>
      <c r="D478" s="293"/>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2:28" ht="69" customHeight="1">
      <c r="B479" s="222"/>
      <c r="C479" s="297"/>
      <c r="D479" s="293"/>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2:28" ht="69" customHeight="1">
      <c r="B480" s="222"/>
      <c r="C480" s="297"/>
      <c r="D480" s="293"/>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2:28" ht="69" customHeight="1">
      <c r="B481" s="222"/>
      <c r="C481" s="297"/>
      <c r="D481" s="293"/>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2:28" ht="69" customHeight="1">
      <c r="B482" s="222"/>
      <c r="C482" s="297"/>
      <c r="D482" s="293"/>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2:28" ht="69" customHeight="1">
      <c r="B483" s="222"/>
      <c r="C483" s="297"/>
      <c r="D483" s="293"/>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2:28" ht="69" customHeight="1">
      <c r="B484" s="222"/>
      <c r="C484" s="297"/>
      <c r="D484" s="293"/>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2:28" ht="69" customHeight="1">
      <c r="B485" s="222"/>
      <c r="C485" s="297"/>
      <c r="D485" s="293"/>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2:28" ht="69" customHeight="1">
      <c r="B486" s="222"/>
      <c r="C486" s="297"/>
      <c r="D486" s="293"/>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2:28" ht="69" customHeight="1">
      <c r="B487" s="222"/>
      <c r="C487" s="297"/>
      <c r="D487" s="293"/>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2:28" ht="69" customHeight="1">
      <c r="B488" s="222"/>
      <c r="C488" s="297"/>
      <c r="D488" s="293"/>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2:28" ht="69" customHeight="1">
      <c r="B489" s="222"/>
      <c r="C489" s="297"/>
      <c r="D489" s="293"/>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2:28" ht="69" customHeight="1">
      <c r="B490" s="222"/>
      <c r="C490" s="297"/>
      <c r="D490" s="293"/>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2:28" ht="69" customHeight="1">
      <c r="B491" s="222"/>
      <c r="C491" s="297"/>
      <c r="D491" s="293"/>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2:28" ht="69" customHeight="1">
      <c r="B492" s="222"/>
      <c r="C492" s="297"/>
      <c r="D492" s="293"/>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2:28" ht="69" customHeight="1">
      <c r="B493" s="222"/>
      <c r="C493" s="297"/>
      <c r="D493" s="293"/>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2:28" ht="69" customHeight="1">
      <c r="B494" s="222"/>
      <c r="C494" s="297"/>
      <c r="D494" s="293"/>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2:28" ht="69" customHeight="1">
      <c r="B495" s="222"/>
      <c r="C495" s="297"/>
      <c r="D495" s="293"/>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2:28" ht="69" customHeight="1">
      <c r="B496" s="222"/>
      <c r="C496" s="297"/>
      <c r="D496" s="293"/>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2:28" ht="69" customHeight="1">
      <c r="B497" s="222"/>
      <c r="C497" s="297"/>
      <c r="D497" s="293"/>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2:28" ht="69" customHeight="1">
      <c r="B498" s="222"/>
      <c r="C498" s="297"/>
      <c r="D498" s="293"/>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2:28" ht="69" customHeight="1">
      <c r="B499" s="222"/>
      <c r="C499" s="297"/>
      <c r="D499" s="293"/>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2:28" ht="69" customHeight="1">
      <c r="B500" s="222"/>
      <c r="C500" s="297"/>
      <c r="D500" s="293"/>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2:28" ht="69" customHeight="1">
      <c r="B501" s="222"/>
      <c r="C501" s="297"/>
      <c r="D501" s="293"/>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2:28" ht="69" customHeight="1">
      <c r="B502" s="222"/>
      <c r="C502" s="297"/>
      <c r="D502" s="293"/>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2:28" ht="69" customHeight="1">
      <c r="B503" s="222"/>
      <c r="C503" s="297"/>
      <c r="D503" s="293"/>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2:28" ht="69" customHeight="1">
      <c r="B504" s="222"/>
      <c r="C504" s="297"/>
      <c r="D504" s="293"/>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2:28" ht="69" customHeight="1">
      <c r="B505" s="222"/>
      <c r="C505" s="297"/>
      <c r="D505" s="293"/>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2:28" ht="69" customHeight="1">
      <c r="B506" s="222"/>
      <c r="C506" s="297"/>
      <c r="D506" s="293"/>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2:28" ht="69" customHeight="1">
      <c r="B507" s="222"/>
      <c r="C507" s="297"/>
      <c r="D507" s="293"/>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2:28" ht="69" customHeight="1">
      <c r="B508" s="222"/>
      <c r="C508" s="297"/>
      <c r="D508" s="293"/>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2:28" ht="69" customHeight="1">
      <c r="B509" s="222"/>
      <c r="C509" s="297"/>
      <c r="D509" s="293"/>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2:28" ht="69" customHeight="1">
      <c r="B510" s="222"/>
      <c r="C510" s="297"/>
      <c r="D510" s="293"/>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2:28" ht="69" customHeight="1">
      <c r="B511" s="222"/>
      <c r="C511" s="297"/>
      <c r="D511" s="293"/>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2:28" ht="69" customHeight="1">
      <c r="B512" s="222"/>
      <c r="C512" s="297"/>
      <c r="D512" s="293"/>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2:28" ht="69" customHeight="1">
      <c r="B513" s="222"/>
      <c r="C513" s="297"/>
      <c r="D513" s="293"/>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2:28" ht="69" customHeight="1">
      <c r="B514" s="222"/>
      <c r="C514" s="297"/>
      <c r="D514" s="293"/>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2:28" ht="69" customHeight="1">
      <c r="B515" s="222"/>
      <c r="C515" s="297"/>
      <c r="D515" s="293"/>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2:28" ht="69" customHeight="1">
      <c r="B516" s="222"/>
      <c r="C516" s="297"/>
      <c r="D516" s="293"/>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2:28" ht="69" customHeight="1">
      <c r="B517" s="222"/>
      <c r="C517" s="297"/>
      <c r="D517" s="293"/>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2:28" ht="69" customHeight="1">
      <c r="B518" s="222"/>
      <c r="C518" s="297"/>
      <c r="D518" s="293"/>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2:28" ht="69" customHeight="1">
      <c r="B519" s="222"/>
      <c r="C519" s="297"/>
      <c r="D519" s="293"/>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2:28" ht="69" customHeight="1">
      <c r="B520" s="222"/>
      <c r="C520" s="297"/>
      <c r="D520" s="293"/>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2:28" ht="69" customHeight="1">
      <c r="B521" s="222"/>
      <c r="C521" s="297"/>
      <c r="D521" s="293"/>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2:28" ht="69" customHeight="1">
      <c r="B522" s="222"/>
      <c r="C522" s="297"/>
      <c r="D522" s="293"/>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2:28" ht="69" customHeight="1">
      <c r="B523" s="222"/>
      <c r="C523" s="297"/>
      <c r="D523" s="293"/>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2:28" ht="69" customHeight="1">
      <c r="B524" s="222"/>
      <c r="C524" s="297"/>
      <c r="D524" s="293"/>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2:28" ht="69" customHeight="1">
      <c r="B525" s="222"/>
      <c r="C525" s="297"/>
      <c r="D525" s="293"/>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2:28" ht="69" customHeight="1">
      <c r="B526" s="222"/>
      <c r="C526" s="297"/>
      <c r="D526" s="293"/>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2:28" ht="69" customHeight="1">
      <c r="B527" s="222"/>
      <c r="C527" s="297"/>
      <c r="D527" s="293"/>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2:28" ht="69" customHeight="1">
      <c r="B528" s="222"/>
      <c r="C528" s="297"/>
      <c r="D528" s="293"/>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2:28" ht="69" customHeight="1">
      <c r="B529" s="222"/>
      <c r="C529" s="297"/>
      <c r="D529" s="293"/>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2:28" ht="69" customHeight="1">
      <c r="B530" s="222"/>
      <c r="C530" s="297"/>
      <c r="D530" s="293"/>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2:28" ht="69" customHeight="1">
      <c r="B531" s="222"/>
      <c r="C531" s="297"/>
      <c r="D531" s="293"/>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2:28" ht="69" customHeight="1">
      <c r="B532" s="222"/>
      <c r="C532" s="297"/>
      <c r="D532" s="293"/>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2:28" ht="69" customHeight="1">
      <c r="B533" s="222"/>
      <c r="C533" s="297"/>
      <c r="D533" s="293"/>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2:28" ht="69" customHeight="1">
      <c r="B534" s="222"/>
      <c r="C534" s="297"/>
      <c r="D534" s="293"/>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2:28" ht="69" customHeight="1">
      <c r="B535" s="222"/>
      <c r="C535" s="297"/>
      <c r="D535" s="293"/>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2:28" ht="69" customHeight="1">
      <c r="B536" s="222"/>
      <c r="C536" s="297"/>
      <c r="D536" s="293"/>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2:28" ht="69" customHeight="1">
      <c r="B537" s="222"/>
      <c r="C537" s="297"/>
      <c r="D537" s="293"/>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2:28" ht="69" customHeight="1">
      <c r="B538" s="222"/>
      <c r="C538" s="297"/>
      <c r="D538" s="293"/>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2:28" ht="69" customHeight="1">
      <c r="B539" s="222"/>
      <c r="C539" s="297"/>
      <c r="D539" s="293"/>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2:28" ht="69" customHeight="1">
      <c r="B540" s="222"/>
      <c r="C540" s="297"/>
      <c r="D540" s="293"/>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2:28" ht="69" customHeight="1">
      <c r="B541" s="222"/>
      <c r="C541" s="297"/>
      <c r="D541" s="293"/>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2:28" ht="69" customHeight="1">
      <c r="B542" s="222"/>
      <c r="C542" s="297"/>
      <c r="D542" s="293"/>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2:28" ht="69" customHeight="1">
      <c r="B543" s="222"/>
      <c r="C543" s="297"/>
      <c r="D543" s="293"/>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2:28" ht="69" customHeight="1">
      <c r="B544" s="222"/>
      <c r="C544" s="297"/>
      <c r="D544" s="293"/>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2:28" ht="69" customHeight="1">
      <c r="B545" s="222"/>
      <c r="C545" s="297"/>
      <c r="D545" s="293"/>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2:28" ht="69" customHeight="1">
      <c r="B546" s="222"/>
      <c r="C546" s="297"/>
      <c r="D546" s="293"/>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2:28" ht="69" customHeight="1">
      <c r="B547" s="222"/>
      <c r="C547" s="297"/>
      <c r="D547" s="293"/>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2:28" ht="69" customHeight="1">
      <c r="B548" s="222"/>
      <c r="C548" s="297"/>
      <c r="D548" s="293"/>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2:28" ht="69" customHeight="1">
      <c r="B549" s="222"/>
      <c r="C549" s="297"/>
      <c r="D549" s="293"/>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2:28" ht="69" customHeight="1">
      <c r="B550" s="222"/>
      <c r="C550" s="297"/>
      <c r="D550" s="293"/>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2:28" ht="69" customHeight="1">
      <c r="B551" s="222"/>
      <c r="C551" s="297"/>
      <c r="D551" s="293"/>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2:28" ht="69" customHeight="1">
      <c r="B552" s="222"/>
      <c r="C552" s="297"/>
      <c r="D552" s="293"/>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2:28" ht="69" customHeight="1">
      <c r="B553" s="222"/>
      <c r="C553" s="297"/>
      <c r="D553" s="293"/>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2:28" ht="69" customHeight="1">
      <c r="B554" s="222"/>
      <c r="C554" s="297"/>
      <c r="D554" s="293"/>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2:28" ht="69" customHeight="1">
      <c r="B555" s="222"/>
      <c r="C555" s="297"/>
      <c r="D555" s="293"/>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2:28" ht="69" customHeight="1">
      <c r="B556" s="222"/>
      <c r="C556" s="297"/>
      <c r="D556" s="293"/>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2:28" ht="69" customHeight="1">
      <c r="B557" s="222"/>
      <c r="C557" s="297"/>
      <c r="D557" s="293"/>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2:28" ht="69" customHeight="1">
      <c r="B558" s="222"/>
      <c r="C558" s="297"/>
      <c r="D558" s="293"/>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2:28" ht="69" customHeight="1">
      <c r="B559" s="222"/>
      <c r="C559" s="297"/>
      <c r="D559" s="293"/>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2:28" ht="69" customHeight="1">
      <c r="B560" s="222"/>
      <c r="C560" s="297"/>
      <c r="D560" s="293"/>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2:28" ht="69" customHeight="1">
      <c r="B561" s="222"/>
      <c r="C561" s="297"/>
      <c r="D561" s="293"/>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2:28" ht="69" customHeight="1">
      <c r="B562" s="222"/>
      <c r="C562" s="297"/>
      <c r="D562" s="293"/>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2:28" ht="69" customHeight="1">
      <c r="B563" s="222"/>
      <c r="C563" s="297"/>
      <c r="D563" s="293"/>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2:28" ht="69" customHeight="1">
      <c r="B564" s="222"/>
      <c r="C564" s="297"/>
      <c r="D564" s="293"/>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2:28" ht="69" customHeight="1">
      <c r="B565" s="222"/>
      <c r="C565" s="297"/>
      <c r="D565" s="293"/>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2:28" ht="69" customHeight="1">
      <c r="B566" s="222"/>
      <c r="C566" s="297"/>
      <c r="D566" s="293"/>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2:28" ht="69" customHeight="1">
      <c r="B567" s="222"/>
      <c r="C567" s="297"/>
      <c r="D567" s="293"/>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2:28" ht="69" customHeight="1">
      <c r="B568" s="222"/>
      <c r="C568" s="297"/>
      <c r="D568" s="293"/>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2:28" ht="69" customHeight="1">
      <c r="B569" s="222"/>
      <c r="C569" s="297"/>
      <c r="D569" s="293"/>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2:28" ht="69" customHeight="1">
      <c r="B570" s="222"/>
      <c r="C570" s="297"/>
      <c r="D570" s="293"/>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2:28" ht="69" customHeight="1">
      <c r="B571" s="222"/>
      <c r="C571" s="297"/>
      <c r="D571" s="293"/>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2:28" ht="69" customHeight="1">
      <c r="B572" s="222"/>
      <c r="C572" s="297"/>
      <c r="D572" s="293"/>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2:28" ht="69" customHeight="1">
      <c r="B573" s="222"/>
      <c r="C573" s="297"/>
      <c r="D573" s="293"/>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2:28" ht="69" customHeight="1">
      <c r="B574" s="222"/>
      <c r="C574" s="297"/>
      <c r="D574" s="293"/>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2:28" ht="69" customHeight="1">
      <c r="B575" s="222"/>
      <c r="C575" s="297"/>
      <c r="D575" s="293"/>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2:28" ht="69" customHeight="1">
      <c r="B576" s="222"/>
      <c r="C576" s="297"/>
      <c r="D576" s="293"/>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2:28" ht="69" customHeight="1">
      <c r="B577" s="222"/>
      <c r="C577" s="297"/>
      <c r="D577" s="293"/>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2:28" ht="69" customHeight="1">
      <c r="B578" s="222"/>
      <c r="C578" s="297"/>
      <c r="D578" s="293"/>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2:28" ht="69" customHeight="1">
      <c r="B579" s="222"/>
      <c r="C579" s="297"/>
      <c r="D579" s="293"/>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2:28" ht="69" customHeight="1">
      <c r="B580" s="222"/>
      <c r="C580" s="297"/>
      <c r="D580" s="293"/>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2:28" ht="69" customHeight="1">
      <c r="B581" s="222"/>
      <c r="C581" s="297"/>
      <c r="D581" s="293"/>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2:28" ht="69" customHeight="1">
      <c r="B582" s="222"/>
      <c r="C582" s="297"/>
      <c r="D582" s="293"/>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2:28" ht="69" customHeight="1">
      <c r="B583" s="222"/>
      <c r="C583" s="297"/>
      <c r="D583" s="293"/>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2:28" ht="69" customHeight="1">
      <c r="B584" s="222"/>
      <c r="C584" s="297"/>
      <c r="D584" s="293"/>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2:28" ht="69" customHeight="1">
      <c r="B585" s="222"/>
      <c r="C585" s="297"/>
      <c r="D585" s="293"/>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2:28" ht="69" customHeight="1">
      <c r="B586" s="222"/>
      <c r="C586" s="297"/>
      <c r="D586" s="293"/>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2:28" ht="69" customHeight="1">
      <c r="B587" s="222"/>
      <c r="C587" s="297"/>
      <c r="D587" s="293"/>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2:28" ht="69" customHeight="1">
      <c r="B588" s="222"/>
      <c r="C588" s="297"/>
      <c r="D588" s="293"/>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2:28" ht="69" customHeight="1">
      <c r="B589" s="222"/>
      <c r="C589" s="297"/>
      <c r="D589" s="293"/>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2:28" ht="69" customHeight="1">
      <c r="B590" s="222"/>
      <c r="C590" s="297"/>
      <c r="D590" s="293"/>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2:28" ht="69" customHeight="1">
      <c r="B591" s="222"/>
      <c r="C591" s="297"/>
      <c r="D591" s="293"/>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2:28" ht="69" customHeight="1">
      <c r="B592" s="222"/>
      <c r="C592" s="297"/>
      <c r="D592" s="293"/>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2:28" ht="69" customHeight="1">
      <c r="B593" s="222"/>
      <c r="C593" s="297"/>
      <c r="D593" s="293"/>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2:28" ht="69" customHeight="1">
      <c r="B594" s="222"/>
      <c r="C594" s="297"/>
      <c r="D594" s="293"/>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2:28" ht="69" customHeight="1">
      <c r="B595" s="222"/>
      <c r="C595" s="297"/>
      <c r="D595" s="293"/>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2:28" ht="69" customHeight="1">
      <c r="B596" s="222"/>
      <c r="C596" s="297"/>
      <c r="D596" s="293"/>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2:28" ht="69" customHeight="1">
      <c r="B597" s="222"/>
      <c r="C597" s="297"/>
      <c r="D597" s="293"/>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2:28" ht="69" customHeight="1">
      <c r="B598" s="222"/>
      <c r="C598" s="297"/>
      <c r="D598" s="293"/>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2:28" ht="69" customHeight="1">
      <c r="B599" s="222"/>
      <c r="C599" s="297"/>
      <c r="D599" s="293"/>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2:28" ht="69" customHeight="1">
      <c r="B600" s="222"/>
      <c r="C600" s="297"/>
      <c r="D600" s="293"/>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2:28" ht="69" customHeight="1">
      <c r="B601" s="222"/>
      <c r="C601" s="297"/>
      <c r="D601" s="293"/>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2:28" ht="69" customHeight="1">
      <c r="B602" s="222"/>
      <c r="C602" s="297"/>
      <c r="D602" s="293"/>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2:28" ht="69" customHeight="1">
      <c r="B603" s="222"/>
      <c r="C603" s="297"/>
      <c r="D603" s="293"/>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2:28" ht="69" customHeight="1">
      <c r="B604" s="222"/>
      <c r="C604" s="297"/>
      <c r="D604" s="293"/>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2:28" ht="69" customHeight="1">
      <c r="B605" s="222"/>
      <c r="C605" s="297"/>
      <c r="D605" s="293"/>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2:28" ht="69" customHeight="1">
      <c r="B606" s="222"/>
      <c r="C606" s="297"/>
      <c r="D606" s="293"/>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2:28" ht="69" customHeight="1">
      <c r="B607" s="222"/>
      <c r="C607" s="297"/>
      <c r="D607" s="293"/>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2:28" ht="69" customHeight="1">
      <c r="B608" s="222"/>
      <c r="C608" s="297"/>
      <c r="D608" s="293"/>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2:28" ht="69" customHeight="1">
      <c r="B609" s="222"/>
      <c r="C609" s="297"/>
      <c r="D609" s="293"/>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2:28" ht="69" customHeight="1">
      <c r="B610" s="222"/>
      <c r="C610" s="297"/>
      <c r="D610" s="293"/>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2:28" ht="69" customHeight="1">
      <c r="B611" s="222"/>
      <c r="C611" s="297"/>
      <c r="D611" s="293"/>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2:28" ht="69" customHeight="1">
      <c r="B612" s="222"/>
      <c r="C612" s="297"/>
      <c r="D612" s="293"/>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2:28" ht="69" customHeight="1">
      <c r="B613" s="222"/>
      <c r="C613" s="297"/>
      <c r="D613" s="293"/>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2:28" ht="69" customHeight="1">
      <c r="B614" s="222"/>
      <c r="C614" s="297"/>
      <c r="D614" s="293"/>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2:28" ht="69" customHeight="1">
      <c r="B615" s="222"/>
      <c r="C615" s="297"/>
      <c r="D615" s="293"/>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2:28" ht="69" customHeight="1">
      <c r="B616" s="222"/>
      <c r="C616" s="297"/>
      <c r="D616" s="293"/>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2:28" ht="69" customHeight="1">
      <c r="B617" s="222"/>
      <c r="C617" s="297"/>
      <c r="D617" s="293"/>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2:28" ht="69" customHeight="1">
      <c r="B618" s="222"/>
      <c r="C618" s="297"/>
      <c r="D618" s="293"/>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2:28" ht="69" customHeight="1">
      <c r="B619" s="222"/>
      <c r="C619" s="297"/>
      <c r="D619" s="293"/>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2:28" ht="69" customHeight="1">
      <c r="B620" s="222"/>
      <c r="C620" s="297"/>
      <c r="D620" s="293"/>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2:28" ht="69" customHeight="1">
      <c r="B621" s="222"/>
      <c r="C621" s="297"/>
      <c r="D621" s="293"/>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2:28" ht="69" customHeight="1">
      <c r="B622" s="222"/>
      <c r="C622" s="297"/>
      <c r="D622" s="293"/>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2:28" ht="69" customHeight="1">
      <c r="B623" s="222"/>
      <c r="C623" s="297"/>
      <c r="D623" s="293"/>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2:28" ht="69" customHeight="1">
      <c r="B624" s="222"/>
      <c r="C624" s="297"/>
      <c r="D624" s="293"/>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2:28" ht="69" customHeight="1">
      <c r="B625" s="222"/>
      <c r="C625" s="297"/>
      <c r="D625" s="293"/>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2:28" ht="69" customHeight="1">
      <c r="B626" s="222"/>
      <c r="C626" s="297"/>
      <c r="D626" s="293"/>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2:28" ht="69" customHeight="1">
      <c r="B627" s="222"/>
      <c r="C627" s="297"/>
      <c r="D627" s="293"/>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2:28" ht="69" customHeight="1">
      <c r="B628" s="222"/>
      <c r="C628" s="297"/>
      <c r="D628" s="293"/>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2:28" ht="69" customHeight="1">
      <c r="B629" s="222"/>
      <c r="C629" s="297"/>
      <c r="D629" s="293"/>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2:28" ht="69" customHeight="1">
      <c r="B630" s="222"/>
      <c r="C630" s="297"/>
      <c r="D630" s="293"/>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2:28" ht="69" customHeight="1">
      <c r="B631" s="222"/>
      <c r="C631" s="297"/>
      <c r="D631" s="293"/>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2:28" ht="69" customHeight="1">
      <c r="B632" s="222"/>
      <c r="C632" s="297"/>
      <c r="D632" s="293"/>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2:28" ht="69" customHeight="1">
      <c r="B633" s="222"/>
      <c r="C633" s="297"/>
      <c r="D633" s="293"/>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2:28" ht="69" customHeight="1">
      <c r="B634" s="222"/>
      <c r="C634" s="297"/>
      <c r="D634" s="293"/>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2:28" ht="69" customHeight="1">
      <c r="B635" s="222"/>
      <c r="C635" s="297"/>
      <c r="D635" s="293"/>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2:28" ht="69" customHeight="1">
      <c r="B636" s="222"/>
      <c r="C636" s="297"/>
      <c r="D636" s="293"/>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2:28" ht="69" customHeight="1">
      <c r="B637" s="222"/>
      <c r="C637" s="297"/>
      <c r="D637" s="293"/>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2:28" ht="69" customHeight="1">
      <c r="B638" s="222"/>
      <c r="C638" s="297"/>
      <c r="D638" s="293"/>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2:28" ht="69" customHeight="1">
      <c r="B639" s="222"/>
      <c r="C639" s="297"/>
      <c r="D639" s="293"/>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2:28" ht="69" customHeight="1">
      <c r="B640" s="222"/>
      <c r="C640" s="297"/>
      <c r="D640" s="293"/>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2:28" ht="69" customHeight="1">
      <c r="B641" s="222"/>
      <c r="C641" s="297"/>
      <c r="D641" s="293"/>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2:28" ht="69" customHeight="1">
      <c r="B642" s="222"/>
      <c r="C642" s="297"/>
      <c r="D642" s="293"/>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2:28" ht="69" customHeight="1">
      <c r="B643" s="222"/>
      <c r="C643" s="297"/>
      <c r="D643" s="293"/>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2:28" ht="69" customHeight="1">
      <c r="B644" s="222"/>
      <c r="C644" s="297"/>
      <c r="D644" s="293"/>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2:28" ht="69" customHeight="1">
      <c r="B645" s="222"/>
      <c r="C645" s="297"/>
      <c r="D645" s="293"/>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2:28" ht="69" customHeight="1">
      <c r="B646" s="222"/>
      <c r="C646" s="297"/>
      <c r="D646" s="293"/>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2:28" ht="69" customHeight="1">
      <c r="B647" s="222"/>
      <c r="C647" s="297"/>
      <c r="D647" s="293"/>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2:28" ht="69" customHeight="1">
      <c r="B648" s="222"/>
      <c r="C648" s="297"/>
      <c r="D648" s="293"/>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2:28" ht="69" customHeight="1">
      <c r="B649" s="222"/>
      <c r="C649" s="297"/>
      <c r="D649" s="293"/>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2:28" ht="69" customHeight="1">
      <c r="B650" s="222"/>
      <c r="C650" s="297"/>
      <c r="D650" s="293"/>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2:28" ht="69" customHeight="1">
      <c r="B651" s="222"/>
      <c r="C651" s="297"/>
      <c r="D651" s="293"/>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2:28" ht="69" customHeight="1">
      <c r="B652" s="222"/>
      <c r="C652" s="297"/>
      <c r="D652" s="293"/>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2:28" ht="69" customHeight="1">
      <c r="B653" s="222"/>
      <c r="C653" s="297"/>
      <c r="D653" s="293"/>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2:28" ht="69" customHeight="1">
      <c r="B654" s="222"/>
      <c r="C654" s="297"/>
      <c r="D654" s="293"/>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2:28" ht="69" customHeight="1">
      <c r="B655" s="222"/>
      <c r="C655" s="297"/>
      <c r="D655" s="293"/>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2:28" ht="69" customHeight="1">
      <c r="B656" s="222"/>
      <c r="C656" s="297"/>
      <c r="D656" s="293"/>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2:28" ht="69" customHeight="1">
      <c r="B657" s="222"/>
      <c r="C657" s="297"/>
      <c r="D657" s="293"/>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2:28" ht="69" customHeight="1">
      <c r="B658" s="222"/>
      <c r="C658" s="297"/>
      <c r="D658" s="293"/>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2:28" ht="69" customHeight="1">
      <c r="B659" s="222"/>
      <c r="C659" s="297"/>
      <c r="D659" s="293"/>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2:28" ht="69" customHeight="1">
      <c r="B660" s="222"/>
      <c r="C660" s="297"/>
      <c r="D660" s="293"/>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2:28" ht="69" customHeight="1">
      <c r="B661" s="222"/>
      <c r="C661" s="297"/>
      <c r="D661" s="293"/>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2:28" ht="69" customHeight="1">
      <c r="B662" s="222"/>
      <c r="C662" s="297"/>
      <c r="D662" s="293"/>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2:28" ht="69" customHeight="1">
      <c r="B663" s="222"/>
      <c r="C663" s="297"/>
      <c r="D663" s="293"/>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2:28" ht="69" customHeight="1">
      <c r="B664" s="222"/>
      <c r="C664" s="297"/>
      <c r="D664" s="293"/>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2:28" ht="69" customHeight="1">
      <c r="B665" s="222"/>
      <c r="C665" s="297"/>
      <c r="D665" s="293"/>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2:28" ht="69" customHeight="1">
      <c r="B666" s="222"/>
      <c r="C666" s="297"/>
      <c r="D666" s="293"/>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2:28" ht="69" customHeight="1">
      <c r="B667" s="222"/>
      <c r="C667" s="297"/>
      <c r="D667" s="293"/>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2:28" ht="69" customHeight="1">
      <c r="B668" s="222"/>
      <c r="C668" s="297"/>
      <c r="D668" s="293"/>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2:28" ht="69" customHeight="1">
      <c r="B669" s="222"/>
      <c r="C669" s="297"/>
      <c r="D669" s="293"/>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2:28" ht="69" customHeight="1">
      <c r="B670" s="222"/>
      <c r="C670" s="297"/>
      <c r="D670" s="293"/>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2:28" ht="69" customHeight="1">
      <c r="B671" s="222"/>
      <c r="C671" s="297"/>
      <c r="D671" s="293"/>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2:28" ht="69" customHeight="1">
      <c r="B672" s="222"/>
      <c r="C672" s="297"/>
      <c r="D672" s="293"/>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2:28" ht="69" customHeight="1">
      <c r="B673" s="222"/>
      <c r="C673" s="297"/>
      <c r="D673" s="293"/>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2:28" ht="69" customHeight="1">
      <c r="B674" s="222"/>
      <c r="C674" s="297"/>
      <c r="D674" s="293"/>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2:28" ht="69" customHeight="1">
      <c r="B675" s="222"/>
      <c r="C675" s="297"/>
      <c r="D675" s="293"/>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2:28" ht="69" customHeight="1">
      <c r="B676" s="222"/>
      <c r="C676" s="297"/>
      <c r="D676" s="293"/>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2:28" ht="69" customHeight="1">
      <c r="B677" s="222"/>
      <c r="C677" s="297"/>
      <c r="D677" s="293"/>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2:28" ht="69" customHeight="1">
      <c r="B678" s="222"/>
      <c r="C678" s="297"/>
      <c r="D678" s="293"/>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2:28" ht="69" customHeight="1">
      <c r="B679" s="222"/>
      <c r="C679" s="297"/>
      <c r="D679" s="293"/>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2:28" ht="69" customHeight="1">
      <c r="B680" s="222"/>
      <c r="C680" s="297"/>
      <c r="D680" s="293"/>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2:28" ht="69" customHeight="1">
      <c r="B681" s="222"/>
      <c r="C681" s="297"/>
      <c r="D681" s="293"/>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2:28" ht="69" customHeight="1">
      <c r="B682" s="222"/>
      <c r="C682" s="297"/>
      <c r="D682" s="293"/>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2:28" ht="69" customHeight="1">
      <c r="B683" s="222"/>
      <c r="C683" s="297"/>
      <c r="D683" s="293"/>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2:28" ht="69" customHeight="1">
      <c r="B684" s="222"/>
      <c r="C684" s="297"/>
      <c r="D684" s="293"/>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2:28" ht="69" customHeight="1">
      <c r="B685" s="222"/>
      <c r="C685" s="297"/>
      <c r="D685" s="293"/>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2:28" ht="69" customHeight="1">
      <c r="B686" s="222"/>
      <c r="C686" s="297"/>
      <c r="D686" s="293"/>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2:28" ht="69" customHeight="1">
      <c r="B687" s="222"/>
      <c r="C687" s="297"/>
      <c r="D687" s="293"/>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2:28" ht="69" customHeight="1">
      <c r="B688" s="222"/>
      <c r="C688" s="297"/>
      <c r="D688" s="293"/>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2:28" ht="69" customHeight="1">
      <c r="B689" s="222"/>
      <c r="C689" s="297"/>
      <c r="D689" s="293"/>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2:28" ht="69" customHeight="1">
      <c r="B690" s="222"/>
      <c r="C690" s="297"/>
      <c r="D690" s="293"/>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2:28" ht="69" customHeight="1">
      <c r="B691" s="222"/>
      <c r="C691" s="297"/>
      <c r="D691" s="293"/>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2:28" ht="69" customHeight="1">
      <c r="B692" s="222"/>
      <c r="C692" s="297"/>
      <c r="D692" s="293"/>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2:28" ht="69" customHeight="1">
      <c r="B693" s="222"/>
      <c r="C693" s="297"/>
      <c r="D693" s="293"/>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2:28" ht="69" customHeight="1">
      <c r="B694" s="222"/>
      <c r="C694" s="297"/>
      <c r="D694" s="293"/>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2:28" ht="69" customHeight="1">
      <c r="B695" s="222"/>
      <c r="C695" s="297"/>
      <c r="D695" s="293"/>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2:28" ht="69" customHeight="1">
      <c r="B696" s="222"/>
      <c r="C696" s="297"/>
      <c r="D696" s="293"/>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2:28" ht="69" customHeight="1">
      <c r="B697" s="222"/>
      <c r="C697" s="297"/>
      <c r="D697" s="293"/>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2:28" ht="69" customHeight="1">
      <c r="B698" s="222"/>
      <c r="C698" s="297"/>
      <c r="D698" s="293"/>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2:28" ht="69" customHeight="1">
      <c r="B699" s="222"/>
      <c r="C699" s="297"/>
      <c r="D699" s="293"/>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2:28" ht="69" customHeight="1">
      <c r="B700" s="222"/>
      <c r="C700" s="297"/>
      <c r="D700" s="293"/>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2:28" ht="69" customHeight="1">
      <c r="B701" s="222"/>
      <c r="C701" s="297"/>
      <c r="D701" s="293"/>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2:28" ht="69" customHeight="1">
      <c r="B702" s="222"/>
      <c r="C702" s="297"/>
      <c r="D702" s="293"/>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2:28" ht="69" customHeight="1">
      <c r="B703" s="222"/>
      <c r="C703" s="297"/>
      <c r="D703" s="293"/>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2:28" ht="69" customHeight="1">
      <c r="B704" s="222"/>
      <c r="C704" s="297"/>
      <c r="D704" s="293"/>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2:28" ht="69" customHeight="1">
      <c r="B705" s="222"/>
      <c r="C705" s="297"/>
      <c r="D705" s="293"/>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2:28" ht="69" customHeight="1">
      <c r="B706" s="222"/>
      <c r="C706" s="297"/>
      <c r="D706" s="293"/>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2:28" ht="69" customHeight="1">
      <c r="B707" s="222"/>
      <c r="C707" s="297"/>
      <c r="D707" s="293"/>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2:28" ht="69" customHeight="1">
      <c r="B708" s="222"/>
      <c r="C708" s="297"/>
      <c r="D708" s="293"/>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2:28" ht="69" customHeight="1">
      <c r="B709" s="222"/>
      <c r="C709" s="297"/>
      <c r="D709" s="293"/>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2:28" ht="69" customHeight="1">
      <c r="B710" s="222"/>
      <c r="C710" s="297"/>
      <c r="D710" s="293"/>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2:28" ht="69" customHeight="1">
      <c r="B711" s="222"/>
      <c r="C711" s="297"/>
      <c r="D711" s="293"/>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2:28" ht="69" customHeight="1">
      <c r="B712" s="222"/>
      <c r="C712" s="297"/>
      <c r="D712" s="293"/>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2:28" ht="69" customHeight="1">
      <c r="B713" s="222"/>
      <c r="C713" s="297"/>
      <c r="D713" s="293"/>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2:28" ht="69" customHeight="1">
      <c r="B714" s="222"/>
      <c r="C714" s="297"/>
      <c r="D714" s="293"/>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2:28" ht="69" customHeight="1">
      <c r="B715" s="222"/>
      <c r="C715" s="297"/>
      <c r="D715" s="293"/>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2:28" ht="69" customHeight="1">
      <c r="B716" s="222"/>
      <c r="C716" s="297"/>
      <c r="D716" s="293"/>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2:28" ht="69" customHeight="1">
      <c r="B717" s="222"/>
      <c r="C717" s="297"/>
      <c r="D717" s="293"/>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2:28" ht="69" customHeight="1">
      <c r="B718" s="222"/>
      <c r="C718" s="297"/>
      <c r="D718" s="293"/>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2:28" ht="69" customHeight="1">
      <c r="B719" s="222"/>
      <c r="C719" s="297"/>
      <c r="D719" s="293"/>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2:28" ht="69" customHeight="1">
      <c r="B720" s="222"/>
      <c r="C720" s="297"/>
      <c r="D720" s="293"/>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2:28" ht="69" customHeight="1">
      <c r="B721" s="222"/>
      <c r="C721" s="297"/>
      <c r="D721" s="293"/>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2:28" ht="69" customHeight="1">
      <c r="B722" s="222"/>
      <c r="C722" s="297"/>
      <c r="D722" s="293"/>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2:28" ht="69" customHeight="1">
      <c r="B723" s="222"/>
      <c r="C723" s="297"/>
      <c r="D723" s="293"/>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2:28" ht="69" customHeight="1">
      <c r="B724" s="222"/>
      <c r="C724" s="297"/>
      <c r="D724" s="293"/>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2:28" ht="69" customHeight="1">
      <c r="B725" s="222"/>
      <c r="C725" s="297"/>
      <c r="D725" s="293"/>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2:28" ht="69" customHeight="1">
      <c r="B726" s="222"/>
      <c r="C726" s="297"/>
      <c r="D726" s="293"/>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2:28" ht="69" customHeight="1">
      <c r="B727" s="222"/>
      <c r="C727" s="297"/>
      <c r="D727" s="293"/>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2:28" ht="69" customHeight="1">
      <c r="B728" s="222"/>
      <c r="C728" s="297"/>
      <c r="D728" s="293"/>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2:28" ht="69" customHeight="1">
      <c r="B729" s="222"/>
      <c r="C729" s="297"/>
      <c r="D729" s="293"/>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2:28" ht="69" customHeight="1">
      <c r="B730" s="222"/>
      <c r="C730" s="297"/>
      <c r="D730" s="293"/>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2:28" ht="69" customHeight="1">
      <c r="B731" s="222"/>
      <c r="C731" s="297"/>
      <c r="D731" s="293"/>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2:28" ht="69" customHeight="1">
      <c r="B732" s="222"/>
      <c r="C732" s="297"/>
      <c r="D732" s="293"/>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2:28" ht="69" customHeight="1">
      <c r="B733" s="222"/>
      <c r="C733" s="297"/>
      <c r="D733" s="293"/>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2:28" ht="69" customHeight="1">
      <c r="B734" s="222"/>
      <c r="C734" s="297"/>
      <c r="D734" s="293"/>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2:28" ht="69" customHeight="1">
      <c r="B735" s="222"/>
      <c r="C735" s="297"/>
      <c r="D735" s="293"/>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2:28" ht="69" customHeight="1">
      <c r="B736" s="222"/>
      <c r="C736" s="297"/>
      <c r="D736" s="293"/>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2:28" ht="69" customHeight="1">
      <c r="B737" s="222"/>
      <c r="C737" s="297"/>
      <c r="D737" s="293"/>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2:28" ht="69" customHeight="1">
      <c r="B738" s="222"/>
      <c r="C738" s="297"/>
      <c r="D738" s="293"/>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2:28" ht="69" customHeight="1">
      <c r="B739" s="222"/>
      <c r="C739" s="297"/>
      <c r="D739" s="293"/>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2:28" ht="69" customHeight="1">
      <c r="B740" s="222"/>
      <c r="C740" s="297"/>
      <c r="D740" s="293"/>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2:28" ht="69" customHeight="1">
      <c r="B741" s="222"/>
      <c r="C741" s="297"/>
      <c r="D741" s="293"/>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2:28" ht="69" customHeight="1">
      <c r="B742" s="222"/>
      <c r="C742" s="297"/>
      <c r="D742" s="293"/>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2:28" ht="69" customHeight="1">
      <c r="B743" s="222"/>
      <c r="C743" s="297"/>
      <c r="D743" s="293"/>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2:28" ht="69" customHeight="1">
      <c r="B744" s="222"/>
      <c r="C744" s="297"/>
      <c r="D744" s="293"/>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2:28" ht="69" customHeight="1">
      <c r="B745" s="222"/>
      <c r="C745" s="297"/>
      <c r="D745" s="293"/>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2:28" ht="69" customHeight="1">
      <c r="B746" s="222"/>
      <c r="C746" s="297"/>
      <c r="D746" s="293"/>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2:28" ht="69" customHeight="1">
      <c r="B747" s="222"/>
      <c r="C747" s="297"/>
      <c r="D747" s="293"/>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2:28" ht="69" customHeight="1">
      <c r="B748" s="222"/>
      <c r="C748" s="297"/>
      <c r="D748" s="293"/>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2:28" ht="69" customHeight="1">
      <c r="B749" s="222"/>
      <c r="C749" s="297"/>
      <c r="D749" s="293"/>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2:28" ht="69" customHeight="1">
      <c r="B750" s="222"/>
      <c r="C750" s="297"/>
      <c r="D750" s="293"/>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2:28" ht="69" customHeight="1">
      <c r="B751" s="222"/>
      <c r="C751" s="297"/>
      <c r="D751" s="293"/>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2:28" ht="69" customHeight="1">
      <c r="B752" s="222"/>
      <c r="C752" s="297"/>
      <c r="D752" s="293"/>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2:28" ht="69" customHeight="1">
      <c r="B753" s="222"/>
      <c r="C753" s="297"/>
      <c r="D753" s="293"/>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2:28" ht="69" customHeight="1">
      <c r="B754" s="222"/>
      <c r="C754" s="297"/>
      <c r="D754" s="293"/>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2:28" ht="69" customHeight="1">
      <c r="B755" s="222"/>
      <c r="C755" s="297"/>
      <c r="D755" s="293"/>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2:28" ht="69" customHeight="1">
      <c r="B756" s="222"/>
      <c r="C756" s="297"/>
      <c r="D756" s="293"/>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2:28" ht="69" customHeight="1">
      <c r="B757" s="222"/>
      <c r="C757" s="297"/>
      <c r="D757" s="293"/>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2:28" ht="69" customHeight="1">
      <c r="B758" s="222"/>
      <c r="C758" s="297"/>
      <c r="D758" s="293"/>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2:28" ht="69" customHeight="1">
      <c r="B759" s="222"/>
      <c r="C759" s="297"/>
      <c r="D759" s="293"/>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2:28" ht="69" customHeight="1">
      <c r="B760" s="222"/>
      <c r="C760" s="297"/>
      <c r="D760" s="293"/>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2:28" ht="69" customHeight="1">
      <c r="B761" s="222"/>
      <c r="C761" s="297"/>
      <c r="D761" s="293"/>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2:28" ht="69" customHeight="1">
      <c r="B762" s="222"/>
      <c r="C762" s="297"/>
      <c r="D762" s="293"/>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2:28" ht="69" customHeight="1">
      <c r="B763" s="222"/>
      <c r="C763" s="297"/>
      <c r="D763" s="293"/>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2:28" ht="69" customHeight="1">
      <c r="B764" s="222"/>
      <c r="C764" s="297"/>
      <c r="D764" s="293"/>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2:28" ht="69" customHeight="1">
      <c r="B765" s="222"/>
      <c r="C765" s="297"/>
      <c r="D765" s="293"/>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2:28" ht="69" customHeight="1">
      <c r="B766" s="222"/>
      <c r="C766" s="297"/>
      <c r="D766" s="293"/>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2:28" ht="69" customHeight="1">
      <c r="B767" s="222"/>
      <c r="C767" s="297"/>
      <c r="D767" s="293"/>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2:28" ht="69" customHeight="1">
      <c r="B768" s="222"/>
      <c r="C768" s="297"/>
      <c r="D768" s="293"/>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2:28" ht="69" customHeight="1">
      <c r="B769" s="222"/>
      <c r="C769" s="297"/>
      <c r="D769" s="293"/>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2:28" ht="69" customHeight="1">
      <c r="B770" s="222"/>
      <c r="C770" s="297"/>
      <c r="D770" s="293"/>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2:28" ht="69" customHeight="1">
      <c r="B771" s="222"/>
      <c r="C771" s="297"/>
      <c r="D771" s="293"/>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2:28" ht="69" customHeight="1">
      <c r="B772" s="222"/>
      <c r="C772" s="297"/>
      <c r="D772" s="293"/>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2:28" ht="69" customHeight="1">
      <c r="B773" s="222"/>
      <c r="C773" s="297"/>
      <c r="D773" s="293"/>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2:28" ht="69" customHeight="1">
      <c r="B774" s="222"/>
      <c r="C774" s="297"/>
      <c r="D774" s="293"/>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2:28" ht="69" customHeight="1">
      <c r="B775" s="222"/>
      <c r="C775" s="297"/>
      <c r="D775" s="293"/>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2:28" ht="69" customHeight="1">
      <c r="B776" s="222"/>
      <c r="C776" s="297"/>
      <c r="D776" s="293"/>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2:28" ht="69" customHeight="1">
      <c r="B777" s="222"/>
      <c r="C777" s="297"/>
      <c r="D777" s="293"/>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2:28" ht="69" customHeight="1">
      <c r="B778" s="222"/>
      <c r="C778" s="297"/>
      <c r="D778" s="293"/>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2:28" ht="69" customHeight="1">
      <c r="B779" s="222"/>
      <c r="C779" s="297"/>
      <c r="D779" s="293"/>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2:28" ht="69" customHeight="1">
      <c r="B780" s="222"/>
      <c r="C780" s="297"/>
      <c r="D780" s="293"/>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2:28" ht="69" customHeight="1">
      <c r="B781" s="222"/>
      <c r="C781" s="297"/>
      <c r="D781" s="293"/>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2:28" ht="69" customHeight="1">
      <c r="B782" s="222"/>
      <c r="C782" s="297"/>
      <c r="D782" s="293"/>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2:28" ht="69" customHeight="1">
      <c r="B783" s="222"/>
      <c r="C783" s="297"/>
      <c r="D783" s="293"/>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2:28" ht="69" customHeight="1">
      <c r="B784" s="222"/>
      <c r="C784" s="297"/>
      <c r="D784" s="293"/>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2:28" ht="69" customHeight="1">
      <c r="B785" s="222"/>
      <c r="C785" s="297"/>
      <c r="D785" s="293"/>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2:28" ht="69" customHeight="1">
      <c r="B786" s="222"/>
      <c r="C786" s="297"/>
      <c r="D786" s="293"/>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2:28" ht="69" customHeight="1">
      <c r="B787" s="222"/>
      <c r="C787" s="297"/>
      <c r="D787" s="293"/>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2:28" ht="69" customHeight="1">
      <c r="B788" s="222"/>
      <c r="C788" s="297"/>
      <c r="D788" s="293"/>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2:28" ht="69" customHeight="1">
      <c r="B789" s="222"/>
      <c r="C789" s="297"/>
      <c r="D789" s="293"/>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2:28" ht="69" customHeight="1">
      <c r="B790" s="222"/>
      <c r="C790" s="297"/>
      <c r="D790" s="293"/>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2:28" ht="69" customHeight="1">
      <c r="B791" s="222"/>
      <c r="C791" s="297"/>
      <c r="D791" s="293"/>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2:28" ht="69" customHeight="1">
      <c r="B792" s="222"/>
      <c r="C792" s="297"/>
      <c r="D792" s="293"/>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2:28" ht="69" customHeight="1">
      <c r="B793" s="222"/>
      <c r="C793" s="297"/>
      <c r="D793" s="293"/>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2:28" ht="69" customHeight="1">
      <c r="B794" s="222"/>
      <c r="C794" s="297"/>
      <c r="D794" s="293"/>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2:28" ht="69" customHeight="1">
      <c r="B795" s="222"/>
      <c r="C795" s="297"/>
      <c r="D795" s="293"/>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2:28" ht="69" customHeight="1">
      <c r="B796" s="222"/>
      <c r="C796" s="297"/>
      <c r="D796" s="293"/>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2:28" ht="69" customHeight="1">
      <c r="B797" s="222"/>
      <c r="C797" s="297"/>
      <c r="D797" s="293"/>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2:28" ht="69" customHeight="1">
      <c r="B798" s="222"/>
      <c r="C798" s="297"/>
      <c r="D798" s="293"/>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2:28" ht="69" customHeight="1">
      <c r="B799" s="222"/>
      <c r="C799" s="297"/>
      <c r="D799" s="293"/>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2:28" ht="69" customHeight="1">
      <c r="B800" s="222"/>
      <c r="C800" s="297"/>
      <c r="D800" s="293"/>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2:28" ht="69" customHeight="1">
      <c r="B801" s="222"/>
      <c r="C801" s="297"/>
      <c r="D801" s="293"/>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2:28" ht="69" customHeight="1">
      <c r="B802" s="222"/>
      <c r="C802" s="297"/>
      <c r="D802" s="293"/>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2:28" ht="69" customHeight="1">
      <c r="B803" s="222"/>
      <c r="C803" s="297"/>
      <c r="D803" s="293"/>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2:28" ht="69" customHeight="1">
      <c r="B804" s="222"/>
      <c r="C804" s="297"/>
      <c r="D804" s="293"/>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2:28" ht="69" customHeight="1">
      <c r="B805" s="222"/>
      <c r="C805" s="297"/>
      <c r="D805" s="293"/>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2:28" ht="69" customHeight="1">
      <c r="B806" s="222"/>
      <c r="C806" s="297"/>
      <c r="D806" s="293"/>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2:28" ht="69" customHeight="1">
      <c r="B807" s="222"/>
      <c r="C807" s="297"/>
      <c r="D807" s="293"/>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2:28" ht="69" customHeight="1">
      <c r="B808" s="222"/>
      <c r="C808" s="297"/>
      <c r="D808" s="293"/>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2:28" ht="69" customHeight="1">
      <c r="B809" s="222"/>
      <c r="C809" s="297"/>
      <c r="D809" s="293"/>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2:28" ht="69" customHeight="1">
      <c r="B810" s="222"/>
      <c r="C810" s="297"/>
      <c r="D810" s="293"/>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2:28" ht="69" customHeight="1">
      <c r="B811" s="222"/>
      <c r="C811" s="297"/>
      <c r="D811" s="293"/>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2:28" ht="69" customHeight="1">
      <c r="B812" s="222"/>
      <c r="C812" s="297"/>
      <c r="D812" s="293"/>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2:28" ht="69" customHeight="1">
      <c r="B813" s="222"/>
      <c r="C813" s="297"/>
      <c r="D813" s="293"/>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2:28" ht="69" customHeight="1">
      <c r="B814" s="222"/>
      <c r="C814" s="297"/>
      <c r="D814" s="293"/>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2:28" ht="69" customHeight="1">
      <c r="B815" s="222"/>
      <c r="C815" s="297"/>
      <c r="D815" s="293"/>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2:28" ht="69" customHeight="1">
      <c r="B816" s="222"/>
      <c r="C816" s="297"/>
      <c r="D816" s="293"/>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2:28" ht="69" customHeight="1">
      <c r="B817" s="222"/>
      <c r="C817" s="297"/>
      <c r="D817" s="293"/>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2:28" ht="69" customHeight="1">
      <c r="B818" s="222"/>
      <c r="C818" s="297"/>
      <c r="D818" s="293"/>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2:28" ht="69" customHeight="1">
      <c r="B819" s="222"/>
      <c r="C819" s="297"/>
      <c r="D819" s="293"/>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2:28" ht="69" customHeight="1">
      <c r="B820" s="222"/>
      <c r="C820" s="297"/>
      <c r="D820" s="293"/>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2:28" ht="69" customHeight="1">
      <c r="B821" s="222"/>
      <c r="C821" s="297"/>
      <c r="D821" s="293"/>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2:28" ht="69" customHeight="1">
      <c r="B822" s="222"/>
      <c r="C822" s="297"/>
      <c r="D822" s="293"/>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2:28" ht="69" customHeight="1">
      <c r="B823" s="222"/>
      <c r="C823" s="297"/>
      <c r="D823" s="293"/>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2:28" ht="69" customHeight="1">
      <c r="B824" s="222"/>
      <c r="C824" s="297"/>
      <c r="D824" s="293"/>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2:28" ht="69" customHeight="1">
      <c r="B825" s="222"/>
      <c r="C825" s="297"/>
      <c r="D825" s="293"/>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2:28" ht="69" customHeight="1">
      <c r="B826" s="222"/>
      <c r="C826" s="297"/>
      <c r="D826" s="293"/>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2:28" ht="69" customHeight="1">
      <c r="B827" s="222"/>
      <c r="C827" s="297"/>
      <c r="D827" s="293"/>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2:28" ht="69" customHeight="1">
      <c r="B828" s="222"/>
      <c r="C828" s="297"/>
      <c r="D828" s="293"/>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2:28" ht="69" customHeight="1">
      <c r="B829" s="222"/>
      <c r="C829" s="297"/>
      <c r="D829" s="293"/>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2:28" ht="69" customHeight="1">
      <c r="B830" s="222"/>
      <c r="C830" s="297"/>
      <c r="D830" s="293"/>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2:28" ht="69" customHeight="1">
      <c r="B831" s="222"/>
      <c r="C831" s="297"/>
      <c r="D831" s="293"/>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2:28" ht="69" customHeight="1">
      <c r="B832" s="222"/>
      <c r="C832" s="297"/>
      <c r="D832" s="293"/>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2:28" ht="69" customHeight="1">
      <c r="B833" s="222"/>
      <c r="C833" s="297"/>
      <c r="D833" s="293"/>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2:28" ht="69" customHeight="1">
      <c r="B834" s="222"/>
      <c r="C834" s="297"/>
      <c r="D834" s="293"/>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2:28" ht="69" customHeight="1">
      <c r="B835" s="222"/>
      <c r="C835" s="297"/>
      <c r="D835" s="293"/>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2:28" ht="69" customHeight="1">
      <c r="B836" s="222"/>
      <c r="C836" s="297"/>
      <c r="D836" s="293"/>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2:28" ht="69" customHeight="1">
      <c r="B837" s="222"/>
      <c r="C837" s="297"/>
      <c r="D837" s="293"/>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2:28" ht="69" customHeight="1">
      <c r="B838" s="222"/>
      <c r="C838" s="297"/>
      <c r="D838" s="293"/>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2:28" ht="69" customHeight="1">
      <c r="B839" s="222"/>
      <c r="C839" s="297"/>
      <c r="D839" s="293"/>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2:28" ht="69" customHeight="1">
      <c r="B840" s="222"/>
      <c r="C840" s="297"/>
      <c r="D840" s="293"/>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2:28" ht="69" customHeight="1">
      <c r="B841" s="222"/>
      <c r="C841" s="297"/>
      <c r="D841" s="293"/>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2:28" ht="69" customHeight="1">
      <c r="B842" s="222"/>
      <c r="C842" s="297"/>
      <c r="D842" s="293"/>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2:28" ht="69" customHeight="1">
      <c r="B843" s="222"/>
      <c r="C843" s="297"/>
      <c r="D843" s="293"/>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2:28" ht="69" customHeight="1">
      <c r="B844" s="222"/>
      <c r="C844" s="297"/>
      <c r="D844" s="293"/>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2:28" ht="69" customHeight="1">
      <c r="B845" s="222"/>
      <c r="C845" s="297"/>
      <c r="D845" s="293"/>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2:28" ht="69" customHeight="1">
      <c r="B846" s="222"/>
      <c r="C846" s="297"/>
      <c r="D846" s="293"/>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2:28" ht="69" customHeight="1">
      <c r="B847" s="222"/>
      <c r="C847" s="297"/>
      <c r="D847" s="293"/>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2:28" ht="69" customHeight="1">
      <c r="B848" s="222"/>
      <c r="C848" s="297"/>
      <c r="D848" s="293"/>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2:28" ht="69" customHeight="1">
      <c r="B849" s="222"/>
      <c r="C849" s="297"/>
      <c r="D849" s="293"/>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2:28" ht="69" customHeight="1">
      <c r="B850" s="222"/>
      <c r="C850" s="297"/>
      <c r="D850" s="293"/>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2:28" ht="69" customHeight="1">
      <c r="B851" s="222"/>
      <c r="C851" s="297"/>
      <c r="D851" s="293"/>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2:28" ht="69" customHeight="1">
      <c r="B852" s="222"/>
      <c r="C852" s="297"/>
      <c r="D852" s="293"/>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2:28" ht="69" customHeight="1">
      <c r="B853" s="222"/>
      <c r="C853" s="297"/>
      <c r="D853" s="293"/>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2:28" ht="69" customHeight="1">
      <c r="B854" s="222"/>
      <c r="C854" s="297"/>
      <c r="D854" s="293"/>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2:28" ht="69" customHeight="1">
      <c r="B855" s="222"/>
      <c r="C855" s="297"/>
      <c r="D855" s="293"/>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2:28" ht="69" customHeight="1">
      <c r="B856" s="222"/>
      <c r="C856" s="297"/>
      <c r="D856" s="293"/>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2:28" ht="69" customHeight="1">
      <c r="B857" s="222"/>
      <c r="C857" s="297"/>
      <c r="D857" s="293"/>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2:28" ht="69" customHeight="1">
      <c r="B858" s="222"/>
      <c r="C858" s="297"/>
      <c r="D858" s="293"/>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2:28" ht="69" customHeight="1">
      <c r="B859" s="222"/>
      <c r="C859" s="297"/>
      <c r="D859" s="293"/>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2:28" ht="69" customHeight="1">
      <c r="B860" s="222"/>
      <c r="C860" s="297"/>
      <c r="D860" s="293"/>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2:28" ht="69" customHeight="1">
      <c r="B861" s="222"/>
      <c r="C861" s="297"/>
      <c r="D861" s="293"/>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2:28" ht="69" customHeight="1">
      <c r="B862" s="222"/>
      <c r="C862" s="297"/>
      <c r="D862" s="293"/>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2:28" ht="69" customHeight="1">
      <c r="B863" s="222"/>
      <c r="C863" s="297"/>
      <c r="D863" s="293"/>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2:28" ht="69" customHeight="1">
      <c r="B864" s="222"/>
      <c r="C864" s="297"/>
      <c r="D864" s="293"/>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2:28" ht="69" customHeight="1">
      <c r="B865" s="222"/>
      <c r="C865" s="297"/>
      <c r="D865" s="293"/>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2:28" ht="69" customHeight="1">
      <c r="B866" s="222"/>
      <c r="C866" s="297"/>
      <c r="D866" s="293"/>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2:28" ht="69" customHeight="1">
      <c r="B867" s="222"/>
      <c r="C867" s="297"/>
      <c r="D867" s="293"/>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2:28" ht="69" customHeight="1">
      <c r="B868" s="222"/>
      <c r="C868" s="297"/>
      <c r="D868" s="293"/>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2:28" ht="69" customHeight="1">
      <c r="B869" s="222"/>
      <c r="C869" s="297"/>
      <c r="D869" s="293"/>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2:28" ht="69" customHeight="1">
      <c r="B870" s="222"/>
      <c r="C870" s="297"/>
      <c r="D870" s="293"/>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2:28" ht="69" customHeight="1">
      <c r="B871" s="222"/>
      <c r="C871" s="297"/>
      <c r="D871" s="293"/>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2:28" ht="69" customHeight="1">
      <c r="B872" s="222"/>
      <c r="C872" s="297"/>
      <c r="D872" s="293"/>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2:28" ht="69" customHeight="1">
      <c r="B873" s="222"/>
      <c r="C873" s="297"/>
      <c r="D873" s="293"/>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2:28" ht="69" customHeight="1">
      <c r="B874" s="222"/>
      <c r="C874" s="297"/>
      <c r="D874" s="293"/>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2:28" ht="69" customHeight="1">
      <c r="B875" s="222"/>
      <c r="C875" s="297"/>
      <c r="D875" s="293"/>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2:28" ht="69" customHeight="1">
      <c r="B876" s="222"/>
      <c r="C876" s="297"/>
      <c r="D876" s="293"/>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2:28" ht="69" customHeight="1">
      <c r="B877" s="222"/>
      <c r="C877" s="297"/>
      <c r="D877" s="293"/>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2:28" ht="69" customHeight="1">
      <c r="B878" s="222"/>
      <c r="C878" s="297"/>
      <c r="D878" s="293"/>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2:28" ht="69" customHeight="1">
      <c r="B879" s="222"/>
      <c r="C879" s="297"/>
      <c r="D879" s="293"/>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2:28" ht="69" customHeight="1">
      <c r="B880" s="222"/>
      <c r="C880" s="297"/>
      <c r="D880" s="293"/>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2:28" ht="69" customHeight="1">
      <c r="B881" s="222"/>
      <c r="C881" s="297"/>
      <c r="D881" s="293"/>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2:28" ht="69" customHeight="1">
      <c r="B882" s="222"/>
      <c r="C882" s="297"/>
      <c r="D882" s="293"/>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2:28" ht="69" customHeight="1">
      <c r="B883" s="222"/>
      <c r="C883" s="297"/>
      <c r="D883" s="293"/>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2:28" ht="69" customHeight="1">
      <c r="B884" s="222"/>
      <c r="C884" s="297"/>
      <c r="D884" s="293"/>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2:28" ht="69" customHeight="1">
      <c r="B885" s="222"/>
      <c r="C885" s="297"/>
      <c r="D885" s="293"/>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2:28" ht="69" customHeight="1">
      <c r="B886" s="222"/>
      <c r="C886" s="297"/>
      <c r="D886" s="293"/>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2:28" ht="69" customHeight="1">
      <c r="B887" s="222"/>
      <c r="C887" s="297"/>
      <c r="D887" s="293"/>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2:28" ht="69" customHeight="1">
      <c r="B888" s="222"/>
      <c r="C888" s="297"/>
      <c r="D888" s="293"/>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2:28" ht="69" customHeight="1">
      <c r="B889" s="222"/>
      <c r="C889" s="297"/>
      <c r="D889" s="293"/>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2:28" ht="69" customHeight="1">
      <c r="B890" s="222"/>
      <c r="C890" s="297"/>
      <c r="D890" s="293"/>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2:28" ht="69" customHeight="1">
      <c r="B891" s="222"/>
      <c r="C891" s="297"/>
      <c r="D891" s="293"/>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2:28" ht="69" customHeight="1">
      <c r="B892" s="222"/>
      <c r="C892" s="297"/>
      <c r="D892" s="293"/>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2:28" ht="69" customHeight="1">
      <c r="B893" s="222"/>
      <c r="C893" s="297"/>
      <c r="D893" s="293"/>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2:28" ht="69" customHeight="1">
      <c r="B894" s="222"/>
      <c r="C894" s="297"/>
      <c r="D894" s="293"/>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2:28" ht="69" customHeight="1">
      <c r="B895" s="222"/>
      <c r="C895" s="297"/>
      <c r="D895" s="293"/>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2:28" ht="69" customHeight="1">
      <c r="B896" s="222"/>
      <c r="C896" s="297"/>
      <c r="D896" s="293"/>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2:28" ht="69" customHeight="1">
      <c r="B897" s="222"/>
      <c r="C897" s="297"/>
      <c r="D897" s="293"/>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2:28" ht="69" customHeight="1">
      <c r="B898" s="222"/>
      <c r="C898" s="297"/>
      <c r="D898" s="293"/>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2:28" ht="69" customHeight="1">
      <c r="B899" s="222"/>
      <c r="C899" s="297"/>
      <c r="D899" s="293"/>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2:28" ht="69" customHeight="1">
      <c r="B900" s="222"/>
      <c r="C900" s="297"/>
      <c r="D900" s="293"/>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2:28" ht="69" customHeight="1">
      <c r="B901" s="222"/>
      <c r="C901" s="297"/>
      <c r="D901" s="293"/>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2:28" ht="69" customHeight="1">
      <c r="B902" s="222"/>
      <c r="C902" s="297"/>
      <c r="D902" s="293"/>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2:28" ht="69" customHeight="1">
      <c r="B903" s="222"/>
      <c r="C903" s="297"/>
      <c r="D903" s="293"/>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2:28" ht="69" customHeight="1">
      <c r="B904" s="222"/>
      <c r="C904" s="297"/>
      <c r="D904" s="293"/>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2:28" ht="69" customHeight="1">
      <c r="B905" s="222"/>
      <c r="C905" s="297"/>
      <c r="D905" s="293"/>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2:28" ht="69" customHeight="1">
      <c r="B906" s="222"/>
      <c r="C906" s="297"/>
      <c r="D906" s="293"/>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2:28" ht="69" customHeight="1">
      <c r="B907" s="222"/>
      <c r="C907" s="297"/>
      <c r="D907" s="293"/>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2:28" ht="69" customHeight="1">
      <c r="B908" s="222"/>
      <c r="C908" s="297"/>
      <c r="D908" s="293"/>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2:28" ht="69" customHeight="1">
      <c r="B909" s="222"/>
      <c r="C909" s="297"/>
      <c r="D909" s="293"/>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2:28" ht="69" customHeight="1">
      <c r="B910" s="222"/>
      <c r="C910" s="297"/>
      <c r="D910" s="293"/>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2:28" ht="69" customHeight="1">
      <c r="B911" s="222"/>
      <c r="C911" s="297"/>
      <c r="D911" s="293"/>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2:28" ht="69" customHeight="1">
      <c r="B912" s="222"/>
      <c r="C912" s="297"/>
      <c r="D912" s="293"/>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2:28" ht="69" customHeight="1">
      <c r="B913" s="222"/>
      <c r="C913" s="297"/>
      <c r="D913" s="293"/>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2:28" ht="69" customHeight="1">
      <c r="B914" s="222"/>
      <c r="C914" s="297"/>
      <c r="D914" s="293"/>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2:28" ht="69" customHeight="1">
      <c r="B915" s="222"/>
      <c r="C915" s="297"/>
      <c r="D915" s="293"/>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2:28" ht="69" customHeight="1">
      <c r="B916" s="222"/>
      <c r="C916" s="297"/>
      <c r="D916" s="293"/>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2:28" ht="69" customHeight="1">
      <c r="B917" s="222"/>
      <c r="C917" s="297"/>
      <c r="D917" s="293"/>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2:28" ht="69" customHeight="1">
      <c r="B918" s="222"/>
      <c r="C918" s="297"/>
      <c r="D918" s="293"/>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2:28" ht="69" customHeight="1">
      <c r="B919" s="222"/>
      <c r="C919" s="297"/>
      <c r="D919" s="293"/>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2:28" ht="69" customHeight="1">
      <c r="B920" s="222"/>
      <c r="C920" s="297"/>
      <c r="D920" s="293"/>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2:28" ht="69" customHeight="1">
      <c r="B921" s="222"/>
      <c r="C921" s="297"/>
      <c r="D921" s="293"/>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2:28" ht="69" customHeight="1">
      <c r="B922" s="222"/>
      <c r="C922" s="297"/>
      <c r="D922" s="293"/>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2:28" ht="69" customHeight="1">
      <c r="B923" s="222"/>
      <c r="C923" s="297"/>
      <c r="D923" s="293"/>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2:28" ht="69" customHeight="1">
      <c r="B924" s="222"/>
      <c r="C924" s="297"/>
      <c r="D924" s="293"/>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2:28" ht="69" customHeight="1">
      <c r="B925" s="222"/>
      <c r="C925" s="297"/>
      <c r="D925" s="293"/>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2:28" ht="69" customHeight="1">
      <c r="B926" s="222"/>
      <c r="C926" s="297"/>
      <c r="D926" s="293"/>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2:28" ht="69" customHeight="1">
      <c r="B927" s="222"/>
      <c r="C927" s="297"/>
      <c r="D927" s="293"/>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2:28" ht="69" customHeight="1">
      <c r="B928" s="222"/>
      <c r="C928" s="297"/>
      <c r="D928" s="293"/>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2:28" ht="69" customHeight="1">
      <c r="B929" s="222"/>
      <c r="C929" s="297"/>
      <c r="D929" s="293"/>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2:28" ht="69" customHeight="1">
      <c r="B930" s="222"/>
      <c r="C930" s="297"/>
      <c r="D930" s="293"/>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2:28" ht="69" customHeight="1">
      <c r="B931" s="222"/>
      <c r="C931" s="297"/>
      <c r="D931" s="293"/>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2:28" ht="69" customHeight="1">
      <c r="B932" s="222"/>
      <c r="C932" s="297"/>
      <c r="D932" s="293"/>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2:28" ht="69" customHeight="1">
      <c r="B933" s="222"/>
      <c r="C933" s="297"/>
      <c r="D933" s="293"/>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2:28" ht="69" customHeight="1">
      <c r="B934" s="222"/>
      <c r="C934" s="297"/>
      <c r="D934" s="293"/>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2:28" ht="69" customHeight="1">
      <c r="B935" s="222"/>
      <c r="C935" s="297"/>
      <c r="D935" s="293"/>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2:28" ht="69" customHeight="1">
      <c r="B936" s="222"/>
      <c r="C936" s="297"/>
      <c r="D936" s="293"/>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2:28" ht="69" customHeight="1">
      <c r="B937" s="222"/>
      <c r="C937" s="297"/>
      <c r="D937" s="293"/>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2:28" ht="69" customHeight="1">
      <c r="B938" s="222"/>
      <c r="C938" s="297"/>
      <c r="D938" s="293"/>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2:28" ht="69" customHeight="1">
      <c r="B939" s="222"/>
      <c r="C939" s="297"/>
      <c r="D939" s="293"/>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2:28" ht="69" customHeight="1">
      <c r="B940" s="222"/>
      <c r="C940" s="297"/>
      <c r="D940" s="293"/>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2:28" ht="69" customHeight="1">
      <c r="B941" s="222"/>
      <c r="C941" s="297"/>
      <c r="D941" s="293"/>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2:28" ht="69" customHeight="1">
      <c r="B942" s="222"/>
      <c r="C942" s="297"/>
      <c r="D942" s="293"/>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2:28" ht="69" customHeight="1">
      <c r="B943" s="222"/>
      <c r="C943" s="297"/>
      <c r="D943" s="293"/>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2:28" ht="69" customHeight="1">
      <c r="B944" s="222"/>
      <c r="C944" s="297"/>
      <c r="D944" s="293"/>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2:28" ht="69" customHeight="1">
      <c r="B945" s="222"/>
      <c r="C945" s="297"/>
      <c r="D945" s="293"/>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2:28" ht="69" customHeight="1">
      <c r="B946" s="222"/>
      <c r="C946" s="297"/>
      <c r="D946" s="293"/>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2:28" ht="69" customHeight="1">
      <c r="B947" s="222"/>
      <c r="C947" s="297"/>
      <c r="D947" s="293"/>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2:28" ht="69" customHeight="1">
      <c r="B948" s="222"/>
      <c r="C948" s="297"/>
      <c r="D948" s="293"/>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2:28" ht="69" customHeight="1">
      <c r="B949" s="222"/>
      <c r="C949" s="297"/>
      <c r="D949" s="293"/>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2:28" ht="69" customHeight="1">
      <c r="B950" s="222"/>
      <c r="C950" s="297"/>
      <c r="D950" s="293"/>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2:28" ht="69" customHeight="1">
      <c r="B951" s="222"/>
      <c r="C951" s="297"/>
      <c r="D951" s="293"/>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2:28" ht="69" customHeight="1">
      <c r="B952" s="222"/>
      <c r="C952" s="297"/>
      <c r="D952" s="293"/>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2:28" ht="69" customHeight="1">
      <c r="B953" s="222"/>
      <c r="C953" s="297"/>
      <c r="D953" s="293"/>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2:28" ht="69" customHeight="1">
      <c r="B954" s="222"/>
      <c r="C954" s="297"/>
      <c r="D954" s="293"/>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2:28" ht="69" customHeight="1">
      <c r="B955" s="222"/>
      <c r="C955" s="297"/>
      <c r="D955" s="293"/>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2:28" ht="69" customHeight="1">
      <c r="B956" s="222"/>
      <c r="C956" s="297"/>
      <c r="D956" s="293"/>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2:28" ht="69" customHeight="1">
      <c r="B957" s="222"/>
      <c r="C957" s="297"/>
      <c r="D957" s="293"/>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2:28" ht="69" customHeight="1">
      <c r="B958" s="222"/>
      <c r="C958" s="297"/>
      <c r="D958" s="293"/>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2:28" ht="69" customHeight="1">
      <c r="B959" s="222"/>
      <c r="C959" s="297"/>
      <c r="D959" s="293"/>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2:28" ht="69" customHeight="1">
      <c r="B960" s="222"/>
      <c r="C960" s="297"/>
      <c r="D960" s="293"/>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2:28" ht="69" customHeight="1">
      <c r="B961" s="222"/>
      <c r="C961" s="297"/>
      <c r="D961" s="293"/>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2:28" ht="69" customHeight="1">
      <c r="B962" s="222"/>
      <c r="C962" s="297"/>
      <c r="D962" s="293"/>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2:28" ht="69" customHeight="1">
      <c r="B963" s="222"/>
      <c r="C963" s="297"/>
      <c r="D963" s="293"/>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2:28" ht="69" customHeight="1">
      <c r="B964" s="222"/>
      <c r="C964" s="297"/>
      <c r="D964" s="293"/>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2:28" ht="69" customHeight="1">
      <c r="B965" s="222"/>
      <c r="C965" s="297"/>
      <c r="D965" s="293"/>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2:28" ht="69" customHeight="1">
      <c r="B966" s="222"/>
      <c r="C966" s="297"/>
      <c r="D966" s="293"/>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2:28" ht="69" customHeight="1">
      <c r="B967" s="222"/>
      <c r="C967" s="297"/>
      <c r="D967" s="293"/>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2:28" ht="69" customHeight="1">
      <c r="B968" s="222"/>
      <c r="C968" s="297"/>
      <c r="D968" s="293"/>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2:28" ht="69" customHeight="1">
      <c r="B969" s="222"/>
      <c r="C969" s="297"/>
      <c r="D969" s="293"/>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2:28" ht="69" customHeight="1">
      <c r="B970" s="222"/>
      <c r="C970" s="297"/>
      <c r="D970" s="293"/>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2:28" ht="69" customHeight="1">
      <c r="B971" s="222"/>
      <c r="C971" s="297"/>
      <c r="D971" s="293"/>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2:28" ht="69" customHeight="1">
      <c r="B972" s="222"/>
      <c r="C972" s="297"/>
      <c r="D972" s="293"/>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2:28" ht="69" customHeight="1">
      <c r="B973" s="222"/>
      <c r="C973" s="297"/>
      <c r="D973" s="293"/>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2:28" ht="69" customHeight="1">
      <c r="B974" s="222"/>
      <c r="C974" s="297"/>
      <c r="D974" s="293"/>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2:28" ht="69" customHeight="1">
      <c r="B975" s="222"/>
      <c r="C975" s="297"/>
      <c r="D975" s="293"/>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2:28" ht="69" customHeight="1">
      <c r="B976" s="222"/>
      <c r="C976" s="297"/>
      <c r="D976" s="293"/>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2:28" ht="69" customHeight="1">
      <c r="B977" s="222"/>
      <c r="C977" s="297"/>
      <c r="D977" s="293"/>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2:28" ht="69" customHeight="1">
      <c r="B978" s="222"/>
      <c r="C978" s="297"/>
      <c r="D978" s="293"/>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2:28" ht="69" customHeight="1">
      <c r="B979" s="222"/>
      <c r="C979" s="297"/>
      <c r="D979" s="293"/>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2:28" ht="69" customHeight="1">
      <c r="B980" s="222"/>
      <c r="C980" s="297"/>
      <c r="D980" s="293"/>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2:28" ht="69" customHeight="1">
      <c r="B981" s="222"/>
      <c r="C981" s="297"/>
      <c r="D981" s="293"/>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2:28" ht="69" customHeight="1">
      <c r="B982" s="222"/>
      <c r="C982" s="297"/>
      <c r="D982" s="293"/>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2:28" ht="69" customHeight="1">
      <c r="B983" s="222"/>
      <c r="C983" s="297"/>
      <c r="D983" s="293"/>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2:28" ht="69" customHeight="1">
      <c r="B984" s="222"/>
      <c r="C984" s="297"/>
      <c r="D984" s="293"/>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2:28" ht="69" customHeight="1">
      <c r="B985" s="222"/>
      <c r="C985" s="297"/>
      <c r="D985" s="293"/>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2:28" ht="69" customHeight="1">
      <c r="B986" s="222"/>
      <c r="C986" s="297"/>
      <c r="D986" s="293"/>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2:28" ht="69" customHeight="1">
      <c r="B987" s="222"/>
      <c r="C987" s="297"/>
      <c r="D987" s="293"/>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2:28" ht="69" customHeight="1">
      <c r="B988" s="222"/>
      <c r="C988" s="297"/>
      <c r="D988" s="293"/>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2:28" ht="69" customHeight="1">
      <c r="B989" s="222"/>
      <c r="C989" s="297"/>
      <c r="D989" s="293"/>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2:28" ht="69" customHeight="1">
      <c r="B990" s="222"/>
      <c r="C990" s="297"/>
      <c r="D990" s="293"/>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2:28" ht="69" customHeight="1">
      <c r="B991" s="222"/>
      <c r="C991" s="297"/>
      <c r="D991" s="293"/>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2:28" ht="69" customHeight="1">
      <c r="B992" s="222"/>
      <c r="C992" s="297"/>
      <c r="D992" s="293"/>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2:28" ht="69" customHeight="1">
      <c r="B993" s="222"/>
      <c r="C993" s="297"/>
      <c r="D993" s="293"/>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2:28" ht="69" customHeight="1">
      <c r="B994" s="222"/>
      <c r="C994" s="297"/>
      <c r="D994" s="293"/>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2:28" ht="69" customHeight="1">
      <c r="B995" s="222"/>
      <c r="C995" s="297"/>
      <c r="D995" s="293"/>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2:28" ht="69" customHeight="1">
      <c r="B996" s="222"/>
      <c r="C996" s="297"/>
      <c r="D996" s="293"/>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2:28" ht="69" customHeight="1">
      <c r="B997" s="222"/>
      <c r="C997" s="297"/>
      <c r="D997" s="293"/>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2:28" ht="69" customHeight="1">
      <c r="B998" s="222"/>
      <c r="C998" s="297"/>
      <c r="D998" s="293"/>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2:28" ht="69" customHeight="1">
      <c r="B999" s="222"/>
      <c r="C999" s="297"/>
      <c r="D999" s="293"/>
      <c r="E999" s="9"/>
      <c r="F999" s="9"/>
      <c r="G999" s="9"/>
      <c r="H999" s="9"/>
      <c r="I999" s="9"/>
      <c r="J999" s="9"/>
      <c r="K999" s="9"/>
      <c r="L999" s="9"/>
      <c r="M999" s="9"/>
      <c r="N999" s="9"/>
      <c r="O999" s="9"/>
      <c r="P999" s="9"/>
      <c r="Q999" s="9"/>
      <c r="R999" s="9"/>
      <c r="S999" s="9"/>
      <c r="T999" s="9"/>
      <c r="U999" s="9"/>
      <c r="V999" s="9"/>
      <c r="W999" s="9"/>
      <c r="X999" s="9"/>
      <c r="Y999" s="9"/>
      <c r="Z999" s="9"/>
      <c r="AA999" s="9"/>
      <c r="AB999" s="9"/>
    </row>
  </sheetData>
  <sheetProtection formatColumns="0" formatRows="0"/>
  <mergeCells count="2">
    <mergeCell ref="C4:E6"/>
    <mergeCell ref="C1:E2"/>
  </mergeCells>
  <phoneticPr fontId="32" type="noConversion"/>
  <pageMargins left="0.7" right="0.7" top="0.78740157499999996" bottom="0.78740157499999996"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8">
    <outlinePr summaryBelow="0" summaryRight="0"/>
  </sheetPr>
  <dimension ref="A1:N1000"/>
  <sheetViews>
    <sheetView workbookViewId="0">
      <selection activeCell="F15" sqref="F15"/>
    </sheetView>
  </sheetViews>
  <sheetFormatPr baseColWidth="10" defaultColWidth="12.6640625" defaultRowHeight="15" customHeight="1"/>
  <cols>
    <col min="1" max="11" width="13.33203125" customWidth="1"/>
    <col min="12" max="12" width="54" customWidth="1"/>
    <col min="13" max="13" width="72.5" customWidth="1"/>
    <col min="14" max="14" width="131" style="39" customWidth="1"/>
    <col min="15" max="26" width="13.33203125" customWidth="1"/>
  </cols>
  <sheetData>
    <row r="1" spans="1:14" ht="30" customHeight="1">
      <c r="A1" s="11" t="s">
        <v>148</v>
      </c>
      <c r="B1" s="461" t="s">
        <v>300</v>
      </c>
      <c r="C1" s="462"/>
      <c r="D1" s="462"/>
      <c r="E1" s="462"/>
      <c r="F1" s="462"/>
      <c r="G1" s="462"/>
      <c r="H1" s="462"/>
      <c r="I1" s="463"/>
    </row>
    <row r="2" spans="1:14" ht="30" customHeight="1">
      <c r="A2" s="12">
        <v>25070080</v>
      </c>
      <c r="B2" s="13" t="s">
        <v>301</v>
      </c>
      <c r="C2" s="13"/>
      <c r="D2" s="13"/>
      <c r="E2" s="13"/>
      <c r="F2" s="13"/>
      <c r="G2" s="13"/>
      <c r="H2" s="13"/>
      <c r="I2" s="13"/>
    </row>
    <row r="3" spans="1:14" ht="30" customHeight="1">
      <c r="A3" s="12">
        <v>25231000</v>
      </c>
      <c r="B3" s="13" t="s">
        <v>302</v>
      </c>
      <c r="C3" s="13"/>
      <c r="D3" s="13"/>
      <c r="E3" s="13"/>
      <c r="F3" s="13"/>
      <c r="G3" s="13"/>
      <c r="H3" s="13"/>
      <c r="I3" s="13"/>
      <c r="K3" s="14" t="s">
        <v>301</v>
      </c>
      <c r="L3" s="10" t="s">
        <v>303</v>
      </c>
      <c r="M3" t="s">
        <v>304</v>
      </c>
      <c r="N3" t="s">
        <v>305</v>
      </c>
    </row>
    <row r="4" spans="1:14" ht="30" customHeight="1">
      <c r="A4" s="12">
        <v>25232100</v>
      </c>
      <c r="B4" s="13" t="s">
        <v>306</v>
      </c>
      <c r="C4" s="13"/>
      <c r="D4" s="13"/>
      <c r="E4" s="13"/>
      <c r="F4" s="13"/>
      <c r="G4" s="13"/>
      <c r="H4" s="13"/>
      <c r="I4" s="13"/>
      <c r="K4" s="14" t="s">
        <v>302</v>
      </c>
      <c r="L4" s="15" t="s">
        <v>307</v>
      </c>
      <c r="M4" t="s">
        <v>308</v>
      </c>
      <c r="N4" t="s">
        <v>309</v>
      </c>
    </row>
    <row r="5" spans="1:14" ht="30" customHeight="1">
      <c r="A5" s="12">
        <v>25232900</v>
      </c>
      <c r="B5" s="13" t="s">
        <v>306</v>
      </c>
      <c r="C5" s="13"/>
      <c r="D5" s="13"/>
      <c r="E5" s="13"/>
      <c r="F5" s="13"/>
      <c r="G5" s="13"/>
      <c r="H5" s="13"/>
      <c r="I5" s="13"/>
      <c r="K5" s="14" t="s">
        <v>306</v>
      </c>
      <c r="L5" s="15" t="s">
        <v>310</v>
      </c>
      <c r="M5" t="s">
        <v>311</v>
      </c>
      <c r="N5" t="s">
        <v>312</v>
      </c>
    </row>
    <row r="6" spans="1:14" ht="30" customHeight="1">
      <c r="A6" s="12">
        <v>25233000</v>
      </c>
      <c r="B6" s="13" t="s">
        <v>313</v>
      </c>
      <c r="C6" s="13"/>
      <c r="D6" s="13"/>
      <c r="E6" s="13"/>
      <c r="F6" s="13"/>
      <c r="G6" s="13"/>
      <c r="H6" s="13"/>
      <c r="I6" s="13"/>
      <c r="K6" s="14" t="s">
        <v>313</v>
      </c>
      <c r="L6" s="15" t="s">
        <v>314</v>
      </c>
      <c r="M6" t="s">
        <v>315</v>
      </c>
      <c r="N6" t="s">
        <v>316</v>
      </c>
    </row>
    <row r="7" spans="1:14" ht="30" customHeight="1">
      <c r="A7" s="12">
        <v>25239000</v>
      </c>
      <c r="B7" s="13" t="s">
        <v>306</v>
      </c>
      <c r="C7" s="13"/>
      <c r="D7" s="13"/>
      <c r="E7" s="13"/>
      <c r="F7" s="13"/>
      <c r="G7" s="13"/>
      <c r="H7" s="13"/>
      <c r="I7" s="13"/>
      <c r="K7" s="14" t="s">
        <v>317</v>
      </c>
      <c r="L7" s="16" t="s">
        <v>318</v>
      </c>
      <c r="M7" t="s">
        <v>319</v>
      </c>
      <c r="N7" t="s">
        <v>320</v>
      </c>
    </row>
    <row r="8" spans="1:14" ht="30" customHeight="1">
      <c r="A8" s="12">
        <v>27160000</v>
      </c>
      <c r="B8" s="13" t="s">
        <v>321</v>
      </c>
      <c r="C8" s="13"/>
      <c r="D8" s="13"/>
      <c r="E8" s="13"/>
      <c r="F8" s="13"/>
      <c r="G8" s="13"/>
      <c r="H8" s="13"/>
      <c r="I8" s="13"/>
      <c r="K8" s="14" t="s">
        <v>321</v>
      </c>
      <c r="L8" s="15" t="s">
        <v>322</v>
      </c>
      <c r="M8" t="s">
        <v>323</v>
      </c>
      <c r="N8" t="s">
        <v>324</v>
      </c>
    </row>
    <row r="9" spans="1:14" ht="30" customHeight="1">
      <c r="A9" s="12">
        <v>28080000</v>
      </c>
      <c r="B9" s="13" t="s">
        <v>325</v>
      </c>
      <c r="C9" s="13"/>
      <c r="D9" s="13"/>
      <c r="E9" s="13"/>
      <c r="F9" s="13"/>
      <c r="G9" s="13"/>
      <c r="H9" s="13"/>
      <c r="I9" s="13"/>
      <c r="K9" s="14" t="s">
        <v>326</v>
      </c>
      <c r="L9" s="15" t="s">
        <v>327</v>
      </c>
      <c r="M9" t="s">
        <v>328</v>
      </c>
      <c r="N9" t="s">
        <v>329</v>
      </c>
    </row>
    <row r="10" spans="1:14" ht="30" customHeight="1">
      <c r="A10" s="12">
        <v>28140000</v>
      </c>
      <c r="B10" s="13" t="s">
        <v>330</v>
      </c>
      <c r="C10" s="13" t="s">
        <v>331</v>
      </c>
      <c r="D10" s="13" t="s">
        <v>332</v>
      </c>
      <c r="E10" s="13"/>
      <c r="F10" s="13"/>
      <c r="G10" s="13"/>
      <c r="H10" s="13"/>
      <c r="I10" s="13"/>
      <c r="K10" s="14" t="s">
        <v>333</v>
      </c>
      <c r="L10" s="15" t="s">
        <v>334</v>
      </c>
      <c r="M10" t="s">
        <v>335</v>
      </c>
      <c r="N10" t="s">
        <v>336</v>
      </c>
    </row>
    <row r="11" spans="1:14" ht="30" customHeight="1">
      <c r="A11" s="12">
        <v>28141000</v>
      </c>
      <c r="B11" s="13" t="s">
        <v>330</v>
      </c>
      <c r="C11" s="13" t="s">
        <v>331</v>
      </c>
      <c r="D11" s="13" t="s">
        <v>332</v>
      </c>
      <c r="E11" s="13"/>
      <c r="F11" s="13"/>
      <c r="G11" s="13"/>
      <c r="H11" s="13"/>
      <c r="I11" s="13"/>
      <c r="K11" s="14" t="s">
        <v>337</v>
      </c>
      <c r="L11" s="15" t="s">
        <v>338</v>
      </c>
      <c r="M11" t="s">
        <v>339</v>
      </c>
      <c r="N11" t="s">
        <v>340</v>
      </c>
    </row>
    <row r="12" spans="1:14" ht="30" customHeight="1">
      <c r="A12" s="12">
        <v>28142000</v>
      </c>
      <c r="B12" s="13" t="s">
        <v>330</v>
      </c>
      <c r="C12" s="13" t="s">
        <v>331</v>
      </c>
      <c r="D12" s="13" t="s">
        <v>332</v>
      </c>
      <c r="E12" s="13"/>
      <c r="F12" s="13"/>
      <c r="G12" s="13"/>
      <c r="H12" s="13"/>
      <c r="I12" s="13"/>
      <c r="K12" s="14" t="s">
        <v>341</v>
      </c>
      <c r="L12" s="15" t="s">
        <v>342</v>
      </c>
      <c r="M12" t="s">
        <v>343</v>
      </c>
      <c r="N12" t="s">
        <v>344</v>
      </c>
    </row>
    <row r="13" spans="1:14" ht="30" customHeight="1">
      <c r="A13" s="12">
        <v>28342100</v>
      </c>
      <c r="B13" s="13" t="s">
        <v>345</v>
      </c>
      <c r="C13" s="13"/>
      <c r="D13" s="13"/>
      <c r="E13" s="13"/>
      <c r="F13" s="13"/>
      <c r="G13" s="13"/>
      <c r="H13" s="13"/>
      <c r="I13" s="13"/>
      <c r="K13" s="14" t="s">
        <v>346</v>
      </c>
      <c r="L13" s="15" t="s">
        <v>347</v>
      </c>
      <c r="M13" t="s">
        <v>348</v>
      </c>
      <c r="N13" t="s">
        <v>349</v>
      </c>
    </row>
    <row r="14" spans="1:14" ht="30" customHeight="1">
      <c r="A14" s="12">
        <v>31020000</v>
      </c>
      <c r="B14" s="13" t="s">
        <v>345</v>
      </c>
      <c r="C14" s="13"/>
      <c r="D14" s="13"/>
      <c r="E14" s="13"/>
      <c r="F14" s="13"/>
      <c r="G14" s="13"/>
      <c r="H14" s="13"/>
      <c r="I14" s="13"/>
      <c r="K14" s="14" t="s">
        <v>350</v>
      </c>
      <c r="L14" s="15" t="s">
        <v>351</v>
      </c>
      <c r="M14" t="s">
        <v>352</v>
      </c>
      <c r="N14" t="s">
        <v>353</v>
      </c>
    </row>
    <row r="15" spans="1:14" ht="30" customHeight="1">
      <c r="A15" s="12">
        <v>31021000</v>
      </c>
      <c r="B15" s="13" t="s">
        <v>354</v>
      </c>
      <c r="C15" s="13"/>
      <c r="D15" s="13"/>
      <c r="E15" s="13"/>
      <c r="F15" s="13"/>
      <c r="G15" s="13"/>
      <c r="H15" s="13"/>
      <c r="I15" s="13"/>
      <c r="K15" s="14" t="s">
        <v>355</v>
      </c>
      <c r="L15" s="15" t="s">
        <v>356</v>
      </c>
      <c r="M15" t="s">
        <v>357</v>
      </c>
      <c r="N15" t="s">
        <v>358</v>
      </c>
    </row>
    <row r="16" spans="1:14" ht="30" customHeight="1">
      <c r="A16" s="12">
        <v>31021010</v>
      </c>
      <c r="B16" s="13" t="s">
        <v>354</v>
      </c>
      <c r="C16" s="13"/>
      <c r="D16" s="13"/>
      <c r="E16" s="13"/>
      <c r="F16" s="13"/>
      <c r="G16" s="13"/>
      <c r="H16" s="13"/>
      <c r="I16" s="13"/>
      <c r="K16" s="14" t="s">
        <v>359</v>
      </c>
      <c r="L16" s="15" t="s">
        <v>360</v>
      </c>
      <c r="M16" t="s">
        <v>361</v>
      </c>
      <c r="N16" t="s">
        <v>362</v>
      </c>
    </row>
    <row r="17" spans="1:14" ht="30" customHeight="1">
      <c r="A17" s="12">
        <v>31021090</v>
      </c>
      <c r="B17" s="13" t="s">
        <v>354</v>
      </c>
      <c r="C17" s="13"/>
      <c r="D17" s="13"/>
      <c r="E17" s="13"/>
      <c r="F17" s="13"/>
      <c r="G17" s="13"/>
      <c r="H17" s="13"/>
      <c r="I17" s="13"/>
      <c r="K17" s="14" t="s">
        <v>325</v>
      </c>
      <c r="L17" s="15" t="s">
        <v>363</v>
      </c>
      <c r="M17" t="s">
        <v>364</v>
      </c>
      <c r="N17" t="s">
        <v>365</v>
      </c>
    </row>
    <row r="18" spans="1:14" ht="30" customHeight="1">
      <c r="A18" s="12">
        <v>31022100</v>
      </c>
      <c r="B18" s="13" t="s">
        <v>345</v>
      </c>
      <c r="C18" s="13"/>
      <c r="D18" s="13"/>
      <c r="E18" s="13"/>
      <c r="F18" s="13"/>
      <c r="G18" s="13"/>
      <c r="H18" s="13"/>
      <c r="I18" s="13"/>
      <c r="K18" s="14" t="s">
        <v>330</v>
      </c>
      <c r="L18" s="17" t="s">
        <v>366</v>
      </c>
      <c r="M18" t="s">
        <v>367</v>
      </c>
      <c r="N18" t="s">
        <v>368</v>
      </c>
    </row>
    <row r="19" spans="1:14" ht="30" customHeight="1">
      <c r="A19" s="12">
        <v>31022900</v>
      </c>
      <c r="B19" s="13" t="s">
        <v>345</v>
      </c>
      <c r="C19" s="13"/>
      <c r="D19" s="13"/>
      <c r="E19" s="13"/>
      <c r="F19" s="13"/>
      <c r="G19" s="13"/>
      <c r="H19" s="13"/>
      <c r="I19" s="13"/>
      <c r="K19" s="14" t="s">
        <v>331</v>
      </c>
      <c r="L19" s="17" t="s">
        <v>369</v>
      </c>
      <c r="M19" t="s">
        <v>370</v>
      </c>
      <c r="N19" t="s">
        <v>371</v>
      </c>
    </row>
    <row r="20" spans="1:14" ht="30" customHeight="1">
      <c r="A20" s="12">
        <v>31023000</v>
      </c>
      <c r="B20" s="13" t="s">
        <v>345</v>
      </c>
      <c r="C20" s="13"/>
      <c r="D20" s="13"/>
      <c r="E20" s="13"/>
      <c r="F20" s="13"/>
      <c r="G20" s="13"/>
      <c r="H20" s="13"/>
      <c r="I20" s="13"/>
      <c r="K20" s="14" t="s">
        <v>332</v>
      </c>
      <c r="L20" s="15" t="s">
        <v>360</v>
      </c>
      <c r="M20" t="s">
        <v>361</v>
      </c>
      <c r="N20" t="s">
        <v>362</v>
      </c>
    </row>
    <row r="21" spans="1:14" ht="30" customHeight="1">
      <c r="A21" s="12">
        <v>31023010</v>
      </c>
      <c r="B21" s="13" t="s">
        <v>345</v>
      </c>
      <c r="C21" s="13"/>
      <c r="D21" s="13"/>
      <c r="E21" s="13"/>
      <c r="F21" s="13"/>
      <c r="G21" s="13"/>
      <c r="H21" s="13"/>
      <c r="I21" s="13"/>
      <c r="K21" s="14" t="s">
        <v>345</v>
      </c>
      <c r="L21" s="15" t="s">
        <v>372</v>
      </c>
      <c r="M21" t="s">
        <v>373</v>
      </c>
      <c r="N21" t="s">
        <v>374</v>
      </c>
    </row>
    <row r="22" spans="1:14" ht="30" customHeight="1">
      <c r="A22" s="12">
        <v>31023090</v>
      </c>
      <c r="B22" s="13" t="s">
        <v>345</v>
      </c>
      <c r="C22" s="13"/>
      <c r="D22" s="13"/>
      <c r="E22" s="13"/>
      <c r="F22" s="13"/>
      <c r="G22" s="13"/>
      <c r="H22" s="13"/>
      <c r="I22" s="13"/>
      <c r="K22" s="14" t="s">
        <v>354</v>
      </c>
      <c r="L22" s="15" t="s">
        <v>375</v>
      </c>
      <c r="M22" t="s">
        <v>376</v>
      </c>
      <c r="N22" t="s">
        <v>377</v>
      </c>
    </row>
    <row r="23" spans="1:14" ht="30" customHeight="1">
      <c r="A23" s="12">
        <v>31024000</v>
      </c>
      <c r="B23" s="13" t="s">
        <v>345</v>
      </c>
      <c r="C23" s="13"/>
      <c r="D23" s="13"/>
      <c r="E23" s="13"/>
      <c r="F23" s="13"/>
      <c r="G23" s="13"/>
      <c r="H23" s="13"/>
      <c r="I23" s="13"/>
      <c r="K23" s="14" t="s">
        <v>378</v>
      </c>
      <c r="L23" s="15" t="s">
        <v>379</v>
      </c>
      <c r="M23" t="s">
        <v>379</v>
      </c>
      <c r="N23" t="s">
        <v>380</v>
      </c>
    </row>
    <row r="24" spans="1:14" ht="30" customHeight="1">
      <c r="A24" s="12">
        <v>31024010</v>
      </c>
      <c r="B24" s="13" t="s">
        <v>345</v>
      </c>
      <c r="C24" s="13"/>
      <c r="D24" s="13"/>
      <c r="E24" s="13"/>
      <c r="F24" s="13"/>
      <c r="G24" s="13"/>
      <c r="H24" s="13"/>
      <c r="I24" s="13"/>
      <c r="K24" s="14" t="s">
        <v>381</v>
      </c>
      <c r="L24" s="15" t="s">
        <v>382</v>
      </c>
      <c r="M24" t="s">
        <v>383</v>
      </c>
      <c r="N24" t="s">
        <v>384</v>
      </c>
    </row>
    <row r="25" spans="1:14" ht="30" customHeight="1">
      <c r="A25" s="12">
        <v>31024090</v>
      </c>
      <c r="B25" s="13" t="s">
        <v>345</v>
      </c>
      <c r="C25" s="13"/>
      <c r="D25" s="13"/>
      <c r="E25" s="13"/>
      <c r="F25" s="13"/>
      <c r="G25" s="13"/>
      <c r="H25" s="13"/>
      <c r="I25" s="13"/>
      <c r="K25" s="14" t="s">
        <v>385</v>
      </c>
      <c r="L25" s="15" t="s">
        <v>360</v>
      </c>
      <c r="M25" t="s">
        <v>361</v>
      </c>
      <c r="N25" t="s">
        <v>362</v>
      </c>
    </row>
    <row r="26" spans="1:14" ht="30" customHeight="1">
      <c r="A26" s="12">
        <v>31025000</v>
      </c>
      <c r="B26" s="13" t="s">
        <v>345</v>
      </c>
      <c r="C26" s="13"/>
      <c r="D26" s="13"/>
      <c r="E26" s="13"/>
      <c r="F26" s="13"/>
      <c r="G26" s="13"/>
      <c r="H26" s="13"/>
      <c r="I26" s="13"/>
      <c r="K26" s="14" t="s">
        <v>386</v>
      </c>
      <c r="L26" s="15" t="s">
        <v>387</v>
      </c>
      <c r="M26" t="s">
        <v>388</v>
      </c>
      <c r="N26" t="s">
        <v>389</v>
      </c>
    </row>
    <row r="27" spans="1:14" ht="30" customHeight="1">
      <c r="A27" s="12">
        <v>31026000</v>
      </c>
      <c r="B27" s="13" t="s">
        <v>345</v>
      </c>
      <c r="C27" s="13"/>
      <c r="D27" s="13"/>
      <c r="E27" s="13"/>
      <c r="F27" s="13"/>
      <c r="G27" s="13"/>
      <c r="H27" s="13"/>
      <c r="I27" s="13"/>
      <c r="K27" s="14" t="s">
        <v>390</v>
      </c>
      <c r="L27" s="15" t="s">
        <v>387</v>
      </c>
      <c r="M27" t="s">
        <v>388</v>
      </c>
      <c r="N27" t="s">
        <v>389</v>
      </c>
    </row>
    <row r="28" spans="1:14" ht="30" customHeight="1">
      <c r="A28" s="12">
        <v>31028000</v>
      </c>
      <c r="B28" s="13" t="s">
        <v>345</v>
      </c>
      <c r="C28" s="13"/>
      <c r="D28" s="13"/>
      <c r="E28" s="13"/>
      <c r="F28" s="13"/>
      <c r="G28" s="13"/>
      <c r="H28" s="13"/>
      <c r="I28" s="13"/>
      <c r="K28" s="14" t="s">
        <v>391</v>
      </c>
      <c r="L28" s="15" t="s">
        <v>392</v>
      </c>
      <c r="M28" t="s">
        <v>393</v>
      </c>
      <c r="N28" t="s">
        <v>394</v>
      </c>
    </row>
    <row r="29" spans="1:14" ht="30" customHeight="1">
      <c r="A29" s="12">
        <v>31029000</v>
      </c>
      <c r="B29" s="13" t="s">
        <v>345</v>
      </c>
      <c r="C29" s="13"/>
      <c r="D29" s="13"/>
      <c r="E29" s="13"/>
      <c r="F29" s="13"/>
      <c r="G29" s="13"/>
      <c r="H29" s="13"/>
      <c r="I29" s="13"/>
      <c r="K29" s="14" t="s">
        <v>395</v>
      </c>
      <c r="L29" s="15" t="s">
        <v>396</v>
      </c>
      <c r="M29" t="s">
        <v>397</v>
      </c>
      <c r="N29" t="s">
        <v>398</v>
      </c>
    </row>
    <row r="30" spans="1:14" ht="30" customHeight="1">
      <c r="A30" s="12">
        <v>31050000</v>
      </c>
      <c r="B30" s="13" t="s">
        <v>345</v>
      </c>
      <c r="C30" s="13"/>
      <c r="D30" s="13"/>
      <c r="E30" s="13"/>
      <c r="F30" s="13"/>
      <c r="G30" s="13"/>
      <c r="H30" s="13"/>
      <c r="I30" s="13"/>
      <c r="K30" s="14" t="s">
        <v>399</v>
      </c>
      <c r="L30" s="15" t="s">
        <v>400</v>
      </c>
      <c r="M30" t="s">
        <v>401</v>
      </c>
      <c r="N30" t="s">
        <v>402</v>
      </c>
    </row>
    <row r="31" spans="1:14" ht="30" customHeight="1">
      <c r="A31" s="12">
        <v>31051000</v>
      </c>
      <c r="B31" s="13" t="s">
        <v>345</v>
      </c>
      <c r="C31" s="13"/>
      <c r="D31" s="13"/>
      <c r="E31" s="13"/>
      <c r="F31" s="13"/>
      <c r="G31" s="13"/>
      <c r="H31" s="13"/>
      <c r="I31" s="13"/>
      <c r="K31" s="14" t="s">
        <v>403</v>
      </c>
      <c r="L31" s="17" t="s">
        <v>404</v>
      </c>
      <c r="M31" t="s">
        <v>405</v>
      </c>
      <c r="N31" t="s">
        <v>406</v>
      </c>
    </row>
    <row r="32" spans="1:14" ht="30" customHeight="1">
      <c r="A32" s="12">
        <v>31052000</v>
      </c>
      <c r="B32" s="13" t="s">
        <v>345</v>
      </c>
      <c r="C32" s="13"/>
      <c r="D32" s="13"/>
      <c r="E32" s="13"/>
      <c r="F32" s="13"/>
      <c r="G32" s="13"/>
      <c r="H32" s="13"/>
      <c r="I32" s="13"/>
      <c r="K32" s="14" t="s">
        <v>407</v>
      </c>
      <c r="L32" s="10" t="s">
        <v>408</v>
      </c>
      <c r="M32" t="s">
        <v>409</v>
      </c>
      <c r="N32" t="s">
        <v>410</v>
      </c>
    </row>
    <row r="33" spans="1:14" ht="30" customHeight="1">
      <c r="A33" s="12">
        <v>31052010</v>
      </c>
      <c r="B33" s="13" t="s">
        <v>345</v>
      </c>
      <c r="C33" s="13"/>
      <c r="D33" s="13"/>
      <c r="E33" s="13"/>
      <c r="F33" s="13"/>
      <c r="G33" s="13"/>
      <c r="H33" s="13"/>
      <c r="I33" s="13"/>
      <c r="K33" s="14" t="s">
        <v>411</v>
      </c>
      <c r="L33" s="10" t="s">
        <v>412</v>
      </c>
      <c r="M33" t="s">
        <v>413</v>
      </c>
      <c r="N33" t="s">
        <v>414</v>
      </c>
    </row>
    <row r="34" spans="1:14" ht="30" customHeight="1">
      <c r="A34" s="12">
        <v>31052090</v>
      </c>
      <c r="B34" s="13" t="s">
        <v>345</v>
      </c>
      <c r="C34" s="13"/>
      <c r="D34" s="13"/>
      <c r="E34" s="13"/>
      <c r="F34" s="13"/>
      <c r="G34" s="13"/>
      <c r="H34" s="13"/>
      <c r="I34" s="13"/>
      <c r="K34" s="14" t="s">
        <v>415</v>
      </c>
      <c r="L34" s="15" t="s">
        <v>416</v>
      </c>
      <c r="M34" t="s">
        <v>417</v>
      </c>
      <c r="N34" t="s">
        <v>418</v>
      </c>
    </row>
    <row r="35" spans="1:14" ht="30" customHeight="1">
      <c r="A35" s="12">
        <v>31053000</v>
      </c>
      <c r="B35" s="13" t="s">
        <v>345</v>
      </c>
      <c r="C35" s="13"/>
      <c r="D35" s="13"/>
      <c r="E35" s="13"/>
      <c r="F35" s="13"/>
      <c r="G35" s="13"/>
      <c r="H35" s="13"/>
      <c r="I35" s="13"/>
      <c r="K35" s="14" t="s">
        <v>419</v>
      </c>
      <c r="L35" s="15" t="s">
        <v>420</v>
      </c>
      <c r="M35" t="s">
        <v>421</v>
      </c>
      <c r="N35" t="s">
        <v>422</v>
      </c>
    </row>
    <row r="36" spans="1:14" ht="30" customHeight="1">
      <c r="A36" s="12">
        <v>31054000</v>
      </c>
      <c r="B36" s="13" t="s">
        <v>345</v>
      </c>
      <c r="C36" s="13"/>
      <c r="D36" s="13"/>
      <c r="E36" s="13"/>
      <c r="F36" s="13"/>
      <c r="G36" s="13"/>
      <c r="H36" s="13"/>
      <c r="I36" s="13"/>
      <c r="K36" s="14" t="s">
        <v>423</v>
      </c>
      <c r="L36" s="17" t="s">
        <v>424</v>
      </c>
      <c r="M36" t="s">
        <v>425</v>
      </c>
      <c r="N36" t="s">
        <v>426</v>
      </c>
    </row>
    <row r="37" spans="1:14" ht="30" customHeight="1">
      <c r="A37" s="12">
        <v>31055100</v>
      </c>
      <c r="B37" s="13" t="s">
        <v>345</v>
      </c>
      <c r="C37" s="13"/>
      <c r="D37" s="13"/>
      <c r="E37" s="13"/>
      <c r="F37" s="13"/>
      <c r="G37" s="13"/>
      <c r="H37" s="13"/>
      <c r="I37" s="13"/>
      <c r="K37" s="14" t="s">
        <v>427</v>
      </c>
      <c r="L37" s="15" t="s">
        <v>428</v>
      </c>
      <c r="M37" t="s">
        <v>429</v>
      </c>
      <c r="N37" t="s">
        <v>430</v>
      </c>
    </row>
    <row r="38" spans="1:14" ht="30" customHeight="1">
      <c r="A38" s="12">
        <v>31055900</v>
      </c>
      <c r="B38" s="13" t="s">
        <v>345</v>
      </c>
      <c r="C38" s="13"/>
      <c r="D38" s="13"/>
      <c r="E38" s="13"/>
      <c r="F38" s="13"/>
      <c r="G38" s="13"/>
      <c r="H38" s="13"/>
      <c r="I38" s="13"/>
      <c r="K38" s="14" t="s">
        <v>431</v>
      </c>
      <c r="L38" s="15" t="s">
        <v>432</v>
      </c>
      <c r="M38" t="s">
        <v>433</v>
      </c>
      <c r="N38" t="s">
        <v>434</v>
      </c>
    </row>
    <row r="39" spans="1:14" ht="30" customHeight="1">
      <c r="A39" s="12">
        <v>31059000</v>
      </c>
      <c r="B39" s="13" t="s">
        <v>345</v>
      </c>
      <c r="C39" s="13"/>
      <c r="D39" s="13"/>
      <c r="E39" s="13"/>
      <c r="F39" s="13"/>
      <c r="G39" s="13"/>
      <c r="H39" s="13"/>
      <c r="I39" s="13"/>
      <c r="K39" s="14" t="s">
        <v>435</v>
      </c>
      <c r="L39" s="17" t="s">
        <v>436</v>
      </c>
      <c r="M39" t="s">
        <v>437</v>
      </c>
      <c r="N39" t="s">
        <v>438</v>
      </c>
    </row>
    <row r="40" spans="1:14" ht="30" customHeight="1">
      <c r="A40" s="12">
        <v>31059020</v>
      </c>
      <c r="B40" s="13" t="s">
        <v>345</v>
      </c>
      <c r="C40" s="13"/>
      <c r="D40" s="13"/>
      <c r="E40" s="13"/>
      <c r="F40" s="13"/>
      <c r="G40" s="13"/>
      <c r="H40" s="13"/>
      <c r="I40" s="13"/>
      <c r="K40" s="14" t="s">
        <v>439</v>
      </c>
      <c r="L40" s="15" t="s">
        <v>440</v>
      </c>
      <c r="M40" t="s">
        <v>441</v>
      </c>
      <c r="N40" t="s">
        <v>442</v>
      </c>
    </row>
    <row r="41" spans="1:14" ht="30" customHeight="1">
      <c r="A41" s="12">
        <v>31059080</v>
      </c>
      <c r="B41" s="13" t="s">
        <v>345</v>
      </c>
      <c r="C41" s="13"/>
      <c r="D41" s="13"/>
      <c r="E41" s="13"/>
      <c r="F41" s="13"/>
      <c r="G41" s="13"/>
      <c r="H41" s="13"/>
      <c r="I41" s="13"/>
      <c r="K41" s="14" t="s">
        <v>443</v>
      </c>
      <c r="L41" s="15" t="s">
        <v>444</v>
      </c>
      <c r="M41" t="s">
        <v>445</v>
      </c>
      <c r="N41" t="s">
        <v>446</v>
      </c>
    </row>
    <row r="42" spans="1:14" ht="30" customHeight="1">
      <c r="A42" s="12">
        <v>26011200</v>
      </c>
      <c r="B42" s="13" t="s">
        <v>317</v>
      </c>
      <c r="C42" s="13"/>
      <c r="D42" s="13"/>
      <c r="E42" s="13"/>
      <c r="F42" s="13"/>
      <c r="G42" s="13"/>
      <c r="H42" s="13"/>
      <c r="I42" s="13"/>
      <c r="K42" s="14" t="s">
        <v>447</v>
      </c>
      <c r="L42" s="15" t="s">
        <v>448</v>
      </c>
      <c r="M42" t="s">
        <v>449</v>
      </c>
      <c r="N42" t="s">
        <v>450</v>
      </c>
    </row>
    <row r="43" spans="1:14" ht="30" customHeight="1">
      <c r="A43" s="12">
        <v>73010000</v>
      </c>
      <c r="B43" s="13" t="s">
        <v>411</v>
      </c>
      <c r="C43" s="13"/>
      <c r="D43" s="13"/>
      <c r="E43" s="13"/>
      <c r="F43" s="13"/>
      <c r="G43" s="13"/>
      <c r="H43" s="13"/>
      <c r="I43" s="13"/>
      <c r="K43" s="14" t="s">
        <v>451</v>
      </c>
      <c r="L43" s="15" t="s">
        <v>452</v>
      </c>
      <c r="M43" t="s">
        <v>453</v>
      </c>
      <c r="N43" t="s">
        <v>454</v>
      </c>
    </row>
    <row r="44" spans="1:14" ht="30" customHeight="1">
      <c r="A44" s="12">
        <v>73011000</v>
      </c>
      <c r="B44" s="13" t="s">
        <v>411</v>
      </c>
      <c r="C44" s="13"/>
      <c r="D44" s="13"/>
      <c r="E44" s="13"/>
      <c r="F44" s="13"/>
      <c r="G44" s="13"/>
      <c r="H44" s="13"/>
      <c r="I44" s="13"/>
      <c r="K44" s="14" t="s">
        <v>455</v>
      </c>
      <c r="L44" s="10" t="s">
        <v>456</v>
      </c>
      <c r="M44" t="s">
        <v>457</v>
      </c>
      <c r="N44" t="s">
        <v>458</v>
      </c>
    </row>
    <row r="45" spans="1:14" ht="30" customHeight="1">
      <c r="A45" s="12">
        <v>73012000</v>
      </c>
      <c r="B45" s="13" t="s">
        <v>411</v>
      </c>
      <c r="C45" s="13"/>
      <c r="D45" s="13"/>
      <c r="E45" s="13"/>
      <c r="F45" s="13"/>
      <c r="G45" s="13"/>
      <c r="H45" s="13"/>
      <c r="I45" s="13"/>
      <c r="K45" s="14" t="s">
        <v>459</v>
      </c>
      <c r="L45" s="15" t="s">
        <v>460</v>
      </c>
      <c r="M45" t="s">
        <v>461</v>
      </c>
      <c r="N45" t="s">
        <v>462</v>
      </c>
    </row>
    <row r="46" spans="1:14" ht="30" customHeight="1">
      <c r="A46" s="12">
        <v>73020000</v>
      </c>
      <c r="B46" s="13" t="s">
        <v>411</v>
      </c>
      <c r="C46" s="13"/>
      <c r="D46" s="13"/>
      <c r="E46" s="13"/>
      <c r="F46" s="13"/>
      <c r="G46" s="13"/>
      <c r="H46" s="13"/>
      <c r="I46" s="13"/>
      <c r="K46" s="14" t="s">
        <v>463</v>
      </c>
      <c r="L46" s="15" t="s">
        <v>464</v>
      </c>
      <c r="M46" t="s">
        <v>465</v>
      </c>
      <c r="N46" t="s">
        <v>466</v>
      </c>
    </row>
    <row r="47" spans="1:14" ht="30" customHeight="1">
      <c r="A47" s="12">
        <v>73021000</v>
      </c>
      <c r="B47" s="13" t="s">
        <v>411</v>
      </c>
      <c r="C47" s="13"/>
      <c r="D47" s="13"/>
      <c r="E47" s="13"/>
      <c r="F47" s="13"/>
      <c r="G47" s="13"/>
      <c r="H47" s="13"/>
      <c r="I47" s="13"/>
      <c r="K47" s="14" t="s">
        <v>467</v>
      </c>
      <c r="L47" s="17" t="s">
        <v>468</v>
      </c>
      <c r="M47" t="s">
        <v>469</v>
      </c>
      <c r="N47" t="s">
        <v>470</v>
      </c>
    </row>
    <row r="48" spans="1:14" ht="30" customHeight="1">
      <c r="A48" s="12">
        <v>73021010</v>
      </c>
      <c r="B48" s="13" t="s">
        <v>411</v>
      </c>
      <c r="C48" s="13"/>
      <c r="D48" s="13"/>
      <c r="E48" s="13"/>
      <c r="F48" s="13"/>
      <c r="G48" s="13"/>
      <c r="H48" s="13"/>
      <c r="I48" s="13"/>
    </row>
    <row r="49" spans="1:9" ht="30" customHeight="1">
      <c r="A49" s="12">
        <v>73021022</v>
      </c>
      <c r="B49" s="13" t="s">
        <v>411</v>
      </c>
      <c r="C49" s="13"/>
      <c r="D49" s="13"/>
      <c r="E49" s="13"/>
      <c r="F49" s="13"/>
      <c r="G49" s="13"/>
      <c r="H49" s="13"/>
      <c r="I49" s="13"/>
    </row>
    <row r="50" spans="1:9" ht="30" customHeight="1">
      <c r="A50" s="12">
        <v>73021028</v>
      </c>
      <c r="B50" s="13" t="s">
        <v>411</v>
      </c>
      <c r="C50" s="13"/>
      <c r="D50" s="13"/>
      <c r="E50" s="13"/>
      <c r="F50" s="13"/>
      <c r="G50" s="13"/>
      <c r="H50" s="13"/>
      <c r="I50" s="13"/>
    </row>
    <row r="51" spans="1:9" ht="30" customHeight="1">
      <c r="A51" s="12">
        <v>73021040</v>
      </c>
      <c r="B51" s="13" t="s">
        <v>411</v>
      </c>
      <c r="C51" s="13"/>
      <c r="D51" s="13"/>
      <c r="E51" s="13"/>
      <c r="F51" s="13"/>
      <c r="G51" s="13"/>
      <c r="H51" s="13"/>
      <c r="I51" s="13"/>
    </row>
    <row r="52" spans="1:9" ht="30" customHeight="1">
      <c r="A52" s="12">
        <v>73021050</v>
      </c>
      <c r="B52" s="13" t="s">
        <v>411</v>
      </c>
      <c r="C52" s="13"/>
      <c r="D52" s="13"/>
      <c r="E52" s="13"/>
      <c r="F52" s="13"/>
      <c r="G52" s="13"/>
      <c r="H52" s="13"/>
      <c r="I52" s="13"/>
    </row>
    <row r="53" spans="1:9" ht="30" customHeight="1">
      <c r="A53" s="12">
        <v>73021090</v>
      </c>
      <c r="B53" s="13" t="s">
        <v>411</v>
      </c>
      <c r="C53" s="13"/>
      <c r="D53" s="13"/>
      <c r="E53" s="13"/>
      <c r="F53" s="13"/>
      <c r="G53" s="13"/>
      <c r="H53" s="13"/>
      <c r="I53" s="13"/>
    </row>
    <row r="54" spans="1:9" ht="30" customHeight="1">
      <c r="A54" s="12">
        <v>73023000</v>
      </c>
      <c r="B54" s="13" t="s">
        <v>411</v>
      </c>
      <c r="C54" s="13"/>
      <c r="D54" s="13"/>
      <c r="E54" s="13"/>
      <c r="F54" s="13"/>
      <c r="G54" s="13"/>
      <c r="H54" s="13"/>
      <c r="I54" s="13"/>
    </row>
    <row r="55" spans="1:9" ht="30" customHeight="1">
      <c r="A55" s="12">
        <v>73024000</v>
      </c>
      <c r="B55" s="13" t="s">
        <v>411</v>
      </c>
      <c r="C55" s="13"/>
      <c r="D55" s="13"/>
      <c r="E55" s="13"/>
      <c r="F55" s="13"/>
      <c r="G55" s="13"/>
      <c r="H55" s="13"/>
      <c r="I55" s="13"/>
    </row>
    <row r="56" spans="1:9" ht="30" customHeight="1">
      <c r="A56" s="12">
        <v>73029000</v>
      </c>
      <c r="B56" s="13" t="s">
        <v>411</v>
      </c>
      <c r="C56" s="13"/>
      <c r="D56" s="13"/>
      <c r="E56" s="13"/>
      <c r="F56" s="13"/>
      <c r="G56" s="13"/>
      <c r="H56" s="13"/>
      <c r="I56" s="13"/>
    </row>
    <row r="57" spans="1:9" ht="30" customHeight="1">
      <c r="A57" s="12">
        <v>73030000</v>
      </c>
      <c r="B57" s="13" t="s">
        <v>411</v>
      </c>
      <c r="C57" s="13"/>
      <c r="D57" s="13"/>
      <c r="E57" s="13"/>
      <c r="F57" s="13"/>
      <c r="G57" s="13"/>
      <c r="H57" s="13"/>
      <c r="I57" s="13"/>
    </row>
    <row r="58" spans="1:9" ht="30" customHeight="1">
      <c r="A58" s="12">
        <v>73030010</v>
      </c>
      <c r="B58" s="13" t="s">
        <v>411</v>
      </c>
      <c r="C58" s="13"/>
      <c r="D58" s="13"/>
      <c r="E58" s="13"/>
      <c r="F58" s="13"/>
      <c r="G58" s="13"/>
      <c r="H58" s="13"/>
      <c r="I58" s="13"/>
    </row>
    <row r="59" spans="1:9" ht="30" customHeight="1">
      <c r="A59" s="12">
        <v>73030090</v>
      </c>
      <c r="B59" s="13" t="s">
        <v>411</v>
      </c>
      <c r="C59" s="13"/>
      <c r="D59" s="13"/>
      <c r="E59" s="13"/>
      <c r="F59" s="13"/>
      <c r="G59" s="13"/>
      <c r="H59" s="13"/>
      <c r="I59" s="13"/>
    </row>
    <row r="60" spans="1:9" ht="30" customHeight="1">
      <c r="A60" s="12">
        <v>73040000</v>
      </c>
      <c r="B60" s="13" t="s">
        <v>411</v>
      </c>
      <c r="C60" s="13"/>
      <c r="D60" s="13"/>
      <c r="E60" s="13"/>
      <c r="F60" s="13"/>
      <c r="G60" s="13"/>
      <c r="H60" s="13"/>
      <c r="I60" s="13"/>
    </row>
    <row r="61" spans="1:9" ht="30" customHeight="1">
      <c r="A61" s="12">
        <v>73041100</v>
      </c>
      <c r="B61" s="13" t="s">
        <v>411</v>
      </c>
      <c r="C61" s="13"/>
      <c r="D61" s="13"/>
      <c r="E61" s="13"/>
      <c r="F61" s="13"/>
      <c r="G61" s="13"/>
      <c r="H61" s="13"/>
      <c r="I61" s="13"/>
    </row>
    <row r="62" spans="1:9" ht="30" customHeight="1">
      <c r="A62" s="12">
        <v>73041900</v>
      </c>
      <c r="B62" s="13" t="s">
        <v>411</v>
      </c>
      <c r="C62" s="13"/>
      <c r="D62" s="13"/>
      <c r="E62" s="13"/>
      <c r="F62" s="13"/>
      <c r="G62" s="13"/>
      <c r="H62" s="13"/>
      <c r="I62" s="13"/>
    </row>
    <row r="63" spans="1:9" ht="30" customHeight="1">
      <c r="A63" s="12">
        <v>73041910</v>
      </c>
      <c r="B63" s="13" t="s">
        <v>411</v>
      </c>
      <c r="C63" s="13"/>
      <c r="D63" s="13"/>
      <c r="E63" s="13"/>
      <c r="F63" s="13"/>
      <c r="G63" s="13"/>
      <c r="H63" s="13"/>
      <c r="I63" s="13"/>
    </row>
    <row r="64" spans="1:9" ht="30" customHeight="1">
      <c r="A64" s="12">
        <v>73041930</v>
      </c>
      <c r="B64" s="13" t="s">
        <v>411</v>
      </c>
      <c r="C64" s="13"/>
      <c r="D64" s="13"/>
      <c r="E64" s="13"/>
      <c r="F64" s="13"/>
      <c r="G64" s="13"/>
      <c r="H64" s="13"/>
      <c r="I64" s="13"/>
    </row>
    <row r="65" spans="1:9" ht="30" customHeight="1">
      <c r="A65" s="12">
        <v>73041990</v>
      </c>
      <c r="B65" s="13" t="s">
        <v>411</v>
      </c>
      <c r="C65" s="13"/>
      <c r="D65" s="13"/>
      <c r="E65" s="13"/>
      <c r="F65" s="13"/>
      <c r="G65" s="13"/>
      <c r="H65" s="13"/>
      <c r="I65" s="13"/>
    </row>
    <row r="66" spans="1:9" ht="30" customHeight="1">
      <c r="A66" s="12">
        <v>73042200</v>
      </c>
      <c r="B66" s="13" t="s">
        <v>411</v>
      </c>
      <c r="C66" s="13"/>
      <c r="D66" s="13"/>
      <c r="E66" s="13"/>
      <c r="F66" s="13"/>
      <c r="G66" s="13"/>
      <c r="H66" s="13"/>
      <c r="I66" s="13"/>
    </row>
    <row r="67" spans="1:9" ht="30" customHeight="1">
      <c r="A67" s="12">
        <v>73042300</v>
      </c>
      <c r="B67" s="13" t="s">
        <v>411</v>
      </c>
      <c r="C67" s="13"/>
      <c r="D67" s="13"/>
      <c r="E67" s="13"/>
      <c r="F67" s="13"/>
      <c r="G67" s="13"/>
      <c r="H67" s="13"/>
      <c r="I67" s="13"/>
    </row>
    <row r="68" spans="1:9" ht="30" customHeight="1">
      <c r="A68" s="12">
        <v>73042400</v>
      </c>
      <c r="B68" s="13" t="s">
        <v>411</v>
      </c>
      <c r="C68" s="13"/>
      <c r="D68" s="13"/>
      <c r="E68" s="13"/>
      <c r="F68" s="13"/>
      <c r="G68" s="13"/>
      <c r="H68" s="13"/>
      <c r="I68" s="13"/>
    </row>
    <row r="69" spans="1:9" ht="30" customHeight="1">
      <c r="A69" s="12">
        <v>73042900</v>
      </c>
      <c r="B69" s="13" t="s">
        <v>411</v>
      </c>
      <c r="C69" s="13"/>
      <c r="D69" s="13"/>
      <c r="E69" s="13"/>
      <c r="F69" s="13"/>
      <c r="G69" s="13"/>
      <c r="H69" s="13"/>
      <c r="I69" s="13"/>
    </row>
    <row r="70" spans="1:9" ht="30" customHeight="1">
      <c r="A70" s="12">
        <v>73042910</v>
      </c>
      <c r="B70" s="13" t="s">
        <v>411</v>
      </c>
      <c r="C70" s="13"/>
      <c r="D70" s="13"/>
      <c r="E70" s="13"/>
      <c r="F70" s="13"/>
      <c r="G70" s="13"/>
      <c r="H70" s="13"/>
      <c r="I70" s="13"/>
    </row>
    <row r="71" spans="1:9" ht="30" customHeight="1">
      <c r="A71" s="12">
        <v>73042930</v>
      </c>
      <c r="B71" s="13" t="s">
        <v>411</v>
      </c>
      <c r="C71" s="13"/>
      <c r="D71" s="13"/>
      <c r="E71" s="13"/>
      <c r="F71" s="13"/>
      <c r="G71" s="13"/>
      <c r="H71" s="13"/>
      <c r="I71" s="13"/>
    </row>
    <row r="72" spans="1:9" ht="30" customHeight="1">
      <c r="A72" s="12">
        <v>73042990</v>
      </c>
      <c r="B72" s="13" t="s">
        <v>411</v>
      </c>
      <c r="C72" s="13"/>
      <c r="D72" s="13"/>
      <c r="E72" s="13"/>
      <c r="F72" s="13"/>
      <c r="G72" s="13"/>
      <c r="H72" s="13"/>
      <c r="I72" s="13"/>
    </row>
    <row r="73" spans="1:9" ht="30" customHeight="1">
      <c r="A73" s="12">
        <v>73043100</v>
      </c>
      <c r="B73" s="13" t="s">
        <v>411</v>
      </c>
      <c r="C73" s="13"/>
      <c r="D73" s="13"/>
      <c r="E73" s="13"/>
      <c r="F73" s="13"/>
      <c r="G73" s="13"/>
      <c r="H73" s="13"/>
      <c r="I73" s="13"/>
    </row>
    <row r="74" spans="1:9" ht="30" customHeight="1">
      <c r="A74" s="12">
        <v>73043120</v>
      </c>
      <c r="B74" s="13" t="s">
        <v>411</v>
      </c>
      <c r="C74" s="13"/>
      <c r="D74" s="13"/>
      <c r="E74" s="13"/>
      <c r="F74" s="13"/>
      <c r="G74" s="13"/>
      <c r="H74" s="13"/>
      <c r="I74" s="13"/>
    </row>
    <row r="75" spans="1:9" ht="30" customHeight="1">
      <c r="A75" s="12">
        <v>73043180</v>
      </c>
      <c r="B75" s="13" t="s">
        <v>411</v>
      </c>
      <c r="C75" s="13"/>
      <c r="D75" s="13"/>
      <c r="E75" s="13"/>
      <c r="F75" s="13"/>
      <c r="G75" s="13"/>
      <c r="H75" s="13"/>
      <c r="I75" s="13"/>
    </row>
    <row r="76" spans="1:9" ht="30" customHeight="1">
      <c r="A76" s="12">
        <v>73043900</v>
      </c>
      <c r="B76" s="13" t="s">
        <v>411</v>
      </c>
      <c r="C76" s="13"/>
      <c r="D76" s="13"/>
      <c r="E76" s="13"/>
      <c r="F76" s="13"/>
      <c r="G76" s="13"/>
      <c r="H76" s="13"/>
      <c r="I76" s="13"/>
    </row>
    <row r="77" spans="1:9" ht="30" customHeight="1">
      <c r="A77" s="12">
        <v>73043950</v>
      </c>
      <c r="B77" s="13" t="s">
        <v>411</v>
      </c>
      <c r="C77" s="13"/>
      <c r="D77" s="13"/>
      <c r="E77" s="13"/>
      <c r="F77" s="13"/>
      <c r="G77" s="13"/>
      <c r="H77" s="13"/>
      <c r="I77" s="13"/>
    </row>
    <row r="78" spans="1:9" ht="30" customHeight="1">
      <c r="A78" s="12">
        <v>73043982</v>
      </c>
      <c r="B78" s="13" t="s">
        <v>411</v>
      </c>
      <c r="C78" s="13"/>
      <c r="D78" s="13"/>
      <c r="E78" s="13"/>
      <c r="F78" s="13"/>
      <c r="G78" s="13"/>
      <c r="H78" s="13"/>
      <c r="I78" s="13"/>
    </row>
    <row r="79" spans="1:9" ht="30" customHeight="1">
      <c r="A79" s="12">
        <v>73043983</v>
      </c>
      <c r="B79" s="13" t="s">
        <v>411</v>
      </c>
      <c r="C79" s="13"/>
      <c r="D79" s="13"/>
      <c r="E79" s="13"/>
      <c r="F79" s="13"/>
      <c r="G79" s="13"/>
      <c r="H79" s="13"/>
      <c r="I79" s="13"/>
    </row>
    <row r="80" spans="1:9" ht="30" customHeight="1">
      <c r="A80" s="12">
        <v>73043988</v>
      </c>
      <c r="B80" s="13" t="s">
        <v>411</v>
      </c>
      <c r="C80" s="13"/>
      <c r="D80" s="13"/>
      <c r="E80" s="13"/>
      <c r="F80" s="13"/>
      <c r="G80" s="13"/>
      <c r="H80" s="13"/>
      <c r="I80" s="13"/>
    </row>
    <row r="81" spans="1:9" ht="30" customHeight="1">
      <c r="A81" s="12">
        <v>73044100</v>
      </c>
      <c r="B81" s="13" t="s">
        <v>411</v>
      </c>
      <c r="C81" s="13"/>
      <c r="D81" s="13"/>
      <c r="E81" s="13"/>
      <c r="F81" s="13"/>
      <c r="G81" s="13"/>
      <c r="H81" s="13"/>
      <c r="I81" s="13"/>
    </row>
    <row r="82" spans="1:9" ht="30" customHeight="1">
      <c r="A82" s="12">
        <v>73044900</v>
      </c>
      <c r="B82" s="13" t="s">
        <v>411</v>
      </c>
      <c r="C82" s="13"/>
      <c r="D82" s="13"/>
      <c r="E82" s="13"/>
      <c r="F82" s="13"/>
      <c r="G82" s="13"/>
      <c r="H82" s="13"/>
      <c r="I82" s="13"/>
    </row>
    <row r="83" spans="1:9" ht="30" customHeight="1">
      <c r="A83" s="12">
        <v>73044983</v>
      </c>
      <c r="B83" s="13" t="s">
        <v>411</v>
      </c>
      <c r="C83" s="13"/>
      <c r="D83" s="13"/>
      <c r="E83" s="13"/>
      <c r="F83" s="13"/>
      <c r="G83" s="13"/>
      <c r="H83" s="13"/>
      <c r="I83" s="13"/>
    </row>
    <row r="84" spans="1:9" ht="30" customHeight="1">
      <c r="A84" s="12">
        <v>73044985</v>
      </c>
      <c r="B84" s="13" t="s">
        <v>411</v>
      </c>
      <c r="C84" s="13"/>
      <c r="D84" s="13"/>
      <c r="E84" s="13"/>
      <c r="F84" s="13"/>
      <c r="G84" s="13"/>
      <c r="H84" s="13"/>
      <c r="I84" s="13"/>
    </row>
    <row r="85" spans="1:9" ht="30" customHeight="1">
      <c r="A85" s="12">
        <v>73044989</v>
      </c>
      <c r="B85" s="13" t="s">
        <v>411</v>
      </c>
      <c r="C85" s="13"/>
      <c r="D85" s="13"/>
      <c r="E85" s="13"/>
      <c r="F85" s="13"/>
      <c r="G85" s="13"/>
      <c r="H85" s="13"/>
      <c r="I85" s="13"/>
    </row>
    <row r="86" spans="1:9" ht="30" customHeight="1">
      <c r="A86" s="12">
        <v>73045100</v>
      </c>
      <c r="B86" s="13" t="s">
        <v>411</v>
      </c>
      <c r="C86" s="13"/>
      <c r="D86" s="13"/>
      <c r="E86" s="13"/>
      <c r="F86" s="13"/>
      <c r="G86" s="13"/>
      <c r="H86" s="13"/>
      <c r="I86" s="13"/>
    </row>
    <row r="87" spans="1:9" ht="30" customHeight="1">
      <c r="A87" s="12">
        <v>73045110</v>
      </c>
      <c r="B87" s="13" t="s">
        <v>411</v>
      </c>
      <c r="C87" s="13"/>
      <c r="D87" s="13"/>
      <c r="E87" s="13"/>
      <c r="F87" s="13"/>
      <c r="G87" s="13"/>
      <c r="H87" s="13"/>
      <c r="I87" s="13"/>
    </row>
    <row r="88" spans="1:9" ht="30" customHeight="1">
      <c r="A88" s="12">
        <v>73045181</v>
      </c>
      <c r="B88" s="13" t="s">
        <v>411</v>
      </c>
      <c r="C88" s="13"/>
      <c r="D88" s="13"/>
      <c r="E88" s="13"/>
      <c r="F88" s="13"/>
      <c r="G88" s="13"/>
      <c r="H88" s="13"/>
      <c r="I88" s="13"/>
    </row>
    <row r="89" spans="1:9" ht="30" customHeight="1">
      <c r="A89" s="12">
        <v>73045189</v>
      </c>
      <c r="B89" s="13" t="s">
        <v>411</v>
      </c>
      <c r="C89" s="13"/>
      <c r="D89" s="13"/>
      <c r="E89" s="13"/>
      <c r="F89" s="13"/>
      <c r="G89" s="13"/>
      <c r="H89" s="13"/>
      <c r="I89" s="13"/>
    </row>
    <row r="90" spans="1:9" ht="30" customHeight="1">
      <c r="A90" s="12">
        <v>73045900</v>
      </c>
      <c r="B90" s="13" t="s">
        <v>411</v>
      </c>
      <c r="C90" s="13"/>
      <c r="D90" s="13"/>
      <c r="E90" s="13"/>
      <c r="F90" s="13"/>
      <c r="G90" s="13"/>
      <c r="H90" s="13"/>
      <c r="I90" s="13"/>
    </row>
    <row r="91" spans="1:9" ht="30" customHeight="1">
      <c r="A91" s="12">
        <v>73045930</v>
      </c>
      <c r="B91" s="13" t="s">
        <v>411</v>
      </c>
      <c r="C91" s="13"/>
      <c r="D91" s="13"/>
      <c r="E91" s="13"/>
      <c r="F91" s="13"/>
      <c r="G91" s="13"/>
      <c r="H91" s="13"/>
      <c r="I91" s="13"/>
    </row>
    <row r="92" spans="1:9" ht="30" customHeight="1">
      <c r="A92" s="12">
        <v>73045982</v>
      </c>
      <c r="B92" s="13" t="s">
        <v>411</v>
      </c>
      <c r="C92" s="13"/>
      <c r="D92" s="13"/>
      <c r="E92" s="13"/>
      <c r="F92" s="13"/>
      <c r="G92" s="13"/>
      <c r="H92" s="13"/>
      <c r="I92" s="13"/>
    </row>
    <row r="93" spans="1:9" ht="30" customHeight="1">
      <c r="A93" s="12">
        <v>73045983</v>
      </c>
      <c r="B93" s="13" t="s">
        <v>411</v>
      </c>
      <c r="C93" s="13"/>
      <c r="D93" s="13"/>
      <c r="E93" s="13"/>
      <c r="F93" s="13"/>
      <c r="G93" s="13"/>
      <c r="H93" s="13"/>
      <c r="I93" s="13"/>
    </row>
    <row r="94" spans="1:9" ht="30" customHeight="1">
      <c r="A94" s="12">
        <v>73045989</v>
      </c>
      <c r="B94" s="13" t="s">
        <v>411</v>
      </c>
      <c r="C94" s="13"/>
      <c r="D94" s="13"/>
      <c r="E94" s="13"/>
      <c r="F94" s="13"/>
      <c r="G94" s="13"/>
      <c r="H94" s="13"/>
      <c r="I94" s="13"/>
    </row>
    <row r="95" spans="1:9" ht="30" customHeight="1">
      <c r="A95" s="12">
        <v>73049000</v>
      </c>
      <c r="B95" s="13" t="s">
        <v>411</v>
      </c>
      <c r="C95" s="13"/>
      <c r="D95" s="13"/>
      <c r="E95" s="13"/>
      <c r="F95" s="13"/>
      <c r="G95" s="13"/>
      <c r="H95" s="13"/>
      <c r="I95" s="13"/>
    </row>
    <row r="96" spans="1:9" ht="30" customHeight="1">
      <c r="A96" s="12">
        <v>73050000</v>
      </c>
      <c r="B96" s="13" t="s">
        <v>411</v>
      </c>
      <c r="C96" s="13"/>
      <c r="D96" s="13"/>
      <c r="E96" s="13"/>
      <c r="F96" s="13"/>
      <c r="G96" s="13"/>
      <c r="H96" s="13"/>
      <c r="I96" s="13"/>
    </row>
    <row r="97" spans="1:9" ht="30" customHeight="1">
      <c r="A97" s="12">
        <v>73051100</v>
      </c>
      <c r="B97" s="13" t="s">
        <v>411</v>
      </c>
      <c r="C97" s="13"/>
      <c r="D97" s="13"/>
      <c r="E97" s="13"/>
      <c r="F97" s="13"/>
      <c r="G97" s="13"/>
      <c r="H97" s="13"/>
      <c r="I97" s="13"/>
    </row>
    <row r="98" spans="1:9" ht="30" customHeight="1">
      <c r="A98" s="12">
        <v>73051200</v>
      </c>
      <c r="B98" s="13" t="s">
        <v>411</v>
      </c>
      <c r="C98" s="13"/>
      <c r="D98" s="13"/>
      <c r="E98" s="13"/>
      <c r="F98" s="13"/>
      <c r="G98" s="13"/>
      <c r="H98" s="13"/>
      <c r="I98" s="13"/>
    </row>
    <row r="99" spans="1:9" ht="30" customHeight="1">
      <c r="A99" s="12">
        <v>73051900</v>
      </c>
      <c r="B99" s="13" t="s">
        <v>411</v>
      </c>
      <c r="C99" s="13"/>
      <c r="D99" s="13"/>
      <c r="E99" s="13"/>
      <c r="F99" s="13"/>
      <c r="G99" s="13"/>
      <c r="H99" s="13"/>
      <c r="I99" s="13"/>
    </row>
    <row r="100" spans="1:9" ht="30" customHeight="1">
      <c r="A100" s="12">
        <v>73052000</v>
      </c>
      <c r="B100" s="13" t="s">
        <v>411</v>
      </c>
      <c r="C100" s="13"/>
      <c r="D100" s="13"/>
      <c r="E100" s="13"/>
      <c r="F100" s="13"/>
      <c r="G100" s="13"/>
      <c r="H100" s="13"/>
      <c r="I100" s="13"/>
    </row>
    <row r="101" spans="1:9" ht="30" customHeight="1">
      <c r="A101" s="12">
        <v>73053100</v>
      </c>
      <c r="B101" s="13" t="s">
        <v>411</v>
      </c>
      <c r="C101" s="13"/>
      <c r="D101" s="13"/>
      <c r="E101" s="13"/>
      <c r="F101" s="13"/>
      <c r="G101" s="13"/>
      <c r="H101" s="13"/>
      <c r="I101" s="13"/>
    </row>
    <row r="102" spans="1:9" ht="30" customHeight="1">
      <c r="A102" s="12">
        <v>73053900</v>
      </c>
      <c r="B102" s="13" t="s">
        <v>411</v>
      </c>
      <c r="C102" s="13"/>
      <c r="D102" s="13"/>
      <c r="E102" s="13"/>
      <c r="F102" s="13"/>
      <c r="G102" s="13"/>
      <c r="H102" s="13"/>
      <c r="I102" s="13"/>
    </row>
    <row r="103" spans="1:9" ht="30" customHeight="1">
      <c r="A103" s="12">
        <v>73059000</v>
      </c>
      <c r="B103" s="13" t="s">
        <v>411</v>
      </c>
      <c r="C103" s="13"/>
      <c r="D103" s="13"/>
      <c r="E103" s="13"/>
      <c r="F103" s="13"/>
      <c r="G103" s="13"/>
      <c r="H103" s="13"/>
      <c r="I103" s="13"/>
    </row>
    <row r="104" spans="1:9" ht="30" customHeight="1">
      <c r="A104" s="12">
        <v>73060000</v>
      </c>
      <c r="B104" s="13" t="s">
        <v>411</v>
      </c>
      <c r="C104" s="13"/>
      <c r="D104" s="13"/>
      <c r="E104" s="13"/>
      <c r="F104" s="13"/>
      <c r="G104" s="13"/>
      <c r="H104" s="13"/>
      <c r="I104" s="13"/>
    </row>
    <row r="105" spans="1:9" ht="30" customHeight="1">
      <c r="A105" s="12">
        <v>73061100</v>
      </c>
      <c r="B105" s="13" t="s">
        <v>411</v>
      </c>
      <c r="C105" s="13"/>
      <c r="D105" s="13"/>
      <c r="E105" s="13"/>
      <c r="F105" s="13"/>
      <c r="G105" s="13"/>
      <c r="H105" s="13"/>
      <c r="I105" s="13"/>
    </row>
    <row r="106" spans="1:9" ht="30" customHeight="1">
      <c r="A106" s="12">
        <v>73061900</v>
      </c>
      <c r="B106" s="13" t="s">
        <v>411</v>
      </c>
      <c r="C106" s="13"/>
      <c r="D106" s="13"/>
      <c r="E106" s="13"/>
      <c r="F106" s="13"/>
      <c r="G106" s="13"/>
      <c r="H106" s="13"/>
      <c r="I106" s="13"/>
    </row>
    <row r="107" spans="1:9" ht="30" customHeight="1">
      <c r="A107" s="12">
        <v>73062100</v>
      </c>
      <c r="B107" s="13" t="s">
        <v>411</v>
      </c>
      <c r="C107" s="13"/>
      <c r="D107" s="13"/>
      <c r="E107" s="13"/>
      <c r="F107" s="13"/>
      <c r="G107" s="13"/>
      <c r="H107" s="13"/>
      <c r="I107" s="13"/>
    </row>
    <row r="108" spans="1:9" ht="30" customHeight="1">
      <c r="A108" s="12">
        <v>73062900</v>
      </c>
      <c r="B108" s="13" t="s">
        <v>411</v>
      </c>
      <c r="C108" s="13"/>
      <c r="D108" s="13"/>
      <c r="E108" s="13"/>
      <c r="F108" s="13"/>
      <c r="G108" s="13"/>
      <c r="H108" s="13"/>
      <c r="I108" s="13"/>
    </row>
    <row r="109" spans="1:9" ht="30" customHeight="1">
      <c r="A109" s="12">
        <v>73063000</v>
      </c>
      <c r="B109" s="13" t="s">
        <v>411</v>
      </c>
      <c r="C109" s="13"/>
      <c r="D109" s="13"/>
      <c r="E109" s="13"/>
      <c r="F109" s="13"/>
      <c r="G109" s="13"/>
      <c r="H109" s="13"/>
      <c r="I109" s="13"/>
    </row>
    <row r="110" spans="1:9" ht="30" customHeight="1">
      <c r="A110" s="12">
        <v>73063012</v>
      </c>
      <c r="B110" s="13" t="s">
        <v>411</v>
      </c>
      <c r="C110" s="13"/>
      <c r="D110" s="13"/>
      <c r="E110" s="13"/>
      <c r="F110" s="13"/>
      <c r="G110" s="13"/>
      <c r="H110" s="13"/>
      <c r="I110" s="13"/>
    </row>
    <row r="111" spans="1:9" ht="30" customHeight="1">
      <c r="A111" s="12">
        <v>73063018</v>
      </c>
      <c r="B111" s="13" t="s">
        <v>411</v>
      </c>
      <c r="C111" s="13"/>
      <c r="D111" s="13"/>
      <c r="E111" s="13"/>
      <c r="F111" s="13"/>
      <c r="G111" s="13"/>
      <c r="H111" s="13"/>
      <c r="I111" s="13"/>
    </row>
    <row r="112" spans="1:9" ht="30" customHeight="1">
      <c r="A112" s="12">
        <v>73063041</v>
      </c>
      <c r="B112" s="13" t="s">
        <v>411</v>
      </c>
      <c r="C112" s="13"/>
      <c r="D112" s="13"/>
      <c r="E112" s="13"/>
      <c r="F112" s="13"/>
      <c r="G112" s="13"/>
      <c r="H112" s="13"/>
      <c r="I112" s="13"/>
    </row>
    <row r="113" spans="1:9" ht="30" customHeight="1">
      <c r="A113" s="12">
        <v>73063049</v>
      </c>
      <c r="B113" s="13" t="s">
        <v>411</v>
      </c>
      <c r="C113" s="13"/>
      <c r="D113" s="13"/>
      <c r="E113" s="13"/>
      <c r="F113" s="13"/>
      <c r="G113" s="13"/>
      <c r="H113" s="13"/>
      <c r="I113" s="13"/>
    </row>
    <row r="114" spans="1:9" ht="30" customHeight="1">
      <c r="A114" s="12">
        <v>73063072</v>
      </c>
      <c r="B114" s="13" t="s">
        <v>411</v>
      </c>
      <c r="C114" s="13"/>
      <c r="D114" s="13"/>
      <c r="E114" s="13"/>
      <c r="F114" s="13"/>
      <c r="G114" s="13"/>
      <c r="H114" s="13"/>
      <c r="I114" s="13"/>
    </row>
    <row r="115" spans="1:9" ht="30" customHeight="1">
      <c r="A115" s="12">
        <v>73063077</v>
      </c>
      <c r="B115" s="13" t="s">
        <v>411</v>
      </c>
      <c r="C115" s="13"/>
      <c r="D115" s="13"/>
      <c r="E115" s="13"/>
      <c r="F115" s="13"/>
      <c r="G115" s="13"/>
      <c r="H115" s="13"/>
      <c r="I115" s="13"/>
    </row>
    <row r="116" spans="1:9" ht="30" customHeight="1">
      <c r="A116" s="12">
        <v>73063080</v>
      </c>
      <c r="B116" s="13" t="s">
        <v>411</v>
      </c>
      <c r="C116" s="13"/>
      <c r="D116" s="13"/>
      <c r="E116" s="13"/>
      <c r="F116" s="13"/>
      <c r="G116" s="13"/>
      <c r="H116" s="13"/>
      <c r="I116" s="13"/>
    </row>
    <row r="117" spans="1:9" ht="30" customHeight="1">
      <c r="A117" s="12">
        <v>73064000</v>
      </c>
      <c r="B117" s="13" t="s">
        <v>411</v>
      </c>
      <c r="C117" s="13"/>
      <c r="D117" s="13"/>
      <c r="E117" s="13"/>
      <c r="F117" s="13"/>
      <c r="G117" s="13"/>
      <c r="H117" s="13"/>
      <c r="I117" s="13"/>
    </row>
    <row r="118" spans="1:9" ht="30" customHeight="1">
      <c r="A118" s="12">
        <v>73064020</v>
      </c>
      <c r="B118" s="13" t="s">
        <v>411</v>
      </c>
      <c r="C118" s="13"/>
      <c r="D118" s="13"/>
      <c r="E118" s="13"/>
      <c r="F118" s="13"/>
      <c r="G118" s="13"/>
      <c r="H118" s="13"/>
      <c r="I118" s="13"/>
    </row>
    <row r="119" spans="1:9" ht="30" customHeight="1">
      <c r="A119" s="12">
        <v>73064080</v>
      </c>
      <c r="B119" s="13" t="s">
        <v>411</v>
      </c>
      <c r="C119" s="13"/>
      <c r="D119" s="13"/>
      <c r="E119" s="13"/>
      <c r="F119" s="13"/>
      <c r="G119" s="13"/>
      <c r="H119" s="13"/>
      <c r="I119" s="13"/>
    </row>
    <row r="120" spans="1:9" ht="30" customHeight="1">
      <c r="A120" s="12">
        <v>73065000</v>
      </c>
      <c r="B120" s="13" t="s">
        <v>411</v>
      </c>
      <c r="C120" s="13"/>
      <c r="D120" s="13"/>
      <c r="E120" s="13"/>
      <c r="F120" s="13"/>
      <c r="G120" s="13"/>
      <c r="H120" s="13"/>
      <c r="I120" s="13"/>
    </row>
    <row r="121" spans="1:9" ht="30" customHeight="1">
      <c r="A121" s="12">
        <v>73065021</v>
      </c>
      <c r="B121" s="13" t="s">
        <v>411</v>
      </c>
      <c r="C121" s="13"/>
      <c r="D121" s="13"/>
      <c r="E121" s="13"/>
      <c r="F121" s="13"/>
      <c r="G121" s="13"/>
      <c r="H121" s="13"/>
      <c r="I121" s="13"/>
    </row>
    <row r="122" spans="1:9" ht="30" customHeight="1">
      <c r="A122" s="12">
        <v>73065029</v>
      </c>
      <c r="B122" s="13" t="s">
        <v>411</v>
      </c>
      <c r="C122" s="13"/>
      <c r="D122" s="13"/>
      <c r="E122" s="13"/>
      <c r="F122" s="13"/>
      <c r="G122" s="13"/>
      <c r="H122" s="13"/>
      <c r="I122" s="13"/>
    </row>
    <row r="123" spans="1:9" ht="30" customHeight="1">
      <c r="A123" s="12">
        <v>73065080</v>
      </c>
      <c r="B123" s="13" t="s">
        <v>411</v>
      </c>
      <c r="C123" s="13"/>
      <c r="D123" s="13"/>
      <c r="E123" s="13"/>
      <c r="F123" s="13"/>
      <c r="G123" s="13"/>
      <c r="H123" s="13"/>
      <c r="I123" s="13"/>
    </row>
    <row r="124" spans="1:9" ht="30" customHeight="1">
      <c r="A124" s="12">
        <v>73066100</v>
      </c>
      <c r="B124" s="13" t="s">
        <v>411</v>
      </c>
      <c r="C124" s="13"/>
      <c r="D124" s="13"/>
      <c r="E124" s="13"/>
      <c r="F124" s="13"/>
      <c r="G124" s="13"/>
      <c r="H124" s="13"/>
      <c r="I124" s="13"/>
    </row>
    <row r="125" spans="1:9" ht="30" customHeight="1">
      <c r="A125" s="12">
        <v>73066110</v>
      </c>
      <c r="B125" s="13" t="s">
        <v>411</v>
      </c>
      <c r="C125" s="13"/>
      <c r="D125" s="13"/>
      <c r="E125" s="13"/>
      <c r="F125" s="13"/>
      <c r="G125" s="13"/>
      <c r="H125" s="13"/>
      <c r="I125" s="13"/>
    </row>
    <row r="126" spans="1:9" ht="30" customHeight="1">
      <c r="A126" s="12">
        <v>73066192</v>
      </c>
      <c r="B126" s="13" t="s">
        <v>411</v>
      </c>
      <c r="C126" s="13"/>
      <c r="D126" s="13"/>
      <c r="E126" s="13"/>
      <c r="F126" s="13"/>
      <c r="G126" s="13"/>
      <c r="H126" s="13"/>
      <c r="I126" s="13"/>
    </row>
    <row r="127" spans="1:9" ht="30" customHeight="1">
      <c r="A127" s="12">
        <v>73066199</v>
      </c>
      <c r="B127" s="13" t="s">
        <v>411</v>
      </c>
      <c r="C127" s="13"/>
      <c r="D127" s="13"/>
      <c r="E127" s="13"/>
      <c r="F127" s="13"/>
      <c r="G127" s="13"/>
      <c r="H127" s="13"/>
      <c r="I127" s="13"/>
    </row>
    <row r="128" spans="1:9" ht="30" customHeight="1">
      <c r="A128" s="12">
        <v>73066900</v>
      </c>
      <c r="B128" s="13" t="s">
        <v>411</v>
      </c>
      <c r="C128" s="13"/>
      <c r="D128" s="13"/>
      <c r="E128" s="13"/>
      <c r="F128" s="13"/>
      <c r="G128" s="13"/>
      <c r="H128" s="13"/>
      <c r="I128" s="13"/>
    </row>
    <row r="129" spans="1:9" ht="30" customHeight="1">
      <c r="A129" s="12">
        <v>73066910</v>
      </c>
      <c r="B129" s="13" t="s">
        <v>411</v>
      </c>
      <c r="C129" s="13"/>
      <c r="D129" s="13"/>
      <c r="E129" s="13"/>
      <c r="F129" s="13"/>
      <c r="G129" s="13"/>
      <c r="H129" s="13"/>
      <c r="I129" s="13"/>
    </row>
    <row r="130" spans="1:9" ht="30" customHeight="1">
      <c r="A130" s="12">
        <v>73066990</v>
      </c>
      <c r="B130" s="13" t="s">
        <v>411</v>
      </c>
      <c r="C130" s="13"/>
      <c r="D130" s="13"/>
      <c r="E130" s="13"/>
      <c r="F130" s="13"/>
      <c r="G130" s="13"/>
      <c r="H130" s="13"/>
      <c r="I130" s="13"/>
    </row>
    <row r="131" spans="1:9" ht="30" customHeight="1">
      <c r="A131" s="12">
        <v>73069000</v>
      </c>
      <c r="B131" s="13" t="s">
        <v>411</v>
      </c>
      <c r="C131" s="13"/>
      <c r="D131" s="13"/>
      <c r="E131" s="13"/>
      <c r="F131" s="13"/>
      <c r="G131" s="13"/>
      <c r="H131" s="13"/>
      <c r="I131" s="13"/>
    </row>
    <row r="132" spans="1:9" ht="30" customHeight="1">
      <c r="A132" s="12">
        <v>73070000</v>
      </c>
      <c r="B132" s="13" t="s">
        <v>411</v>
      </c>
      <c r="C132" s="13"/>
      <c r="D132" s="13"/>
      <c r="E132" s="13"/>
      <c r="F132" s="13"/>
      <c r="G132" s="13"/>
      <c r="H132" s="13"/>
      <c r="I132" s="13"/>
    </row>
    <row r="133" spans="1:9" ht="30" customHeight="1">
      <c r="A133" s="12">
        <v>73071100</v>
      </c>
      <c r="B133" s="13" t="s">
        <v>411</v>
      </c>
      <c r="C133" s="13"/>
      <c r="D133" s="13"/>
      <c r="E133" s="13"/>
      <c r="F133" s="13"/>
      <c r="G133" s="13"/>
      <c r="H133" s="13"/>
      <c r="I133" s="13"/>
    </row>
    <row r="134" spans="1:9" ht="30" customHeight="1">
      <c r="A134" s="12">
        <v>73071110</v>
      </c>
      <c r="B134" s="13" t="s">
        <v>411</v>
      </c>
      <c r="C134" s="13"/>
      <c r="D134" s="13"/>
      <c r="E134" s="13"/>
      <c r="F134" s="13"/>
      <c r="G134" s="13"/>
      <c r="H134" s="13"/>
      <c r="I134" s="13"/>
    </row>
    <row r="135" spans="1:9" ht="30" customHeight="1">
      <c r="A135" s="12">
        <v>73071190</v>
      </c>
      <c r="B135" s="13" t="s">
        <v>411</v>
      </c>
      <c r="C135" s="13"/>
      <c r="D135" s="13"/>
      <c r="E135" s="13"/>
      <c r="F135" s="13"/>
      <c r="G135" s="13"/>
      <c r="H135" s="13"/>
      <c r="I135" s="13"/>
    </row>
    <row r="136" spans="1:9" ht="30" customHeight="1">
      <c r="A136" s="12">
        <v>73071900</v>
      </c>
      <c r="B136" s="13" t="s">
        <v>411</v>
      </c>
      <c r="C136" s="13"/>
      <c r="D136" s="13"/>
      <c r="E136" s="13"/>
      <c r="F136" s="13"/>
      <c r="G136" s="13"/>
      <c r="H136" s="13"/>
      <c r="I136" s="13"/>
    </row>
    <row r="137" spans="1:9" ht="30" customHeight="1">
      <c r="A137" s="12">
        <v>73071910</v>
      </c>
      <c r="B137" s="13" t="s">
        <v>411</v>
      </c>
      <c r="C137" s="13"/>
      <c r="D137" s="13"/>
      <c r="E137" s="13"/>
      <c r="F137" s="13"/>
      <c r="G137" s="13"/>
      <c r="H137" s="13"/>
      <c r="I137" s="13"/>
    </row>
    <row r="138" spans="1:9" ht="30" customHeight="1">
      <c r="A138" s="12">
        <v>73071990</v>
      </c>
      <c r="B138" s="13" t="s">
        <v>411</v>
      </c>
      <c r="C138" s="13"/>
      <c r="D138" s="13"/>
      <c r="E138" s="13"/>
      <c r="F138" s="13"/>
      <c r="G138" s="13"/>
      <c r="H138" s="13"/>
      <c r="I138" s="13"/>
    </row>
    <row r="139" spans="1:9" ht="30" customHeight="1">
      <c r="A139" s="12">
        <v>73072100</v>
      </c>
      <c r="B139" s="13" t="s">
        <v>411</v>
      </c>
      <c r="C139" s="13"/>
      <c r="D139" s="13"/>
      <c r="E139" s="13"/>
      <c r="F139" s="13"/>
      <c r="G139" s="13"/>
      <c r="H139" s="13"/>
      <c r="I139" s="13"/>
    </row>
    <row r="140" spans="1:9" ht="30" customHeight="1">
      <c r="A140" s="12">
        <v>73072200</v>
      </c>
      <c r="B140" s="13" t="s">
        <v>411</v>
      </c>
      <c r="C140" s="13"/>
      <c r="D140" s="13"/>
      <c r="E140" s="13"/>
      <c r="F140" s="13"/>
      <c r="G140" s="13"/>
      <c r="H140" s="13"/>
      <c r="I140" s="13"/>
    </row>
    <row r="141" spans="1:9" ht="30" customHeight="1">
      <c r="A141" s="12">
        <v>73072210</v>
      </c>
      <c r="B141" s="13" t="s">
        <v>411</v>
      </c>
      <c r="C141" s="13"/>
      <c r="D141" s="13"/>
      <c r="E141" s="13"/>
      <c r="F141" s="13"/>
      <c r="G141" s="13"/>
      <c r="H141" s="13"/>
      <c r="I141" s="13"/>
    </row>
    <row r="142" spans="1:9" ht="30" customHeight="1">
      <c r="A142" s="12">
        <v>73072290</v>
      </c>
      <c r="B142" s="13" t="s">
        <v>411</v>
      </c>
      <c r="C142" s="13"/>
      <c r="D142" s="13"/>
      <c r="E142" s="13"/>
      <c r="F142" s="13"/>
      <c r="G142" s="13"/>
      <c r="H142" s="13"/>
      <c r="I142" s="13"/>
    </row>
    <row r="143" spans="1:9" ht="30" customHeight="1">
      <c r="A143" s="12">
        <v>73072300</v>
      </c>
      <c r="B143" s="13" t="s">
        <v>411</v>
      </c>
      <c r="C143" s="13"/>
      <c r="D143" s="13"/>
      <c r="E143" s="13"/>
      <c r="F143" s="13"/>
      <c r="G143" s="13"/>
      <c r="H143" s="13"/>
      <c r="I143" s="13"/>
    </row>
    <row r="144" spans="1:9" ht="30" customHeight="1">
      <c r="A144" s="12">
        <v>73072310</v>
      </c>
      <c r="B144" s="13" t="s">
        <v>411</v>
      </c>
      <c r="C144" s="13"/>
      <c r="D144" s="13"/>
      <c r="E144" s="13"/>
      <c r="F144" s="13"/>
      <c r="G144" s="13"/>
      <c r="H144" s="13"/>
      <c r="I144" s="13"/>
    </row>
    <row r="145" spans="1:9" ht="30" customHeight="1">
      <c r="A145" s="12">
        <v>73072390</v>
      </c>
      <c r="B145" s="13" t="s">
        <v>411</v>
      </c>
      <c r="C145" s="13"/>
      <c r="D145" s="13"/>
      <c r="E145" s="13"/>
      <c r="F145" s="13"/>
      <c r="G145" s="13"/>
      <c r="H145" s="13"/>
      <c r="I145" s="13"/>
    </row>
    <row r="146" spans="1:9" ht="30" customHeight="1">
      <c r="A146" s="12">
        <v>73072900</v>
      </c>
      <c r="B146" s="13" t="s">
        <v>411</v>
      </c>
      <c r="C146" s="13"/>
      <c r="D146" s="13"/>
      <c r="E146" s="13"/>
      <c r="F146" s="13"/>
      <c r="G146" s="13"/>
      <c r="H146" s="13"/>
      <c r="I146" s="13"/>
    </row>
    <row r="147" spans="1:9" ht="30" customHeight="1">
      <c r="A147" s="12">
        <v>73072910</v>
      </c>
      <c r="B147" s="13" t="s">
        <v>411</v>
      </c>
      <c r="C147" s="13"/>
      <c r="D147" s="13"/>
      <c r="E147" s="13"/>
      <c r="F147" s="13"/>
      <c r="G147" s="13"/>
      <c r="H147" s="13"/>
      <c r="I147" s="13"/>
    </row>
    <row r="148" spans="1:9" ht="30" customHeight="1">
      <c r="A148" s="12">
        <v>73072980</v>
      </c>
      <c r="B148" s="13" t="s">
        <v>411</v>
      </c>
      <c r="C148" s="13"/>
      <c r="D148" s="13"/>
      <c r="E148" s="13"/>
      <c r="F148" s="13"/>
      <c r="G148" s="13"/>
      <c r="H148" s="13"/>
      <c r="I148" s="13"/>
    </row>
    <row r="149" spans="1:9" ht="30" customHeight="1">
      <c r="A149" s="12">
        <v>73079100</v>
      </c>
      <c r="B149" s="13" t="s">
        <v>411</v>
      </c>
      <c r="C149" s="13"/>
      <c r="D149" s="13"/>
      <c r="E149" s="13"/>
      <c r="F149" s="13"/>
      <c r="G149" s="13"/>
      <c r="H149" s="13"/>
      <c r="I149" s="13"/>
    </row>
    <row r="150" spans="1:9" ht="30" customHeight="1">
      <c r="A150" s="12">
        <v>73079200</v>
      </c>
      <c r="B150" s="13" t="s">
        <v>411</v>
      </c>
      <c r="C150" s="13"/>
      <c r="D150" s="13"/>
      <c r="E150" s="13"/>
      <c r="F150" s="13"/>
      <c r="G150" s="13"/>
      <c r="H150" s="13"/>
      <c r="I150" s="13"/>
    </row>
    <row r="151" spans="1:9" ht="30" customHeight="1">
      <c r="A151" s="12">
        <v>73079210</v>
      </c>
      <c r="B151" s="13" t="s">
        <v>411</v>
      </c>
      <c r="C151" s="13"/>
      <c r="D151" s="13"/>
      <c r="E151" s="13"/>
      <c r="F151" s="13"/>
      <c r="G151" s="13"/>
      <c r="H151" s="13"/>
      <c r="I151" s="13"/>
    </row>
    <row r="152" spans="1:9" ht="30" customHeight="1">
      <c r="A152" s="12">
        <v>73079290</v>
      </c>
      <c r="B152" s="13" t="s">
        <v>411</v>
      </c>
      <c r="C152" s="13"/>
      <c r="D152" s="13"/>
      <c r="E152" s="13"/>
      <c r="F152" s="13"/>
      <c r="G152" s="13"/>
      <c r="H152" s="13"/>
      <c r="I152" s="13"/>
    </row>
    <row r="153" spans="1:9" ht="30" customHeight="1">
      <c r="A153" s="12">
        <v>73079300</v>
      </c>
      <c r="B153" s="13" t="s">
        <v>411</v>
      </c>
      <c r="C153" s="13"/>
      <c r="D153" s="13"/>
      <c r="E153" s="13"/>
      <c r="F153" s="13"/>
      <c r="G153" s="13"/>
      <c r="H153" s="13"/>
      <c r="I153" s="13"/>
    </row>
    <row r="154" spans="1:9" ht="30" customHeight="1">
      <c r="A154" s="12">
        <v>73079311</v>
      </c>
      <c r="B154" s="13" t="s">
        <v>411</v>
      </c>
      <c r="C154" s="13"/>
      <c r="D154" s="13"/>
      <c r="E154" s="13"/>
      <c r="F154" s="13"/>
      <c r="G154" s="13"/>
      <c r="H154" s="13"/>
      <c r="I154" s="13"/>
    </row>
    <row r="155" spans="1:9" ht="30" customHeight="1">
      <c r="A155" s="12">
        <v>73079319</v>
      </c>
      <c r="B155" s="13" t="s">
        <v>411</v>
      </c>
      <c r="C155" s="13"/>
      <c r="D155" s="13"/>
      <c r="E155" s="13"/>
      <c r="F155" s="13"/>
      <c r="G155" s="13"/>
      <c r="H155" s="13"/>
      <c r="I155" s="13"/>
    </row>
    <row r="156" spans="1:9" ht="30" customHeight="1">
      <c r="A156" s="12">
        <v>73079391</v>
      </c>
      <c r="B156" s="13" t="s">
        <v>411</v>
      </c>
      <c r="C156" s="13"/>
      <c r="D156" s="13"/>
      <c r="E156" s="13"/>
      <c r="F156" s="13"/>
      <c r="G156" s="13"/>
      <c r="H156" s="13"/>
      <c r="I156" s="13"/>
    </row>
    <row r="157" spans="1:9" ht="30" customHeight="1">
      <c r="A157" s="12">
        <v>73079399</v>
      </c>
      <c r="B157" s="13" t="s">
        <v>411</v>
      </c>
      <c r="C157" s="13"/>
      <c r="D157" s="13"/>
      <c r="E157" s="13"/>
      <c r="F157" s="13"/>
      <c r="G157" s="13"/>
      <c r="H157" s="13"/>
      <c r="I157" s="13"/>
    </row>
    <row r="158" spans="1:9" ht="30" customHeight="1">
      <c r="A158" s="12">
        <v>73079900</v>
      </c>
      <c r="B158" s="13" t="s">
        <v>411</v>
      </c>
      <c r="C158" s="13"/>
      <c r="D158" s="13"/>
      <c r="E158" s="13"/>
      <c r="F158" s="13"/>
      <c r="G158" s="13"/>
      <c r="H158" s="13"/>
      <c r="I158" s="13"/>
    </row>
    <row r="159" spans="1:9" ht="30" customHeight="1">
      <c r="A159" s="12">
        <v>73079910</v>
      </c>
      <c r="B159" s="13" t="s">
        <v>411</v>
      </c>
      <c r="C159" s="13"/>
      <c r="D159" s="13"/>
      <c r="E159" s="13"/>
      <c r="F159" s="13"/>
      <c r="G159" s="13"/>
      <c r="H159" s="13"/>
      <c r="I159" s="13"/>
    </row>
    <row r="160" spans="1:9" ht="30" customHeight="1">
      <c r="A160" s="12">
        <v>73079980</v>
      </c>
      <c r="B160" s="13" t="s">
        <v>411</v>
      </c>
      <c r="C160" s="13"/>
      <c r="D160" s="13"/>
      <c r="E160" s="13"/>
      <c r="F160" s="13"/>
      <c r="G160" s="13"/>
      <c r="H160" s="13"/>
      <c r="I160" s="13"/>
    </row>
    <row r="161" spans="1:9" ht="30" customHeight="1">
      <c r="A161" s="12">
        <v>73080000</v>
      </c>
      <c r="B161" s="13" t="s">
        <v>411</v>
      </c>
      <c r="C161" s="13"/>
      <c r="D161" s="13"/>
      <c r="E161" s="13"/>
      <c r="F161" s="13"/>
      <c r="G161" s="13"/>
      <c r="H161" s="13"/>
      <c r="I161" s="13"/>
    </row>
    <row r="162" spans="1:9" ht="30" customHeight="1">
      <c r="A162" s="12">
        <v>73081000</v>
      </c>
      <c r="B162" s="13" t="s">
        <v>411</v>
      </c>
      <c r="C162" s="13"/>
      <c r="D162" s="13"/>
      <c r="E162" s="13"/>
      <c r="F162" s="13"/>
      <c r="G162" s="13"/>
      <c r="H162" s="13"/>
      <c r="I162" s="13"/>
    </row>
    <row r="163" spans="1:9" ht="30" customHeight="1">
      <c r="A163" s="12">
        <v>73082000</v>
      </c>
      <c r="B163" s="13" t="s">
        <v>411</v>
      </c>
      <c r="C163" s="13"/>
      <c r="D163" s="13"/>
      <c r="E163" s="13"/>
      <c r="F163" s="13"/>
      <c r="G163" s="13"/>
      <c r="H163" s="13"/>
      <c r="I163" s="13"/>
    </row>
    <row r="164" spans="1:9" ht="30" customHeight="1">
      <c r="A164" s="12">
        <v>73083000</v>
      </c>
      <c r="B164" s="13" t="s">
        <v>411</v>
      </c>
      <c r="C164" s="13"/>
      <c r="D164" s="13"/>
      <c r="E164" s="13"/>
      <c r="F164" s="13"/>
      <c r="G164" s="13"/>
      <c r="H164" s="13"/>
      <c r="I164" s="13"/>
    </row>
    <row r="165" spans="1:9" ht="30" customHeight="1">
      <c r="A165" s="12">
        <v>73084000</v>
      </c>
      <c r="B165" s="13" t="s">
        <v>411</v>
      </c>
      <c r="C165" s="13"/>
      <c r="D165" s="13"/>
      <c r="E165" s="13"/>
      <c r="F165" s="13"/>
      <c r="G165" s="13"/>
      <c r="H165" s="13"/>
      <c r="I165" s="13"/>
    </row>
    <row r="166" spans="1:9" ht="30" customHeight="1">
      <c r="A166" s="12">
        <v>73089000</v>
      </c>
      <c r="B166" s="13" t="s">
        <v>411</v>
      </c>
      <c r="C166" s="13"/>
      <c r="D166" s="13"/>
      <c r="E166" s="13"/>
      <c r="F166" s="13"/>
      <c r="G166" s="13"/>
      <c r="H166" s="13"/>
      <c r="I166" s="13"/>
    </row>
    <row r="167" spans="1:9" ht="30" customHeight="1">
      <c r="A167" s="12">
        <v>73089051</v>
      </c>
      <c r="B167" s="13" t="s">
        <v>411</v>
      </c>
      <c r="C167" s="13"/>
      <c r="D167" s="13"/>
      <c r="E167" s="13"/>
      <c r="F167" s="13"/>
      <c r="G167" s="13"/>
      <c r="H167" s="13"/>
      <c r="I167" s="13"/>
    </row>
    <row r="168" spans="1:9" ht="30" customHeight="1">
      <c r="A168" s="12">
        <v>73089059</v>
      </c>
      <c r="B168" s="13" t="s">
        <v>411</v>
      </c>
      <c r="C168" s="13"/>
      <c r="D168" s="13"/>
      <c r="E168" s="13"/>
      <c r="F168" s="13"/>
      <c r="G168" s="13"/>
      <c r="H168" s="13"/>
      <c r="I168" s="13"/>
    </row>
    <row r="169" spans="1:9" ht="30" customHeight="1">
      <c r="A169" s="12">
        <v>73089098</v>
      </c>
      <c r="B169" s="13" t="s">
        <v>411</v>
      </c>
      <c r="C169" s="13"/>
      <c r="D169" s="13"/>
      <c r="E169" s="13"/>
      <c r="F169" s="13"/>
      <c r="G169" s="13"/>
      <c r="H169" s="13"/>
      <c r="I169" s="13"/>
    </row>
    <row r="170" spans="1:9" ht="30" customHeight="1">
      <c r="A170" s="12">
        <v>73090000</v>
      </c>
      <c r="B170" s="13" t="s">
        <v>411</v>
      </c>
      <c r="C170" s="13"/>
      <c r="D170" s="13"/>
      <c r="E170" s="13"/>
      <c r="F170" s="13"/>
      <c r="G170" s="13"/>
      <c r="H170" s="13"/>
      <c r="I170" s="13"/>
    </row>
    <row r="171" spans="1:9" ht="30" customHeight="1">
      <c r="A171" s="12">
        <v>73090010</v>
      </c>
      <c r="B171" s="13" t="s">
        <v>411</v>
      </c>
      <c r="C171" s="13"/>
      <c r="D171" s="13"/>
      <c r="E171" s="13"/>
      <c r="F171" s="13"/>
      <c r="G171" s="13"/>
      <c r="H171" s="13"/>
      <c r="I171" s="13"/>
    </row>
    <row r="172" spans="1:9" ht="30" customHeight="1">
      <c r="A172" s="12">
        <v>73090030</v>
      </c>
      <c r="B172" s="13" t="s">
        <v>411</v>
      </c>
      <c r="C172" s="13"/>
      <c r="D172" s="13"/>
      <c r="E172" s="13"/>
      <c r="F172" s="13"/>
      <c r="G172" s="13"/>
      <c r="H172" s="13"/>
      <c r="I172" s="13"/>
    </row>
    <row r="173" spans="1:9" ht="30" customHeight="1">
      <c r="A173" s="12">
        <v>73090051</v>
      </c>
      <c r="B173" s="13" t="s">
        <v>411</v>
      </c>
      <c r="C173" s="13"/>
      <c r="D173" s="13"/>
      <c r="E173" s="13"/>
      <c r="F173" s="13"/>
      <c r="G173" s="13"/>
      <c r="H173" s="13"/>
      <c r="I173" s="13"/>
    </row>
    <row r="174" spans="1:9" ht="30" customHeight="1">
      <c r="A174" s="12">
        <v>73090059</v>
      </c>
      <c r="B174" s="13" t="s">
        <v>411</v>
      </c>
      <c r="C174" s="13"/>
      <c r="D174" s="13"/>
      <c r="E174" s="13"/>
      <c r="F174" s="13"/>
      <c r="G174" s="13"/>
      <c r="H174" s="13"/>
      <c r="I174" s="13"/>
    </row>
    <row r="175" spans="1:9" ht="30" customHeight="1">
      <c r="A175" s="12">
        <v>73090090</v>
      </c>
      <c r="B175" s="13" t="s">
        <v>411</v>
      </c>
      <c r="C175" s="13"/>
      <c r="D175" s="13"/>
      <c r="E175" s="13"/>
      <c r="F175" s="13"/>
      <c r="G175" s="13"/>
      <c r="H175" s="13"/>
      <c r="I175" s="13"/>
    </row>
    <row r="176" spans="1:9" ht="30" customHeight="1">
      <c r="A176" s="12">
        <v>73100000</v>
      </c>
      <c r="B176" s="13" t="s">
        <v>411</v>
      </c>
      <c r="C176" s="13"/>
      <c r="D176" s="13"/>
      <c r="E176" s="13"/>
      <c r="F176" s="13"/>
      <c r="G176" s="13"/>
      <c r="H176" s="13"/>
      <c r="I176" s="13"/>
    </row>
    <row r="177" spans="1:9" ht="30" customHeight="1">
      <c r="A177" s="12">
        <v>73101000</v>
      </c>
      <c r="B177" s="13" t="s">
        <v>411</v>
      </c>
      <c r="C177" s="13"/>
      <c r="D177" s="13"/>
      <c r="E177" s="13"/>
      <c r="F177" s="13"/>
      <c r="G177" s="13"/>
      <c r="H177" s="13"/>
      <c r="I177" s="13"/>
    </row>
    <row r="178" spans="1:9" ht="30" customHeight="1">
      <c r="A178" s="12">
        <v>73102100</v>
      </c>
      <c r="B178" s="13" t="s">
        <v>411</v>
      </c>
      <c r="C178" s="13"/>
      <c r="D178" s="13"/>
      <c r="E178" s="13"/>
      <c r="F178" s="13"/>
      <c r="G178" s="13"/>
      <c r="H178" s="13"/>
      <c r="I178" s="13"/>
    </row>
    <row r="179" spans="1:9" ht="30" customHeight="1">
      <c r="A179" s="12">
        <v>73102111</v>
      </c>
      <c r="B179" s="13" t="s">
        <v>411</v>
      </c>
      <c r="C179" s="13"/>
      <c r="D179" s="13"/>
      <c r="E179" s="13"/>
      <c r="F179" s="13"/>
      <c r="G179" s="13"/>
      <c r="H179" s="13"/>
      <c r="I179" s="13"/>
    </row>
    <row r="180" spans="1:9" ht="30" customHeight="1">
      <c r="A180" s="12">
        <v>73102119</v>
      </c>
      <c r="B180" s="13" t="s">
        <v>411</v>
      </c>
      <c r="C180" s="13"/>
      <c r="D180" s="13"/>
      <c r="E180" s="13"/>
      <c r="F180" s="13"/>
      <c r="G180" s="13"/>
      <c r="H180" s="13"/>
      <c r="I180" s="13"/>
    </row>
    <row r="181" spans="1:9" ht="30" customHeight="1">
      <c r="A181" s="12">
        <v>73102191</v>
      </c>
      <c r="B181" s="13" t="s">
        <v>411</v>
      </c>
      <c r="C181" s="13"/>
      <c r="D181" s="13"/>
      <c r="E181" s="13"/>
      <c r="F181" s="13"/>
      <c r="G181" s="13"/>
      <c r="H181" s="13"/>
      <c r="I181" s="13"/>
    </row>
    <row r="182" spans="1:9" ht="30" customHeight="1">
      <c r="A182" s="12">
        <v>73102199</v>
      </c>
      <c r="B182" s="13" t="s">
        <v>411</v>
      </c>
      <c r="C182" s="13"/>
      <c r="D182" s="13"/>
      <c r="E182" s="13"/>
      <c r="F182" s="13"/>
      <c r="G182" s="13"/>
      <c r="H182" s="13"/>
      <c r="I182" s="13"/>
    </row>
    <row r="183" spans="1:9" ht="30" customHeight="1">
      <c r="A183" s="12">
        <v>73102900</v>
      </c>
      <c r="B183" s="13" t="s">
        <v>411</v>
      </c>
      <c r="C183" s="13"/>
      <c r="D183" s="13"/>
      <c r="E183" s="13"/>
      <c r="F183" s="13"/>
      <c r="G183" s="13"/>
      <c r="H183" s="13"/>
      <c r="I183" s="13"/>
    </row>
    <row r="184" spans="1:9" ht="30" customHeight="1">
      <c r="A184" s="12">
        <v>73102910</v>
      </c>
      <c r="B184" s="13" t="s">
        <v>411</v>
      </c>
      <c r="C184" s="13"/>
      <c r="D184" s="13"/>
      <c r="E184" s="13"/>
      <c r="F184" s="13"/>
      <c r="G184" s="13"/>
      <c r="H184" s="13"/>
      <c r="I184" s="13"/>
    </row>
    <row r="185" spans="1:9" ht="30" customHeight="1">
      <c r="A185" s="12">
        <v>73102990</v>
      </c>
      <c r="B185" s="13" t="s">
        <v>411</v>
      </c>
      <c r="C185" s="13"/>
      <c r="D185" s="13"/>
      <c r="E185" s="13"/>
      <c r="F185" s="13"/>
      <c r="G185" s="13"/>
      <c r="H185" s="13"/>
      <c r="I185" s="13"/>
    </row>
    <row r="186" spans="1:9" ht="30" customHeight="1">
      <c r="A186" s="12">
        <v>73110000</v>
      </c>
      <c r="B186" s="13" t="s">
        <v>411</v>
      </c>
      <c r="C186" s="13"/>
      <c r="D186" s="13"/>
      <c r="E186" s="13"/>
      <c r="F186" s="13"/>
      <c r="G186" s="13"/>
      <c r="H186" s="13"/>
      <c r="I186" s="13"/>
    </row>
    <row r="187" spans="1:9" ht="30" customHeight="1">
      <c r="A187" s="12">
        <v>73110011</v>
      </c>
      <c r="B187" s="13" t="s">
        <v>411</v>
      </c>
      <c r="C187" s="13"/>
      <c r="D187" s="13"/>
      <c r="E187" s="13"/>
      <c r="F187" s="13"/>
      <c r="G187" s="13"/>
      <c r="H187" s="13"/>
      <c r="I187" s="13"/>
    </row>
    <row r="188" spans="1:9" ht="30" customHeight="1">
      <c r="A188" s="12">
        <v>73110013</v>
      </c>
      <c r="B188" s="13" t="s">
        <v>411</v>
      </c>
      <c r="C188" s="13"/>
      <c r="D188" s="13"/>
      <c r="E188" s="13"/>
      <c r="F188" s="13"/>
      <c r="G188" s="13"/>
      <c r="H188" s="13"/>
      <c r="I188" s="13"/>
    </row>
    <row r="189" spans="1:9" ht="30" customHeight="1">
      <c r="A189" s="12">
        <v>73110019</v>
      </c>
      <c r="B189" s="13" t="s">
        <v>411</v>
      </c>
      <c r="C189" s="13"/>
      <c r="D189" s="13"/>
      <c r="E189" s="13"/>
      <c r="F189" s="13"/>
      <c r="G189" s="13"/>
      <c r="H189" s="13"/>
      <c r="I189" s="13"/>
    </row>
    <row r="190" spans="1:9" ht="30" customHeight="1">
      <c r="A190" s="12">
        <v>73110030</v>
      </c>
      <c r="B190" s="13" t="s">
        <v>411</v>
      </c>
      <c r="C190" s="13"/>
      <c r="D190" s="13"/>
      <c r="E190" s="13"/>
      <c r="F190" s="13"/>
      <c r="G190" s="13"/>
      <c r="H190" s="13"/>
      <c r="I190" s="13"/>
    </row>
    <row r="191" spans="1:9" ht="30" customHeight="1">
      <c r="A191" s="12">
        <v>73110091</v>
      </c>
      <c r="B191" s="13" t="s">
        <v>411</v>
      </c>
      <c r="C191" s="13"/>
      <c r="D191" s="13"/>
      <c r="E191" s="13"/>
      <c r="F191" s="13"/>
      <c r="G191" s="13"/>
      <c r="H191" s="13"/>
      <c r="I191" s="13"/>
    </row>
    <row r="192" spans="1:9" ht="30" customHeight="1">
      <c r="A192" s="12">
        <v>73110099</v>
      </c>
      <c r="B192" s="13" t="s">
        <v>411</v>
      </c>
      <c r="C192" s="13"/>
      <c r="D192" s="13"/>
      <c r="E192" s="13"/>
      <c r="F192" s="13"/>
      <c r="G192" s="13"/>
      <c r="H192" s="13"/>
      <c r="I192" s="13"/>
    </row>
    <row r="193" spans="1:9" ht="30" customHeight="1">
      <c r="A193" s="12">
        <v>73180000</v>
      </c>
      <c r="B193" s="13" t="s">
        <v>411</v>
      </c>
      <c r="C193" s="13"/>
      <c r="D193" s="13"/>
      <c r="E193" s="13"/>
      <c r="F193" s="13"/>
      <c r="G193" s="13"/>
      <c r="H193" s="13"/>
      <c r="I193" s="13"/>
    </row>
    <row r="194" spans="1:9" ht="30" customHeight="1">
      <c r="A194" s="12">
        <v>73181100</v>
      </c>
      <c r="B194" s="13" t="s">
        <v>411</v>
      </c>
      <c r="C194" s="13"/>
      <c r="D194" s="13"/>
      <c r="E194" s="13"/>
      <c r="F194" s="13"/>
      <c r="G194" s="13"/>
      <c r="H194" s="13"/>
      <c r="I194" s="13"/>
    </row>
    <row r="195" spans="1:9" ht="30" customHeight="1">
      <c r="A195" s="12">
        <v>73181200</v>
      </c>
      <c r="B195" s="13" t="s">
        <v>411</v>
      </c>
      <c r="C195" s="13"/>
      <c r="D195" s="13"/>
      <c r="E195" s="13"/>
      <c r="F195" s="13"/>
      <c r="G195" s="13"/>
      <c r="H195" s="13"/>
      <c r="I195" s="13"/>
    </row>
    <row r="196" spans="1:9" ht="30" customHeight="1">
      <c r="A196" s="12">
        <v>73181210</v>
      </c>
      <c r="B196" s="13" t="s">
        <v>411</v>
      </c>
      <c r="C196" s="13"/>
      <c r="D196" s="13"/>
      <c r="E196" s="13"/>
      <c r="F196" s="13"/>
      <c r="G196" s="13"/>
      <c r="H196" s="13"/>
      <c r="I196" s="13"/>
    </row>
    <row r="197" spans="1:9" ht="30" customHeight="1">
      <c r="A197" s="12">
        <v>73181290</v>
      </c>
      <c r="B197" s="13" t="s">
        <v>411</v>
      </c>
      <c r="C197" s="13"/>
      <c r="D197" s="13"/>
      <c r="E197" s="13"/>
      <c r="F197" s="13"/>
      <c r="G197" s="13"/>
      <c r="H197" s="13"/>
      <c r="I197" s="13"/>
    </row>
    <row r="198" spans="1:9" ht="30" customHeight="1">
      <c r="A198" s="12">
        <v>73181300</v>
      </c>
      <c r="B198" s="13" t="s">
        <v>411</v>
      </c>
      <c r="C198" s="13"/>
      <c r="D198" s="13"/>
      <c r="E198" s="13"/>
      <c r="F198" s="13"/>
      <c r="G198" s="13"/>
      <c r="H198" s="13"/>
      <c r="I198" s="13"/>
    </row>
    <row r="199" spans="1:9" ht="30" customHeight="1">
      <c r="A199" s="12">
        <v>73181400</v>
      </c>
      <c r="B199" s="13" t="s">
        <v>411</v>
      </c>
      <c r="C199" s="13"/>
      <c r="D199" s="13"/>
      <c r="E199" s="13"/>
      <c r="F199" s="13"/>
      <c r="G199" s="13"/>
      <c r="H199" s="13"/>
      <c r="I199" s="13"/>
    </row>
    <row r="200" spans="1:9" ht="30" customHeight="1">
      <c r="A200" s="12">
        <v>73181410</v>
      </c>
      <c r="B200" s="13" t="s">
        <v>411</v>
      </c>
      <c r="C200" s="13"/>
      <c r="D200" s="13"/>
      <c r="E200" s="13"/>
      <c r="F200" s="13"/>
      <c r="G200" s="13"/>
      <c r="H200" s="13"/>
      <c r="I200" s="13"/>
    </row>
    <row r="201" spans="1:9" ht="30" customHeight="1">
      <c r="A201" s="12">
        <v>73181491</v>
      </c>
      <c r="B201" s="13" t="s">
        <v>411</v>
      </c>
      <c r="C201" s="13"/>
      <c r="D201" s="13"/>
      <c r="E201" s="13"/>
      <c r="F201" s="13"/>
      <c r="G201" s="13"/>
      <c r="H201" s="13"/>
      <c r="I201" s="13"/>
    </row>
    <row r="202" spans="1:9" ht="30" customHeight="1">
      <c r="A202" s="12">
        <v>73181499</v>
      </c>
      <c r="B202" s="13" t="s">
        <v>411</v>
      </c>
      <c r="C202" s="13"/>
      <c r="D202" s="13"/>
      <c r="E202" s="13"/>
      <c r="F202" s="13"/>
      <c r="G202" s="13"/>
      <c r="H202" s="13"/>
      <c r="I202" s="13"/>
    </row>
    <row r="203" spans="1:9" ht="30" customHeight="1">
      <c r="A203" s="12">
        <v>73181500</v>
      </c>
      <c r="B203" s="13" t="s">
        <v>411</v>
      </c>
      <c r="C203" s="13"/>
      <c r="D203" s="13"/>
      <c r="E203" s="13"/>
      <c r="F203" s="13"/>
      <c r="G203" s="13"/>
      <c r="H203" s="13"/>
      <c r="I203" s="13"/>
    </row>
    <row r="204" spans="1:9" ht="30" customHeight="1">
      <c r="A204" s="12">
        <v>73181520</v>
      </c>
      <c r="B204" s="13" t="s">
        <v>411</v>
      </c>
      <c r="C204" s="13"/>
      <c r="D204" s="13"/>
      <c r="E204" s="13"/>
      <c r="F204" s="13"/>
      <c r="G204" s="13"/>
      <c r="H204" s="13"/>
      <c r="I204" s="13"/>
    </row>
    <row r="205" spans="1:9" ht="30" customHeight="1">
      <c r="A205" s="12">
        <v>73181535</v>
      </c>
      <c r="B205" s="13" t="s">
        <v>411</v>
      </c>
      <c r="C205" s="13"/>
      <c r="D205" s="13"/>
      <c r="E205" s="13"/>
      <c r="F205" s="13"/>
      <c r="G205" s="13"/>
      <c r="H205" s="13"/>
      <c r="I205" s="13"/>
    </row>
    <row r="206" spans="1:9" ht="30" customHeight="1">
      <c r="A206" s="12">
        <v>73181542</v>
      </c>
      <c r="B206" s="13" t="s">
        <v>411</v>
      </c>
      <c r="C206" s="13"/>
      <c r="D206" s="13"/>
      <c r="E206" s="13"/>
      <c r="F206" s="13"/>
      <c r="G206" s="13"/>
      <c r="H206" s="13"/>
      <c r="I206" s="13"/>
    </row>
    <row r="207" spans="1:9" ht="30" customHeight="1">
      <c r="A207" s="12">
        <v>73181548</v>
      </c>
      <c r="B207" s="13" t="s">
        <v>411</v>
      </c>
      <c r="C207" s="13"/>
      <c r="D207" s="13"/>
      <c r="E207" s="13"/>
      <c r="F207" s="13"/>
      <c r="G207" s="13"/>
      <c r="H207" s="13"/>
      <c r="I207" s="13"/>
    </row>
    <row r="208" spans="1:9" ht="30" customHeight="1">
      <c r="A208" s="12">
        <v>73181552</v>
      </c>
      <c r="B208" s="13" t="s">
        <v>411</v>
      </c>
      <c r="C208" s="13"/>
      <c r="D208" s="13"/>
      <c r="E208" s="13"/>
      <c r="F208" s="13"/>
      <c r="G208" s="13"/>
      <c r="H208" s="13"/>
      <c r="I208" s="13"/>
    </row>
    <row r="209" spans="1:9" ht="30" customHeight="1">
      <c r="A209" s="12">
        <v>73181558</v>
      </c>
      <c r="B209" s="13" t="s">
        <v>411</v>
      </c>
      <c r="C209" s="13"/>
      <c r="D209" s="13"/>
      <c r="E209" s="13"/>
      <c r="F209" s="13"/>
      <c r="G209" s="13"/>
      <c r="H209" s="13"/>
      <c r="I209" s="13"/>
    </row>
    <row r="210" spans="1:9" ht="30" customHeight="1">
      <c r="A210" s="12">
        <v>73181562</v>
      </c>
      <c r="B210" s="13" t="s">
        <v>411</v>
      </c>
      <c r="C210" s="13"/>
      <c r="D210" s="13"/>
      <c r="E210" s="13"/>
      <c r="F210" s="13"/>
      <c r="G210" s="13"/>
      <c r="H210" s="13"/>
      <c r="I210" s="13"/>
    </row>
    <row r="211" spans="1:9" ht="30" customHeight="1">
      <c r="A211" s="12">
        <v>73181568</v>
      </c>
      <c r="B211" s="13" t="s">
        <v>411</v>
      </c>
      <c r="C211" s="13"/>
      <c r="D211" s="13"/>
      <c r="E211" s="13"/>
      <c r="F211" s="13"/>
      <c r="G211" s="13"/>
      <c r="H211" s="13"/>
      <c r="I211" s="13"/>
    </row>
    <row r="212" spans="1:9" ht="30" customHeight="1">
      <c r="A212" s="12">
        <v>73181575</v>
      </c>
      <c r="B212" s="13" t="s">
        <v>411</v>
      </c>
      <c r="C212" s="13"/>
      <c r="D212" s="13"/>
      <c r="E212" s="13"/>
      <c r="F212" s="13"/>
      <c r="G212" s="13"/>
      <c r="H212" s="13"/>
      <c r="I212" s="13"/>
    </row>
    <row r="213" spans="1:9" ht="30" customHeight="1">
      <c r="A213" s="12">
        <v>73181582</v>
      </c>
      <c r="B213" s="13" t="s">
        <v>411</v>
      </c>
      <c r="C213" s="13"/>
      <c r="D213" s="13"/>
      <c r="E213" s="13"/>
      <c r="F213" s="13"/>
      <c r="G213" s="13"/>
      <c r="H213" s="13"/>
      <c r="I213" s="13"/>
    </row>
    <row r="214" spans="1:9" ht="30" customHeight="1">
      <c r="A214" s="12">
        <v>73181588</v>
      </c>
      <c r="B214" s="13" t="s">
        <v>411</v>
      </c>
      <c r="C214" s="13"/>
      <c r="D214" s="13"/>
      <c r="E214" s="13"/>
      <c r="F214" s="13"/>
      <c r="G214" s="13"/>
      <c r="H214" s="13"/>
      <c r="I214" s="13"/>
    </row>
    <row r="215" spans="1:9" ht="30" customHeight="1">
      <c r="A215" s="12">
        <v>73181595</v>
      </c>
      <c r="B215" s="13" t="s">
        <v>411</v>
      </c>
      <c r="C215" s="13"/>
      <c r="D215" s="13"/>
      <c r="E215" s="13"/>
      <c r="F215" s="13"/>
      <c r="G215" s="13"/>
      <c r="H215" s="13"/>
      <c r="I215" s="13"/>
    </row>
    <row r="216" spans="1:9" ht="30" customHeight="1">
      <c r="A216" s="12">
        <v>73181600</v>
      </c>
      <c r="B216" s="13" t="s">
        <v>411</v>
      </c>
      <c r="C216" s="13"/>
      <c r="D216" s="13"/>
      <c r="E216" s="13"/>
      <c r="F216" s="13"/>
      <c r="G216" s="13"/>
      <c r="H216" s="13"/>
      <c r="I216" s="13"/>
    </row>
    <row r="217" spans="1:9" ht="30" customHeight="1">
      <c r="A217" s="12">
        <v>73181631</v>
      </c>
      <c r="B217" s="13" t="s">
        <v>411</v>
      </c>
      <c r="C217" s="13"/>
      <c r="D217" s="13"/>
      <c r="E217" s="13"/>
      <c r="F217" s="13"/>
      <c r="G217" s="13"/>
      <c r="H217" s="13"/>
      <c r="I217" s="13"/>
    </row>
    <row r="218" spans="1:9" ht="30" customHeight="1">
      <c r="A218" s="12">
        <v>73181639</v>
      </c>
      <c r="B218" s="13" t="s">
        <v>411</v>
      </c>
      <c r="C218" s="13"/>
      <c r="D218" s="13"/>
      <c r="E218" s="13"/>
      <c r="F218" s="13"/>
      <c r="G218" s="13"/>
      <c r="H218" s="13"/>
      <c r="I218" s="13"/>
    </row>
    <row r="219" spans="1:9" ht="30" customHeight="1">
      <c r="A219" s="12">
        <v>73181640</v>
      </c>
      <c r="B219" s="13" t="s">
        <v>411</v>
      </c>
      <c r="C219" s="13"/>
      <c r="D219" s="13"/>
      <c r="E219" s="13"/>
      <c r="F219" s="13"/>
      <c r="G219" s="13"/>
      <c r="H219" s="13"/>
      <c r="I219" s="13"/>
    </row>
    <row r="220" spans="1:9" ht="30" customHeight="1">
      <c r="A220" s="12">
        <v>73181660</v>
      </c>
      <c r="B220" s="13" t="s">
        <v>411</v>
      </c>
      <c r="C220" s="13"/>
      <c r="D220" s="13"/>
      <c r="E220" s="13"/>
      <c r="F220" s="13"/>
      <c r="G220" s="13"/>
      <c r="H220" s="13"/>
      <c r="I220" s="13"/>
    </row>
    <row r="221" spans="1:9" ht="30" customHeight="1">
      <c r="A221" s="12">
        <v>73181692</v>
      </c>
      <c r="B221" s="13" t="s">
        <v>411</v>
      </c>
      <c r="C221" s="13"/>
      <c r="D221" s="13"/>
      <c r="E221" s="13"/>
      <c r="F221" s="13"/>
      <c r="G221" s="13"/>
      <c r="H221" s="13"/>
      <c r="I221" s="13"/>
    </row>
    <row r="222" spans="1:9" ht="30" customHeight="1">
      <c r="A222" s="12">
        <v>73181699</v>
      </c>
      <c r="B222" s="13" t="s">
        <v>411</v>
      </c>
      <c r="C222" s="13"/>
      <c r="D222" s="13"/>
      <c r="E222" s="13"/>
      <c r="F222" s="13"/>
      <c r="G222" s="13"/>
      <c r="H222" s="13"/>
      <c r="I222" s="13"/>
    </row>
    <row r="223" spans="1:9" ht="30" customHeight="1">
      <c r="A223" s="12">
        <v>73181900</v>
      </c>
      <c r="B223" s="13" t="s">
        <v>411</v>
      </c>
      <c r="C223" s="13"/>
      <c r="D223" s="13"/>
      <c r="E223" s="13"/>
      <c r="F223" s="13"/>
      <c r="G223" s="13"/>
      <c r="H223" s="13"/>
      <c r="I223" s="13"/>
    </row>
    <row r="224" spans="1:9" ht="30" customHeight="1">
      <c r="A224" s="12">
        <v>73182100</v>
      </c>
      <c r="B224" s="13" t="s">
        <v>411</v>
      </c>
      <c r="C224" s="13"/>
      <c r="D224" s="13"/>
      <c r="E224" s="13"/>
      <c r="F224" s="13"/>
      <c r="G224" s="13"/>
      <c r="H224" s="13"/>
      <c r="I224" s="13"/>
    </row>
    <row r="225" spans="1:9" ht="30" customHeight="1">
      <c r="A225" s="12">
        <v>73182200</v>
      </c>
      <c r="B225" s="13" t="s">
        <v>411</v>
      </c>
      <c r="C225" s="13"/>
      <c r="D225" s="13"/>
      <c r="E225" s="13"/>
      <c r="F225" s="13"/>
      <c r="G225" s="13"/>
      <c r="H225" s="13"/>
      <c r="I225" s="13"/>
    </row>
    <row r="226" spans="1:9" ht="30" customHeight="1">
      <c r="A226" s="12">
        <v>73182300</v>
      </c>
      <c r="B226" s="13" t="s">
        <v>411</v>
      </c>
      <c r="C226" s="13"/>
      <c r="D226" s="13"/>
      <c r="E226" s="13"/>
      <c r="F226" s="13"/>
      <c r="G226" s="13"/>
      <c r="H226" s="13"/>
      <c r="I226" s="13"/>
    </row>
    <row r="227" spans="1:9" ht="30" customHeight="1">
      <c r="A227" s="12">
        <v>73182400</v>
      </c>
      <c r="B227" s="13" t="s">
        <v>411</v>
      </c>
      <c r="C227" s="13"/>
      <c r="D227" s="13"/>
      <c r="E227" s="13"/>
      <c r="F227" s="13"/>
      <c r="G227" s="13"/>
      <c r="H227" s="13"/>
      <c r="I227" s="13"/>
    </row>
    <row r="228" spans="1:9" ht="30" customHeight="1">
      <c r="A228" s="12">
        <v>73182900</v>
      </c>
      <c r="B228" s="13" t="s">
        <v>411</v>
      </c>
      <c r="C228" s="13"/>
      <c r="D228" s="13"/>
      <c r="E228" s="13"/>
      <c r="F228" s="13"/>
      <c r="G228" s="13"/>
      <c r="H228" s="13"/>
      <c r="I228" s="13"/>
    </row>
    <row r="229" spans="1:9" ht="30" customHeight="1">
      <c r="A229" s="12">
        <v>73260000</v>
      </c>
      <c r="B229" s="13" t="s">
        <v>411</v>
      </c>
      <c r="C229" s="13"/>
      <c r="D229" s="13"/>
      <c r="E229" s="13"/>
      <c r="F229" s="13"/>
      <c r="G229" s="13"/>
      <c r="H229" s="13"/>
      <c r="I229" s="13"/>
    </row>
    <row r="230" spans="1:9" ht="30" customHeight="1">
      <c r="A230" s="12">
        <v>73261100</v>
      </c>
      <c r="B230" s="13" t="s">
        <v>411</v>
      </c>
      <c r="C230" s="13"/>
      <c r="D230" s="13"/>
      <c r="E230" s="13"/>
      <c r="F230" s="13"/>
      <c r="G230" s="13"/>
      <c r="H230" s="13"/>
      <c r="I230" s="13"/>
    </row>
    <row r="231" spans="1:9" ht="30" customHeight="1">
      <c r="A231" s="12">
        <v>73261900</v>
      </c>
      <c r="B231" s="13" t="s">
        <v>411</v>
      </c>
      <c r="C231" s="13"/>
      <c r="D231" s="13"/>
      <c r="E231" s="13"/>
      <c r="F231" s="13"/>
      <c r="G231" s="13"/>
      <c r="H231" s="13"/>
      <c r="I231" s="13"/>
    </row>
    <row r="232" spans="1:9" ht="30" customHeight="1">
      <c r="A232" s="12">
        <v>73261910</v>
      </c>
      <c r="B232" s="13" t="s">
        <v>411</v>
      </c>
      <c r="C232" s="13"/>
      <c r="D232" s="13"/>
      <c r="E232" s="13"/>
      <c r="F232" s="13"/>
      <c r="G232" s="13"/>
      <c r="H232" s="13"/>
      <c r="I232" s="13"/>
    </row>
    <row r="233" spans="1:9" ht="30" customHeight="1">
      <c r="A233" s="12">
        <v>73261990</v>
      </c>
      <c r="B233" s="13" t="s">
        <v>411</v>
      </c>
      <c r="C233" s="13"/>
      <c r="D233" s="13"/>
      <c r="E233" s="13"/>
      <c r="F233" s="13"/>
      <c r="G233" s="13"/>
      <c r="H233" s="13"/>
      <c r="I233" s="13"/>
    </row>
    <row r="234" spans="1:9" ht="30" customHeight="1">
      <c r="A234" s="12">
        <v>73262000</v>
      </c>
      <c r="B234" s="13" t="s">
        <v>411</v>
      </c>
      <c r="C234" s="13"/>
      <c r="D234" s="13"/>
      <c r="E234" s="13"/>
      <c r="F234" s="13"/>
      <c r="G234" s="13"/>
      <c r="H234" s="13"/>
      <c r="I234" s="13"/>
    </row>
    <row r="235" spans="1:9" ht="30" customHeight="1">
      <c r="A235" s="12">
        <v>73269000</v>
      </c>
      <c r="B235" s="13" t="s">
        <v>411</v>
      </c>
      <c r="C235" s="13"/>
      <c r="D235" s="13"/>
      <c r="E235" s="13"/>
      <c r="F235" s="13"/>
      <c r="G235" s="13"/>
      <c r="H235" s="13"/>
      <c r="I235" s="13"/>
    </row>
    <row r="236" spans="1:9" ht="30" customHeight="1">
      <c r="A236" s="12">
        <v>73269030</v>
      </c>
      <c r="B236" s="13" t="s">
        <v>411</v>
      </c>
      <c r="C236" s="13"/>
      <c r="D236" s="13"/>
      <c r="E236" s="13"/>
      <c r="F236" s="13"/>
      <c r="G236" s="13"/>
      <c r="H236" s="13"/>
      <c r="I236" s="13"/>
    </row>
    <row r="237" spans="1:9" ht="30" customHeight="1">
      <c r="A237" s="12">
        <v>73269040</v>
      </c>
      <c r="B237" s="13" t="s">
        <v>411</v>
      </c>
      <c r="C237" s="13"/>
      <c r="D237" s="13"/>
      <c r="E237" s="13"/>
      <c r="F237" s="13"/>
      <c r="G237" s="13"/>
      <c r="H237" s="13"/>
      <c r="I237" s="13"/>
    </row>
    <row r="238" spans="1:9" ht="30" customHeight="1">
      <c r="A238" s="12">
        <v>73269050</v>
      </c>
      <c r="B238" s="13" t="s">
        <v>411</v>
      </c>
      <c r="C238" s="13"/>
      <c r="D238" s="13"/>
      <c r="E238" s="13"/>
      <c r="F238" s="13"/>
      <c r="G238" s="13"/>
      <c r="H238" s="13"/>
      <c r="I238" s="13"/>
    </row>
    <row r="239" spans="1:9" ht="30" customHeight="1">
      <c r="A239" s="12">
        <v>73269060</v>
      </c>
      <c r="B239" s="13" t="s">
        <v>411</v>
      </c>
      <c r="C239" s="13"/>
      <c r="D239" s="13"/>
      <c r="E239" s="13"/>
      <c r="F239" s="13"/>
      <c r="G239" s="13"/>
      <c r="H239" s="13"/>
      <c r="I239" s="13"/>
    </row>
    <row r="240" spans="1:9" ht="30" customHeight="1">
      <c r="A240" s="12">
        <v>73269092</v>
      </c>
      <c r="B240" s="13" t="s">
        <v>411</v>
      </c>
      <c r="C240" s="13"/>
      <c r="D240" s="13"/>
      <c r="E240" s="13"/>
      <c r="F240" s="13"/>
      <c r="G240" s="13"/>
      <c r="H240" s="13"/>
      <c r="I240" s="13"/>
    </row>
    <row r="241" spans="1:9" ht="30" customHeight="1">
      <c r="A241" s="12">
        <v>73269094</v>
      </c>
      <c r="B241" s="13" t="s">
        <v>411</v>
      </c>
      <c r="C241" s="13"/>
      <c r="D241" s="13"/>
      <c r="E241" s="13"/>
      <c r="F241" s="13"/>
      <c r="G241" s="13"/>
      <c r="H241" s="13"/>
      <c r="I241" s="13"/>
    </row>
    <row r="242" spans="1:9" ht="30" customHeight="1">
      <c r="A242" s="12">
        <v>73269096</v>
      </c>
      <c r="B242" s="13" t="s">
        <v>411</v>
      </c>
      <c r="C242" s="13"/>
      <c r="D242" s="13"/>
      <c r="E242" s="13"/>
      <c r="F242" s="13"/>
      <c r="G242" s="13"/>
      <c r="H242" s="13"/>
      <c r="I242" s="13"/>
    </row>
    <row r="243" spans="1:9" ht="30" customHeight="1">
      <c r="A243" s="12">
        <v>73269098</v>
      </c>
      <c r="B243" s="13" t="s">
        <v>411</v>
      </c>
      <c r="C243" s="13"/>
      <c r="D243" s="13"/>
      <c r="E243" s="13"/>
      <c r="F243" s="13"/>
      <c r="G243" s="13"/>
      <c r="H243" s="13"/>
      <c r="I243" s="13"/>
    </row>
    <row r="244" spans="1:9" ht="30" customHeight="1">
      <c r="A244" s="12">
        <v>72000000</v>
      </c>
      <c r="B244" s="13" t="s">
        <v>411</v>
      </c>
      <c r="C244" s="13"/>
      <c r="D244" s="13"/>
      <c r="E244" s="13"/>
      <c r="F244" s="13"/>
      <c r="G244" s="13"/>
      <c r="H244" s="13"/>
      <c r="I244" s="13"/>
    </row>
    <row r="245" spans="1:9" ht="30" customHeight="1">
      <c r="A245" s="12">
        <v>72010000</v>
      </c>
      <c r="B245" s="13" t="s">
        <v>378</v>
      </c>
      <c r="C245" s="13" t="s">
        <v>381</v>
      </c>
      <c r="D245" s="13" t="s">
        <v>385</v>
      </c>
      <c r="E245" s="13" t="s">
        <v>386</v>
      </c>
      <c r="F245" s="13"/>
      <c r="G245" s="13"/>
      <c r="H245" s="13"/>
      <c r="I245" s="13"/>
    </row>
    <row r="246" spans="1:9" ht="30" customHeight="1">
      <c r="A246" s="12">
        <v>72011000</v>
      </c>
      <c r="B246" s="13" t="s">
        <v>378</v>
      </c>
      <c r="C246" s="13" t="s">
        <v>381</v>
      </c>
      <c r="D246" s="13" t="s">
        <v>385</v>
      </c>
      <c r="E246" s="13" t="s">
        <v>386</v>
      </c>
      <c r="F246" s="13"/>
      <c r="G246" s="13"/>
      <c r="H246" s="13"/>
      <c r="I246" s="13"/>
    </row>
    <row r="247" spans="1:9" ht="30" customHeight="1">
      <c r="A247" s="12">
        <v>72011011</v>
      </c>
      <c r="B247" s="13" t="s">
        <v>378</v>
      </c>
      <c r="C247" s="13" t="s">
        <v>381</v>
      </c>
      <c r="D247" s="13" t="s">
        <v>385</v>
      </c>
      <c r="E247" s="13" t="s">
        <v>386</v>
      </c>
      <c r="F247" s="13"/>
      <c r="G247" s="13"/>
      <c r="H247" s="13"/>
      <c r="I247" s="13"/>
    </row>
    <row r="248" spans="1:9" ht="30" customHeight="1">
      <c r="A248" s="12">
        <v>72011019</v>
      </c>
      <c r="B248" s="13" t="s">
        <v>378</v>
      </c>
      <c r="C248" s="13" t="s">
        <v>381</v>
      </c>
      <c r="D248" s="13" t="s">
        <v>385</v>
      </c>
      <c r="E248" s="13" t="s">
        <v>386</v>
      </c>
      <c r="F248" s="13"/>
      <c r="G248" s="13"/>
      <c r="H248" s="13"/>
      <c r="I248" s="13"/>
    </row>
    <row r="249" spans="1:9" ht="30" customHeight="1">
      <c r="A249" s="12">
        <v>72011030</v>
      </c>
      <c r="B249" s="13" t="s">
        <v>378</v>
      </c>
      <c r="C249" s="13" t="s">
        <v>381</v>
      </c>
      <c r="D249" s="13" t="s">
        <v>385</v>
      </c>
      <c r="E249" s="13" t="s">
        <v>386</v>
      </c>
      <c r="F249" s="13"/>
      <c r="G249" s="13"/>
      <c r="H249" s="13"/>
      <c r="I249" s="13"/>
    </row>
    <row r="250" spans="1:9" ht="30" customHeight="1">
      <c r="A250" s="12">
        <v>72011090</v>
      </c>
      <c r="B250" s="13" t="s">
        <v>378</v>
      </c>
      <c r="C250" s="13" t="s">
        <v>381</v>
      </c>
      <c r="D250" s="13" t="s">
        <v>385</v>
      </c>
      <c r="E250" s="13" t="s">
        <v>386</v>
      </c>
      <c r="F250" s="13"/>
      <c r="G250" s="13"/>
      <c r="H250" s="13"/>
      <c r="I250" s="13"/>
    </row>
    <row r="251" spans="1:9" ht="30" customHeight="1">
      <c r="A251" s="12">
        <v>72012000</v>
      </c>
      <c r="B251" s="13" t="s">
        <v>378</v>
      </c>
      <c r="C251" s="13" t="s">
        <v>381</v>
      </c>
      <c r="D251" s="13" t="s">
        <v>385</v>
      </c>
      <c r="E251" s="13" t="s">
        <v>386</v>
      </c>
      <c r="F251" s="13"/>
      <c r="G251" s="13"/>
      <c r="H251" s="13"/>
      <c r="I251" s="13"/>
    </row>
    <row r="252" spans="1:9" ht="30" customHeight="1">
      <c r="A252" s="12">
        <v>72015000</v>
      </c>
      <c r="B252" s="13" t="s">
        <v>378</v>
      </c>
      <c r="C252" s="13" t="s">
        <v>381</v>
      </c>
      <c r="D252" s="13" t="s">
        <v>385</v>
      </c>
      <c r="E252" s="13" t="s">
        <v>386</v>
      </c>
      <c r="F252" s="13"/>
      <c r="G252" s="13"/>
      <c r="H252" s="13"/>
      <c r="I252" s="13"/>
    </row>
    <row r="253" spans="1:9" ht="30" customHeight="1">
      <c r="A253" s="12">
        <v>72015010</v>
      </c>
      <c r="B253" s="13" t="s">
        <v>378</v>
      </c>
      <c r="C253" s="13" t="s">
        <v>381</v>
      </c>
      <c r="D253" s="13" t="s">
        <v>385</v>
      </c>
      <c r="E253" s="13" t="s">
        <v>386</v>
      </c>
      <c r="F253" s="13"/>
      <c r="G253" s="13"/>
      <c r="H253" s="13"/>
      <c r="I253" s="13"/>
    </row>
    <row r="254" spans="1:9" ht="30" customHeight="1">
      <c r="A254" s="12">
        <v>72015090</v>
      </c>
      <c r="B254" s="13" t="s">
        <v>378</v>
      </c>
      <c r="C254" s="13" t="s">
        <v>381</v>
      </c>
      <c r="D254" s="13" t="s">
        <v>385</v>
      </c>
      <c r="E254" s="13" t="s">
        <v>386</v>
      </c>
      <c r="F254" s="13"/>
      <c r="G254" s="13"/>
      <c r="H254" s="13"/>
      <c r="I254" s="13"/>
    </row>
    <row r="255" spans="1:9" ht="30" customHeight="1">
      <c r="A255" s="12">
        <v>72021100</v>
      </c>
      <c r="B255" s="13" t="s">
        <v>390</v>
      </c>
      <c r="C255" s="13" t="s">
        <v>391</v>
      </c>
      <c r="D255" s="13" t="s">
        <v>395</v>
      </c>
      <c r="E255" s="13" t="s">
        <v>399</v>
      </c>
      <c r="F255" s="13"/>
      <c r="G255" s="13"/>
      <c r="H255" s="13"/>
      <c r="I255" s="13"/>
    </row>
    <row r="256" spans="1:9" ht="30" customHeight="1">
      <c r="A256" s="12">
        <v>72021120</v>
      </c>
      <c r="B256" s="13" t="s">
        <v>390</v>
      </c>
      <c r="C256" s="13" t="s">
        <v>391</v>
      </c>
      <c r="D256" s="13" t="s">
        <v>395</v>
      </c>
      <c r="E256" s="13" t="s">
        <v>399</v>
      </c>
      <c r="F256" s="13"/>
      <c r="G256" s="13"/>
      <c r="H256" s="13"/>
      <c r="I256" s="13"/>
    </row>
    <row r="257" spans="1:9" ht="30" customHeight="1">
      <c r="A257" s="12">
        <v>72021180</v>
      </c>
      <c r="B257" s="13" t="s">
        <v>390</v>
      </c>
      <c r="C257" s="13" t="s">
        <v>391</v>
      </c>
      <c r="D257" s="13" t="s">
        <v>395</v>
      </c>
      <c r="E257" s="13" t="s">
        <v>399</v>
      </c>
      <c r="F257" s="13"/>
      <c r="G257" s="13"/>
      <c r="H257" s="13"/>
      <c r="I257" s="13"/>
    </row>
    <row r="258" spans="1:9" ht="30" customHeight="1">
      <c r="A258" s="12">
        <v>72021900</v>
      </c>
      <c r="B258" s="13" t="s">
        <v>390</v>
      </c>
      <c r="C258" s="13" t="s">
        <v>391</v>
      </c>
      <c r="D258" s="13" t="s">
        <v>395</v>
      </c>
      <c r="E258" s="13" t="s">
        <v>399</v>
      </c>
      <c r="F258" s="13"/>
      <c r="G258" s="13"/>
      <c r="H258" s="13"/>
      <c r="I258" s="13"/>
    </row>
    <row r="259" spans="1:9" ht="30" customHeight="1">
      <c r="A259" s="12">
        <v>72024100</v>
      </c>
      <c r="B259" s="13" t="s">
        <v>390</v>
      </c>
      <c r="C259" s="13" t="s">
        <v>391</v>
      </c>
      <c r="D259" s="13" t="s">
        <v>395</v>
      </c>
      <c r="E259" s="13" t="s">
        <v>399</v>
      </c>
      <c r="F259" s="13"/>
      <c r="G259" s="13"/>
      <c r="H259" s="13"/>
      <c r="I259" s="13"/>
    </row>
    <row r="260" spans="1:9" ht="30" customHeight="1">
      <c r="A260" s="12">
        <v>72024110</v>
      </c>
      <c r="B260" s="13" t="s">
        <v>390</v>
      </c>
      <c r="C260" s="13" t="s">
        <v>391</v>
      </c>
      <c r="D260" s="13" t="s">
        <v>395</v>
      </c>
      <c r="E260" s="13" t="s">
        <v>399</v>
      </c>
      <c r="F260" s="13"/>
      <c r="G260" s="13"/>
      <c r="H260" s="13"/>
      <c r="I260" s="13"/>
    </row>
    <row r="261" spans="1:9" ht="30" customHeight="1">
      <c r="A261" s="12">
        <v>72024190</v>
      </c>
      <c r="B261" s="13" t="s">
        <v>390</v>
      </c>
      <c r="C261" s="13" t="s">
        <v>391</v>
      </c>
      <c r="D261" s="13" t="s">
        <v>395</v>
      </c>
      <c r="E261" s="13" t="s">
        <v>399</v>
      </c>
      <c r="F261" s="13"/>
      <c r="G261" s="13"/>
      <c r="H261" s="13"/>
      <c r="I261" s="13"/>
    </row>
    <row r="262" spans="1:9" ht="30" customHeight="1">
      <c r="A262" s="12">
        <v>72024900</v>
      </c>
      <c r="B262" s="13" t="s">
        <v>390</v>
      </c>
      <c r="C262" s="13" t="s">
        <v>391</v>
      </c>
      <c r="D262" s="13" t="s">
        <v>395</v>
      </c>
      <c r="E262" s="13" t="s">
        <v>399</v>
      </c>
      <c r="F262" s="13"/>
      <c r="G262" s="13"/>
      <c r="H262" s="13"/>
      <c r="I262" s="13"/>
    </row>
    <row r="263" spans="1:9" ht="30" customHeight="1">
      <c r="A263" s="12">
        <v>72024910</v>
      </c>
      <c r="B263" s="13" t="s">
        <v>390</v>
      </c>
      <c r="C263" s="13" t="s">
        <v>391</v>
      </c>
      <c r="D263" s="13" t="s">
        <v>395</v>
      </c>
      <c r="E263" s="13" t="s">
        <v>399</v>
      </c>
      <c r="F263" s="13"/>
      <c r="G263" s="13"/>
      <c r="H263" s="13"/>
      <c r="I263" s="13"/>
    </row>
    <row r="264" spans="1:9" ht="30" customHeight="1">
      <c r="A264" s="12">
        <v>72024950</v>
      </c>
      <c r="B264" s="13" t="s">
        <v>390</v>
      </c>
      <c r="C264" s="13" t="s">
        <v>391</v>
      </c>
      <c r="D264" s="13" t="s">
        <v>395</v>
      </c>
      <c r="E264" s="13" t="s">
        <v>399</v>
      </c>
      <c r="F264" s="13"/>
      <c r="G264" s="13"/>
      <c r="H264" s="13"/>
      <c r="I264" s="13"/>
    </row>
    <row r="265" spans="1:9" ht="30" customHeight="1">
      <c r="A265" s="12">
        <v>72024990</v>
      </c>
      <c r="B265" s="13" t="s">
        <v>390</v>
      </c>
      <c r="C265" s="13" t="s">
        <v>391</v>
      </c>
      <c r="D265" s="13" t="s">
        <v>395</v>
      </c>
      <c r="E265" s="13" t="s">
        <v>399</v>
      </c>
      <c r="F265" s="13"/>
      <c r="G265" s="13"/>
      <c r="H265" s="13"/>
      <c r="I265" s="13"/>
    </row>
    <row r="266" spans="1:9" ht="30" customHeight="1">
      <c r="A266" s="12">
        <v>72026000</v>
      </c>
      <c r="B266" s="13" t="s">
        <v>390</v>
      </c>
      <c r="C266" s="13" t="s">
        <v>391</v>
      </c>
      <c r="D266" s="13" t="s">
        <v>395</v>
      </c>
      <c r="E266" s="13" t="s">
        <v>399</v>
      </c>
      <c r="F266" s="13"/>
      <c r="G266" s="13"/>
      <c r="H266" s="13"/>
      <c r="I266" s="13"/>
    </row>
    <row r="267" spans="1:9" ht="30" customHeight="1">
      <c r="A267" s="12">
        <v>72030000</v>
      </c>
      <c r="B267" s="13" t="s">
        <v>403</v>
      </c>
      <c r="C267" s="13" t="s">
        <v>407</v>
      </c>
      <c r="D267" s="13"/>
      <c r="E267" s="13"/>
      <c r="F267" s="13"/>
      <c r="G267" s="13"/>
      <c r="H267" s="13"/>
      <c r="I267" s="13"/>
    </row>
    <row r="268" spans="1:9" ht="30" customHeight="1">
      <c r="A268" s="12">
        <v>72031000</v>
      </c>
      <c r="B268" s="13" t="s">
        <v>403</v>
      </c>
      <c r="C268" s="13" t="s">
        <v>407</v>
      </c>
      <c r="D268" s="13"/>
      <c r="E268" s="13"/>
      <c r="F268" s="13"/>
      <c r="G268" s="13"/>
      <c r="H268" s="13"/>
      <c r="I268" s="13"/>
    </row>
    <row r="269" spans="1:9" ht="30" customHeight="1">
      <c r="A269" s="12">
        <v>72039000</v>
      </c>
      <c r="B269" s="13" t="s">
        <v>403</v>
      </c>
      <c r="C269" s="13" t="s">
        <v>407</v>
      </c>
      <c r="D269" s="13"/>
      <c r="E269" s="13"/>
      <c r="F269" s="13"/>
      <c r="G269" s="13"/>
      <c r="H269" s="13"/>
      <c r="I269" s="13"/>
    </row>
    <row r="270" spans="1:9" ht="30" customHeight="1">
      <c r="A270" s="12">
        <v>72050000</v>
      </c>
      <c r="B270" s="13" t="s">
        <v>411</v>
      </c>
      <c r="C270" s="13"/>
      <c r="D270" s="13"/>
      <c r="E270" s="13"/>
      <c r="F270" s="13"/>
      <c r="G270" s="13"/>
      <c r="H270" s="13"/>
      <c r="I270" s="13"/>
    </row>
    <row r="271" spans="1:9" ht="30" customHeight="1">
      <c r="A271" s="12">
        <v>72051000</v>
      </c>
      <c r="B271" s="13" t="s">
        <v>411</v>
      </c>
      <c r="C271" s="13"/>
      <c r="D271" s="13"/>
      <c r="E271" s="13"/>
      <c r="F271" s="13"/>
      <c r="G271" s="13"/>
      <c r="H271" s="13"/>
      <c r="I271" s="13"/>
    </row>
    <row r="272" spans="1:9" ht="30" customHeight="1">
      <c r="A272" s="12">
        <v>72052100</v>
      </c>
      <c r="B272" s="13" t="s">
        <v>411</v>
      </c>
      <c r="C272" s="13"/>
      <c r="D272" s="13"/>
      <c r="E272" s="13"/>
      <c r="F272" s="13"/>
      <c r="G272" s="13"/>
      <c r="H272" s="13"/>
      <c r="I272" s="13"/>
    </row>
    <row r="273" spans="1:9" ht="30" customHeight="1">
      <c r="A273" s="12">
        <v>72052900</v>
      </c>
      <c r="B273" s="13" t="s">
        <v>411</v>
      </c>
      <c r="C273" s="13"/>
      <c r="D273" s="13"/>
      <c r="E273" s="13"/>
      <c r="F273" s="13"/>
      <c r="G273" s="13"/>
      <c r="H273" s="13"/>
      <c r="I273" s="13"/>
    </row>
    <row r="274" spans="1:9" ht="30" customHeight="1">
      <c r="A274" s="12">
        <v>72060000</v>
      </c>
      <c r="B274" s="13" t="s">
        <v>415</v>
      </c>
      <c r="C274" s="13" t="s">
        <v>419</v>
      </c>
      <c r="D274" s="13" t="s">
        <v>423</v>
      </c>
      <c r="E274" s="13" t="s">
        <v>427</v>
      </c>
      <c r="F274" s="13" t="s">
        <v>431</v>
      </c>
      <c r="G274" s="13" t="s">
        <v>435</v>
      </c>
      <c r="H274" s="13" t="s">
        <v>439</v>
      </c>
      <c r="I274" s="13"/>
    </row>
    <row r="275" spans="1:9" ht="30" customHeight="1">
      <c r="A275" s="12">
        <v>72061000</v>
      </c>
      <c r="B275" s="13" t="s">
        <v>415</v>
      </c>
      <c r="C275" s="13" t="s">
        <v>419</v>
      </c>
      <c r="D275" s="13" t="s">
        <v>423</v>
      </c>
      <c r="E275" s="13" t="s">
        <v>427</v>
      </c>
      <c r="F275" s="13" t="s">
        <v>431</v>
      </c>
      <c r="G275" s="13" t="s">
        <v>435</v>
      </c>
      <c r="H275" s="13" t="s">
        <v>439</v>
      </c>
      <c r="I275" s="13"/>
    </row>
    <row r="276" spans="1:9" ht="30" customHeight="1">
      <c r="A276" s="12">
        <v>72069000</v>
      </c>
      <c r="B276" s="13" t="s">
        <v>415</v>
      </c>
      <c r="C276" s="13" t="s">
        <v>419</v>
      </c>
      <c r="D276" s="13" t="s">
        <v>423</v>
      </c>
      <c r="E276" s="13" t="s">
        <v>427</v>
      </c>
      <c r="F276" s="13" t="s">
        <v>431</v>
      </c>
      <c r="G276" s="13" t="s">
        <v>435</v>
      </c>
      <c r="H276" s="13" t="s">
        <v>439</v>
      </c>
      <c r="I276" s="13"/>
    </row>
    <row r="277" spans="1:9" ht="30" customHeight="1">
      <c r="A277" s="12">
        <v>72070000</v>
      </c>
      <c r="B277" s="13" t="s">
        <v>415</v>
      </c>
      <c r="C277" s="13" t="s">
        <v>419</v>
      </c>
      <c r="D277" s="13" t="s">
        <v>423</v>
      </c>
      <c r="E277" s="13" t="s">
        <v>427</v>
      </c>
      <c r="F277" s="13" t="s">
        <v>431</v>
      </c>
      <c r="G277" s="13" t="s">
        <v>435</v>
      </c>
      <c r="H277" s="13" t="s">
        <v>439</v>
      </c>
      <c r="I277" s="13"/>
    </row>
    <row r="278" spans="1:9" ht="30" customHeight="1">
      <c r="A278" s="12">
        <v>72071100</v>
      </c>
      <c r="B278" s="13" t="s">
        <v>415</v>
      </c>
      <c r="C278" s="13" t="s">
        <v>419</v>
      </c>
      <c r="D278" s="13" t="s">
        <v>423</v>
      </c>
      <c r="E278" s="13" t="s">
        <v>427</v>
      </c>
      <c r="F278" s="13" t="s">
        <v>431</v>
      </c>
      <c r="G278" s="13" t="s">
        <v>435</v>
      </c>
      <c r="H278" s="13" t="s">
        <v>439</v>
      </c>
      <c r="I278" s="13"/>
    </row>
    <row r="279" spans="1:9" ht="30" customHeight="1">
      <c r="A279" s="12">
        <v>72071111</v>
      </c>
      <c r="B279" s="13" t="s">
        <v>415</v>
      </c>
      <c r="C279" s="13" t="s">
        <v>419</v>
      </c>
      <c r="D279" s="13" t="s">
        <v>423</v>
      </c>
      <c r="E279" s="13" t="s">
        <v>427</v>
      </c>
      <c r="F279" s="13" t="s">
        <v>431</v>
      </c>
      <c r="G279" s="13" t="s">
        <v>435</v>
      </c>
      <c r="H279" s="13" t="s">
        <v>439</v>
      </c>
      <c r="I279" s="13"/>
    </row>
    <row r="280" spans="1:9" ht="30" customHeight="1">
      <c r="A280" s="12">
        <v>72071114</v>
      </c>
      <c r="B280" s="13" t="s">
        <v>415</v>
      </c>
      <c r="C280" s="13" t="s">
        <v>419</v>
      </c>
      <c r="D280" s="13" t="s">
        <v>423</v>
      </c>
      <c r="E280" s="13" t="s">
        <v>427</v>
      </c>
      <c r="F280" s="13" t="s">
        <v>431</v>
      </c>
      <c r="G280" s="13" t="s">
        <v>435</v>
      </c>
      <c r="H280" s="13" t="s">
        <v>439</v>
      </c>
      <c r="I280" s="13"/>
    </row>
    <row r="281" spans="1:9" ht="30" customHeight="1">
      <c r="A281" s="12">
        <v>72071116</v>
      </c>
      <c r="B281" s="13" t="s">
        <v>415</v>
      </c>
      <c r="C281" s="13" t="s">
        <v>419</v>
      </c>
      <c r="D281" s="13" t="s">
        <v>423</v>
      </c>
      <c r="E281" s="13" t="s">
        <v>427</v>
      </c>
      <c r="F281" s="13" t="s">
        <v>431</v>
      </c>
      <c r="G281" s="13" t="s">
        <v>435</v>
      </c>
      <c r="H281" s="13" t="s">
        <v>439</v>
      </c>
      <c r="I281" s="13"/>
    </row>
    <row r="282" spans="1:9" ht="30" customHeight="1">
      <c r="A282" s="12">
        <v>72071190</v>
      </c>
      <c r="B282" s="13" t="s">
        <v>415</v>
      </c>
      <c r="C282" s="13" t="s">
        <v>419</v>
      </c>
      <c r="D282" s="13" t="s">
        <v>423</v>
      </c>
      <c r="E282" s="13" t="s">
        <v>427</v>
      </c>
      <c r="F282" s="13" t="s">
        <v>431</v>
      </c>
      <c r="G282" s="13" t="s">
        <v>435</v>
      </c>
      <c r="H282" s="13" t="s">
        <v>439</v>
      </c>
      <c r="I282" s="13"/>
    </row>
    <row r="283" spans="1:9" ht="30" customHeight="1">
      <c r="A283" s="12">
        <v>72071200</v>
      </c>
      <c r="B283" s="13" t="s">
        <v>415</v>
      </c>
      <c r="C283" s="13" t="s">
        <v>419</v>
      </c>
      <c r="D283" s="13" t="s">
        <v>423</v>
      </c>
      <c r="E283" s="13" t="s">
        <v>427</v>
      </c>
      <c r="F283" s="13" t="s">
        <v>431</v>
      </c>
      <c r="G283" s="13" t="s">
        <v>435</v>
      </c>
      <c r="H283" s="13" t="s">
        <v>439</v>
      </c>
      <c r="I283" s="13"/>
    </row>
    <row r="284" spans="1:9" ht="30" customHeight="1">
      <c r="A284" s="12">
        <v>72071210</v>
      </c>
      <c r="B284" s="13" t="s">
        <v>415</v>
      </c>
      <c r="C284" s="13" t="s">
        <v>419</v>
      </c>
      <c r="D284" s="13" t="s">
        <v>423</v>
      </c>
      <c r="E284" s="13" t="s">
        <v>427</v>
      </c>
      <c r="F284" s="13" t="s">
        <v>431</v>
      </c>
      <c r="G284" s="13" t="s">
        <v>435</v>
      </c>
      <c r="H284" s="13" t="s">
        <v>439</v>
      </c>
      <c r="I284" s="13"/>
    </row>
    <row r="285" spans="1:9" ht="30" customHeight="1">
      <c r="A285" s="12">
        <v>72071290</v>
      </c>
      <c r="B285" s="13" t="s">
        <v>415</v>
      </c>
      <c r="C285" s="13" t="s">
        <v>419</v>
      </c>
      <c r="D285" s="13" t="s">
        <v>423</v>
      </c>
      <c r="E285" s="13" t="s">
        <v>427</v>
      </c>
      <c r="F285" s="13" t="s">
        <v>431</v>
      </c>
      <c r="G285" s="13" t="s">
        <v>435</v>
      </c>
      <c r="H285" s="13" t="s">
        <v>439</v>
      </c>
      <c r="I285" s="13"/>
    </row>
    <row r="286" spans="1:9" ht="30" customHeight="1">
      <c r="A286" s="12">
        <v>72071900</v>
      </c>
      <c r="B286" s="13" t="s">
        <v>415</v>
      </c>
      <c r="C286" s="13" t="s">
        <v>419</v>
      </c>
      <c r="D286" s="13" t="s">
        <v>423</v>
      </c>
      <c r="E286" s="13" t="s">
        <v>427</v>
      </c>
      <c r="F286" s="13" t="s">
        <v>431</v>
      </c>
      <c r="G286" s="13" t="s">
        <v>435</v>
      </c>
      <c r="H286" s="13" t="s">
        <v>439</v>
      </c>
      <c r="I286" s="13"/>
    </row>
    <row r="287" spans="1:9" ht="30" customHeight="1">
      <c r="A287" s="12">
        <v>72071912</v>
      </c>
      <c r="B287" s="13" t="s">
        <v>415</v>
      </c>
      <c r="C287" s="13" t="s">
        <v>419</v>
      </c>
      <c r="D287" s="13" t="s">
        <v>423</v>
      </c>
      <c r="E287" s="13" t="s">
        <v>427</v>
      </c>
      <c r="F287" s="13" t="s">
        <v>431</v>
      </c>
      <c r="G287" s="13" t="s">
        <v>435</v>
      </c>
      <c r="H287" s="13" t="s">
        <v>439</v>
      </c>
      <c r="I287" s="13"/>
    </row>
    <row r="288" spans="1:9" ht="30" customHeight="1">
      <c r="A288" s="12">
        <v>72071919</v>
      </c>
      <c r="B288" s="13" t="s">
        <v>415</v>
      </c>
      <c r="C288" s="13" t="s">
        <v>419</v>
      </c>
      <c r="D288" s="13" t="s">
        <v>423</v>
      </c>
      <c r="E288" s="13" t="s">
        <v>427</v>
      </c>
      <c r="F288" s="13" t="s">
        <v>431</v>
      </c>
      <c r="G288" s="13" t="s">
        <v>435</v>
      </c>
      <c r="H288" s="13" t="s">
        <v>439</v>
      </c>
      <c r="I288" s="13"/>
    </row>
    <row r="289" spans="1:9" ht="30" customHeight="1">
      <c r="A289" s="12">
        <v>72071980</v>
      </c>
      <c r="B289" s="13" t="s">
        <v>415</v>
      </c>
      <c r="C289" s="13" t="s">
        <v>419</v>
      </c>
      <c r="D289" s="13" t="s">
        <v>423</v>
      </c>
      <c r="E289" s="13" t="s">
        <v>427</v>
      </c>
      <c r="F289" s="13" t="s">
        <v>431</v>
      </c>
      <c r="G289" s="13" t="s">
        <v>435</v>
      </c>
      <c r="H289" s="13" t="s">
        <v>439</v>
      </c>
      <c r="I289" s="13"/>
    </row>
    <row r="290" spans="1:9" ht="30" customHeight="1">
      <c r="A290" s="12">
        <v>72072000</v>
      </c>
      <c r="B290" s="13" t="s">
        <v>415</v>
      </c>
      <c r="C290" s="13" t="s">
        <v>419</v>
      </c>
      <c r="D290" s="13" t="s">
        <v>423</v>
      </c>
      <c r="E290" s="13" t="s">
        <v>427</v>
      </c>
      <c r="F290" s="13" t="s">
        <v>431</v>
      </c>
      <c r="G290" s="13" t="s">
        <v>435</v>
      </c>
      <c r="H290" s="13" t="s">
        <v>439</v>
      </c>
      <c r="I290" s="13"/>
    </row>
    <row r="291" spans="1:9" ht="30" customHeight="1">
      <c r="A291" s="12">
        <v>72072011</v>
      </c>
      <c r="B291" s="13" t="s">
        <v>415</v>
      </c>
      <c r="C291" s="13" t="s">
        <v>419</v>
      </c>
      <c r="D291" s="13" t="s">
        <v>423</v>
      </c>
      <c r="E291" s="13" t="s">
        <v>427</v>
      </c>
      <c r="F291" s="13" t="s">
        <v>431</v>
      </c>
      <c r="G291" s="13" t="s">
        <v>435</v>
      </c>
      <c r="H291" s="13" t="s">
        <v>439</v>
      </c>
      <c r="I291" s="13"/>
    </row>
    <row r="292" spans="1:9" ht="30" customHeight="1">
      <c r="A292" s="12">
        <v>72072015</v>
      </c>
      <c r="B292" s="13" t="s">
        <v>415</v>
      </c>
      <c r="C292" s="13" t="s">
        <v>419</v>
      </c>
      <c r="D292" s="13" t="s">
        <v>423</v>
      </c>
      <c r="E292" s="13" t="s">
        <v>427</v>
      </c>
      <c r="F292" s="13" t="s">
        <v>431</v>
      </c>
      <c r="G292" s="13" t="s">
        <v>435</v>
      </c>
      <c r="H292" s="13" t="s">
        <v>439</v>
      </c>
      <c r="I292" s="13"/>
    </row>
    <row r="293" spans="1:9" ht="30" customHeight="1">
      <c r="A293" s="12">
        <v>72072017</v>
      </c>
      <c r="B293" s="13" t="s">
        <v>415</v>
      </c>
      <c r="C293" s="13" t="s">
        <v>419</v>
      </c>
      <c r="D293" s="13" t="s">
        <v>423</v>
      </c>
      <c r="E293" s="13" t="s">
        <v>427</v>
      </c>
      <c r="F293" s="13" t="s">
        <v>431</v>
      </c>
      <c r="G293" s="13" t="s">
        <v>435</v>
      </c>
      <c r="H293" s="13" t="s">
        <v>439</v>
      </c>
      <c r="I293" s="13"/>
    </row>
    <row r="294" spans="1:9" ht="30" customHeight="1">
      <c r="A294" s="12">
        <v>72072019</v>
      </c>
      <c r="B294" s="13" t="s">
        <v>415</v>
      </c>
      <c r="C294" s="13" t="s">
        <v>419</v>
      </c>
      <c r="D294" s="13" t="s">
        <v>423</v>
      </c>
      <c r="E294" s="13" t="s">
        <v>427</v>
      </c>
      <c r="F294" s="13" t="s">
        <v>431</v>
      </c>
      <c r="G294" s="13" t="s">
        <v>435</v>
      </c>
      <c r="H294" s="13" t="s">
        <v>439</v>
      </c>
      <c r="I294" s="13"/>
    </row>
    <row r="295" spans="1:9" ht="30" customHeight="1">
      <c r="A295" s="12">
        <v>72072032</v>
      </c>
      <c r="B295" s="13" t="s">
        <v>415</v>
      </c>
      <c r="C295" s="13" t="s">
        <v>419</v>
      </c>
      <c r="D295" s="13" t="s">
        <v>423</v>
      </c>
      <c r="E295" s="13" t="s">
        <v>427</v>
      </c>
      <c r="F295" s="13" t="s">
        <v>431</v>
      </c>
      <c r="G295" s="13" t="s">
        <v>435</v>
      </c>
      <c r="H295" s="13" t="s">
        <v>439</v>
      </c>
      <c r="I295" s="13"/>
    </row>
    <row r="296" spans="1:9" ht="30" customHeight="1">
      <c r="A296" s="12">
        <v>72072039</v>
      </c>
      <c r="B296" s="13" t="s">
        <v>415</v>
      </c>
      <c r="C296" s="13" t="s">
        <v>419</v>
      </c>
      <c r="D296" s="13" t="s">
        <v>423</v>
      </c>
      <c r="E296" s="13" t="s">
        <v>427</v>
      </c>
      <c r="F296" s="13" t="s">
        <v>431</v>
      </c>
      <c r="G296" s="13" t="s">
        <v>435</v>
      </c>
      <c r="H296" s="13" t="s">
        <v>439</v>
      </c>
      <c r="I296" s="13"/>
    </row>
    <row r="297" spans="1:9" ht="30" customHeight="1">
      <c r="A297" s="12">
        <v>72072052</v>
      </c>
      <c r="B297" s="13" t="s">
        <v>415</v>
      </c>
      <c r="C297" s="13" t="s">
        <v>419</v>
      </c>
      <c r="D297" s="13" t="s">
        <v>423</v>
      </c>
      <c r="E297" s="13" t="s">
        <v>427</v>
      </c>
      <c r="F297" s="13" t="s">
        <v>431</v>
      </c>
      <c r="G297" s="13" t="s">
        <v>435</v>
      </c>
      <c r="H297" s="13" t="s">
        <v>439</v>
      </c>
      <c r="I297" s="13"/>
    </row>
    <row r="298" spans="1:9" ht="30" customHeight="1">
      <c r="A298" s="12">
        <v>72072059</v>
      </c>
      <c r="B298" s="13" t="s">
        <v>415</v>
      </c>
      <c r="C298" s="13" t="s">
        <v>419</v>
      </c>
      <c r="D298" s="13" t="s">
        <v>423</v>
      </c>
      <c r="E298" s="13" t="s">
        <v>427</v>
      </c>
      <c r="F298" s="13" t="s">
        <v>431</v>
      </c>
      <c r="G298" s="13" t="s">
        <v>435</v>
      </c>
      <c r="H298" s="13" t="s">
        <v>439</v>
      </c>
      <c r="I298" s="13"/>
    </row>
    <row r="299" spans="1:9" ht="30" customHeight="1">
      <c r="A299" s="12">
        <v>72072080</v>
      </c>
      <c r="B299" s="13" t="s">
        <v>415</v>
      </c>
      <c r="C299" s="13" t="s">
        <v>419</v>
      </c>
      <c r="D299" s="13" t="s">
        <v>423</v>
      </c>
      <c r="E299" s="13" t="s">
        <v>427</v>
      </c>
      <c r="F299" s="13" t="s">
        <v>431</v>
      </c>
      <c r="G299" s="13" t="s">
        <v>435</v>
      </c>
      <c r="H299" s="13" t="s">
        <v>439</v>
      </c>
      <c r="I299" s="13"/>
    </row>
    <row r="300" spans="1:9" ht="30" customHeight="1">
      <c r="A300" s="12">
        <v>72080000</v>
      </c>
      <c r="B300" s="13" t="s">
        <v>411</v>
      </c>
      <c r="C300" s="13"/>
      <c r="D300" s="13"/>
      <c r="E300" s="13"/>
      <c r="F300" s="13"/>
      <c r="G300" s="13"/>
      <c r="H300" s="13"/>
      <c r="I300" s="13"/>
    </row>
    <row r="301" spans="1:9" ht="30" customHeight="1">
      <c r="A301" s="12">
        <v>72081000</v>
      </c>
      <c r="B301" s="13" t="s">
        <v>411</v>
      </c>
      <c r="C301" s="13"/>
      <c r="D301" s="13"/>
      <c r="E301" s="13"/>
      <c r="F301" s="13"/>
      <c r="G301" s="13"/>
      <c r="H301" s="13"/>
      <c r="I301" s="13"/>
    </row>
    <row r="302" spans="1:9" ht="30" customHeight="1">
      <c r="A302" s="12">
        <v>72082500</v>
      </c>
      <c r="B302" s="13" t="s">
        <v>411</v>
      </c>
      <c r="C302" s="13"/>
      <c r="D302" s="13"/>
      <c r="E302" s="13"/>
      <c r="F302" s="13"/>
      <c r="G302" s="13"/>
      <c r="H302" s="13"/>
      <c r="I302" s="13"/>
    </row>
    <row r="303" spans="1:9" ht="30" customHeight="1">
      <c r="A303" s="12">
        <v>72082600</v>
      </c>
      <c r="B303" s="13" t="s">
        <v>411</v>
      </c>
      <c r="C303" s="13"/>
      <c r="D303" s="13"/>
      <c r="E303" s="13"/>
      <c r="F303" s="13"/>
      <c r="G303" s="13"/>
      <c r="H303" s="13"/>
      <c r="I303" s="13"/>
    </row>
    <row r="304" spans="1:9" ht="30" customHeight="1">
      <c r="A304" s="12">
        <v>72082700</v>
      </c>
      <c r="B304" s="13" t="s">
        <v>411</v>
      </c>
      <c r="C304" s="13"/>
      <c r="D304" s="13"/>
      <c r="E304" s="13"/>
      <c r="F304" s="13"/>
      <c r="G304" s="13"/>
      <c r="H304" s="13"/>
      <c r="I304" s="13"/>
    </row>
    <row r="305" spans="1:9" ht="30" customHeight="1">
      <c r="A305" s="12">
        <v>72083600</v>
      </c>
      <c r="B305" s="13" t="s">
        <v>411</v>
      </c>
      <c r="C305" s="13"/>
      <c r="D305" s="13"/>
      <c r="E305" s="13"/>
      <c r="F305" s="13"/>
      <c r="G305" s="13"/>
      <c r="H305" s="13"/>
      <c r="I305" s="13"/>
    </row>
    <row r="306" spans="1:9" ht="30" customHeight="1">
      <c r="A306" s="12">
        <v>72083700</v>
      </c>
      <c r="B306" s="13" t="s">
        <v>411</v>
      </c>
      <c r="C306" s="13"/>
      <c r="D306" s="13"/>
      <c r="E306" s="13"/>
      <c r="F306" s="13"/>
      <c r="G306" s="13"/>
      <c r="H306" s="13"/>
      <c r="I306" s="13"/>
    </row>
    <row r="307" spans="1:9" ht="30" customHeight="1">
      <c r="A307" s="12">
        <v>72083800</v>
      </c>
      <c r="B307" s="13" t="s">
        <v>411</v>
      </c>
      <c r="C307" s="13"/>
      <c r="D307" s="13"/>
      <c r="E307" s="13"/>
      <c r="F307" s="13"/>
      <c r="G307" s="13"/>
      <c r="H307" s="13"/>
      <c r="I307" s="13"/>
    </row>
    <row r="308" spans="1:9" ht="30" customHeight="1">
      <c r="A308" s="12">
        <v>72083900</v>
      </c>
      <c r="B308" s="13" t="s">
        <v>411</v>
      </c>
      <c r="C308" s="13"/>
      <c r="D308" s="13"/>
      <c r="E308" s="13"/>
      <c r="F308" s="13"/>
      <c r="G308" s="13"/>
      <c r="H308" s="13"/>
      <c r="I308" s="13"/>
    </row>
    <row r="309" spans="1:9" ht="30" customHeight="1">
      <c r="A309" s="12">
        <v>72084000</v>
      </c>
      <c r="B309" s="13" t="s">
        <v>411</v>
      </c>
      <c r="C309" s="13"/>
      <c r="D309" s="13"/>
      <c r="E309" s="13"/>
      <c r="F309" s="13"/>
      <c r="G309" s="13"/>
      <c r="H309" s="13"/>
      <c r="I309" s="13"/>
    </row>
    <row r="310" spans="1:9" ht="30" customHeight="1">
      <c r="A310" s="12">
        <v>72085100</v>
      </c>
      <c r="B310" s="13" t="s">
        <v>411</v>
      </c>
      <c r="C310" s="13"/>
      <c r="D310" s="13"/>
      <c r="E310" s="13"/>
      <c r="F310" s="13"/>
      <c r="G310" s="13"/>
      <c r="H310" s="13"/>
      <c r="I310" s="13"/>
    </row>
    <row r="311" spans="1:9" ht="30" customHeight="1">
      <c r="A311" s="12">
        <v>72085120</v>
      </c>
      <c r="B311" s="13" t="s">
        <v>411</v>
      </c>
      <c r="C311" s="13"/>
      <c r="D311" s="13"/>
      <c r="E311" s="13"/>
      <c r="F311" s="13"/>
      <c r="G311" s="13"/>
      <c r="H311" s="13"/>
      <c r="I311" s="13"/>
    </row>
    <row r="312" spans="1:9" ht="30" customHeight="1">
      <c r="A312" s="12">
        <v>72085191</v>
      </c>
      <c r="B312" s="13" t="s">
        <v>411</v>
      </c>
      <c r="C312" s="13"/>
      <c r="D312" s="13"/>
      <c r="E312" s="13"/>
      <c r="F312" s="13"/>
      <c r="G312" s="13"/>
      <c r="H312" s="13"/>
      <c r="I312" s="13"/>
    </row>
    <row r="313" spans="1:9" ht="30" customHeight="1">
      <c r="A313" s="12">
        <v>72085198</v>
      </c>
      <c r="B313" s="13" t="s">
        <v>411</v>
      </c>
      <c r="C313" s="13"/>
      <c r="D313" s="13"/>
      <c r="E313" s="13"/>
      <c r="F313" s="13"/>
      <c r="G313" s="13"/>
      <c r="H313" s="13"/>
      <c r="I313" s="13"/>
    </row>
    <row r="314" spans="1:9" ht="30" customHeight="1">
      <c r="A314" s="12">
        <v>72085200</v>
      </c>
      <c r="B314" s="13" t="s">
        <v>411</v>
      </c>
      <c r="C314" s="13"/>
      <c r="D314" s="13"/>
      <c r="E314" s="13"/>
      <c r="F314" s="13"/>
      <c r="G314" s="13"/>
      <c r="H314" s="13"/>
      <c r="I314" s="13"/>
    </row>
    <row r="315" spans="1:9" ht="30" customHeight="1">
      <c r="A315" s="12">
        <v>72085210</v>
      </c>
      <c r="B315" s="13" t="s">
        <v>411</v>
      </c>
      <c r="C315" s="13"/>
      <c r="D315" s="13"/>
      <c r="E315" s="13"/>
      <c r="F315" s="13"/>
      <c r="G315" s="13"/>
      <c r="H315" s="13"/>
      <c r="I315" s="13"/>
    </row>
    <row r="316" spans="1:9" ht="30" customHeight="1">
      <c r="A316" s="12">
        <v>72085291</v>
      </c>
      <c r="B316" s="13" t="s">
        <v>411</v>
      </c>
      <c r="C316" s="13"/>
      <c r="D316" s="13"/>
      <c r="E316" s="13"/>
      <c r="F316" s="13"/>
      <c r="G316" s="13"/>
      <c r="H316" s="13"/>
      <c r="I316" s="13"/>
    </row>
    <row r="317" spans="1:9" ht="30" customHeight="1">
      <c r="A317" s="12">
        <v>72085299</v>
      </c>
      <c r="B317" s="13" t="s">
        <v>411</v>
      </c>
      <c r="C317" s="13"/>
      <c r="D317" s="13"/>
      <c r="E317" s="13"/>
      <c r="F317" s="13"/>
      <c r="G317" s="13"/>
      <c r="H317" s="13"/>
      <c r="I317" s="13"/>
    </row>
    <row r="318" spans="1:9" ht="30" customHeight="1">
      <c r="A318" s="12">
        <v>72085300</v>
      </c>
      <c r="B318" s="13" t="s">
        <v>411</v>
      </c>
      <c r="C318" s="13"/>
      <c r="D318" s="13"/>
      <c r="E318" s="13"/>
      <c r="F318" s="13"/>
      <c r="G318" s="13"/>
      <c r="H318" s="13"/>
      <c r="I318" s="13"/>
    </row>
    <row r="319" spans="1:9" ht="30" customHeight="1">
      <c r="A319" s="12">
        <v>72085310</v>
      </c>
      <c r="B319" s="13" t="s">
        <v>411</v>
      </c>
      <c r="C319" s="13"/>
      <c r="D319" s="13"/>
      <c r="E319" s="13"/>
      <c r="F319" s="13"/>
      <c r="G319" s="13"/>
      <c r="H319" s="13"/>
      <c r="I319" s="13"/>
    </row>
    <row r="320" spans="1:9" ht="30" customHeight="1">
      <c r="A320" s="12">
        <v>72085390</v>
      </c>
      <c r="B320" s="13" t="s">
        <v>411</v>
      </c>
      <c r="C320" s="13"/>
      <c r="D320" s="13"/>
      <c r="E320" s="13"/>
      <c r="F320" s="13"/>
      <c r="G320" s="13"/>
      <c r="H320" s="13"/>
      <c r="I320" s="13"/>
    </row>
    <row r="321" spans="1:9" ht="30" customHeight="1">
      <c r="A321" s="12">
        <v>72085400</v>
      </c>
      <c r="B321" s="13" t="s">
        <v>411</v>
      </c>
      <c r="C321" s="13"/>
      <c r="D321" s="13"/>
      <c r="E321" s="13"/>
      <c r="F321" s="13"/>
      <c r="G321" s="13"/>
      <c r="H321" s="13"/>
      <c r="I321" s="13"/>
    </row>
    <row r="322" spans="1:9" ht="30" customHeight="1">
      <c r="A322" s="12">
        <v>72089000</v>
      </c>
      <c r="B322" s="13" t="s">
        <v>411</v>
      </c>
      <c r="C322" s="13"/>
      <c r="D322" s="13"/>
      <c r="E322" s="13"/>
      <c r="F322" s="13"/>
      <c r="G322" s="13"/>
      <c r="H322" s="13"/>
      <c r="I322" s="13"/>
    </row>
    <row r="323" spans="1:9" ht="30" customHeight="1">
      <c r="A323" s="12">
        <v>72089020</v>
      </c>
      <c r="B323" s="13" t="s">
        <v>411</v>
      </c>
      <c r="C323" s="13"/>
      <c r="D323" s="13"/>
      <c r="E323" s="13"/>
      <c r="F323" s="13"/>
      <c r="G323" s="13"/>
      <c r="H323" s="13"/>
      <c r="I323" s="13"/>
    </row>
    <row r="324" spans="1:9" ht="30" customHeight="1">
      <c r="A324" s="12">
        <v>72089080</v>
      </c>
      <c r="B324" s="13" t="s">
        <v>411</v>
      </c>
      <c r="C324" s="13"/>
      <c r="D324" s="13"/>
      <c r="E324" s="13"/>
      <c r="F324" s="13"/>
      <c r="G324" s="13"/>
      <c r="H324" s="13"/>
      <c r="I324" s="13"/>
    </row>
    <row r="325" spans="1:9" ht="30" customHeight="1">
      <c r="A325" s="12">
        <v>72090000</v>
      </c>
      <c r="B325" s="13" t="s">
        <v>411</v>
      </c>
      <c r="C325" s="13"/>
      <c r="D325" s="13"/>
      <c r="E325" s="13"/>
      <c r="F325" s="13"/>
      <c r="G325" s="13"/>
      <c r="H325" s="13"/>
      <c r="I325" s="13"/>
    </row>
    <row r="326" spans="1:9" ht="30" customHeight="1">
      <c r="A326" s="12">
        <v>72091500</v>
      </c>
      <c r="B326" s="13" t="s">
        <v>411</v>
      </c>
      <c r="C326" s="13"/>
      <c r="D326" s="13"/>
      <c r="E326" s="13"/>
      <c r="F326" s="13"/>
      <c r="G326" s="13"/>
      <c r="H326" s="13"/>
      <c r="I326" s="13"/>
    </row>
    <row r="327" spans="1:9" ht="30" customHeight="1">
      <c r="A327" s="12">
        <v>72091600</v>
      </c>
      <c r="B327" s="13" t="s">
        <v>411</v>
      </c>
      <c r="C327" s="13"/>
      <c r="D327" s="13"/>
      <c r="E327" s="13"/>
      <c r="F327" s="13"/>
      <c r="G327" s="13"/>
      <c r="H327" s="13"/>
      <c r="I327" s="13"/>
    </row>
    <row r="328" spans="1:9" ht="30" customHeight="1">
      <c r="A328" s="12">
        <v>72091610</v>
      </c>
      <c r="B328" s="13" t="s">
        <v>411</v>
      </c>
      <c r="C328" s="13"/>
      <c r="D328" s="13"/>
      <c r="E328" s="13"/>
      <c r="F328" s="13"/>
      <c r="G328" s="13"/>
      <c r="H328" s="13"/>
      <c r="I328" s="13"/>
    </row>
    <row r="329" spans="1:9" ht="30" customHeight="1">
      <c r="A329" s="12">
        <v>72091690</v>
      </c>
      <c r="B329" s="13" t="s">
        <v>411</v>
      </c>
      <c r="C329" s="13"/>
      <c r="D329" s="13"/>
      <c r="E329" s="13"/>
      <c r="F329" s="13"/>
      <c r="G329" s="13"/>
      <c r="H329" s="13"/>
      <c r="I329" s="13"/>
    </row>
    <row r="330" spans="1:9" ht="30" customHeight="1">
      <c r="A330" s="12">
        <v>72091700</v>
      </c>
      <c r="B330" s="13" t="s">
        <v>411</v>
      </c>
      <c r="C330" s="13"/>
      <c r="D330" s="13"/>
      <c r="E330" s="13"/>
      <c r="F330" s="13"/>
      <c r="G330" s="13"/>
      <c r="H330" s="13"/>
      <c r="I330" s="13"/>
    </row>
    <row r="331" spans="1:9" ht="30" customHeight="1">
      <c r="A331" s="12">
        <v>72091710</v>
      </c>
      <c r="B331" s="13" t="s">
        <v>411</v>
      </c>
      <c r="C331" s="13"/>
      <c r="D331" s="13"/>
      <c r="E331" s="13"/>
      <c r="F331" s="13"/>
      <c r="G331" s="13"/>
      <c r="H331" s="13"/>
      <c r="I331" s="13"/>
    </row>
    <row r="332" spans="1:9" ht="30" customHeight="1">
      <c r="A332" s="12">
        <v>72091790</v>
      </c>
      <c r="B332" s="13" t="s">
        <v>411</v>
      </c>
      <c r="C332" s="13"/>
      <c r="D332" s="13"/>
      <c r="E332" s="13"/>
      <c r="F332" s="13"/>
      <c r="G332" s="13"/>
      <c r="H332" s="13"/>
      <c r="I332" s="13"/>
    </row>
    <row r="333" spans="1:9" ht="30" customHeight="1">
      <c r="A333" s="12">
        <v>72091800</v>
      </c>
      <c r="B333" s="13" t="s">
        <v>411</v>
      </c>
      <c r="C333" s="13"/>
      <c r="D333" s="13"/>
      <c r="E333" s="13"/>
      <c r="F333" s="13"/>
      <c r="G333" s="13"/>
      <c r="H333" s="13"/>
      <c r="I333" s="13"/>
    </row>
    <row r="334" spans="1:9" ht="30" customHeight="1">
      <c r="A334" s="12">
        <v>72091810</v>
      </c>
      <c r="B334" s="13" t="s">
        <v>411</v>
      </c>
      <c r="C334" s="13"/>
      <c r="D334" s="13"/>
      <c r="E334" s="13"/>
      <c r="F334" s="13"/>
      <c r="G334" s="13"/>
      <c r="H334" s="13"/>
      <c r="I334" s="13"/>
    </row>
    <row r="335" spans="1:9" ht="30" customHeight="1">
      <c r="A335" s="12">
        <v>72091891</v>
      </c>
      <c r="B335" s="13" t="s">
        <v>411</v>
      </c>
      <c r="C335" s="13"/>
      <c r="D335" s="13"/>
      <c r="E335" s="13"/>
      <c r="F335" s="13"/>
      <c r="G335" s="13"/>
      <c r="H335" s="13"/>
      <c r="I335" s="13"/>
    </row>
    <row r="336" spans="1:9" ht="30" customHeight="1">
      <c r="A336" s="12">
        <v>72091899</v>
      </c>
      <c r="B336" s="13" t="s">
        <v>411</v>
      </c>
      <c r="C336" s="13"/>
      <c r="D336" s="13"/>
      <c r="E336" s="13"/>
      <c r="F336" s="13"/>
      <c r="G336" s="13"/>
      <c r="H336" s="13"/>
      <c r="I336" s="13"/>
    </row>
    <row r="337" spans="1:9" ht="30" customHeight="1">
      <c r="A337" s="12">
        <v>72092500</v>
      </c>
      <c r="B337" s="13" t="s">
        <v>411</v>
      </c>
      <c r="C337" s="13"/>
      <c r="D337" s="13"/>
      <c r="E337" s="13"/>
      <c r="F337" s="13"/>
      <c r="G337" s="13"/>
      <c r="H337" s="13"/>
      <c r="I337" s="13"/>
    </row>
    <row r="338" spans="1:9" ht="30" customHeight="1">
      <c r="A338" s="12">
        <v>72092600</v>
      </c>
      <c r="B338" s="13" t="s">
        <v>411</v>
      </c>
      <c r="C338" s="13"/>
      <c r="D338" s="13"/>
      <c r="E338" s="13"/>
      <c r="F338" s="13"/>
      <c r="G338" s="13"/>
      <c r="H338" s="13"/>
      <c r="I338" s="13"/>
    </row>
    <row r="339" spans="1:9" ht="30" customHeight="1">
      <c r="A339" s="12">
        <v>72092610</v>
      </c>
      <c r="B339" s="13" t="s">
        <v>411</v>
      </c>
      <c r="C339" s="13"/>
      <c r="D339" s="13"/>
      <c r="E339" s="13"/>
      <c r="F339" s="13"/>
      <c r="G339" s="13"/>
      <c r="H339" s="13"/>
      <c r="I339" s="13"/>
    </row>
    <row r="340" spans="1:9" ht="30" customHeight="1">
      <c r="A340" s="12">
        <v>72092690</v>
      </c>
      <c r="B340" s="13" t="s">
        <v>411</v>
      </c>
      <c r="C340" s="13"/>
      <c r="D340" s="13"/>
      <c r="E340" s="13"/>
      <c r="F340" s="13"/>
      <c r="G340" s="13"/>
      <c r="H340" s="13"/>
      <c r="I340" s="13"/>
    </row>
    <row r="341" spans="1:9" ht="30" customHeight="1">
      <c r="A341" s="12">
        <v>72092700</v>
      </c>
      <c r="B341" s="13" t="s">
        <v>411</v>
      </c>
      <c r="C341" s="13"/>
      <c r="D341" s="13"/>
      <c r="E341" s="13"/>
      <c r="F341" s="13"/>
      <c r="G341" s="13"/>
      <c r="H341" s="13"/>
      <c r="I341" s="13"/>
    </row>
    <row r="342" spans="1:9" ht="30" customHeight="1">
      <c r="A342" s="12">
        <v>72092710</v>
      </c>
      <c r="B342" s="13" t="s">
        <v>411</v>
      </c>
      <c r="C342" s="13"/>
      <c r="D342" s="13"/>
      <c r="E342" s="13"/>
      <c r="F342" s="13"/>
      <c r="G342" s="13"/>
      <c r="H342" s="13"/>
      <c r="I342" s="13"/>
    </row>
    <row r="343" spans="1:9" ht="30" customHeight="1">
      <c r="A343" s="12">
        <v>72092790</v>
      </c>
      <c r="B343" s="13" t="s">
        <v>411</v>
      </c>
      <c r="C343" s="13"/>
      <c r="D343" s="13"/>
      <c r="E343" s="13"/>
      <c r="F343" s="13"/>
      <c r="G343" s="13"/>
      <c r="H343" s="13"/>
      <c r="I343" s="13"/>
    </row>
    <row r="344" spans="1:9" ht="30" customHeight="1">
      <c r="A344" s="12">
        <v>72092800</v>
      </c>
      <c r="B344" s="13" t="s">
        <v>411</v>
      </c>
      <c r="C344" s="13"/>
      <c r="D344" s="13"/>
      <c r="E344" s="13"/>
      <c r="F344" s="13"/>
      <c r="G344" s="13"/>
      <c r="H344" s="13"/>
      <c r="I344" s="13"/>
    </row>
    <row r="345" spans="1:9" ht="30" customHeight="1">
      <c r="A345" s="12">
        <v>72092810</v>
      </c>
      <c r="B345" s="13" t="s">
        <v>411</v>
      </c>
      <c r="C345" s="13"/>
      <c r="D345" s="13"/>
      <c r="E345" s="13"/>
      <c r="F345" s="13"/>
      <c r="G345" s="13"/>
      <c r="H345" s="13"/>
      <c r="I345" s="13"/>
    </row>
    <row r="346" spans="1:9" ht="30" customHeight="1">
      <c r="A346" s="12">
        <v>72092890</v>
      </c>
      <c r="B346" s="13" t="s">
        <v>411</v>
      </c>
      <c r="C346" s="13"/>
      <c r="D346" s="13"/>
      <c r="E346" s="13"/>
      <c r="F346" s="13"/>
      <c r="G346" s="13"/>
      <c r="H346" s="13"/>
      <c r="I346" s="13"/>
    </row>
    <row r="347" spans="1:9" ht="30" customHeight="1">
      <c r="A347" s="12">
        <v>72099000</v>
      </c>
      <c r="B347" s="13" t="s">
        <v>411</v>
      </c>
      <c r="C347" s="13"/>
      <c r="D347" s="13"/>
      <c r="E347" s="13"/>
      <c r="F347" s="13"/>
      <c r="G347" s="13"/>
      <c r="H347" s="13"/>
      <c r="I347" s="13"/>
    </row>
    <row r="348" spans="1:9" ht="30" customHeight="1">
      <c r="A348" s="12">
        <v>72099020</v>
      </c>
      <c r="B348" s="13" t="s">
        <v>411</v>
      </c>
      <c r="C348" s="13"/>
      <c r="D348" s="13"/>
      <c r="E348" s="13"/>
      <c r="F348" s="13"/>
      <c r="G348" s="13"/>
      <c r="H348" s="13"/>
      <c r="I348" s="13"/>
    </row>
    <row r="349" spans="1:9" ht="30" customHeight="1">
      <c r="A349" s="12">
        <v>72099080</v>
      </c>
      <c r="B349" s="13" t="s">
        <v>411</v>
      </c>
      <c r="C349" s="13"/>
      <c r="D349" s="13"/>
      <c r="E349" s="13"/>
      <c r="F349" s="13"/>
      <c r="G349" s="13"/>
      <c r="H349" s="13"/>
      <c r="I349" s="13"/>
    </row>
    <row r="350" spans="1:9" ht="30" customHeight="1">
      <c r="A350" s="12">
        <v>72100000</v>
      </c>
      <c r="B350" s="13" t="s">
        <v>411</v>
      </c>
      <c r="C350" s="13"/>
      <c r="D350" s="13"/>
      <c r="E350" s="13"/>
      <c r="F350" s="13"/>
      <c r="G350" s="13"/>
      <c r="H350" s="13"/>
      <c r="I350" s="13"/>
    </row>
    <row r="351" spans="1:9" ht="30" customHeight="1">
      <c r="A351" s="12">
        <v>72101100</v>
      </c>
      <c r="B351" s="13" t="s">
        <v>411</v>
      </c>
      <c r="C351" s="13"/>
      <c r="D351" s="13"/>
      <c r="E351" s="13"/>
      <c r="F351" s="13"/>
      <c r="G351" s="13"/>
      <c r="H351" s="13"/>
      <c r="I351" s="13"/>
    </row>
    <row r="352" spans="1:9" ht="30" customHeight="1">
      <c r="A352" s="12">
        <v>72101200</v>
      </c>
      <c r="B352" s="13" t="s">
        <v>411</v>
      </c>
      <c r="C352" s="13"/>
      <c r="D352" s="13"/>
      <c r="E352" s="13"/>
      <c r="F352" s="13"/>
      <c r="G352" s="13"/>
      <c r="H352" s="13"/>
      <c r="I352" s="13"/>
    </row>
    <row r="353" spans="1:9" ht="30" customHeight="1">
      <c r="A353" s="12">
        <v>72101220</v>
      </c>
      <c r="B353" s="13" t="s">
        <v>411</v>
      </c>
      <c r="C353" s="13"/>
      <c r="D353" s="13"/>
      <c r="E353" s="13"/>
      <c r="F353" s="13"/>
      <c r="G353" s="13"/>
      <c r="H353" s="13"/>
      <c r="I353" s="13"/>
    </row>
    <row r="354" spans="1:9" ht="30" customHeight="1">
      <c r="A354" s="12">
        <v>72101280</v>
      </c>
      <c r="B354" s="13" t="s">
        <v>411</v>
      </c>
      <c r="C354" s="13"/>
      <c r="D354" s="13"/>
      <c r="E354" s="13"/>
      <c r="F354" s="13"/>
      <c r="G354" s="13"/>
      <c r="H354" s="13"/>
      <c r="I354" s="13"/>
    </row>
    <row r="355" spans="1:9" ht="30" customHeight="1">
      <c r="A355" s="12">
        <v>72102000</v>
      </c>
      <c r="B355" s="13" t="s">
        <v>411</v>
      </c>
      <c r="C355" s="13"/>
      <c r="D355" s="13"/>
      <c r="E355" s="13"/>
      <c r="F355" s="13"/>
      <c r="G355" s="13"/>
      <c r="H355" s="13"/>
      <c r="I355" s="13"/>
    </row>
    <row r="356" spans="1:9" ht="30" customHeight="1">
      <c r="A356" s="12">
        <v>72103000</v>
      </c>
      <c r="B356" s="13" t="s">
        <v>411</v>
      </c>
      <c r="C356" s="13"/>
      <c r="D356" s="13"/>
      <c r="E356" s="13"/>
      <c r="F356" s="13"/>
      <c r="G356" s="13"/>
      <c r="H356" s="13"/>
      <c r="I356" s="13"/>
    </row>
    <row r="357" spans="1:9" ht="30" customHeight="1">
      <c r="A357" s="12">
        <v>72104100</v>
      </c>
      <c r="B357" s="13" t="s">
        <v>411</v>
      </c>
      <c r="C357" s="13"/>
      <c r="D357" s="13"/>
      <c r="E357" s="13"/>
      <c r="F357" s="13"/>
      <c r="G357" s="13"/>
      <c r="H357" s="13"/>
      <c r="I357" s="13"/>
    </row>
    <row r="358" spans="1:9" ht="30" customHeight="1">
      <c r="A358" s="12">
        <v>72104900</v>
      </c>
      <c r="B358" s="13" t="s">
        <v>411</v>
      </c>
      <c r="C358" s="13"/>
      <c r="D358" s="13"/>
      <c r="E358" s="13"/>
      <c r="F358" s="13"/>
      <c r="G358" s="13"/>
      <c r="H358" s="13"/>
      <c r="I358" s="13"/>
    </row>
    <row r="359" spans="1:9" ht="30" customHeight="1">
      <c r="A359" s="12">
        <v>72105000</v>
      </c>
      <c r="B359" s="13" t="s">
        <v>411</v>
      </c>
      <c r="C359" s="13"/>
      <c r="D359" s="13"/>
      <c r="E359" s="13"/>
      <c r="F359" s="13"/>
      <c r="G359" s="13"/>
      <c r="H359" s="13"/>
      <c r="I359" s="13"/>
    </row>
    <row r="360" spans="1:9" ht="30" customHeight="1">
      <c r="A360" s="12">
        <v>72106100</v>
      </c>
      <c r="B360" s="13" t="s">
        <v>411</v>
      </c>
      <c r="C360" s="13"/>
      <c r="D360" s="13"/>
      <c r="E360" s="13"/>
      <c r="F360" s="13"/>
      <c r="G360" s="13"/>
      <c r="H360" s="13"/>
      <c r="I360" s="13"/>
    </row>
    <row r="361" spans="1:9" ht="30" customHeight="1">
      <c r="A361" s="12">
        <v>72106900</v>
      </c>
      <c r="B361" s="13" t="s">
        <v>411</v>
      </c>
      <c r="C361" s="13"/>
      <c r="D361" s="13"/>
      <c r="E361" s="13"/>
      <c r="F361" s="13"/>
      <c r="G361" s="13"/>
      <c r="H361" s="13"/>
      <c r="I361" s="13"/>
    </row>
    <row r="362" spans="1:9" ht="30" customHeight="1">
      <c r="A362" s="12">
        <v>72107000</v>
      </c>
      <c r="B362" s="13" t="s">
        <v>411</v>
      </c>
      <c r="C362" s="13"/>
      <c r="D362" s="13"/>
      <c r="E362" s="13"/>
      <c r="F362" s="13"/>
      <c r="G362" s="13"/>
      <c r="H362" s="13"/>
      <c r="I362" s="13"/>
    </row>
    <row r="363" spans="1:9" ht="30" customHeight="1">
      <c r="A363" s="12">
        <v>72107010</v>
      </c>
      <c r="B363" s="13" t="s">
        <v>411</v>
      </c>
      <c r="C363" s="13"/>
      <c r="D363" s="13"/>
      <c r="E363" s="13"/>
      <c r="F363" s="13"/>
      <c r="G363" s="13"/>
      <c r="H363" s="13"/>
      <c r="I363" s="13"/>
    </row>
    <row r="364" spans="1:9" ht="30" customHeight="1">
      <c r="A364" s="12">
        <v>72107080</v>
      </c>
      <c r="B364" s="13" t="s">
        <v>411</v>
      </c>
      <c r="C364" s="13"/>
      <c r="D364" s="13"/>
      <c r="E364" s="13"/>
      <c r="F364" s="13"/>
      <c r="G364" s="13"/>
      <c r="H364" s="13"/>
      <c r="I364" s="13"/>
    </row>
    <row r="365" spans="1:9" ht="30" customHeight="1">
      <c r="A365" s="12">
        <v>72109000</v>
      </c>
      <c r="B365" s="13" t="s">
        <v>411</v>
      </c>
      <c r="C365" s="13"/>
      <c r="D365" s="13"/>
      <c r="E365" s="13"/>
      <c r="F365" s="13"/>
      <c r="G365" s="13"/>
      <c r="H365" s="13"/>
      <c r="I365" s="13"/>
    </row>
    <row r="366" spans="1:9" ht="30" customHeight="1">
      <c r="A366" s="12">
        <v>72109030</v>
      </c>
      <c r="B366" s="13" t="s">
        <v>411</v>
      </c>
      <c r="C366" s="13"/>
      <c r="D366" s="13"/>
      <c r="E366" s="13"/>
      <c r="F366" s="13"/>
      <c r="G366" s="13"/>
      <c r="H366" s="13"/>
      <c r="I366" s="13"/>
    </row>
    <row r="367" spans="1:9" ht="30" customHeight="1">
      <c r="A367" s="12">
        <v>72109040</v>
      </c>
      <c r="B367" s="13" t="s">
        <v>411</v>
      </c>
      <c r="C367" s="13"/>
      <c r="D367" s="13"/>
      <c r="E367" s="13"/>
      <c r="F367" s="13"/>
      <c r="G367" s="13"/>
      <c r="H367" s="13"/>
      <c r="I367" s="13"/>
    </row>
    <row r="368" spans="1:9" ht="30" customHeight="1">
      <c r="A368" s="12">
        <v>72109080</v>
      </c>
      <c r="B368" s="13" t="s">
        <v>411</v>
      </c>
      <c r="C368" s="13"/>
      <c r="D368" s="13"/>
      <c r="E368" s="13"/>
      <c r="F368" s="13"/>
      <c r="G368" s="13"/>
      <c r="H368" s="13"/>
      <c r="I368" s="13"/>
    </row>
    <row r="369" spans="1:9" ht="30" customHeight="1">
      <c r="A369" s="12">
        <v>72110000</v>
      </c>
      <c r="B369" s="13" t="s">
        <v>411</v>
      </c>
      <c r="C369" s="13"/>
      <c r="D369" s="13"/>
      <c r="E369" s="13"/>
      <c r="F369" s="13"/>
      <c r="G369" s="13"/>
      <c r="H369" s="13"/>
      <c r="I369" s="13"/>
    </row>
    <row r="370" spans="1:9" ht="30" customHeight="1">
      <c r="A370" s="12">
        <v>72111300</v>
      </c>
      <c r="B370" s="13" t="s">
        <v>411</v>
      </c>
      <c r="C370" s="13"/>
      <c r="D370" s="13"/>
      <c r="E370" s="13"/>
      <c r="F370" s="13"/>
      <c r="G370" s="13"/>
      <c r="H370" s="13"/>
      <c r="I370" s="13"/>
    </row>
    <row r="371" spans="1:9" ht="30" customHeight="1">
      <c r="A371" s="12">
        <v>72111400</v>
      </c>
      <c r="B371" s="13" t="s">
        <v>411</v>
      </c>
      <c r="C371" s="13"/>
      <c r="D371" s="13"/>
      <c r="E371" s="13"/>
      <c r="F371" s="13"/>
      <c r="G371" s="13"/>
      <c r="H371" s="13"/>
      <c r="I371" s="13"/>
    </row>
    <row r="372" spans="1:9" ht="30" customHeight="1">
      <c r="A372" s="12">
        <v>72111900</v>
      </c>
      <c r="B372" s="13" t="s">
        <v>411</v>
      </c>
      <c r="C372" s="13"/>
      <c r="D372" s="13"/>
      <c r="E372" s="13"/>
      <c r="F372" s="13"/>
      <c r="G372" s="13"/>
      <c r="H372" s="13"/>
      <c r="I372" s="13"/>
    </row>
    <row r="373" spans="1:9" ht="30" customHeight="1">
      <c r="A373" s="12">
        <v>72112300</v>
      </c>
      <c r="B373" s="13" t="s">
        <v>411</v>
      </c>
      <c r="C373" s="13"/>
      <c r="D373" s="13"/>
      <c r="E373" s="13"/>
      <c r="F373" s="13"/>
      <c r="G373" s="13"/>
      <c r="H373" s="13"/>
      <c r="I373" s="13"/>
    </row>
    <row r="374" spans="1:9" ht="30" customHeight="1">
      <c r="A374" s="12">
        <v>72112320</v>
      </c>
      <c r="B374" s="13" t="s">
        <v>411</v>
      </c>
      <c r="C374" s="13"/>
      <c r="D374" s="13"/>
      <c r="E374" s="13"/>
      <c r="F374" s="13"/>
      <c r="G374" s="13"/>
      <c r="H374" s="13"/>
      <c r="I374" s="13"/>
    </row>
    <row r="375" spans="1:9" ht="30" customHeight="1">
      <c r="A375" s="12">
        <v>72112330</v>
      </c>
      <c r="B375" s="13" t="s">
        <v>411</v>
      </c>
      <c r="C375" s="13"/>
      <c r="D375" s="13"/>
      <c r="E375" s="13"/>
      <c r="F375" s="13"/>
      <c r="G375" s="13"/>
      <c r="H375" s="13"/>
      <c r="I375" s="13"/>
    </row>
    <row r="376" spans="1:9" ht="30" customHeight="1">
      <c r="A376" s="12">
        <v>72112380</v>
      </c>
      <c r="B376" s="13" t="s">
        <v>411</v>
      </c>
      <c r="C376" s="13"/>
      <c r="D376" s="13"/>
      <c r="E376" s="13"/>
      <c r="F376" s="13"/>
      <c r="G376" s="13"/>
      <c r="H376" s="13"/>
      <c r="I376" s="13"/>
    </row>
    <row r="377" spans="1:9" ht="30" customHeight="1">
      <c r="A377" s="12">
        <v>72112900</v>
      </c>
      <c r="B377" s="13" t="s">
        <v>411</v>
      </c>
      <c r="C377" s="13"/>
      <c r="D377" s="13"/>
      <c r="E377" s="13"/>
      <c r="F377" s="13"/>
      <c r="G377" s="13"/>
      <c r="H377" s="13"/>
      <c r="I377" s="13"/>
    </row>
    <row r="378" spans="1:9" ht="30" customHeight="1">
      <c r="A378" s="12">
        <v>72119000</v>
      </c>
      <c r="B378" s="13" t="s">
        <v>411</v>
      </c>
      <c r="C378" s="13"/>
      <c r="D378" s="13"/>
      <c r="E378" s="13"/>
      <c r="F378" s="13"/>
      <c r="G378" s="13"/>
      <c r="H378" s="13"/>
      <c r="I378" s="13"/>
    </row>
    <row r="379" spans="1:9" ht="30" customHeight="1">
      <c r="A379" s="12">
        <v>72119020</v>
      </c>
      <c r="B379" s="13" t="s">
        <v>411</v>
      </c>
      <c r="C379" s="13"/>
      <c r="D379" s="13"/>
      <c r="E379" s="13"/>
      <c r="F379" s="13"/>
      <c r="G379" s="13"/>
      <c r="H379" s="13"/>
      <c r="I379" s="13"/>
    </row>
    <row r="380" spans="1:9" ht="30" customHeight="1">
      <c r="A380" s="12">
        <v>72119080</v>
      </c>
      <c r="B380" s="13" t="s">
        <v>411</v>
      </c>
      <c r="C380" s="13"/>
      <c r="D380" s="13"/>
      <c r="E380" s="13"/>
      <c r="F380" s="13"/>
      <c r="G380" s="13"/>
      <c r="H380" s="13"/>
      <c r="I380" s="13"/>
    </row>
    <row r="381" spans="1:9" ht="30" customHeight="1">
      <c r="A381" s="12">
        <v>72120000</v>
      </c>
      <c r="B381" s="13" t="s">
        <v>411</v>
      </c>
      <c r="C381" s="13"/>
      <c r="D381" s="13"/>
      <c r="E381" s="13"/>
      <c r="F381" s="13"/>
      <c r="G381" s="13"/>
      <c r="H381" s="13"/>
      <c r="I381" s="13"/>
    </row>
    <row r="382" spans="1:9" ht="30" customHeight="1">
      <c r="A382" s="12">
        <v>72121000</v>
      </c>
      <c r="B382" s="13" t="s">
        <v>411</v>
      </c>
      <c r="C382" s="13"/>
      <c r="D382" s="13"/>
      <c r="E382" s="13"/>
      <c r="F382" s="13"/>
      <c r="G382" s="13"/>
      <c r="H382" s="13"/>
      <c r="I382" s="13"/>
    </row>
    <row r="383" spans="1:9" ht="30" customHeight="1">
      <c r="A383" s="12">
        <v>72121010</v>
      </c>
      <c r="B383" s="13" t="s">
        <v>411</v>
      </c>
      <c r="C383" s="13"/>
      <c r="D383" s="13"/>
      <c r="E383" s="13"/>
      <c r="F383" s="13"/>
      <c r="G383" s="13"/>
      <c r="H383" s="13"/>
      <c r="I383" s="13"/>
    </row>
    <row r="384" spans="1:9" ht="30" customHeight="1">
      <c r="A384" s="12">
        <v>72121090</v>
      </c>
      <c r="B384" s="13" t="s">
        <v>411</v>
      </c>
      <c r="C384" s="13"/>
      <c r="D384" s="13"/>
      <c r="E384" s="13"/>
      <c r="F384" s="13"/>
      <c r="G384" s="13"/>
      <c r="H384" s="13"/>
      <c r="I384" s="13"/>
    </row>
    <row r="385" spans="1:9" ht="30" customHeight="1">
      <c r="A385" s="12">
        <v>72122000</v>
      </c>
      <c r="B385" s="13" t="s">
        <v>411</v>
      </c>
      <c r="C385" s="13"/>
      <c r="D385" s="13"/>
      <c r="E385" s="13"/>
      <c r="F385" s="13"/>
      <c r="G385" s="13"/>
      <c r="H385" s="13"/>
      <c r="I385" s="13"/>
    </row>
    <row r="386" spans="1:9" ht="30" customHeight="1">
      <c r="A386" s="12">
        <v>72123000</v>
      </c>
      <c r="B386" s="13" t="s">
        <v>411</v>
      </c>
      <c r="C386" s="13"/>
      <c r="D386" s="13"/>
      <c r="E386" s="13"/>
      <c r="F386" s="13"/>
      <c r="G386" s="13"/>
      <c r="H386" s="13"/>
      <c r="I386" s="13"/>
    </row>
    <row r="387" spans="1:9" ht="30" customHeight="1">
      <c r="A387" s="12">
        <v>72124000</v>
      </c>
      <c r="B387" s="13" t="s">
        <v>411</v>
      </c>
      <c r="C387" s="13"/>
      <c r="D387" s="13"/>
      <c r="E387" s="13"/>
      <c r="F387" s="13"/>
      <c r="G387" s="13"/>
      <c r="H387" s="13"/>
      <c r="I387" s="13"/>
    </row>
    <row r="388" spans="1:9" ht="30" customHeight="1">
      <c r="A388" s="12">
        <v>72124020</v>
      </c>
      <c r="B388" s="13" t="s">
        <v>411</v>
      </c>
      <c r="C388" s="13"/>
      <c r="D388" s="13"/>
      <c r="E388" s="13"/>
      <c r="F388" s="13"/>
      <c r="G388" s="13"/>
      <c r="H388" s="13"/>
      <c r="I388" s="13"/>
    </row>
    <row r="389" spans="1:9" ht="30" customHeight="1">
      <c r="A389" s="12">
        <v>72124080</v>
      </c>
      <c r="B389" s="13" t="s">
        <v>411</v>
      </c>
      <c r="C389" s="13"/>
      <c r="D389" s="13"/>
      <c r="E389" s="13"/>
      <c r="F389" s="13"/>
      <c r="G389" s="13"/>
      <c r="H389" s="13"/>
      <c r="I389" s="13"/>
    </row>
    <row r="390" spans="1:9" ht="30" customHeight="1">
      <c r="A390" s="12">
        <v>72125000</v>
      </c>
      <c r="B390" s="13" t="s">
        <v>411</v>
      </c>
      <c r="C390" s="13"/>
      <c r="D390" s="13"/>
      <c r="E390" s="13"/>
      <c r="F390" s="13"/>
      <c r="G390" s="13"/>
      <c r="H390" s="13"/>
      <c r="I390" s="13"/>
    </row>
    <row r="391" spans="1:9" ht="30" customHeight="1">
      <c r="A391" s="12">
        <v>72125020</v>
      </c>
      <c r="B391" s="13" t="s">
        <v>411</v>
      </c>
      <c r="C391" s="13"/>
      <c r="D391" s="13"/>
      <c r="E391" s="13"/>
      <c r="F391" s="13"/>
      <c r="G391" s="13"/>
      <c r="H391" s="13"/>
      <c r="I391" s="13"/>
    </row>
    <row r="392" spans="1:9" ht="30" customHeight="1">
      <c r="A392" s="12">
        <v>72125030</v>
      </c>
      <c r="B392" s="13" t="s">
        <v>411</v>
      </c>
      <c r="C392" s="13"/>
      <c r="D392" s="13"/>
      <c r="E392" s="13"/>
      <c r="F392" s="13"/>
      <c r="G392" s="13"/>
      <c r="H392" s="13"/>
      <c r="I392" s="13"/>
    </row>
    <row r="393" spans="1:9" ht="30" customHeight="1">
      <c r="A393" s="12">
        <v>72125040</v>
      </c>
      <c r="B393" s="13" t="s">
        <v>411</v>
      </c>
      <c r="C393" s="13"/>
      <c r="D393" s="13"/>
      <c r="E393" s="13"/>
      <c r="F393" s="13"/>
      <c r="G393" s="13"/>
      <c r="H393" s="13"/>
      <c r="I393" s="13"/>
    </row>
    <row r="394" spans="1:9" ht="30" customHeight="1">
      <c r="A394" s="12">
        <v>72125061</v>
      </c>
      <c r="B394" s="13" t="s">
        <v>411</v>
      </c>
      <c r="C394" s="13"/>
      <c r="D394" s="13"/>
      <c r="E394" s="13"/>
      <c r="F394" s="13"/>
      <c r="G394" s="13"/>
      <c r="H394" s="13"/>
      <c r="I394" s="13"/>
    </row>
    <row r="395" spans="1:9" ht="30" customHeight="1">
      <c r="A395" s="12">
        <v>72125069</v>
      </c>
      <c r="B395" s="13" t="s">
        <v>411</v>
      </c>
      <c r="C395" s="13"/>
      <c r="D395" s="13"/>
      <c r="E395" s="13"/>
      <c r="F395" s="13"/>
      <c r="G395" s="13"/>
      <c r="H395" s="13"/>
      <c r="I395" s="13"/>
    </row>
    <row r="396" spans="1:9" ht="30" customHeight="1">
      <c r="A396" s="12">
        <v>72125090</v>
      </c>
      <c r="B396" s="13" t="s">
        <v>411</v>
      </c>
      <c r="C396" s="13"/>
      <c r="D396" s="13"/>
      <c r="E396" s="13"/>
      <c r="F396" s="13"/>
      <c r="G396" s="13"/>
      <c r="H396" s="13"/>
      <c r="I396" s="13"/>
    </row>
    <row r="397" spans="1:9" ht="30" customHeight="1">
      <c r="A397" s="12">
        <v>72126000</v>
      </c>
      <c r="B397" s="13" t="s">
        <v>411</v>
      </c>
      <c r="C397" s="13"/>
      <c r="D397" s="13"/>
      <c r="E397" s="13"/>
      <c r="F397" s="13"/>
      <c r="G397" s="13"/>
      <c r="H397" s="13"/>
      <c r="I397" s="13"/>
    </row>
    <row r="398" spans="1:9" ht="30" customHeight="1">
      <c r="A398" s="12">
        <v>72130000</v>
      </c>
      <c r="B398" s="13" t="s">
        <v>411</v>
      </c>
      <c r="C398" s="13"/>
      <c r="D398" s="13"/>
      <c r="E398" s="13"/>
      <c r="F398" s="13"/>
      <c r="G398" s="13"/>
      <c r="H398" s="13"/>
      <c r="I398" s="13"/>
    </row>
    <row r="399" spans="1:9" ht="30" customHeight="1">
      <c r="A399" s="12">
        <v>72131000</v>
      </c>
      <c r="B399" s="13" t="s">
        <v>411</v>
      </c>
      <c r="C399" s="13"/>
      <c r="D399" s="13"/>
      <c r="E399" s="13"/>
      <c r="F399" s="13"/>
      <c r="G399" s="13"/>
      <c r="H399" s="13"/>
      <c r="I399" s="13"/>
    </row>
    <row r="400" spans="1:9" ht="30" customHeight="1">
      <c r="A400" s="12">
        <v>72132000</v>
      </c>
      <c r="B400" s="13" t="s">
        <v>411</v>
      </c>
      <c r="C400" s="13"/>
      <c r="D400" s="13"/>
      <c r="E400" s="13"/>
      <c r="F400" s="13"/>
      <c r="G400" s="13"/>
      <c r="H400" s="13"/>
      <c r="I400" s="13"/>
    </row>
    <row r="401" spans="1:9" ht="30" customHeight="1">
      <c r="A401" s="12">
        <v>72139100</v>
      </c>
      <c r="B401" s="13" t="s">
        <v>411</v>
      </c>
      <c r="C401" s="13"/>
      <c r="D401" s="13"/>
      <c r="E401" s="13"/>
      <c r="F401" s="13"/>
      <c r="G401" s="13"/>
      <c r="H401" s="13"/>
      <c r="I401" s="13"/>
    </row>
    <row r="402" spans="1:9" ht="30" customHeight="1">
      <c r="A402" s="12">
        <v>72139110</v>
      </c>
      <c r="B402" s="13" t="s">
        <v>411</v>
      </c>
      <c r="C402" s="13"/>
      <c r="D402" s="13"/>
      <c r="E402" s="13"/>
      <c r="F402" s="13"/>
      <c r="G402" s="13"/>
      <c r="H402" s="13"/>
      <c r="I402" s="13"/>
    </row>
    <row r="403" spans="1:9" ht="30" customHeight="1">
      <c r="A403" s="12">
        <v>72139120</v>
      </c>
      <c r="B403" s="13" t="s">
        <v>411</v>
      </c>
      <c r="C403" s="13"/>
      <c r="D403" s="13"/>
      <c r="E403" s="13"/>
      <c r="F403" s="13"/>
      <c r="G403" s="13"/>
      <c r="H403" s="13"/>
      <c r="I403" s="13"/>
    </row>
    <row r="404" spans="1:9" ht="30" customHeight="1">
      <c r="A404" s="12">
        <v>72139141</v>
      </c>
      <c r="B404" s="13" t="s">
        <v>411</v>
      </c>
      <c r="C404" s="13"/>
      <c r="D404" s="13"/>
      <c r="E404" s="13"/>
      <c r="F404" s="13"/>
      <c r="G404" s="13"/>
      <c r="H404" s="13"/>
      <c r="I404" s="13"/>
    </row>
    <row r="405" spans="1:9" ht="30" customHeight="1">
      <c r="A405" s="12">
        <v>72139149</v>
      </c>
      <c r="B405" s="13" t="s">
        <v>411</v>
      </c>
      <c r="C405" s="13"/>
      <c r="D405" s="13"/>
      <c r="E405" s="13"/>
      <c r="F405" s="13"/>
      <c r="G405" s="13"/>
      <c r="H405" s="13"/>
      <c r="I405" s="13"/>
    </row>
    <row r="406" spans="1:9" ht="30" customHeight="1">
      <c r="A406" s="12">
        <v>72139170</v>
      </c>
      <c r="B406" s="13" t="s">
        <v>411</v>
      </c>
      <c r="C406" s="13"/>
      <c r="D406" s="13"/>
      <c r="E406" s="13"/>
      <c r="F406" s="13"/>
      <c r="G406" s="13"/>
      <c r="H406" s="13"/>
      <c r="I406" s="13"/>
    </row>
    <row r="407" spans="1:9" ht="30" customHeight="1">
      <c r="A407" s="12">
        <v>72139190</v>
      </c>
      <c r="B407" s="13" t="s">
        <v>411</v>
      </c>
      <c r="C407" s="13"/>
      <c r="D407" s="13"/>
      <c r="E407" s="13"/>
      <c r="F407" s="13"/>
      <c r="G407" s="13"/>
      <c r="H407" s="13"/>
      <c r="I407" s="13"/>
    </row>
    <row r="408" spans="1:9" ht="30" customHeight="1">
      <c r="A408" s="12">
        <v>72139900</v>
      </c>
      <c r="B408" s="13" t="s">
        <v>411</v>
      </c>
      <c r="C408" s="13"/>
      <c r="D408" s="13"/>
      <c r="E408" s="13"/>
      <c r="F408" s="13"/>
      <c r="G408" s="13"/>
      <c r="H408" s="13"/>
      <c r="I408" s="13"/>
    </row>
    <row r="409" spans="1:9" ht="30" customHeight="1">
      <c r="A409" s="12">
        <v>72139910</v>
      </c>
      <c r="B409" s="13" t="s">
        <v>411</v>
      </c>
      <c r="C409" s="13"/>
      <c r="D409" s="13"/>
      <c r="E409" s="13"/>
      <c r="F409" s="13"/>
      <c r="G409" s="13"/>
      <c r="H409" s="13"/>
      <c r="I409" s="13"/>
    </row>
    <row r="410" spans="1:9" ht="30" customHeight="1">
      <c r="A410" s="12">
        <v>72139990</v>
      </c>
      <c r="B410" s="13" t="s">
        <v>411</v>
      </c>
      <c r="C410" s="13"/>
      <c r="D410" s="13"/>
      <c r="E410" s="13"/>
      <c r="F410" s="13"/>
      <c r="G410" s="13"/>
      <c r="H410" s="13"/>
      <c r="I410" s="13"/>
    </row>
    <row r="411" spans="1:9" ht="30" customHeight="1">
      <c r="A411" s="12">
        <v>72140000</v>
      </c>
      <c r="B411" s="13" t="s">
        <v>411</v>
      </c>
      <c r="C411" s="13"/>
      <c r="D411" s="13"/>
      <c r="E411" s="13"/>
      <c r="F411" s="13"/>
      <c r="G411" s="13"/>
      <c r="H411" s="13"/>
      <c r="I411" s="13"/>
    </row>
    <row r="412" spans="1:9" ht="30" customHeight="1">
      <c r="A412" s="12">
        <v>72141000</v>
      </c>
      <c r="B412" s="13" t="s">
        <v>411</v>
      </c>
      <c r="C412" s="13"/>
      <c r="D412" s="13"/>
      <c r="E412" s="13"/>
      <c r="F412" s="13"/>
      <c r="G412" s="13"/>
      <c r="H412" s="13"/>
      <c r="I412" s="13"/>
    </row>
    <row r="413" spans="1:9" ht="30" customHeight="1">
      <c r="A413" s="12">
        <v>72142000</v>
      </c>
      <c r="B413" s="13" t="s">
        <v>411</v>
      </c>
      <c r="C413" s="13"/>
      <c r="D413" s="13"/>
      <c r="E413" s="13"/>
      <c r="F413" s="13"/>
      <c r="G413" s="13"/>
      <c r="H413" s="13"/>
      <c r="I413" s="13"/>
    </row>
    <row r="414" spans="1:9" ht="30" customHeight="1">
      <c r="A414" s="12">
        <v>72143000</v>
      </c>
      <c r="B414" s="13" t="s">
        <v>411</v>
      </c>
      <c r="C414" s="13"/>
      <c r="D414" s="13"/>
      <c r="E414" s="13"/>
      <c r="F414" s="13"/>
      <c r="G414" s="13"/>
      <c r="H414" s="13"/>
      <c r="I414" s="13"/>
    </row>
    <row r="415" spans="1:9" ht="30" customHeight="1">
      <c r="A415" s="12">
        <v>72149100</v>
      </c>
      <c r="B415" s="13" t="s">
        <v>411</v>
      </c>
      <c r="C415" s="13"/>
      <c r="D415" s="13"/>
      <c r="E415" s="13"/>
      <c r="F415" s="13"/>
      <c r="G415" s="13"/>
      <c r="H415" s="13"/>
      <c r="I415" s="13"/>
    </row>
    <row r="416" spans="1:9" ht="30" customHeight="1">
      <c r="A416" s="12">
        <v>72149110</v>
      </c>
      <c r="B416" s="13" t="s">
        <v>411</v>
      </c>
      <c r="C416" s="13"/>
      <c r="D416" s="13"/>
      <c r="E416" s="13"/>
      <c r="F416" s="13"/>
      <c r="G416" s="13"/>
      <c r="H416" s="13"/>
      <c r="I416" s="13"/>
    </row>
    <row r="417" spans="1:9" ht="30" customHeight="1">
      <c r="A417" s="12">
        <v>72149190</v>
      </c>
      <c r="B417" s="13" t="s">
        <v>411</v>
      </c>
      <c r="C417" s="13"/>
      <c r="D417" s="13"/>
      <c r="E417" s="13"/>
      <c r="F417" s="13"/>
      <c r="G417" s="13"/>
      <c r="H417" s="13"/>
      <c r="I417" s="13"/>
    </row>
    <row r="418" spans="1:9" ht="30" customHeight="1">
      <c r="A418" s="12">
        <v>72149900</v>
      </c>
      <c r="B418" s="13" t="s">
        <v>411</v>
      </c>
      <c r="C418" s="13"/>
      <c r="D418" s="13"/>
      <c r="E418" s="13"/>
      <c r="F418" s="13"/>
      <c r="G418" s="13"/>
      <c r="H418" s="13"/>
      <c r="I418" s="13"/>
    </row>
    <row r="419" spans="1:9" ht="30" customHeight="1">
      <c r="A419" s="12">
        <v>72149910</v>
      </c>
      <c r="B419" s="13" t="s">
        <v>411</v>
      </c>
      <c r="C419" s="13"/>
      <c r="D419" s="13"/>
      <c r="E419" s="13"/>
      <c r="F419" s="13"/>
      <c r="G419" s="13"/>
      <c r="H419" s="13"/>
      <c r="I419" s="13"/>
    </row>
    <row r="420" spans="1:9" ht="30" customHeight="1">
      <c r="A420" s="12">
        <v>72149931</v>
      </c>
      <c r="B420" s="13" t="s">
        <v>411</v>
      </c>
      <c r="C420" s="13"/>
      <c r="D420" s="13"/>
      <c r="E420" s="13"/>
      <c r="F420" s="13"/>
      <c r="G420" s="13"/>
      <c r="H420" s="13"/>
      <c r="I420" s="13"/>
    </row>
    <row r="421" spans="1:9" ht="30" customHeight="1">
      <c r="A421" s="12">
        <v>72149939</v>
      </c>
      <c r="B421" s="13" t="s">
        <v>411</v>
      </c>
      <c r="C421" s="13"/>
      <c r="D421" s="13"/>
      <c r="E421" s="13"/>
      <c r="F421" s="13"/>
      <c r="G421" s="13"/>
      <c r="H421" s="13"/>
      <c r="I421" s="13"/>
    </row>
    <row r="422" spans="1:9" ht="30" customHeight="1">
      <c r="A422" s="12">
        <v>72149950</v>
      </c>
      <c r="B422" s="13" t="s">
        <v>411</v>
      </c>
      <c r="C422" s="13"/>
      <c r="D422" s="13"/>
      <c r="E422" s="13"/>
      <c r="F422" s="13"/>
      <c r="G422" s="13"/>
      <c r="H422" s="13"/>
      <c r="I422" s="13"/>
    </row>
    <row r="423" spans="1:9" ht="30" customHeight="1">
      <c r="A423" s="12">
        <v>72149971</v>
      </c>
      <c r="B423" s="13" t="s">
        <v>411</v>
      </c>
      <c r="C423" s="13"/>
      <c r="D423" s="13"/>
      <c r="E423" s="13"/>
      <c r="F423" s="13"/>
      <c r="G423" s="13"/>
      <c r="H423" s="13"/>
      <c r="I423" s="13"/>
    </row>
    <row r="424" spans="1:9" ht="30" customHeight="1">
      <c r="A424" s="12">
        <v>72149979</v>
      </c>
      <c r="B424" s="13" t="s">
        <v>411</v>
      </c>
      <c r="C424" s="13"/>
      <c r="D424" s="13"/>
      <c r="E424" s="13"/>
      <c r="F424" s="13"/>
      <c r="G424" s="13"/>
      <c r="H424" s="13"/>
      <c r="I424" s="13"/>
    </row>
    <row r="425" spans="1:9" ht="30" customHeight="1">
      <c r="A425" s="12">
        <v>72149995</v>
      </c>
      <c r="B425" s="13" t="s">
        <v>411</v>
      </c>
      <c r="C425" s="13"/>
      <c r="D425" s="13"/>
      <c r="E425" s="13"/>
      <c r="F425" s="13"/>
      <c r="G425" s="13"/>
      <c r="H425" s="13"/>
      <c r="I425" s="13"/>
    </row>
    <row r="426" spans="1:9" ht="30" customHeight="1">
      <c r="A426" s="12">
        <v>72150000</v>
      </c>
      <c r="B426" s="13" t="s">
        <v>411</v>
      </c>
      <c r="C426" s="13"/>
      <c r="D426" s="13"/>
      <c r="E426" s="13"/>
      <c r="F426" s="13"/>
      <c r="G426" s="13"/>
      <c r="H426" s="13"/>
      <c r="I426" s="13"/>
    </row>
    <row r="427" spans="1:9" ht="30" customHeight="1">
      <c r="A427" s="12">
        <v>72151000</v>
      </c>
      <c r="B427" s="13" t="s">
        <v>411</v>
      </c>
      <c r="C427" s="13"/>
      <c r="D427" s="13"/>
      <c r="E427" s="13"/>
      <c r="F427" s="13"/>
      <c r="G427" s="13"/>
      <c r="H427" s="13"/>
      <c r="I427" s="13"/>
    </row>
    <row r="428" spans="1:9" ht="30" customHeight="1">
      <c r="A428" s="12">
        <v>72155000</v>
      </c>
      <c r="B428" s="13" t="s">
        <v>411</v>
      </c>
      <c r="C428" s="13"/>
      <c r="D428" s="13"/>
      <c r="E428" s="13"/>
      <c r="F428" s="13"/>
      <c r="G428" s="13"/>
      <c r="H428" s="13"/>
      <c r="I428" s="13"/>
    </row>
    <row r="429" spans="1:9" ht="30" customHeight="1">
      <c r="A429" s="12">
        <v>72155011</v>
      </c>
      <c r="B429" s="13" t="s">
        <v>411</v>
      </c>
      <c r="C429" s="13"/>
      <c r="D429" s="13"/>
      <c r="E429" s="13"/>
      <c r="F429" s="13"/>
      <c r="G429" s="13"/>
      <c r="H429" s="13"/>
      <c r="I429" s="13"/>
    </row>
    <row r="430" spans="1:9" ht="30" customHeight="1">
      <c r="A430" s="12">
        <v>72155019</v>
      </c>
      <c r="B430" s="13" t="s">
        <v>411</v>
      </c>
      <c r="C430" s="13"/>
      <c r="D430" s="13"/>
      <c r="E430" s="13"/>
      <c r="F430" s="13"/>
      <c r="G430" s="13"/>
      <c r="H430" s="13"/>
      <c r="I430" s="13"/>
    </row>
    <row r="431" spans="1:9" ht="30" customHeight="1">
      <c r="A431" s="12">
        <v>72155080</v>
      </c>
      <c r="B431" s="13" t="s">
        <v>411</v>
      </c>
      <c r="C431" s="13"/>
      <c r="D431" s="13"/>
      <c r="E431" s="13"/>
      <c r="F431" s="13"/>
      <c r="G431" s="13"/>
      <c r="H431" s="13"/>
      <c r="I431" s="13"/>
    </row>
    <row r="432" spans="1:9" ht="30" customHeight="1">
      <c r="A432" s="12">
        <v>72159000</v>
      </c>
      <c r="B432" s="13" t="s">
        <v>411</v>
      </c>
      <c r="C432" s="13"/>
      <c r="D432" s="13"/>
      <c r="E432" s="13"/>
      <c r="F432" s="13"/>
      <c r="G432" s="13"/>
      <c r="H432" s="13"/>
      <c r="I432" s="13"/>
    </row>
    <row r="433" spans="1:9" ht="30" customHeight="1">
      <c r="A433" s="12">
        <v>72160000</v>
      </c>
      <c r="B433" s="13" t="s">
        <v>411</v>
      </c>
      <c r="C433" s="13"/>
      <c r="D433" s="13"/>
      <c r="E433" s="13"/>
      <c r="F433" s="13"/>
      <c r="G433" s="13"/>
      <c r="H433" s="13"/>
      <c r="I433" s="13"/>
    </row>
    <row r="434" spans="1:9" ht="30" customHeight="1">
      <c r="A434" s="12">
        <v>72161000</v>
      </c>
      <c r="B434" s="13" t="s">
        <v>411</v>
      </c>
      <c r="C434" s="13"/>
      <c r="D434" s="13"/>
      <c r="E434" s="13"/>
      <c r="F434" s="13"/>
      <c r="G434" s="13"/>
      <c r="H434" s="13"/>
      <c r="I434" s="13"/>
    </row>
    <row r="435" spans="1:9" ht="30" customHeight="1">
      <c r="A435" s="12">
        <v>72162100</v>
      </c>
      <c r="B435" s="13" t="s">
        <v>411</v>
      </c>
      <c r="C435" s="13"/>
      <c r="D435" s="13"/>
      <c r="E435" s="13"/>
      <c r="F435" s="13"/>
      <c r="G435" s="13"/>
      <c r="H435" s="13"/>
      <c r="I435" s="13"/>
    </row>
    <row r="436" spans="1:9" ht="30" customHeight="1">
      <c r="A436" s="12">
        <v>72162200</v>
      </c>
      <c r="B436" s="13" t="s">
        <v>411</v>
      </c>
      <c r="C436" s="13"/>
      <c r="D436" s="13"/>
      <c r="E436" s="13"/>
      <c r="F436" s="13"/>
      <c r="G436" s="13"/>
      <c r="H436" s="13"/>
      <c r="I436" s="13"/>
    </row>
    <row r="437" spans="1:9" ht="30" customHeight="1">
      <c r="A437" s="12">
        <v>72163100</v>
      </c>
      <c r="B437" s="13" t="s">
        <v>411</v>
      </c>
      <c r="C437" s="13"/>
      <c r="D437" s="13"/>
      <c r="E437" s="13"/>
      <c r="F437" s="13"/>
      <c r="G437" s="13"/>
      <c r="H437" s="13"/>
      <c r="I437" s="13"/>
    </row>
    <row r="438" spans="1:9" ht="30" customHeight="1">
      <c r="A438" s="12">
        <v>72163110</v>
      </c>
      <c r="B438" s="13" t="s">
        <v>411</v>
      </c>
      <c r="C438" s="13"/>
      <c r="D438" s="13"/>
      <c r="E438" s="13"/>
      <c r="F438" s="13"/>
      <c r="G438" s="13"/>
      <c r="H438" s="13"/>
      <c r="I438" s="13"/>
    </row>
    <row r="439" spans="1:9" ht="30" customHeight="1">
      <c r="A439" s="12">
        <v>72163190</v>
      </c>
      <c r="B439" s="13" t="s">
        <v>411</v>
      </c>
      <c r="C439" s="13"/>
      <c r="D439" s="13"/>
      <c r="E439" s="13"/>
      <c r="F439" s="13"/>
      <c r="G439" s="13"/>
      <c r="H439" s="13"/>
      <c r="I439" s="13"/>
    </row>
    <row r="440" spans="1:9" ht="30" customHeight="1">
      <c r="A440" s="12">
        <v>72163200</v>
      </c>
      <c r="B440" s="13" t="s">
        <v>411</v>
      </c>
      <c r="C440" s="13"/>
      <c r="D440" s="13"/>
      <c r="E440" s="13"/>
      <c r="F440" s="13"/>
      <c r="G440" s="13"/>
      <c r="H440" s="13"/>
      <c r="I440" s="13"/>
    </row>
    <row r="441" spans="1:9" ht="30" customHeight="1">
      <c r="A441" s="12">
        <v>72163211</v>
      </c>
      <c r="B441" s="13" t="s">
        <v>411</v>
      </c>
      <c r="C441" s="13"/>
      <c r="D441" s="13"/>
      <c r="E441" s="13"/>
      <c r="F441" s="13"/>
      <c r="G441" s="13"/>
      <c r="H441" s="13"/>
      <c r="I441" s="13"/>
    </row>
    <row r="442" spans="1:9" ht="30" customHeight="1">
      <c r="A442" s="12">
        <v>72163219</v>
      </c>
      <c r="B442" s="13" t="s">
        <v>411</v>
      </c>
      <c r="C442" s="13"/>
      <c r="D442" s="13"/>
      <c r="E442" s="13"/>
      <c r="F442" s="13"/>
      <c r="G442" s="13"/>
      <c r="H442" s="13"/>
      <c r="I442" s="13"/>
    </row>
    <row r="443" spans="1:9" ht="30" customHeight="1">
      <c r="A443" s="12">
        <v>72163291</v>
      </c>
      <c r="B443" s="13" t="s">
        <v>411</v>
      </c>
      <c r="C443" s="13"/>
      <c r="D443" s="13"/>
      <c r="E443" s="13"/>
      <c r="F443" s="13"/>
      <c r="G443" s="13"/>
      <c r="H443" s="13"/>
      <c r="I443" s="13"/>
    </row>
    <row r="444" spans="1:9" ht="30" customHeight="1">
      <c r="A444" s="12">
        <v>72163299</v>
      </c>
      <c r="B444" s="13" t="s">
        <v>411</v>
      </c>
      <c r="C444" s="13"/>
      <c r="D444" s="13"/>
      <c r="E444" s="13"/>
      <c r="F444" s="13"/>
      <c r="G444" s="13"/>
      <c r="H444" s="13"/>
      <c r="I444" s="13"/>
    </row>
    <row r="445" spans="1:9" ht="30" customHeight="1">
      <c r="A445" s="12">
        <v>72163300</v>
      </c>
      <c r="B445" s="13" t="s">
        <v>411</v>
      </c>
      <c r="C445" s="13"/>
      <c r="D445" s="13"/>
      <c r="E445" s="13"/>
      <c r="F445" s="13"/>
      <c r="G445" s="13"/>
      <c r="H445" s="13"/>
      <c r="I445" s="13"/>
    </row>
    <row r="446" spans="1:9" ht="30" customHeight="1">
      <c r="A446" s="12">
        <v>72163310</v>
      </c>
      <c r="B446" s="13" t="s">
        <v>411</v>
      </c>
      <c r="C446" s="13"/>
      <c r="D446" s="13"/>
      <c r="E446" s="13"/>
      <c r="F446" s="13"/>
      <c r="G446" s="13"/>
      <c r="H446" s="13"/>
      <c r="I446" s="13"/>
    </row>
    <row r="447" spans="1:9" ht="30" customHeight="1">
      <c r="A447" s="12">
        <v>72163390</v>
      </c>
      <c r="B447" s="13" t="s">
        <v>411</v>
      </c>
      <c r="C447" s="13"/>
      <c r="D447" s="13"/>
      <c r="E447" s="13"/>
      <c r="F447" s="13"/>
      <c r="G447" s="13"/>
      <c r="H447" s="13"/>
      <c r="I447" s="13"/>
    </row>
    <row r="448" spans="1:9" ht="30" customHeight="1">
      <c r="A448" s="12">
        <v>72164000</v>
      </c>
      <c r="B448" s="13" t="s">
        <v>411</v>
      </c>
      <c r="C448" s="13"/>
      <c r="D448" s="13"/>
      <c r="E448" s="13"/>
      <c r="F448" s="13"/>
      <c r="G448" s="13"/>
      <c r="H448" s="13"/>
      <c r="I448" s="13"/>
    </row>
    <row r="449" spans="1:9" ht="30" customHeight="1">
      <c r="A449" s="12">
        <v>72164010</v>
      </c>
      <c r="B449" s="13" t="s">
        <v>411</v>
      </c>
      <c r="C449" s="13"/>
      <c r="D449" s="13"/>
      <c r="E449" s="13"/>
      <c r="F449" s="13"/>
      <c r="G449" s="13"/>
      <c r="H449" s="13"/>
      <c r="I449" s="13"/>
    </row>
    <row r="450" spans="1:9" ht="30" customHeight="1">
      <c r="A450" s="12">
        <v>72164090</v>
      </c>
      <c r="B450" s="13" t="s">
        <v>411</v>
      </c>
      <c r="C450" s="13"/>
      <c r="D450" s="13"/>
      <c r="E450" s="13"/>
      <c r="F450" s="13"/>
      <c r="G450" s="13"/>
      <c r="H450" s="13"/>
      <c r="I450" s="13"/>
    </row>
    <row r="451" spans="1:9" ht="30" customHeight="1">
      <c r="A451" s="12">
        <v>72165000</v>
      </c>
      <c r="B451" s="13" t="s">
        <v>411</v>
      </c>
      <c r="C451" s="13"/>
      <c r="D451" s="13"/>
      <c r="E451" s="13"/>
      <c r="F451" s="13"/>
      <c r="G451" s="13"/>
      <c r="H451" s="13"/>
      <c r="I451" s="13"/>
    </row>
    <row r="452" spans="1:9" ht="30" customHeight="1">
      <c r="A452" s="12">
        <v>72165010</v>
      </c>
      <c r="B452" s="13" t="s">
        <v>411</v>
      </c>
      <c r="C452" s="13"/>
      <c r="D452" s="13"/>
      <c r="E452" s="13"/>
      <c r="F452" s="13"/>
      <c r="G452" s="13"/>
      <c r="H452" s="13"/>
      <c r="I452" s="13"/>
    </row>
    <row r="453" spans="1:9" ht="30" customHeight="1">
      <c r="A453" s="12">
        <v>72165091</v>
      </c>
      <c r="B453" s="13" t="s">
        <v>411</v>
      </c>
      <c r="C453" s="13"/>
      <c r="D453" s="13"/>
      <c r="E453" s="13"/>
      <c r="F453" s="13"/>
      <c r="G453" s="13"/>
      <c r="H453" s="13"/>
      <c r="I453" s="13"/>
    </row>
    <row r="454" spans="1:9" ht="30" customHeight="1">
      <c r="A454" s="12">
        <v>72165099</v>
      </c>
      <c r="B454" s="13" t="s">
        <v>411</v>
      </c>
      <c r="C454" s="13"/>
      <c r="D454" s="13"/>
      <c r="E454" s="13"/>
      <c r="F454" s="13"/>
      <c r="G454" s="13"/>
      <c r="H454" s="13"/>
      <c r="I454" s="13"/>
    </row>
    <row r="455" spans="1:9" ht="30" customHeight="1">
      <c r="A455" s="12">
        <v>72166100</v>
      </c>
      <c r="B455" s="13" t="s">
        <v>411</v>
      </c>
      <c r="C455" s="13"/>
      <c r="D455" s="13"/>
      <c r="E455" s="13"/>
      <c r="F455" s="13"/>
      <c r="G455" s="13"/>
      <c r="H455" s="13"/>
      <c r="I455" s="13"/>
    </row>
    <row r="456" spans="1:9" ht="30" customHeight="1">
      <c r="A456" s="12">
        <v>72166110</v>
      </c>
      <c r="B456" s="13" t="s">
        <v>411</v>
      </c>
      <c r="C456" s="13"/>
      <c r="D456" s="13"/>
      <c r="E456" s="13"/>
      <c r="F456" s="13"/>
      <c r="G456" s="13"/>
      <c r="H456" s="13"/>
      <c r="I456" s="13"/>
    </row>
    <row r="457" spans="1:9" ht="30" customHeight="1">
      <c r="A457" s="12">
        <v>72166190</v>
      </c>
      <c r="B457" s="13" t="s">
        <v>411</v>
      </c>
      <c r="C457" s="13"/>
      <c r="D457" s="13"/>
      <c r="E457" s="13"/>
      <c r="F457" s="13"/>
      <c r="G457" s="13"/>
      <c r="H457" s="13"/>
      <c r="I457" s="13"/>
    </row>
    <row r="458" spans="1:9" ht="30" customHeight="1">
      <c r="A458" s="12">
        <v>72166900</v>
      </c>
      <c r="B458" s="13" t="s">
        <v>411</v>
      </c>
      <c r="C458" s="13"/>
      <c r="D458" s="13"/>
      <c r="E458" s="13"/>
      <c r="F458" s="13"/>
      <c r="G458" s="13"/>
      <c r="H458" s="13"/>
      <c r="I458" s="13"/>
    </row>
    <row r="459" spans="1:9" ht="30" customHeight="1">
      <c r="A459" s="12">
        <v>72169100</v>
      </c>
      <c r="B459" s="13" t="s">
        <v>411</v>
      </c>
      <c r="C459" s="13"/>
      <c r="D459" s="13"/>
      <c r="E459" s="13"/>
      <c r="F459" s="13"/>
      <c r="G459" s="13"/>
      <c r="H459" s="13"/>
      <c r="I459" s="13"/>
    </row>
    <row r="460" spans="1:9" ht="30" customHeight="1">
      <c r="A460" s="12">
        <v>72169110</v>
      </c>
      <c r="B460" s="13" t="s">
        <v>411</v>
      </c>
      <c r="C460" s="13"/>
      <c r="D460" s="13"/>
      <c r="E460" s="13"/>
      <c r="F460" s="13"/>
      <c r="G460" s="13"/>
      <c r="H460" s="13"/>
      <c r="I460" s="13"/>
    </row>
    <row r="461" spans="1:9" ht="30" customHeight="1">
      <c r="A461" s="12">
        <v>72169180</v>
      </c>
      <c r="B461" s="13" t="s">
        <v>411</v>
      </c>
      <c r="C461" s="13"/>
      <c r="D461" s="13"/>
      <c r="E461" s="13"/>
      <c r="F461" s="13"/>
      <c r="G461" s="13"/>
      <c r="H461" s="13"/>
      <c r="I461" s="13"/>
    </row>
    <row r="462" spans="1:9" ht="30" customHeight="1">
      <c r="A462" s="12">
        <v>72169900</v>
      </c>
      <c r="B462" s="13" t="s">
        <v>411</v>
      </c>
      <c r="C462" s="13"/>
      <c r="D462" s="13"/>
      <c r="E462" s="13"/>
      <c r="F462" s="13"/>
      <c r="G462" s="13"/>
      <c r="H462" s="13"/>
      <c r="I462" s="13"/>
    </row>
    <row r="463" spans="1:9" ht="30" customHeight="1">
      <c r="A463" s="12">
        <v>72170000</v>
      </c>
      <c r="B463" s="13" t="s">
        <v>411</v>
      </c>
      <c r="C463" s="13"/>
      <c r="D463" s="13"/>
      <c r="E463" s="13"/>
      <c r="F463" s="13"/>
      <c r="G463" s="13"/>
      <c r="H463" s="13"/>
      <c r="I463" s="13"/>
    </row>
    <row r="464" spans="1:9" ht="30" customHeight="1">
      <c r="A464" s="12">
        <v>72171000</v>
      </c>
      <c r="B464" s="13" t="s">
        <v>411</v>
      </c>
      <c r="C464" s="13"/>
      <c r="D464" s="13"/>
      <c r="E464" s="13"/>
      <c r="F464" s="13"/>
      <c r="G464" s="13"/>
      <c r="H464" s="13"/>
      <c r="I464" s="13"/>
    </row>
    <row r="465" spans="1:9" ht="30" customHeight="1">
      <c r="A465" s="12">
        <v>72171010</v>
      </c>
      <c r="B465" s="13" t="s">
        <v>411</v>
      </c>
      <c r="C465" s="13"/>
      <c r="D465" s="13"/>
      <c r="E465" s="13"/>
      <c r="F465" s="13"/>
      <c r="G465" s="13"/>
      <c r="H465" s="13"/>
      <c r="I465" s="13"/>
    </row>
    <row r="466" spans="1:9" ht="30" customHeight="1">
      <c r="A466" s="12">
        <v>72171031</v>
      </c>
      <c r="B466" s="13" t="s">
        <v>411</v>
      </c>
      <c r="C466" s="13"/>
      <c r="D466" s="13"/>
      <c r="E466" s="13"/>
      <c r="F466" s="13"/>
      <c r="G466" s="13"/>
      <c r="H466" s="13"/>
      <c r="I466" s="13"/>
    </row>
    <row r="467" spans="1:9" ht="30" customHeight="1">
      <c r="A467" s="12">
        <v>72171039</v>
      </c>
      <c r="B467" s="13" t="s">
        <v>411</v>
      </c>
      <c r="C467" s="13"/>
      <c r="D467" s="13"/>
      <c r="E467" s="13"/>
      <c r="F467" s="13"/>
      <c r="G467" s="13"/>
      <c r="H467" s="13"/>
      <c r="I467" s="13"/>
    </row>
    <row r="468" spans="1:9" ht="30" customHeight="1">
      <c r="A468" s="12">
        <v>72171050</v>
      </c>
      <c r="B468" s="13" t="s">
        <v>411</v>
      </c>
      <c r="C468" s="13"/>
      <c r="D468" s="13"/>
      <c r="E468" s="13"/>
      <c r="F468" s="13"/>
      <c r="G468" s="13"/>
      <c r="H468" s="13"/>
      <c r="I468" s="13"/>
    </row>
    <row r="469" spans="1:9" ht="30" customHeight="1">
      <c r="A469" s="12">
        <v>72171090</v>
      </c>
      <c r="B469" s="13" t="s">
        <v>411</v>
      </c>
      <c r="C469" s="13"/>
      <c r="D469" s="13"/>
      <c r="E469" s="13"/>
      <c r="F469" s="13"/>
      <c r="G469" s="13"/>
      <c r="H469" s="13"/>
      <c r="I469" s="13"/>
    </row>
    <row r="470" spans="1:9" ht="30" customHeight="1">
      <c r="A470" s="12">
        <v>72172000</v>
      </c>
      <c r="B470" s="13" t="s">
        <v>411</v>
      </c>
      <c r="C470" s="13"/>
      <c r="D470" s="13"/>
      <c r="E470" s="13"/>
      <c r="F470" s="13"/>
      <c r="G470" s="13"/>
      <c r="H470" s="13"/>
      <c r="I470" s="13"/>
    </row>
    <row r="471" spans="1:9" ht="30" customHeight="1">
      <c r="A471" s="12">
        <v>72172010</v>
      </c>
      <c r="B471" s="13" t="s">
        <v>411</v>
      </c>
      <c r="C471" s="13"/>
      <c r="D471" s="13"/>
      <c r="E471" s="13"/>
      <c r="F471" s="13"/>
      <c r="G471" s="13"/>
      <c r="H471" s="13"/>
      <c r="I471" s="13"/>
    </row>
    <row r="472" spans="1:9" ht="30" customHeight="1">
      <c r="A472" s="12">
        <v>72172030</v>
      </c>
      <c r="B472" s="13" t="s">
        <v>411</v>
      </c>
      <c r="C472" s="13"/>
      <c r="D472" s="13"/>
      <c r="E472" s="13"/>
      <c r="F472" s="13"/>
      <c r="G472" s="13"/>
      <c r="H472" s="13"/>
      <c r="I472" s="13"/>
    </row>
    <row r="473" spans="1:9" ht="30" customHeight="1">
      <c r="A473" s="12">
        <v>72172050</v>
      </c>
      <c r="B473" s="13" t="s">
        <v>411</v>
      </c>
      <c r="C473" s="13"/>
      <c r="D473" s="13"/>
      <c r="E473" s="13"/>
      <c r="F473" s="13"/>
      <c r="G473" s="13"/>
      <c r="H473" s="13"/>
      <c r="I473" s="13"/>
    </row>
    <row r="474" spans="1:9" ht="30" customHeight="1">
      <c r="A474" s="12">
        <v>72172090</v>
      </c>
      <c r="B474" s="13" t="s">
        <v>411</v>
      </c>
      <c r="C474" s="13"/>
      <c r="D474" s="13"/>
      <c r="E474" s="13"/>
      <c r="F474" s="13"/>
      <c r="G474" s="13"/>
      <c r="H474" s="13"/>
      <c r="I474" s="13"/>
    </row>
    <row r="475" spans="1:9" ht="30" customHeight="1">
      <c r="A475" s="12">
        <v>72173000</v>
      </c>
      <c r="B475" s="13" t="s">
        <v>411</v>
      </c>
      <c r="C475" s="13"/>
      <c r="D475" s="13"/>
      <c r="E475" s="13"/>
      <c r="F475" s="13"/>
      <c r="G475" s="13"/>
      <c r="H475" s="13"/>
      <c r="I475" s="13"/>
    </row>
    <row r="476" spans="1:9" ht="30" customHeight="1">
      <c r="A476" s="12">
        <v>72173041</v>
      </c>
      <c r="B476" s="13" t="s">
        <v>411</v>
      </c>
      <c r="C476" s="13"/>
      <c r="D476" s="13"/>
      <c r="E476" s="13"/>
      <c r="F476" s="13"/>
      <c r="G476" s="13"/>
      <c r="H476" s="13"/>
      <c r="I476" s="13"/>
    </row>
    <row r="477" spans="1:9" ht="30" customHeight="1">
      <c r="A477" s="12">
        <v>72173049</v>
      </c>
      <c r="B477" s="13" t="s">
        <v>411</v>
      </c>
      <c r="C477" s="13"/>
      <c r="D477" s="13"/>
      <c r="E477" s="13"/>
      <c r="F477" s="13"/>
      <c r="G477" s="13"/>
      <c r="H477" s="13"/>
      <c r="I477" s="13"/>
    </row>
    <row r="478" spans="1:9" ht="30" customHeight="1">
      <c r="A478" s="12">
        <v>72173050</v>
      </c>
      <c r="B478" s="13" t="s">
        <v>411</v>
      </c>
      <c r="C478" s="13"/>
      <c r="D478" s="13"/>
      <c r="E478" s="13"/>
      <c r="F478" s="13"/>
      <c r="G478" s="13"/>
      <c r="H478" s="13"/>
      <c r="I478" s="13"/>
    </row>
    <row r="479" spans="1:9" ht="30" customHeight="1">
      <c r="A479" s="12">
        <v>72173090</v>
      </c>
      <c r="B479" s="13" t="s">
        <v>411</v>
      </c>
      <c r="C479" s="13"/>
      <c r="D479" s="13"/>
      <c r="E479" s="13"/>
      <c r="F479" s="13"/>
      <c r="G479" s="13"/>
      <c r="H479" s="13"/>
      <c r="I479" s="13"/>
    </row>
    <row r="480" spans="1:9" ht="30" customHeight="1">
      <c r="A480" s="12">
        <v>72179000</v>
      </c>
      <c r="B480" s="13" t="s">
        <v>411</v>
      </c>
      <c r="C480" s="13"/>
      <c r="D480" s="13"/>
      <c r="E480" s="13"/>
      <c r="F480" s="13"/>
      <c r="G480" s="13"/>
      <c r="H480" s="13"/>
      <c r="I480" s="13"/>
    </row>
    <row r="481" spans="1:9" ht="30" customHeight="1">
      <c r="A481" s="12">
        <v>72179020</v>
      </c>
      <c r="B481" s="13" t="s">
        <v>411</v>
      </c>
      <c r="C481" s="13"/>
      <c r="D481" s="13"/>
      <c r="E481" s="13"/>
      <c r="F481" s="13"/>
      <c r="G481" s="13"/>
      <c r="H481" s="13"/>
      <c r="I481" s="13"/>
    </row>
    <row r="482" spans="1:9" ht="30" customHeight="1">
      <c r="A482" s="12">
        <v>72179050</v>
      </c>
      <c r="B482" s="13" t="s">
        <v>411</v>
      </c>
      <c r="C482" s="13"/>
      <c r="D482" s="13"/>
      <c r="E482" s="13"/>
      <c r="F482" s="13"/>
      <c r="G482" s="13"/>
      <c r="H482" s="13"/>
      <c r="I482" s="13"/>
    </row>
    <row r="483" spans="1:9" ht="30" customHeight="1">
      <c r="A483" s="12">
        <v>72179090</v>
      </c>
      <c r="B483" s="13" t="s">
        <v>411</v>
      </c>
      <c r="C483" s="13"/>
      <c r="D483" s="13"/>
      <c r="E483" s="13"/>
      <c r="F483" s="13"/>
      <c r="G483" s="13"/>
      <c r="H483" s="13"/>
      <c r="I483" s="13"/>
    </row>
    <row r="484" spans="1:9" ht="30" customHeight="1">
      <c r="A484" s="12">
        <v>72180000</v>
      </c>
      <c r="B484" s="13" t="s">
        <v>415</v>
      </c>
      <c r="C484" s="13" t="s">
        <v>419</v>
      </c>
      <c r="D484" s="13" t="s">
        <v>423</v>
      </c>
      <c r="E484" s="13" t="s">
        <v>427</v>
      </c>
      <c r="F484" s="13" t="s">
        <v>431</v>
      </c>
      <c r="G484" s="13" t="s">
        <v>435</v>
      </c>
      <c r="H484" s="13" t="s">
        <v>439</v>
      </c>
      <c r="I484" s="13"/>
    </row>
    <row r="485" spans="1:9" ht="30" customHeight="1">
      <c r="A485" s="12">
        <v>72181000</v>
      </c>
      <c r="B485" s="13" t="s">
        <v>415</v>
      </c>
      <c r="C485" s="13" t="s">
        <v>419</v>
      </c>
      <c r="D485" s="13" t="s">
        <v>423</v>
      </c>
      <c r="E485" s="13" t="s">
        <v>427</v>
      </c>
      <c r="F485" s="13" t="s">
        <v>431</v>
      </c>
      <c r="G485" s="13" t="s">
        <v>435</v>
      </c>
      <c r="H485" s="13" t="s">
        <v>439</v>
      </c>
      <c r="I485" s="13"/>
    </row>
    <row r="486" spans="1:9" ht="30" customHeight="1">
      <c r="A486" s="12">
        <v>72189100</v>
      </c>
      <c r="B486" s="13" t="s">
        <v>415</v>
      </c>
      <c r="C486" s="13" t="s">
        <v>419</v>
      </c>
      <c r="D486" s="13" t="s">
        <v>423</v>
      </c>
      <c r="E486" s="13" t="s">
        <v>427</v>
      </c>
      <c r="F486" s="13" t="s">
        <v>431</v>
      </c>
      <c r="G486" s="13" t="s">
        <v>435</v>
      </c>
      <c r="H486" s="13" t="s">
        <v>439</v>
      </c>
      <c r="I486" s="13"/>
    </row>
    <row r="487" spans="1:9" ht="30" customHeight="1">
      <c r="A487" s="12">
        <v>72189110</v>
      </c>
      <c r="B487" s="13" t="s">
        <v>415</v>
      </c>
      <c r="C487" s="13" t="s">
        <v>419</v>
      </c>
      <c r="D487" s="13" t="s">
        <v>423</v>
      </c>
      <c r="E487" s="13" t="s">
        <v>427</v>
      </c>
      <c r="F487" s="13" t="s">
        <v>431</v>
      </c>
      <c r="G487" s="13" t="s">
        <v>435</v>
      </c>
      <c r="H487" s="13" t="s">
        <v>439</v>
      </c>
      <c r="I487" s="13"/>
    </row>
    <row r="488" spans="1:9" ht="30" customHeight="1">
      <c r="A488" s="12">
        <v>72189180</v>
      </c>
      <c r="B488" s="13" t="s">
        <v>415</v>
      </c>
      <c r="C488" s="13" t="s">
        <v>419</v>
      </c>
      <c r="D488" s="13" t="s">
        <v>423</v>
      </c>
      <c r="E488" s="13" t="s">
        <v>427</v>
      </c>
      <c r="F488" s="13" t="s">
        <v>431</v>
      </c>
      <c r="G488" s="13" t="s">
        <v>435</v>
      </c>
      <c r="H488" s="13" t="s">
        <v>439</v>
      </c>
      <c r="I488" s="13"/>
    </row>
    <row r="489" spans="1:9" ht="30" customHeight="1">
      <c r="A489" s="12">
        <v>72189900</v>
      </c>
      <c r="B489" s="13" t="s">
        <v>415</v>
      </c>
      <c r="C489" s="13" t="s">
        <v>419</v>
      </c>
      <c r="D489" s="13" t="s">
        <v>423</v>
      </c>
      <c r="E489" s="13" t="s">
        <v>427</v>
      </c>
      <c r="F489" s="13" t="s">
        <v>431</v>
      </c>
      <c r="G489" s="13" t="s">
        <v>435</v>
      </c>
      <c r="H489" s="13" t="s">
        <v>439</v>
      </c>
      <c r="I489" s="13"/>
    </row>
    <row r="490" spans="1:9" ht="30" customHeight="1">
      <c r="A490" s="12">
        <v>72189911</v>
      </c>
      <c r="B490" s="13" t="s">
        <v>415</v>
      </c>
      <c r="C490" s="13" t="s">
        <v>419</v>
      </c>
      <c r="D490" s="13" t="s">
        <v>423</v>
      </c>
      <c r="E490" s="13" t="s">
        <v>427</v>
      </c>
      <c r="F490" s="13" t="s">
        <v>431</v>
      </c>
      <c r="G490" s="13" t="s">
        <v>435</v>
      </c>
      <c r="H490" s="13" t="s">
        <v>439</v>
      </c>
      <c r="I490" s="13"/>
    </row>
    <row r="491" spans="1:9" ht="30" customHeight="1">
      <c r="A491" s="12">
        <v>72189919</v>
      </c>
      <c r="B491" s="13" t="s">
        <v>415</v>
      </c>
      <c r="C491" s="13" t="s">
        <v>419</v>
      </c>
      <c r="D491" s="13" t="s">
        <v>423</v>
      </c>
      <c r="E491" s="13" t="s">
        <v>427</v>
      </c>
      <c r="F491" s="13" t="s">
        <v>431</v>
      </c>
      <c r="G491" s="13" t="s">
        <v>435</v>
      </c>
      <c r="H491" s="13" t="s">
        <v>439</v>
      </c>
      <c r="I491" s="13"/>
    </row>
    <row r="492" spans="1:9" ht="30" customHeight="1">
      <c r="A492" s="12">
        <v>72189920</v>
      </c>
      <c r="B492" s="13" t="s">
        <v>415</v>
      </c>
      <c r="C492" s="13" t="s">
        <v>419</v>
      </c>
      <c r="D492" s="13" t="s">
        <v>423</v>
      </c>
      <c r="E492" s="13" t="s">
        <v>427</v>
      </c>
      <c r="F492" s="13" t="s">
        <v>431</v>
      </c>
      <c r="G492" s="13" t="s">
        <v>435</v>
      </c>
      <c r="H492" s="13" t="s">
        <v>439</v>
      </c>
      <c r="I492" s="13"/>
    </row>
    <row r="493" spans="1:9" ht="30" customHeight="1">
      <c r="A493" s="12">
        <v>72189980</v>
      </c>
      <c r="B493" s="13" t="s">
        <v>415</v>
      </c>
      <c r="C493" s="13" t="s">
        <v>419</v>
      </c>
      <c r="D493" s="13" t="s">
        <v>423</v>
      </c>
      <c r="E493" s="13" t="s">
        <v>427</v>
      </c>
      <c r="F493" s="13" t="s">
        <v>431</v>
      </c>
      <c r="G493" s="13" t="s">
        <v>435</v>
      </c>
      <c r="H493" s="13" t="s">
        <v>439</v>
      </c>
      <c r="I493" s="13"/>
    </row>
    <row r="494" spans="1:9" ht="30" customHeight="1">
      <c r="A494" s="12">
        <v>72190000</v>
      </c>
      <c r="B494" s="13" t="s">
        <v>411</v>
      </c>
      <c r="C494" s="13"/>
      <c r="D494" s="13"/>
      <c r="E494" s="13"/>
      <c r="F494" s="13"/>
      <c r="G494" s="13"/>
      <c r="H494" s="13"/>
      <c r="I494" s="13"/>
    </row>
    <row r="495" spans="1:9" ht="30" customHeight="1">
      <c r="A495" s="12">
        <v>72191100</v>
      </c>
      <c r="B495" s="13" t="s">
        <v>411</v>
      </c>
      <c r="C495" s="13"/>
      <c r="D495" s="13"/>
      <c r="E495" s="13"/>
      <c r="F495" s="13"/>
      <c r="G495" s="13"/>
      <c r="H495" s="13"/>
      <c r="I495" s="13"/>
    </row>
    <row r="496" spans="1:9" ht="30" customHeight="1">
      <c r="A496" s="12">
        <v>72191200</v>
      </c>
      <c r="B496" s="13" t="s">
        <v>411</v>
      </c>
      <c r="C496" s="13"/>
      <c r="D496" s="13"/>
      <c r="E496" s="13"/>
      <c r="F496" s="13"/>
      <c r="G496" s="13"/>
      <c r="H496" s="13"/>
      <c r="I496" s="13"/>
    </row>
    <row r="497" spans="1:9" ht="30" customHeight="1">
      <c r="A497" s="12">
        <v>72191210</v>
      </c>
      <c r="B497" s="13" t="s">
        <v>411</v>
      </c>
      <c r="C497" s="13"/>
      <c r="D497" s="13"/>
      <c r="E497" s="13"/>
      <c r="F497" s="13"/>
      <c r="G497" s="13"/>
      <c r="H497" s="13"/>
      <c r="I497" s="13"/>
    </row>
    <row r="498" spans="1:9" ht="30" customHeight="1">
      <c r="A498" s="12">
        <v>72191290</v>
      </c>
      <c r="B498" s="13" t="s">
        <v>411</v>
      </c>
      <c r="C498" s="13"/>
      <c r="D498" s="13"/>
      <c r="E498" s="13"/>
      <c r="F498" s="13"/>
      <c r="G498" s="13"/>
      <c r="H498" s="13"/>
      <c r="I498" s="13"/>
    </row>
    <row r="499" spans="1:9" ht="30" customHeight="1">
      <c r="A499" s="12">
        <v>72191300</v>
      </c>
      <c r="B499" s="13" t="s">
        <v>411</v>
      </c>
      <c r="C499" s="13"/>
      <c r="D499" s="13"/>
      <c r="E499" s="13"/>
      <c r="F499" s="13"/>
      <c r="G499" s="13"/>
      <c r="H499" s="13"/>
      <c r="I499" s="13"/>
    </row>
    <row r="500" spans="1:9" ht="30" customHeight="1">
      <c r="A500" s="12">
        <v>72191310</v>
      </c>
      <c r="B500" s="13" t="s">
        <v>411</v>
      </c>
      <c r="C500" s="13"/>
      <c r="D500" s="13"/>
      <c r="E500" s="13"/>
      <c r="F500" s="13"/>
      <c r="G500" s="13"/>
      <c r="H500" s="13"/>
      <c r="I500" s="13"/>
    </row>
    <row r="501" spans="1:9" ht="30" customHeight="1">
      <c r="A501" s="12">
        <v>72191390</v>
      </c>
      <c r="B501" s="13" t="s">
        <v>411</v>
      </c>
      <c r="C501" s="13"/>
      <c r="D501" s="13"/>
      <c r="E501" s="13"/>
      <c r="F501" s="13"/>
      <c r="G501" s="13"/>
      <c r="H501" s="13"/>
      <c r="I501" s="13"/>
    </row>
    <row r="502" spans="1:9" ht="30" customHeight="1">
      <c r="A502" s="12">
        <v>72191400</v>
      </c>
      <c r="B502" s="13" t="s">
        <v>411</v>
      </c>
      <c r="C502" s="13"/>
      <c r="D502" s="13"/>
      <c r="E502" s="13"/>
      <c r="F502" s="13"/>
      <c r="G502" s="13"/>
      <c r="H502" s="13"/>
      <c r="I502" s="13"/>
    </row>
    <row r="503" spans="1:9" ht="30" customHeight="1">
      <c r="A503" s="12">
        <v>72191410</v>
      </c>
      <c r="B503" s="13" t="s">
        <v>411</v>
      </c>
      <c r="C503" s="13"/>
      <c r="D503" s="13"/>
      <c r="E503" s="13"/>
      <c r="F503" s="13"/>
      <c r="G503" s="13"/>
      <c r="H503" s="13"/>
      <c r="I503" s="13"/>
    </row>
    <row r="504" spans="1:9" ht="30" customHeight="1">
      <c r="A504" s="12">
        <v>72191490</v>
      </c>
      <c r="B504" s="13" t="s">
        <v>411</v>
      </c>
      <c r="C504" s="13"/>
      <c r="D504" s="13"/>
      <c r="E504" s="13"/>
      <c r="F504" s="13"/>
      <c r="G504" s="13"/>
      <c r="H504" s="13"/>
      <c r="I504" s="13"/>
    </row>
    <row r="505" spans="1:9" ht="30" customHeight="1">
      <c r="A505" s="12">
        <v>72192100</v>
      </c>
      <c r="B505" s="13" t="s">
        <v>411</v>
      </c>
      <c r="C505" s="13"/>
      <c r="D505" s="13"/>
      <c r="E505" s="13"/>
      <c r="F505" s="13"/>
      <c r="G505" s="13"/>
      <c r="H505" s="13"/>
      <c r="I505" s="13"/>
    </row>
    <row r="506" spans="1:9" ht="30" customHeight="1">
      <c r="A506" s="12">
        <v>72192110</v>
      </c>
      <c r="B506" s="13" t="s">
        <v>411</v>
      </c>
      <c r="C506" s="13"/>
      <c r="D506" s="13"/>
      <c r="E506" s="13"/>
      <c r="F506" s="13"/>
      <c r="G506" s="13"/>
      <c r="H506" s="13"/>
      <c r="I506" s="13"/>
    </row>
    <row r="507" spans="1:9" ht="30" customHeight="1">
      <c r="A507" s="12">
        <v>72192190</v>
      </c>
      <c r="B507" s="13" t="s">
        <v>411</v>
      </c>
      <c r="C507" s="13"/>
      <c r="D507" s="13"/>
      <c r="E507" s="13"/>
      <c r="F507" s="13"/>
      <c r="G507" s="13"/>
      <c r="H507" s="13"/>
      <c r="I507" s="13"/>
    </row>
    <row r="508" spans="1:9" ht="30" customHeight="1">
      <c r="A508" s="12">
        <v>72192200</v>
      </c>
      <c r="B508" s="13" t="s">
        <v>411</v>
      </c>
      <c r="C508" s="13"/>
      <c r="D508" s="13"/>
      <c r="E508" s="13"/>
      <c r="F508" s="13"/>
      <c r="G508" s="13"/>
      <c r="H508" s="13"/>
      <c r="I508" s="13"/>
    </row>
    <row r="509" spans="1:9" ht="30" customHeight="1">
      <c r="A509" s="12">
        <v>72192210</v>
      </c>
      <c r="B509" s="13" t="s">
        <v>411</v>
      </c>
      <c r="C509" s="13"/>
      <c r="D509" s="13"/>
      <c r="E509" s="13"/>
      <c r="F509" s="13"/>
      <c r="G509" s="13"/>
      <c r="H509" s="13"/>
      <c r="I509" s="13"/>
    </row>
    <row r="510" spans="1:9" ht="30" customHeight="1">
      <c r="A510" s="12">
        <v>72192290</v>
      </c>
      <c r="B510" s="13" t="s">
        <v>411</v>
      </c>
      <c r="C510" s="13"/>
      <c r="D510" s="13"/>
      <c r="E510" s="13"/>
      <c r="F510" s="13"/>
      <c r="G510" s="13"/>
      <c r="H510" s="13"/>
      <c r="I510" s="13"/>
    </row>
    <row r="511" spans="1:9" ht="30" customHeight="1">
      <c r="A511" s="12">
        <v>72192300</v>
      </c>
      <c r="B511" s="13" t="s">
        <v>411</v>
      </c>
      <c r="C511" s="13"/>
      <c r="D511" s="13"/>
      <c r="E511" s="13"/>
      <c r="F511" s="13"/>
      <c r="G511" s="13"/>
      <c r="H511" s="13"/>
      <c r="I511" s="13"/>
    </row>
    <row r="512" spans="1:9" ht="30" customHeight="1">
      <c r="A512" s="12">
        <v>72192400</v>
      </c>
      <c r="B512" s="13" t="s">
        <v>411</v>
      </c>
      <c r="C512" s="13"/>
      <c r="D512" s="13"/>
      <c r="E512" s="13"/>
      <c r="F512" s="13"/>
      <c r="G512" s="13"/>
      <c r="H512" s="13"/>
      <c r="I512" s="13"/>
    </row>
    <row r="513" spans="1:9" ht="30" customHeight="1">
      <c r="A513" s="12">
        <v>72193100</v>
      </c>
      <c r="B513" s="13" t="s">
        <v>411</v>
      </c>
      <c r="C513" s="13"/>
      <c r="D513" s="13"/>
      <c r="E513" s="13"/>
      <c r="F513" s="13"/>
      <c r="G513" s="13"/>
      <c r="H513" s="13"/>
      <c r="I513" s="13"/>
    </row>
    <row r="514" spans="1:9" ht="30" customHeight="1">
      <c r="A514" s="12">
        <v>72193200</v>
      </c>
      <c r="B514" s="13" t="s">
        <v>411</v>
      </c>
      <c r="C514" s="13"/>
      <c r="D514" s="13"/>
      <c r="E514" s="13"/>
      <c r="F514" s="13"/>
      <c r="G514" s="13"/>
      <c r="H514" s="13"/>
      <c r="I514" s="13"/>
    </row>
    <row r="515" spans="1:9" ht="30" customHeight="1">
      <c r="A515" s="12">
        <v>72193210</v>
      </c>
      <c r="B515" s="13" t="s">
        <v>411</v>
      </c>
      <c r="C515" s="13"/>
      <c r="D515" s="13"/>
      <c r="E515" s="13"/>
      <c r="F515" s="13"/>
      <c r="G515" s="13"/>
      <c r="H515" s="13"/>
      <c r="I515" s="13"/>
    </row>
    <row r="516" spans="1:9" ht="30" customHeight="1">
      <c r="A516" s="12">
        <v>72193290</v>
      </c>
      <c r="B516" s="13" t="s">
        <v>411</v>
      </c>
      <c r="C516" s="13"/>
      <c r="D516" s="13"/>
      <c r="E516" s="13"/>
      <c r="F516" s="13"/>
      <c r="G516" s="13"/>
      <c r="H516" s="13"/>
      <c r="I516" s="13"/>
    </row>
    <row r="517" spans="1:9" ht="30" customHeight="1">
      <c r="A517" s="12">
        <v>72193300</v>
      </c>
      <c r="B517" s="13" t="s">
        <v>411</v>
      </c>
      <c r="C517" s="13"/>
      <c r="D517" s="13"/>
      <c r="E517" s="13"/>
      <c r="F517" s="13"/>
      <c r="G517" s="13"/>
      <c r="H517" s="13"/>
      <c r="I517" s="13"/>
    </row>
    <row r="518" spans="1:9" ht="30" customHeight="1">
      <c r="A518" s="12">
        <v>72193310</v>
      </c>
      <c r="B518" s="13" t="s">
        <v>411</v>
      </c>
      <c r="C518" s="13"/>
      <c r="D518" s="13"/>
      <c r="E518" s="13"/>
      <c r="F518" s="13"/>
      <c r="G518" s="13"/>
      <c r="H518" s="13"/>
      <c r="I518" s="13"/>
    </row>
    <row r="519" spans="1:9" ht="30" customHeight="1">
      <c r="A519" s="12">
        <v>72193390</v>
      </c>
      <c r="B519" s="13" t="s">
        <v>411</v>
      </c>
      <c r="C519" s="13"/>
      <c r="D519" s="13"/>
      <c r="E519" s="13"/>
      <c r="F519" s="13"/>
      <c r="G519" s="13"/>
      <c r="H519" s="13"/>
      <c r="I519" s="13"/>
    </row>
    <row r="520" spans="1:9" ht="30" customHeight="1">
      <c r="A520" s="12">
        <v>72193400</v>
      </c>
      <c r="B520" s="13" t="s">
        <v>411</v>
      </c>
      <c r="C520" s="13"/>
      <c r="D520" s="13"/>
      <c r="E520" s="13"/>
      <c r="F520" s="13"/>
      <c r="G520" s="13"/>
      <c r="H520" s="13"/>
      <c r="I520" s="13"/>
    </row>
    <row r="521" spans="1:9" ht="30" customHeight="1">
      <c r="A521" s="12">
        <v>72193410</v>
      </c>
      <c r="B521" s="13" t="s">
        <v>411</v>
      </c>
      <c r="C521" s="13"/>
      <c r="D521" s="13"/>
      <c r="E521" s="13"/>
      <c r="F521" s="13"/>
      <c r="G521" s="13"/>
      <c r="H521" s="13"/>
      <c r="I521" s="13"/>
    </row>
    <row r="522" spans="1:9" ht="30" customHeight="1">
      <c r="A522" s="12">
        <v>72193490</v>
      </c>
      <c r="B522" s="13" t="s">
        <v>411</v>
      </c>
      <c r="C522" s="13"/>
      <c r="D522" s="13"/>
      <c r="E522" s="13"/>
      <c r="F522" s="13"/>
      <c r="G522" s="13"/>
      <c r="H522" s="13"/>
      <c r="I522" s="13"/>
    </row>
    <row r="523" spans="1:9" ht="30" customHeight="1">
      <c r="A523" s="12">
        <v>72193500</v>
      </c>
      <c r="B523" s="13" t="s">
        <v>411</v>
      </c>
      <c r="C523" s="13"/>
      <c r="D523" s="13"/>
      <c r="E523" s="13"/>
      <c r="F523" s="13"/>
      <c r="G523" s="13"/>
      <c r="H523" s="13"/>
      <c r="I523" s="13"/>
    </row>
    <row r="524" spans="1:9" ht="30" customHeight="1">
      <c r="A524" s="12">
        <v>72193510</v>
      </c>
      <c r="B524" s="13" t="s">
        <v>411</v>
      </c>
      <c r="C524" s="13"/>
      <c r="D524" s="13"/>
      <c r="E524" s="13"/>
      <c r="F524" s="13"/>
      <c r="G524" s="13"/>
      <c r="H524" s="13"/>
      <c r="I524" s="13"/>
    </row>
    <row r="525" spans="1:9" ht="30" customHeight="1">
      <c r="A525" s="12">
        <v>72193590</v>
      </c>
      <c r="B525" s="13" t="s">
        <v>411</v>
      </c>
      <c r="C525" s="13"/>
      <c r="D525" s="13"/>
      <c r="E525" s="13"/>
      <c r="F525" s="13"/>
      <c r="G525" s="13"/>
      <c r="H525" s="13"/>
      <c r="I525" s="13"/>
    </row>
    <row r="526" spans="1:9" ht="30" customHeight="1">
      <c r="A526" s="12">
        <v>72199000</v>
      </c>
      <c r="B526" s="13" t="s">
        <v>411</v>
      </c>
      <c r="C526" s="13"/>
      <c r="D526" s="13"/>
      <c r="E526" s="13"/>
      <c r="F526" s="13"/>
      <c r="G526" s="13"/>
      <c r="H526" s="13"/>
      <c r="I526" s="13"/>
    </row>
    <row r="527" spans="1:9" ht="30" customHeight="1">
      <c r="A527" s="12">
        <v>72199020</v>
      </c>
      <c r="B527" s="13" t="s">
        <v>411</v>
      </c>
      <c r="C527" s="13"/>
      <c r="D527" s="13"/>
      <c r="E527" s="13"/>
      <c r="F527" s="13"/>
      <c r="G527" s="13"/>
      <c r="H527" s="13"/>
      <c r="I527" s="13"/>
    </row>
    <row r="528" spans="1:9" ht="30" customHeight="1">
      <c r="A528" s="12">
        <v>72199080</v>
      </c>
      <c r="B528" s="13" t="s">
        <v>411</v>
      </c>
      <c r="C528" s="13"/>
      <c r="D528" s="13"/>
      <c r="E528" s="13"/>
      <c r="F528" s="13"/>
      <c r="G528" s="13"/>
      <c r="H528" s="13"/>
      <c r="I528" s="13"/>
    </row>
    <row r="529" spans="1:9" ht="30" customHeight="1">
      <c r="A529" s="12">
        <v>72200000</v>
      </c>
      <c r="B529" s="13" t="s">
        <v>411</v>
      </c>
      <c r="C529" s="13"/>
      <c r="D529" s="13"/>
      <c r="E529" s="13"/>
      <c r="F529" s="13"/>
      <c r="G529" s="13"/>
      <c r="H529" s="13"/>
      <c r="I529" s="13"/>
    </row>
    <row r="530" spans="1:9" ht="30" customHeight="1">
      <c r="A530" s="12">
        <v>72201100</v>
      </c>
      <c r="B530" s="13" t="s">
        <v>411</v>
      </c>
      <c r="C530" s="13"/>
      <c r="D530" s="13"/>
      <c r="E530" s="13"/>
      <c r="F530" s="13"/>
      <c r="G530" s="13"/>
      <c r="H530" s="13"/>
      <c r="I530" s="13"/>
    </row>
    <row r="531" spans="1:9" ht="30" customHeight="1">
      <c r="A531" s="12">
        <v>72201200</v>
      </c>
      <c r="B531" s="13" t="s">
        <v>411</v>
      </c>
      <c r="C531" s="13"/>
      <c r="D531" s="13"/>
      <c r="E531" s="13"/>
      <c r="F531" s="13"/>
      <c r="G531" s="13"/>
      <c r="H531" s="13"/>
      <c r="I531" s="13"/>
    </row>
    <row r="532" spans="1:9" ht="30" customHeight="1">
      <c r="A532" s="12">
        <v>72202000</v>
      </c>
      <c r="B532" s="13" t="s">
        <v>411</v>
      </c>
      <c r="C532" s="13"/>
      <c r="D532" s="13"/>
      <c r="E532" s="13"/>
      <c r="F532" s="13"/>
      <c r="G532" s="13"/>
      <c r="H532" s="13"/>
      <c r="I532" s="13"/>
    </row>
    <row r="533" spans="1:9" ht="30" customHeight="1">
      <c r="A533" s="12">
        <v>72202021</v>
      </c>
      <c r="B533" s="13" t="s">
        <v>411</v>
      </c>
      <c r="C533" s="13"/>
      <c r="D533" s="13"/>
      <c r="E533" s="13"/>
      <c r="F533" s="13"/>
      <c r="G533" s="13"/>
      <c r="H533" s="13"/>
      <c r="I533" s="13"/>
    </row>
    <row r="534" spans="1:9" ht="30" customHeight="1">
      <c r="A534" s="12">
        <v>72202029</v>
      </c>
      <c r="B534" s="13" t="s">
        <v>411</v>
      </c>
      <c r="C534" s="13"/>
      <c r="D534" s="13"/>
      <c r="E534" s="13"/>
      <c r="F534" s="13"/>
      <c r="G534" s="13"/>
      <c r="H534" s="13"/>
      <c r="I534" s="13"/>
    </row>
    <row r="535" spans="1:9" ht="30" customHeight="1">
      <c r="A535" s="12">
        <v>72202041</v>
      </c>
      <c r="B535" s="13" t="s">
        <v>411</v>
      </c>
      <c r="C535" s="13"/>
      <c r="D535" s="13"/>
      <c r="E535" s="13"/>
      <c r="F535" s="13"/>
      <c r="G535" s="13"/>
      <c r="H535" s="13"/>
      <c r="I535" s="13"/>
    </row>
    <row r="536" spans="1:9" ht="30" customHeight="1">
      <c r="A536" s="12">
        <v>72202049</v>
      </c>
      <c r="B536" s="13" t="s">
        <v>411</v>
      </c>
      <c r="C536" s="13"/>
      <c r="D536" s="13"/>
      <c r="E536" s="13"/>
      <c r="F536" s="13"/>
      <c r="G536" s="13"/>
      <c r="H536" s="13"/>
      <c r="I536" s="13"/>
    </row>
    <row r="537" spans="1:9" ht="30" customHeight="1">
      <c r="A537" s="12">
        <v>72202081</v>
      </c>
      <c r="B537" s="13" t="s">
        <v>411</v>
      </c>
      <c r="C537" s="13"/>
      <c r="D537" s="13"/>
      <c r="E537" s="13"/>
      <c r="F537" s="13"/>
      <c r="G537" s="13"/>
      <c r="H537" s="13"/>
      <c r="I537" s="13"/>
    </row>
    <row r="538" spans="1:9" ht="30" customHeight="1">
      <c r="A538" s="12">
        <v>72202089</v>
      </c>
      <c r="B538" s="13" t="s">
        <v>411</v>
      </c>
      <c r="C538" s="13"/>
      <c r="D538" s="13"/>
      <c r="E538" s="13"/>
      <c r="F538" s="13"/>
      <c r="G538" s="13"/>
      <c r="H538" s="13"/>
      <c r="I538" s="13"/>
    </row>
    <row r="539" spans="1:9" ht="30" customHeight="1">
      <c r="A539" s="12">
        <v>72209000</v>
      </c>
      <c r="B539" s="13" t="s">
        <v>411</v>
      </c>
      <c r="C539" s="13"/>
      <c r="D539" s="13"/>
      <c r="E539" s="13"/>
      <c r="F539" s="13"/>
      <c r="G539" s="13"/>
      <c r="H539" s="13"/>
      <c r="I539" s="13"/>
    </row>
    <row r="540" spans="1:9" ht="30" customHeight="1">
      <c r="A540" s="12">
        <v>72209020</v>
      </c>
      <c r="B540" s="13" t="s">
        <v>411</v>
      </c>
      <c r="C540" s="13"/>
      <c r="D540" s="13"/>
      <c r="E540" s="13"/>
      <c r="F540" s="13"/>
      <c r="G540" s="13"/>
      <c r="H540" s="13"/>
      <c r="I540" s="13"/>
    </row>
    <row r="541" spans="1:9" ht="30" customHeight="1">
      <c r="A541" s="12">
        <v>72209080</v>
      </c>
      <c r="B541" s="13" t="s">
        <v>411</v>
      </c>
      <c r="C541" s="13"/>
      <c r="D541" s="13"/>
      <c r="E541" s="13"/>
      <c r="F541" s="13"/>
      <c r="G541" s="13"/>
      <c r="H541" s="13"/>
      <c r="I541" s="13"/>
    </row>
    <row r="542" spans="1:9" ht="30" customHeight="1">
      <c r="A542" s="12">
        <v>72210000</v>
      </c>
      <c r="B542" s="13" t="s">
        <v>411</v>
      </c>
      <c r="C542" s="13"/>
      <c r="D542" s="13"/>
      <c r="E542" s="13"/>
      <c r="F542" s="13"/>
      <c r="G542" s="13"/>
      <c r="H542" s="13"/>
      <c r="I542" s="13"/>
    </row>
    <row r="543" spans="1:9" ht="30" customHeight="1">
      <c r="A543" s="12">
        <v>72210010</v>
      </c>
      <c r="B543" s="13" t="s">
        <v>411</v>
      </c>
      <c r="C543" s="13"/>
      <c r="D543" s="13"/>
      <c r="E543" s="13"/>
      <c r="F543" s="13"/>
      <c r="G543" s="13"/>
      <c r="H543" s="13"/>
      <c r="I543" s="13"/>
    </row>
    <row r="544" spans="1:9" ht="30" customHeight="1">
      <c r="A544" s="12">
        <v>72210090</v>
      </c>
      <c r="B544" s="13" t="s">
        <v>411</v>
      </c>
      <c r="C544" s="13"/>
      <c r="D544" s="13"/>
      <c r="E544" s="13"/>
      <c r="F544" s="13"/>
      <c r="G544" s="13"/>
      <c r="H544" s="13"/>
      <c r="I544" s="13"/>
    </row>
    <row r="545" spans="1:9" ht="30" customHeight="1">
      <c r="A545" s="12">
        <v>72220000</v>
      </c>
      <c r="B545" s="13" t="s">
        <v>411</v>
      </c>
      <c r="C545" s="13"/>
      <c r="D545" s="13"/>
      <c r="E545" s="13"/>
      <c r="F545" s="13"/>
      <c r="G545" s="13"/>
      <c r="H545" s="13"/>
      <c r="I545" s="13"/>
    </row>
    <row r="546" spans="1:9" ht="30" customHeight="1">
      <c r="A546" s="12">
        <v>72221100</v>
      </c>
      <c r="B546" s="13" t="s">
        <v>411</v>
      </c>
      <c r="C546" s="13"/>
      <c r="D546" s="13"/>
      <c r="E546" s="13"/>
      <c r="F546" s="13"/>
      <c r="G546" s="13"/>
      <c r="H546" s="13"/>
      <c r="I546" s="13"/>
    </row>
    <row r="547" spans="1:9" ht="30" customHeight="1">
      <c r="A547" s="12">
        <v>72221111</v>
      </c>
      <c r="B547" s="13" t="s">
        <v>411</v>
      </c>
      <c r="C547" s="13"/>
      <c r="D547" s="13"/>
      <c r="E547" s="13"/>
      <c r="F547" s="13"/>
      <c r="G547" s="13"/>
      <c r="H547" s="13"/>
      <c r="I547" s="13"/>
    </row>
    <row r="548" spans="1:9" ht="30" customHeight="1">
      <c r="A548" s="12">
        <v>72221119</v>
      </c>
      <c r="B548" s="13" t="s">
        <v>411</v>
      </c>
      <c r="C548" s="13"/>
      <c r="D548" s="13"/>
      <c r="E548" s="13"/>
      <c r="F548" s="13"/>
      <c r="G548" s="13"/>
      <c r="H548" s="13"/>
      <c r="I548" s="13"/>
    </row>
    <row r="549" spans="1:9" ht="30" customHeight="1">
      <c r="A549" s="12">
        <v>72221181</v>
      </c>
      <c r="B549" s="13" t="s">
        <v>411</v>
      </c>
      <c r="C549" s="13"/>
      <c r="D549" s="13"/>
      <c r="E549" s="13"/>
      <c r="F549" s="13"/>
      <c r="G549" s="13"/>
      <c r="H549" s="13"/>
      <c r="I549" s="13"/>
    </row>
    <row r="550" spans="1:9" ht="30" customHeight="1">
      <c r="A550" s="12">
        <v>72221189</v>
      </c>
      <c r="B550" s="13" t="s">
        <v>411</v>
      </c>
      <c r="C550" s="13"/>
      <c r="D550" s="13"/>
      <c r="E550" s="13"/>
      <c r="F550" s="13"/>
      <c r="G550" s="13"/>
      <c r="H550" s="13"/>
      <c r="I550" s="13"/>
    </row>
    <row r="551" spans="1:9" ht="30" customHeight="1">
      <c r="A551" s="12">
        <v>72221900</v>
      </c>
      <c r="B551" s="13" t="s">
        <v>411</v>
      </c>
      <c r="C551" s="13"/>
      <c r="D551" s="13"/>
      <c r="E551" s="13"/>
      <c r="F551" s="13"/>
      <c r="G551" s="13"/>
      <c r="H551" s="13"/>
      <c r="I551" s="13"/>
    </row>
    <row r="552" spans="1:9" ht="30" customHeight="1">
      <c r="A552" s="12">
        <v>72221910</v>
      </c>
      <c r="B552" s="13" t="s">
        <v>411</v>
      </c>
      <c r="C552" s="13"/>
      <c r="D552" s="13"/>
      <c r="E552" s="13"/>
      <c r="F552" s="13"/>
      <c r="G552" s="13"/>
      <c r="H552" s="13"/>
      <c r="I552" s="13"/>
    </row>
    <row r="553" spans="1:9" ht="30" customHeight="1">
      <c r="A553" s="12">
        <v>72221990</v>
      </c>
      <c r="B553" s="13" t="s">
        <v>411</v>
      </c>
      <c r="C553" s="13"/>
      <c r="D553" s="13"/>
      <c r="E553" s="13"/>
      <c r="F553" s="13"/>
      <c r="G553" s="13"/>
      <c r="H553" s="13"/>
      <c r="I553" s="13"/>
    </row>
    <row r="554" spans="1:9" ht="30" customHeight="1">
      <c r="A554" s="12">
        <v>72222000</v>
      </c>
      <c r="B554" s="13" t="s">
        <v>411</v>
      </c>
      <c r="C554" s="13"/>
      <c r="D554" s="13"/>
      <c r="E554" s="13"/>
      <c r="F554" s="13"/>
      <c r="G554" s="13"/>
      <c r="H554" s="13"/>
      <c r="I554" s="13"/>
    </row>
    <row r="555" spans="1:9" ht="30" customHeight="1">
      <c r="A555" s="12">
        <v>72222011</v>
      </c>
      <c r="B555" s="13" t="s">
        <v>411</v>
      </c>
      <c r="C555" s="13"/>
      <c r="D555" s="13"/>
      <c r="E555" s="13"/>
      <c r="F555" s="13"/>
      <c r="G555" s="13"/>
      <c r="H555" s="13"/>
      <c r="I555" s="13"/>
    </row>
    <row r="556" spans="1:9" ht="30" customHeight="1">
      <c r="A556" s="12">
        <v>72222019</v>
      </c>
      <c r="B556" s="13" t="s">
        <v>411</v>
      </c>
      <c r="C556" s="13"/>
      <c r="D556" s="13"/>
      <c r="E556" s="13"/>
      <c r="F556" s="13"/>
      <c r="G556" s="13"/>
      <c r="H556" s="13"/>
      <c r="I556" s="13"/>
    </row>
    <row r="557" spans="1:9" ht="30" customHeight="1">
      <c r="A557" s="12">
        <v>72222021</v>
      </c>
      <c r="B557" s="13" t="s">
        <v>411</v>
      </c>
      <c r="C557" s="13"/>
      <c r="D557" s="13"/>
      <c r="E557" s="13"/>
      <c r="F557" s="13"/>
      <c r="G557" s="13"/>
      <c r="H557" s="13"/>
      <c r="I557" s="13"/>
    </row>
    <row r="558" spans="1:9" ht="30" customHeight="1">
      <c r="A558" s="12">
        <v>72222029</v>
      </c>
      <c r="B558" s="13" t="s">
        <v>411</v>
      </c>
      <c r="C558" s="13"/>
      <c r="D558" s="13"/>
      <c r="E558" s="13"/>
      <c r="F558" s="13"/>
      <c r="G558" s="13"/>
      <c r="H558" s="13"/>
      <c r="I558" s="13"/>
    </row>
    <row r="559" spans="1:9" ht="30" customHeight="1">
      <c r="A559" s="12">
        <v>72222031</v>
      </c>
      <c r="B559" s="13" t="s">
        <v>411</v>
      </c>
      <c r="C559" s="13"/>
      <c r="D559" s="13"/>
      <c r="E559" s="13"/>
      <c r="F559" s="13"/>
      <c r="G559" s="13"/>
      <c r="H559" s="13"/>
      <c r="I559" s="13"/>
    </row>
    <row r="560" spans="1:9" ht="30" customHeight="1">
      <c r="A560" s="12">
        <v>72222039</v>
      </c>
      <c r="B560" s="13" t="s">
        <v>411</v>
      </c>
      <c r="C560" s="13"/>
      <c r="D560" s="13"/>
      <c r="E560" s="13"/>
      <c r="F560" s="13"/>
      <c r="G560" s="13"/>
      <c r="H560" s="13"/>
      <c r="I560" s="13"/>
    </row>
    <row r="561" spans="1:9" ht="30" customHeight="1">
      <c r="A561" s="12">
        <v>72222081</v>
      </c>
      <c r="B561" s="13" t="s">
        <v>411</v>
      </c>
      <c r="C561" s="13"/>
      <c r="D561" s="13"/>
      <c r="E561" s="13"/>
      <c r="F561" s="13"/>
      <c r="G561" s="13"/>
      <c r="H561" s="13"/>
      <c r="I561" s="13"/>
    </row>
    <row r="562" spans="1:9" ht="30" customHeight="1">
      <c r="A562" s="12">
        <v>72222089</v>
      </c>
      <c r="B562" s="13" t="s">
        <v>411</v>
      </c>
      <c r="C562" s="13"/>
      <c r="D562" s="13"/>
      <c r="E562" s="13"/>
      <c r="F562" s="13"/>
      <c r="G562" s="13"/>
      <c r="H562" s="13"/>
      <c r="I562" s="13"/>
    </row>
    <row r="563" spans="1:9" ht="30" customHeight="1">
      <c r="A563" s="12">
        <v>72223000</v>
      </c>
      <c r="B563" s="13" t="s">
        <v>411</v>
      </c>
      <c r="C563" s="13"/>
      <c r="D563" s="13"/>
      <c r="E563" s="13"/>
      <c r="F563" s="13"/>
      <c r="G563" s="13"/>
      <c r="H563" s="13"/>
      <c r="I563" s="13"/>
    </row>
    <row r="564" spans="1:9" ht="30" customHeight="1">
      <c r="A564" s="12">
        <v>72223051</v>
      </c>
      <c r="B564" s="13" t="s">
        <v>411</v>
      </c>
      <c r="C564" s="13"/>
      <c r="D564" s="13"/>
      <c r="E564" s="13"/>
      <c r="F564" s="13"/>
      <c r="G564" s="13"/>
      <c r="H564" s="13"/>
      <c r="I564" s="13"/>
    </row>
    <row r="565" spans="1:9" ht="30" customHeight="1">
      <c r="A565" s="12">
        <v>72223091</v>
      </c>
      <c r="B565" s="13" t="s">
        <v>411</v>
      </c>
      <c r="C565" s="13"/>
      <c r="D565" s="13"/>
      <c r="E565" s="13"/>
      <c r="F565" s="13"/>
      <c r="G565" s="13"/>
      <c r="H565" s="13"/>
      <c r="I565" s="13"/>
    </row>
    <row r="566" spans="1:9" ht="30" customHeight="1">
      <c r="A566" s="12">
        <v>72223097</v>
      </c>
      <c r="B566" s="13" t="s">
        <v>411</v>
      </c>
      <c r="C566" s="13"/>
      <c r="D566" s="13"/>
      <c r="E566" s="13"/>
      <c r="F566" s="13"/>
      <c r="G566" s="13"/>
      <c r="H566" s="13"/>
      <c r="I566" s="13"/>
    </row>
    <row r="567" spans="1:9" ht="30" customHeight="1">
      <c r="A567" s="12">
        <v>72224000</v>
      </c>
      <c r="B567" s="13" t="s">
        <v>411</v>
      </c>
      <c r="C567" s="13"/>
      <c r="D567" s="13"/>
      <c r="E567" s="13"/>
      <c r="F567" s="13"/>
      <c r="G567" s="13"/>
      <c r="H567" s="13"/>
      <c r="I567" s="13"/>
    </row>
    <row r="568" spans="1:9" ht="30" customHeight="1">
      <c r="A568" s="12">
        <v>72224010</v>
      </c>
      <c r="B568" s="13" t="s">
        <v>411</v>
      </c>
      <c r="C568" s="13"/>
      <c r="D568" s="13"/>
      <c r="E568" s="13"/>
      <c r="F568" s="13"/>
      <c r="G568" s="13"/>
      <c r="H568" s="13"/>
      <c r="I568" s="13"/>
    </row>
    <row r="569" spans="1:9" ht="30" customHeight="1">
      <c r="A569" s="12">
        <v>72224050</v>
      </c>
      <c r="B569" s="13" t="s">
        <v>411</v>
      </c>
      <c r="C569" s="13"/>
      <c r="D569" s="13"/>
      <c r="E569" s="13"/>
      <c r="F569" s="13"/>
      <c r="G569" s="13"/>
      <c r="H569" s="13"/>
      <c r="I569" s="13"/>
    </row>
    <row r="570" spans="1:9" ht="30" customHeight="1">
      <c r="A570" s="12">
        <v>72224090</v>
      </c>
      <c r="B570" s="13" t="s">
        <v>411</v>
      </c>
      <c r="C570" s="13"/>
      <c r="D570" s="13"/>
      <c r="E570" s="13"/>
      <c r="F570" s="13"/>
      <c r="G570" s="13"/>
      <c r="H570" s="13"/>
      <c r="I570" s="13"/>
    </row>
    <row r="571" spans="1:9" ht="30" customHeight="1">
      <c r="A571" s="12">
        <v>72230000</v>
      </c>
      <c r="B571" s="13" t="s">
        <v>411</v>
      </c>
      <c r="C571" s="13"/>
      <c r="D571" s="13"/>
      <c r="E571" s="13"/>
      <c r="F571" s="13"/>
      <c r="G571" s="13"/>
      <c r="H571" s="13"/>
      <c r="I571" s="13"/>
    </row>
    <row r="572" spans="1:9" ht="30" customHeight="1">
      <c r="A572" s="12">
        <v>72230011</v>
      </c>
      <c r="B572" s="13" t="s">
        <v>411</v>
      </c>
      <c r="C572" s="13"/>
      <c r="D572" s="13"/>
      <c r="E572" s="13"/>
      <c r="F572" s="13"/>
      <c r="G572" s="13"/>
      <c r="H572" s="13"/>
      <c r="I572" s="13"/>
    </row>
    <row r="573" spans="1:9" ht="30" customHeight="1">
      <c r="A573" s="12">
        <v>72230019</v>
      </c>
      <c r="B573" s="13" t="s">
        <v>411</v>
      </c>
      <c r="C573" s="13"/>
      <c r="D573" s="13"/>
      <c r="E573" s="13"/>
      <c r="F573" s="13"/>
      <c r="G573" s="13"/>
      <c r="H573" s="13"/>
      <c r="I573" s="13"/>
    </row>
    <row r="574" spans="1:9" ht="30" customHeight="1">
      <c r="A574" s="12">
        <v>72230091</v>
      </c>
      <c r="B574" s="13" t="s">
        <v>411</v>
      </c>
      <c r="C574" s="13"/>
      <c r="D574" s="13"/>
      <c r="E574" s="13"/>
      <c r="F574" s="13"/>
      <c r="G574" s="13"/>
      <c r="H574" s="13"/>
      <c r="I574" s="13"/>
    </row>
    <row r="575" spans="1:9" ht="30" customHeight="1">
      <c r="A575" s="12">
        <v>72230099</v>
      </c>
      <c r="B575" s="13" t="s">
        <v>411</v>
      </c>
      <c r="C575" s="13"/>
      <c r="D575" s="13"/>
      <c r="E575" s="13"/>
      <c r="F575" s="13"/>
      <c r="G575" s="13"/>
      <c r="H575" s="13"/>
      <c r="I575" s="13"/>
    </row>
    <row r="576" spans="1:9" ht="30" customHeight="1">
      <c r="A576" s="12">
        <v>72240000</v>
      </c>
      <c r="B576" s="13" t="s">
        <v>415</v>
      </c>
      <c r="C576" s="13" t="s">
        <v>419</v>
      </c>
      <c r="D576" s="13" t="s">
        <v>423</v>
      </c>
      <c r="E576" s="13" t="s">
        <v>427</v>
      </c>
      <c r="F576" s="13" t="s">
        <v>431</v>
      </c>
      <c r="G576" s="13" t="s">
        <v>435</v>
      </c>
      <c r="H576" s="13" t="s">
        <v>439</v>
      </c>
      <c r="I576" s="13"/>
    </row>
    <row r="577" spans="1:9" ht="30" customHeight="1">
      <c r="A577" s="12">
        <v>72241000</v>
      </c>
      <c r="B577" s="13" t="s">
        <v>415</v>
      </c>
      <c r="C577" s="13" t="s">
        <v>419</v>
      </c>
      <c r="D577" s="13" t="s">
        <v>423</v>
      </c>
      <c r="E577" s="13" t="s">
        <v>427</v>
      </c>
      <c r="F577" s="13" t="s">
        <v>431</v>
      </c>
      <c r="G577" s="13" t="s">
        <v>435</v>
      </c>
      <c r="H577" s="13" t="s">
        <v>439</v>
      </c>
      <c r="I577" s="13"/>
    </row>
    <row r="578" spans="1:9" ht="30" customHeight="1">
      <c r="A578" s="12">
        <v>72241010</v>
      </c>
      <c r="B578" s="13" t="s">
        <v>415</v>
      </c>
      <c r="C578" s="13" t="s">
        <v>419</v>
      </c>
      <c r="D578" s="13" t="s">
        <v>423</v>
      </c>
      <c r="E578" s="13" t="s">
        <v>427</v>
      </c>
      <c r="F578" s="13" t="s">
        <v>431</v>
      </c>
      <c r="G578" s="13" t="s">
        <v>435</v>
      </c>
      <c r="H578" s="13" t="s">
        <v>439</v>
      </c>
      <c r="I578" s="13"/>
    </row>
    <row r="579" spans="1:9" ht="30" customHeight="1">
      <c r="A579" s="12">
        <v>72241090</v>
      </c>
      <c r="B579" s="13" t="s">
        <v>415</v>
      </c>
      <c r="C579" s="13" t="s">
        <v>419</v>
      </c>
      <c r="D579" s="13" t="s">
        <v>423</v>
      </c>
      <c r="E579" s="13" t="s">
        <v>427</v>
      </c>
      <c r="F579" s="13" t="s">
        <v>431</v>
      </c>
      <c r="G579" s="13" t="s">
        <v>435</v>
      </c>
      <c r="H579" s="13" t="s">
        <v>439</v>
      </c>
      <c r="I579" s="13"/>
    </row>
    <row r="580" spans="1:9" ht="30" customHeight="1">
      <c r="A580" s="12">
        <v>72249000</v>
      </c>
      <c r="B580" s="13" t="s">
        <v>415</v>
      </c>
      <c r="C580" s="13" t="s">
        <v>419</v>
      </c>
      <c r="D580" s="13" t="s">
        <v>423</v>
      </c>
      <c r="E580" s="13" t="s">
        <v>427</v>
      </c>
      <c r="F580" s="13" t="s">
        <v>431</v>
      </c>
      <c r="G580" s="13" t="s">
        <v>435</v>
      </c>
      <c r="H580" s="13" t="s">
        <v>439</v>
      </c>
      <c r="I580" s="13"/>
    </row>
    <row r="581" spans="1:9" ht="30" customHeight="1">
      <c r="A581" s="12">
        <v>72249002</v>
      </c>
      <c r="B581" s="13" t="s">
        <v>415</v>
      </c>
      <c r="C581" s="13" t="s">
        <v>419</v>
      </c>
      <c r="D581" s="13" t="s">
        <v>423</v>
      </c>
      <c r="E581" s="13" t="s">
        <v>427</v>
      </c>
      <c r="F581" s="13" t="s">
        <v>431</v>
      </c>
      <c r="G581" s="13" t="s">
        <v>435</v>
      </c>
      <c r="H581" s="13" t="s">
        <v>439</v>
      </c>
      <c r="I581" s="13"/>
    </row>
    <row r="582" spans="1:9" ht="30" customHeight="1">
      <c r="A582" s="12">
        <v>72249003</v>
      </c>
      <c r="B582" s="13" t="s">
        <v>415</v>
      </c>
      <c r="C582" s="13" t="s">
        <v>419</v>
      </c>
      <c r="D582" s="13" t="s">
        <v>423</v>
      </c>
      <c r="E582" s="13" t="s">
        <v>427</v>
      </c>
      <c r="F582" s="13" t="s">
        <v>431</v>
      </c>
      <c r="G582" s="13" t="s">
        <v>435</v>
      </c>
      <c r="H582" s="13" t="s">
        <v>439</v>
      </c>
      <c r="I582" s="13"/>
    </row>
    <row r="583" spans="1:9" ht="30" customHeight="1">
      <c r="A583" s="12">
        <v>72249005</v>
      </c>
      <c r="B583" s="13" t="s">
        <v>415</v>
      </c>
      <c r="C583" s="13" t="s">
        <v>419</v>
      </c>
      <c r="D583" s="13" t="s">
        <v>423</v>
      </c>
      <c r="E583" s="13" t="s">
        <v>427</v>
      </c>
      <c r="F583" s="13" t="s">
        <v>431</v>
      </c>
      <c r="G583" s="13" t="s">
        <v>435</v>
      </c>
      <c r="H583" s="13" t="s">
        <v>439</v>
      </c>
      <c r="I583" s="13"/>
    </row>
    <row r="584" spans="1:9" ht="30" customHeight="1">
      <c r="A584" s="12">
        <v>72249007</v>
      </c>
      <c r="B584" s="13" t="s">
        <v>415</v>
      </c>
      <c r="C584" s="13" t="s">
        <v>419</v>
      </c>
      <c r="D584" s="13" t="s">
        <v>423</v>
      </c>
      <c r="E584" s="13" t="s">
        <v>427</v>
      </c>
      <c r="F584" s="13" t="s">
        <v>431</v>
      </c>
      <c r="G584" s="13" t="s">
        <v>435</v>
      </c>
      <c r="H584" s="13" t="s">
        <v>439</v>
      </c>
      <c r="I584" s="13"/>
    </row>
    <row r="585" spans="1:9" ht="30" customHeight="1">
      <c r="A585" s="12">
        <v>72249014</v>
      </c>
      <c r="B585" s="13" t="s">
        <v>415</v>
      </c>
      <c r="C585" s="13" t="s">
        <v>419</v>
      </c>
      <c r="D585" s="13" t="s">
        <v>423</v>
      </c>
      <c r="E585" s="13" t="s">
        <v>427</v>
      </c>
      <c r="F585" s="13" t="s">
        <v>431</v>
      </c>
      <c r="G585" s="13" t="s">
        <v>435</v>
      </c>
      <c r="H585" s="13" t="s">
        <v>439</v>
      </c>
      <c r="I585" s="13"/>
    </row>
    <row r="586" spans="1:9" ht="30" customHeight="1">
      <c r="A586" s="12">
        <v>72249018</v>
      </c>
      <c r="B586" s="13" t="s">
        <v>415</v>
      </c>
      <c r="C586" s="13" t="s">
        <v>419</v>
      </c>
      <c r="D586" s="13" t="s">
        <v>423</v>
      </c>
      <c r="E586" s="13" t="s">
        <v>427</v>
      </c>
      <c r="F586" s="13" t="s">
        <v>431</v>
      </c>
      <c r="G586" s="13" t="s">
        <v>435</v>
      </c>
      <c r="H586" s="13" t="s">
        <v>439</v>
      </c>
      <c r="I586" s="13"/>
    </row>
    <row r="587" spans="1:9" ht="30" customHeight="1">
      <c r="A587" s="12">
        <v>72249031</v>
      </c>
      <c r="B587" s="13" t="s">
        <v>415</v>
      </c>
      <c r="C587" s="13" t="s">
        <v>419</v>
      </c>
      <c r="D587" s="13" t="s">
        <v>423</v>
      </c>
      <c r="E587" s="13" t="s">
        <v>427</v>
      </c>
      <c r="F587" s="13" t="s">
        <v>431</v>
      </c>
      <c r="G587" s="13" t="s">
        <v>435</v>
      </c>
      <c r="H587" s="13" t="s">
        <v>439</v>
      </c>
      <c r="I587" s="13"/>
    </row>
    <row r="588" spans="1:9" ht="30" customHeight="1">
      <c r="A588" s="12">
        <v>72249038</v>
      </c>
      <c r="B588" s="13" t="s">
        <v>415</v>
      </c>
      <c r="C588" s="13" t="s">
        <v>419</v>
      </c>
      <c r="D588" s="13" t="s">
        <v>423</v>
      </c>
      <c r="E588" s="13" t="s">
        <v>427</v>
      </c>
      <c r="F588" s="13" t="s">
        <v>431</v>
      </c>
      <c r="G588" s="13" t="s">
        <v>435</v>
      </c>
      <c r="H588" s="13" t="s">
        <v>439</v>
      </c>
      <c r="I588" s="13"/>
    </row>
    <row r="589" spans="1:9" ht="30" customHeight="1">
      <c r="A589" s="12">
        <v>72249090</v>
      </c>
      <c r="B589" s="13" t="s">
        <v>415</v>
      </c>
      <c r="C589" s="13" t="s">
        <v>419</v>
      </c>
      <c r="D589" s="13" t="s">
        <v>423</v>
      </c>
      <c r="E589" s="13" t="s">
        <v>427</v>
      </c>
      <c r="F589" s="13" t="s">
        <v>431</v>
      </c>
      <c r="G589" s="13" t="s">
        <v>435</v>
      </c>
      <c r="H589" s="13" t="s">
        <v>439</v>
      </c>
      <c r="I589" s="13"/>
    </row>
    <row r="590" spans="1:9" ht="30" customHeight="1">
      <c r="A590" s="12">
        <v>72250000</v>
      </c>
      <c r="B590" s="13" t="s">
        <v>411</v>
      </c>
      <c r="C590" s="13"/>
      <c r="D590" s="13"/>
      <c r="E590" s="13"/>
      <c r="F590" s="13"/>
      <c r="G590" s="13"/>
      <c r="H590" s="13"/>
      <c r="I590" s="13"/>
    </row>
    <row r="591" spans="1:9" ht="30" customHeight="1">
      <c r="A591" s="12">
        <v>72251100</v>
      </c>
      <c r="B591" s="13" t="s">
        <v>411</v>
      </c>
      <c r="C591" s="13"/>
      <c r="D591" s="13"/>
      <c r="E591" s="13"/>
      <c r="F591" s="13"/>
      <c r="G591" s="13"/>
      <c r="H591" s="13"/>
      <c r="I591" s="13"/>
    </row>
    <row r="592" spans="1:9" ht="30" customHeight="1">
      <c r="A592" s="12">
        <v>72251900</v>
      </c>
      <c r="B592" s="13" t="s">
        <v>411</v>
      </c>
      <c r="C592" s="13"/>
      <c r="D592" s="13"/>
      <c r="E592" s="13"/>
      <c r="F592" s="13"/>
      <c r="G592" s="13"/>
      <c r="H592" s="13"/>
      <c r="I592" s="13"/>
    </row>
    <row r="593" spans="1:9" ht="30" customHeight="1">
      <c r="A593" s="12">
        <v>72251910</v>
      </c>
      <c r="B593" s="13" t="s">
        <v>411</v>
      </c>
      <c r="C593" s="13"/>
      <c r="D593" s="13"/>
      <c r="E593" s="13"/>
      <c r="F593" s="13"/>
      <c r="G593" s="13"/>
      <c r="H593" s="13"/>
      <c r="I593" s="13"/>
    </row>
    <row r="594" spans="1:9" ht="30" customHeight="1">
      <c r="A594" s="12">
        <v>72251990</v>
      </c>
      <c r="B594" s="13" t="s">
        <v>411</v>
      </c>
      <c r="C594" s="13"/>
      <c r="D594" s="13"/>
      <c r="E594" s="13"/>
      <c r="F594" s="13"/>
      <c r="G594" s="13"/>
      <c r="H594" s="13"/>
      <c r="I594" s="13"/>
    </row>
    <row r="595" spans="1:9" ht="30" customHeight="1">
      <c r="A595" s="12">
        <v>72253000</v>
      </c>
      <c r="B595" s="13" t="s">
        <v>411</v>
      </c>
      <c r="C595" s="13"/>
      <c r="D595" s="13"/>
      <c r="E595" s="13"/>
      <c r="F595" s="13"/>
      <c r="G595" s="13"/>
      <c r="H595" s="13"/>
      <c r="I595" s="13"/>
    </row>
    <row r="596" spans="1:9" ht="30" customHeight="1">
      <c r="A596" s="12">
        <v>72253010</v>
      </c>
      <c r="B596" s="13" t="s">
        <v>411</v>
      </c>
      <c r="C596" s="13"/>
      <c r="D596" s="13"/>
      <c r="E596" s="13"/>
      <c r="F596" s="13"/>
      <c r="G596" s="13"/>
      <c r="H596" s="13"/>
      <c r="I596" s="13"/>
    </row>
    <row r="597" spans="1:9" ht="30" customHeight="1">
      <c r="A597" s="12">
        <v>72253030</v>
      </c>
      <c r="B597" s="13" t="s">
        <v>411</v>
      </c>
      <c r="C597" s="13"/>
      <c r="D597" s="13"/>
      <c r="E597" s="13"/>
      <c r="F597" s="13"/>
      <c r="G597" s="13"/>
      <c r="H597" s="13"/>
      <c r="I597" s="13"/>
    </row>
    <row r="598" spans="1:9" ht="30" customHeight="1">
      <c r="A598" s="12">
        <v>72253090</v>
      </c>
      <c r="B598" s="13" t="s">
        <v>411</v>
      </c>
      <c r="C598" s="13"/>
      <c r="D598" s="13"/>
      <c r="E598" s="13"/>
      <c r="F598" s="13"/>
      <c r="G598" s="13"/>
      <c r="H598" s="13"/>
      <c r="I598" s="13"/>
    </row>
    <row r="599" spans="1:9" ht="30" customHeight="1">
      <c r="A599" s="12">
        <v>72254000</v>
      </c>
      <c r="B599" s="13" t="s">
        <v>411</v>
      </c>
      <c r="C599" s="13"/>
      <c r="D599" s="13"/>
      <c r="E599" s="13"/>
      <c r="F599" s="13"/>
      <c r="G599" s="13"/>
      <c r="H599" s="13"/>
      <c r="I599" s="13"/>
    </row>
    <row r="600" spans="1:9" ht="30" customHeight="1">
      <c r="A600" s="12">
        <v>72254012</v>
      </c>
      <c r="B600" s="13" t="s">
        <v>411</v>
      </c>
      <c r="C600" s="13"/>
      <c r="D600" s="13"/>
      <c r="E600" s="13"/>
      <c r="F600" s="13"/>
      <c r="G600" s="13"/>
      <c r="H600" s="13"/>
      <c r="I600" s="13"/>
    </row>
    <row r="601" spans="1:9" ht="30" customHeight="1">
      <c r="A601" s="12">
        <v>72254015</v>
      </c>
      <c r="B601" s="13" t="s">
        <v>411</v>
      </c>
      <c r="C601" s="13"/>
      <c r="D601" s="13"/>
      <c r="E601" s="13"/>
      <c r="F601" s="13"/>
      <c r="G601" s="13"/>
      <c r="H601" s="13"/>
      <c r="I601" s="13"/>
    </row>
    <row r="602" spans="1:9" ht="30" customHeight="1">
      <c r="A602" s="12">
        <v>72254040</v>
      </c>
      <c r="B602" s="13" t="s">
        <v>411</v>
      </c>
      <c r="C602" s="13"/>
      <c r="D602" s="13"/>
      <c r="E602" s="13"/>
      <c r="F602" s="13"/>
      <c r="G602" s="13"/>
      <c r="H602" s="13"/>
      <c r="I602" s="13"/>
    </row>
    <row r="603" spans="1:9" ht="30" customHeight="1">
      <c r="A603" s="12">
        <v>72254060</v>
      </c>
      <c r="B603" s="13" t="s">
        <v>411</v>
      </c>
      <c r="C603" s="13"/>
      <c r="D603" s="13"/>
      <c r="E603" s="13"/>
      <c r="F603" s="13"/>
      <c r="G603" s="13"/>
      <c r="H603" s="13"/>
      <c r="I603" s="13"/>
    </row>
    <row r="604" spans="1:9" ht="30" customHeight="1">
      <c r="A604" s="12">
        <v>72254090</v>
      </c>
      <c r="B604" s="13" t="s">
        <v>411</v>
      </c>
      <c r="C604" s="13"/>
      <c r="D604" s="13"/>
      <c r="E604" s="13"/>
      <c r="F604" s="13"/>
      <c r="G604" s="13"/>
      <c r="H604" s="13"/>
      <c r="I604" s="13"/>
    </row>
    <row r="605" spans="1:9" ht="30" customHeight="1">
      <c r="A605" s="12">
        <v>72255000</v>
      </c>
      <c r="B605" s="13" t="s">
        <v>411</v>
      </c>
      <c r="C605" s="13"/>
      <c r="D605" s="13"/>
      <c r="E605" s="13"/>
      <c r="F605" s="13"/>
      <c r="G605" s="13"/>
      <c r="H605" s="13"/>
      <c r="I605" s="13"/>
    </row>
    <row r="606" spans="1:9" ht="30" customHeight="1">
      <c r="A606" s="12">
        <v>72255020</v>
      </c>
      <c r="B606" s="13" t="s">
        <v>411</v>
      </c>
      <c r="C606" s="13"/>
      <c r="D606" s="13"/>
      <c r="E606" s="13"/>
      <c r="F606" s="13"/>
      <c r="G606" s="13"/>
      <c r="H606" s="13"/>
      <c r="I606" s="13"/>
    </row>
    <row r="607" spans="1:9" ht="30" customHeight="1">
      <c r="A607" s="12">
        <v>72255080</v>
      </c>
      <c r="B607" s="13" t="s">
        <v>411</v>
      </c>
      <c r="C607" s="13"/>
      <c r="D607" s="13"/>
      <c r="E607" s="13"/>
      <c r="F607" s="13"/>
      <c r="G607" s="13"/>
      <c r="H607" s="13"/>
      <c r="I607" s="13"/>
    </row>
    <row r="608" spans="1:9" ht="30" customHeight="1">
      <c r="A608" s="12">
        <v>72259100</v>
      </c>
      <c r="B608" s="13" t="s">
        <v>411</v>
      </c>
      <c r="C608" s="13"/>
      <c r="D608" s="13"/>
      <c r="E608" s="13"/>
      <c r="F608" s="13"/>
      <c r="G608" s="13"/>
      <c r="H608" s="13"/>
      <c r="I608" s="13"/>
    </row>
    <row r="609" spans="1:9" ht="30" customHeight="1">
      <c r="A609" s="12">
        <v>72259200</v>
      </c>
      <c r="B609" s="13" t="s">
        <v>411</v>
      </c>
      <c r="C609" s="13"/>
      <c r="D609" s="13"/>
      <c r="E609" s="13"/>
      <c r="F609" s="13"/>
      <c r="G609" s="13"/>
      <c r="H609" s="13"/>
      <c r="I609" s="13"/>
    </row>
    <row r="610" spans="1:9" ht="30" customHeight="1">
      <c r="A610" s="12">
        <v>72259900</v>
      </c>
      <c r="B610" s="13" t="s">
        <v>411</v>
      </c>
      <c r="C610" s="13"/>
      <c r="D610" s="13"/>
      <c r="E610" s="13"/>
      <c r="F610" s="13"/>
      <c r="G610" s="13"/>
      <c r="H610" s="13"/>
      <c r="I610" s="13"/>
    </row>
    <row r="611" spans="1:9" ht="30" customHeight="1">
      <c r="A611" s="12">
        <v>72260000</v>
      </c>
      <c r="B611" s="13" t="s">
        <v>411</v>
      </c>
      <c r="C611" s="13"/>
      <c r="D611" s="13"/>
      <c r="E611" s="13"/>
      <c r="F611" s="13"/>
      <c r="G611" s="13"/>
      <c r="H611" s="13"/>
      <c r="I611" s="13"/>
    </row>
    <row r="612" spans="1:9" ht="30" customHeight="1">
      <c r="A612" s="12">
        <v>72261100</v>
      </c>
      <c r="B612" s="13" t="s">
        <v>411</v>
      </c>
      <c r="C612" s="13"/>
      <c r="D612" s="13"/>
      <c r="E612" s="13"/>
      <c r="F612" s="13"/>
      <c r="G612" s="13"/>
      <c r="H612" s="13"/>
      <c r="I612" s="13"/>
    </row>
    <row r="613" spans="1:9" ht="30" customHeight="1">
      <c r="A613" s="12">
        <v>72261900</v>
      </c>
      <c r="B613" s="13" t="s">
        <v>411</v>
      </c>
      <c r="C613" s="13"/>
      <c r="D613" s="13"/>
      <c r="E613" s="13"/>
      <c r="F613" s="13"/>
      <c r="G613" s="13"/>
      <c r="H613" s="13"/>
      <c r="I613" s="13"/>
    </row>
    <row r="614" spans="1:9" ht="30" customHeight="1">
      <c r="A614" s="12">
        <v>72261910</v>
      </c>
      <c r="B614" s="13" t="s">
        <v>411</v>
      </c>
      <c r="C614" s="13"/>
      <c r="D614" s="13"/>
      <c r="E614" s="13"/>
      <c r="F614" s="13"/>
      <c r="G614" s="13"/>
      <c r="H614" s="13"/>
      <c r="I614" s="13"/>
    </row>
    <row r="615" spans="1:9" ht="30" customHeight="1">
      <c r="A615" s="12">
        <v>72261980</v>
      </c>
      <c r="B615" s="13" t="s">
        <v>411</v>
      </c>
      <c r="C615" s="13"/>
      <c r="D615" s="13"/>
      <c r="E615" s="13"/>
      <c r="F615" s="13"/>
      <c r="G615" s="13"/>
      <c r="H615" s="13"/>
      <c r="I615" s="13"/>
    </row>
    <row r="616" spans="1:9" ht="30" customHeight="1">
      <c r="A616" s="12">
        <v>72262000</v>
      </c>
      <c r="B616" s="13" t="s">
        <v>411</v>
      </c>
      <c r="C616" s="13"/>
      <c r="D616" s="13"/>
      <c r="E616" s="13"/>
      <c r="F616" s="13"/>
      <c r="G616" s="13"/>
      <c r="H616" s="13"/>
      <c r="I616" s="13"/>
    </row>
    <row r="617" spans="1:9" ht="30" customHeight="1">
      <c r="A617" s="12">
        <v>72269100</v>
      </c>
      <c r="B617" s="13" t="s">
        <v>411</v>
      </c>
      <c r="C617" s="13"/>
      <c r="D617" s="13"/>
      <c r="E617" s="13"/>
      <c r="F617" s="13"/>
      <c r="G617" s="13"/>
      <c r="H617" s="13"/>
      <c r="I617" s="13"/>
    </row>
    <row r="618" spans="1:9" ht="30" customHeight="1">
      <c r="A618" s="12">
        <v>72269120</v>
      </c>
      <c r="B618" s="13" t="s">
        <v>411</v>
      </c>
      <c r="C618" s="13"/>
      <c r="D618" s="13"/>
      <c r="E618" s="13"/>
      <c r="F618" s="13"/>
      <c r="G618" s="13"/>
      <c r="H618" s="13"/>
      <c r="I618" s="13"/>
    </row>
    <row r="619" spans="1:9" ht="30" customHeight="1">
      <c r="A619" s="12">
        <v>72269191</v>
      </c>
      <c r="B619" s="13" t="s">
        <v>411</v>
      </c>
      <c r="C619" s="13"/>
      <c r="D619" s="13"/>
      <c r="E619" s="13"/>
      <c r="F619" s="13"/>
      <c r="G619" s="13"/>
      <c r="H619" s="13"/>
      <c r="I619" s="13"/>
    </row>
    <row r="620" spans="1:9" ht="30" customHeight="1">
      <c r="A620" s="12">
        <v>72269199</v>
      </c>
      <c r="B620" s="13" t="s">
        <v>411</v>
      </c>
      <c r="C620" s="13"/>
      <c r="D620" s="13"/>
      <c r="E620" s="13"/>
      <c r="F620" s="13"/>
      <c r="G620" s="13"/>
      <c r="H620" s="13"/>
      <c r="I620" s="13"/>
    </row>
    <row r="621" spans="1:9" ht="30" customHeight="1">
      <c r="A621" s="12">
        <v>72269200</v>
      </c>
      <c r="B621" s="13" t="s">
        <v>411</v>
      </c>
      <c r="C621" s="13"/>
      <c r="D621" s="13"/>
      <c r="E621" s="13"/>
      <c r="F621" s="13"/>
      <c r="G621" s="13"/>
      <c r="H621" s="13"/>
      <c r="I621" s="13"/>
    </row>
    <row r="622" spans="1:9" ht="30" customHeight="1">
      <c r="A622" s="12">
        <v>72269900</v>
      </c>
      <c r="B622" s="13" t="s">
        <v>411</v>
      </c>
      <c r="C622" s="13"/>
      <c r="D622" s="13"/>
      <c r="E622" s="13"/>
      <c r="F622" s="13"/>
      <c r="G622" s="13"/>
      <c r="H622" s="13"/>
      <c r="I622" s="13"/>
    </row>
    <row r="623" spans="1:9" ht="30" customHeight="1">
      <c r="A623" s="12">
        <v>72269910</v>
      </c>
      <c r="B623" s="13" t="s">
        <v>411</v>
      </c>
      <c r="C623" s="13"/>
      <c r="D623" s="13"/>
      <c r="E623" s="13"/>
      <c r="F623" s="13"/>
      <c r="G623" s="13"/>
      <c r="H623" s="13"/>
      <c r="I623" s="13"/>
    </row>
    <row r="624" spans="1:9" ht="30" customHeight="1">
      <c r="A624" s="12">
        <v>72269930</v>
      </c>
      <c r="B624" s="13" t="s">
        <v>411</v>
      </c>
      <c r="C624" s="13"/>
      <c r="D624" s="13"/>
      <c r="E624" s="13"/>
      <c r="F624" s="13"/>
      <c r="G624" s="13"/>
      <c r="H624" s="13"/>
      <c r="I624" s="13"/>
    </row>
    <row r="625" spans="1:9" ht="30" customHeight="1">
      <c r="A625" s="12">
        <v>72269970</v>
      </c>
      <c r="B625" s="13" t="s">
        <v>411</v>
      </c>
      <c r="C625" s="13"/>
      <c r="D625" s="13"/>
      <c r="E625" s="13"/>
      <c r="F625" s="13"/>
      <c r="G625" s="13"/>
      <c r="H625" s="13"/>
      <c r="I625" s="13"/>
    </row>
    <row r="626" spans="1:9" ht="30" customHeight="1">
      <c r="A626" s="12">
        <v>72270000</v>
      </c>
      <c r="B626" s="13" t="s">
        <v>411</v>
      </c>
      <c r="C626" s="13"/>
      <c r="D626" s="13"/>
      <c r="E626" s="13"/>
      <c r="F626" s="13"/>
      <c r="G626" s="13"/>
      <c r="H626" s="13"/>
      <c r="I626" s="13"/>
    </row>
    <row r="627" spans="1:9" ht="30" customHeight="1">
      <c r="A627" s="12">
        <v>72271000</v>
      </c>
      <c r="B627" s="13" t="s">
        <v>411</v>
      </c>
      <c r="C627" s="13"/>
      <c r="D627" s="13"/>
      <c r="E627" s="13"/>
      <c r="F627" s="13"/>
      <c r="G627" s="13"/>
      <c r="H627" s="13"/>
      <c r="I627" s="13"/>
    </row>
    <row r="628" spans="1:9" ht="30" customHeight="1">
      <c r="A628" s="12">
        <v>72272000</v>
      </c>
      <c r="B628" s="13" t="s">
        <v>411</v>
      </c>
      <c r="C628" s="13"/>
      <c r="D628" s="13"/>
      <c r="E628" s="13"/>
      <c r="F628" s="13"/>
      <c r="G628" s="13"/>
      <c r="H628" s="13"/>
      <c r="I628" s="13"/>
    </row>
    <row r="629" spans="1:9" ht="30" customHeight="1">
      <c r="A629" s="12">
        <v>72279000</v>
      </c>
      <c r="B629" s="13" t="s">
        <v>411</v>
      </c>
      <c r="C629" s="13"/>
      <c r="D629" s="13"/>
      <c r="E629" s="13"/>
      <c r="F629" s="13"/>
      <c r="G629" s="13"/>
      <c r="H629" s="13"/>
      <c r="I629" s="13"/>
    </row>
    <row r="630" spans="1:9" ht="30" customHeight="1">
      <c r="A630" s="12">
        <v>72279010</v>
      </c>
      <c r="B630" s="13" t="s">
        <v>411</v>
      </c>
      <c r="C630" s="13"/>
      <c r="D630" s="13"/>
      <c r="E630" s="13"/>
      <c r="F630" s="13"/>
      <c r="G630" s="13"/>
      <c r="H630" s="13"/>
      <c r="I630" s="13"/>
    </row>
    <row r="631" spans="1:9" ht="30" customHeight="1">
      <c r="A631" s="12">
        <v>72279050</v>
      </c>
      <c r="B631" s="13" t="s">
        <v>411</v>
      </c>
      <c r="C631" s="13"/>
      <c r="D631" s="13"/>
      <c r="E631" s="13"/>
      <c r="F631" s="13"/>
      <c r="G631" s="13"/>
      <c r="H631" s="13"/>
      <c r="I631" s="13"/>
    </row>
    <row r="632" spans="1:9" ht="30" customHeight="1">
      <c r="A632" s="12">
        <v>72279095</v>
      </c>
      <c r="B632" s="13" t="s">
        <v>411</v>
      </c>
      <c r="C632" s="13"/>
      <c r="D632" s="13"/>
      <c r="E632" s="13"/>
      <c r="F632" s="13"/>
      <c r="G632" s="13"/>
      <c r="H632" s="13"/>
      <c r="I632" s="13"/>
    </row>
    <row r="633" spans="1:9" ht="30" customHeight="1">
      <c r="A633" s="12">
        <v>72280000</v>
      </c>
      <c r="B633" s="13" t="s">
        <v>411</v>
      </c>
      <c r="C633" s="13"/>
      <c r="D633" s="13"/>
      <c r="E633" s="13"/>
      <c r="F633" s="13"/>
      <c r="G633" s="13"/>
      <c r="H633" s="13"/>
      <c r="I633" s="13"/>
    </row>
    <row r="634" spans="1:9" ht="30" customHeight="1">
      <c r="A634" s="12">
        <v>72281000</v>
      </c>
      <c r="B634" s="13" t="s">
        <v>411</v>
      </c>
      <c r="C634" s="13"/>
      <c r="D634" s="13"/>
      <c r="E634" s="13"/>
      <c r="F634" s="13"/>
      <c r="G634" s="13"/>
      <c r="H634" s="13"/>
      <c r="I634" s="13"/>
    </row>
    <row r="635" spans="1:9" ht="30" customHeight="1">
      <c r="A635" s="12">
        <v>72281020</v>
      </c>
      <c r="B635" s="13" t="s">
        <v>411</v>
      </c>
      <c r="C635" s="13"/>
      <c r="D635" s="13"/>
      <c r="E635" s="13"/>
      <c r="F635" s="13"/>
      <c r="G635" s="13"/>
      <c r="H635" s="13"/>
      <c r="I635" s="13"/>
    </row>
    <row r="636" spans="1:9" ht="30" customHeight="1">
      <c r="A636" s="12">
        <v>72281050</v>
      </c>
      <c r="B636" s="13" t="s">
        <v>411</v>
      </c>
      <c r="C636" s="13"/>
      <c r="D636" s="13"/>
      <c r="E636" s="13"/>
      <c r="F636" s="13"/>
      <c r="G636" s="13"/>
      <c r="H636" s="13"/>
      <c r="I636" s="13"/>
    </row>
    <row r="637" spans="1:9" ht="30" customHeight="1">
      <c r="A637" s="12">
        <v>72281090</v>
      </c>
      <c r="B637" s="13" t="s">
        <v>411</v>
      </c>
      <c r="C637" s="13"/>
      <c r="D637" s="13"/>
      <c r="E637" s="13"/>
      <c r="F637" s="13"/>
      <c r="G637" s="13"/>
      <c r="H637" s="13"/>
      <c r="I637" s="13"/>
    </row>
    <row r="638" spans="1:9" ht="30" customHeight="1">
      <c r="A638" s="12">
        <v>72282000</v>
      </c>
      <c r="B638" s="13" t="s">
        <v>411</v>
      </c>
      <c r="C638" s="13"/>
      <c r="D638" s="13"/>
      <c r="E638" s="13"/>
      <c r="F638" s="13"/>
      <c r="G638" s="13"/>
      <c r="H638" s="13"/>
      <c r="I638" s="13"/>
    </row>
    <row r="639" spans="1:9" ht="30" customHeight="1">
      <c r="A639" s="12">
        <v>72282010</v>
      </c>
      <c r="B639" s="13" t="s">
        <v>411</v>
      </c>
      <c r="C639" s="13"/>
      <c r="D639" s="13"/>
      <c r="E639" s="13"/>
      <c r="F639" s="13"/>
      <c r="G639" s="13"/>
      <c r="H639" s="13"/>
      <c r="I639" s="13"/>
    </row>
    <row r="640" spans="1:9" ht="30" customHeight="1">
      <c r="A640" s="12">
        <v>72282091</v>
      </c>
      <c r="B640" s="13" t="s">
        <v>411</v>
      </c>
      <c r="C640" s="13"/>
      <c r="D640" s="13"/>
      <c r="E640" s="13"/>
      <c r="F640" s="13"/>
      <c r="G640" s="13"/>
      <c r="H640" s="13"/>
      <c r="I640" s="13"/>
    </row>
    <row r="641" spans="1:9" ht="30" customHeight="1">
      <c r="A641" s="12">
        <v>72282099</v>
      </c>
      <c r="B641" s="13" t="s">
        <v>411</v>
      </c>
      <c r="C641" s="13"/>
      <c r="D641" s="13"/>
      <c r="E641" s="13"/>
      <c r="F641" s="13"/>
      <c r="G641" s="13"/>
      <c r="H641" s="13"/>
      <c r="I641" s="13"/>
    </row>
    <row r="642" spans="1:9" ht="30" customHeight="1">
      <c r="A642" s="12">
        <v>72283000</v>
      </c>
      <c r="B642" s="13" t="s">
        <v>411</v>
      </c>
      <c r="C642" s="13"/>
      <c r="D642" s="13"/>
      <c r="E642" s="13"/>
      <c r="F642" s="13"/>
      <c r="G642" s="13"/>
      <c r="H642" s="13"/>
      <c r="I642" s="13"/>
    </row>
    <row r="643" spans="1:9" ht="30" customHeight="1">
      <c r="A643" s="12">
        <v>72283020</v>
      </c>
      <c r="B643" s="13" t="s">
        <v>411</v>
      </c>
      <c r="C643" s="13"/>
      <c r="D643" s="13"/>
      <c r="E643" s="13"/>
      <c r="F643" s="13"/>
      <c r="G643" s="13"/>
      <c r="H643" s="13"/>
      <c r="I643" s="13"/>
    </row>
    <row r="644" spans="1:9" ht="30" customHeight="1">
      <c r="A644" s="12">
        <v>72283041</v>
      </c>
      <c r="B644" s="13" t="s">
        <v>411</v>
      </c>
      <c r="C644" s="13"/>
      <c r="D644" s="13"/>
      <c r="E644" s="13"/>
      <c r="F644" s="13"/>
      <c r="G644" s="13"/>
      <c r="H644" s="13"/>
      <c r="I644" s="13"/>
    </row>
    <row r="645" spans="1:9" ht="30" customHeight="1">
      <c r="A645" s="12">
        <v>72283049</v>
      </c>
      <c r="B645" s="13" t="s">
        <v>411</v>
      </c>
      <c r="C645" s="13"/>
      <c r="D645" s="13"/>
      <c r="E645" s="13"/>
      <c r="F645" s="13"/>
      <c r="G645" s="13"/>
      <c r="H645" s="13"/>
      <c r="I645" s="13"/>
    </row>
    <row r="646" spans="1:9" ht="30" customHeight="1">
      <c r="A646" s="12">
        <v>72283061</v>
      </c>
      <c r="B646" s="13" t="s">
        <v>411</v>
      </c>
      <c r="C646" s="13"/>
      <c r="D646" s="13"/>
      <c r="E646" s="13"/>
      <c r="F646" s="13"/>
      <c r="G646" s="13"/>
      <c r="H646" s="13"/>
      <c r="I646" s="13"/>
    </row>
    <row r="647" spans="1:9" ht="30" customHeight="1">
      <c r="A647" s="12">
        <v>72283069</v>
      </c>
      <c r="B647" s="13" t="s">
        <v>411</v>
      </c>
      <c r="C647" s="13"/>
      <c r="D647" s="13"/>
      <c r="E647" s="13"/>
      <c r="F647" s="13"/>
      <c r="G647" s="13"/>
      <c r="H647" s="13"/>
      <c r="I647" s="13"/>
    </row>
    <row r="648" spans="1:9" ht="30" customHeight="1">
      <c r="A648" s="12">
        <v>72283070</v>
      </c>
      <c r="B648" s="13" t="s">
        <v>411</v>
      </c>
      <c r="C648" s="13"/>
      <c r="D648" s="13"/>
      <c r="E648" s="13"/>
      <c r="F648" s="13"/>
      <c r="G648" s="13"/>
      <c r="H648" s="13"/>
      <c r="I648" s="13"/>
    </row>
    <row r="649" spans="1:9" ht="30" customHeight="1">
      <c r="A649" s="12">
        <v>72283089</v>
      </c>
      <c r="B649" s="13" t="s">
        <v>411</v>
      </c>
      <c r="C649" s="13"/>
      <c r="D649" s="13"/>
      <c r="E649" s="13"/>
      <c r="F649" s="13"/>
      <c r="G649" s="13"/>
      <c r="H649" s="13"/>
      <c r="I649" s="13"/>
    </row>
    <row r="650" spans="1:9" ht="30" customHeight="1">
      <c r="A650" s="12">
        <v>72284000</v>
      </c>
      <c r="B650" s="13" t="s">
        <v>411</v>
      </c>
      <c r="C650" s="13"/>
      <c r="D650" s="13"/>
      <c r="E650" s="13"/>
      <c r="F650" s="13"/>
      <c r="G650" s="13"/>
      <c r="H650" s="13"/>
      <c r="I650" s="13"/>
    </row>
    <row r="651" spans="1:9" ht="30" customHeight="1">
      <c r="A651" s="12">
        <v>72284010</v>
      </c>
      <c r="B651" s="13" t="s">
        <v>411</v>
      </c>
      <c r="C651" s="13"/>
      <c r="D651" s="13"/>
      <c r="E651" s="13"/>
      <c r="F651" s="13"/>
      <c r="G651" s="13"/>
      <c r="H651" s="13"/>
      <c r="I651" s="13"/>
    </row>
    <row r="652" spans="1:9" ht="30" customHeight="1">
      <c r="A652" s="12">
        <v>72284090</v>
      </c>
      <c r="B652" s="13" t="s">
        <v>411</v>
      </c>
      <c r="C652" s="13"/>
      <c r="D652" s="13"/>
      <c r="E652" s="13"/>
      <c r="F652" s="13"/>
      <c r="G652" s="13"/>
      <c r="H652" s="13"/>
      <c r="I652" s="13"/>
    </row>
    <row r="653" spans="1:9" ht="30" customHeight="1">
      <c r="A653" s="12">
        <v>72285000</v>
      </c>
      <c r="B653" s="13" t="s">
        <v>411</v>
      </c>
      <c r="C653" s="13"/>
      <c r="D653" s="13"/>
      <c r="E653" s="13"/>
      <c r="F653" s="13"/>
      <c r="G653" s="13"/>
      <c r="H653" s="13"/>
      <c r="I653" s="13"/>
    </row>
    <row r="654" spans="1:9" ht="30" customHeight="1">
      <c r="A654" s="12">
        <v>72285020</v>
      </c>
      <c r="B654" s="13" t="s">
        <v>411</v>
      </c>
      <c r="C654" s="13"/>
      <c r="D654" s="13"/>
      <c r="E654" s="13"/>
      <c r="F654" s="13"/>
      <c r="G654" s="13"/>
      <c r="H654" s="13"/>
      <c r="I654" s="13"/>
    </row>
    <row r="655" spans="1:9" ht="30" customHeight="1">
      <c r="A655" s="12">
        <v>72285040</v>
      </c>
      <c r="B655" s="13" t="s">
        <v>411</v>
      </c>
      <c r="C655" s="13"/>
      <c r="D655" s="13"/>
      <c r="E655" s="13"/>
      <c r="F655" s="13"/>
      <c r="G655" s="13"/>
      <c r="H655" s="13"/>
      <c r="I655" s="13"/>
    </row>
    <row r="656" spans="1:9" ht="30" customHeight="1">
      <c r="A656" s="12">
        <v>72285061</v>
      </c>
      <c r="B656" s="13" t="s">
        <v>411</v>
      </c>
      <c r="C656" s="13"/>
      <c r="D656" s="13"/>
      <c r="E656" s="13"/>
      <c r="F656" s="13"/>
      <c r="G656" s="13"/>
      <c r="H656" s="13"/>
      <c r="I656" s="13"/>
    </row>
    <row r="657" spans="1:9" ht="30" customHeight="1">
      <c r="A657" s="12">
        <v>72285069</v>
      </c>
      <c r="B657" s="13" t="s">
        <v>411</v>
      </c>
      <c r="C657" s="13"/>
      <c r="D657" s="13"/>
      <c r="E657" s="13"/>
      <c r="F657" s="13"/>
      <c r="G657" s="13"/>
      <c r="H657" s="13"/>
      <c r="I657" s="13"/>
    </row>
    <row r="658" spans="1:9" ht="30" customHeight="1">
      <c r="A658" s="12">
        <v>72285080</v>
      </c>
      <c r="B658" s="13" t="s">
        <v>411</v>
      </c>
      <c r="C658" s="13"/>
      <c r="D658" s="13"/>
      <c r="E658" s="13"/>
      <c r="F658" s="13"/>
      <c r="G658" s="13"/>
      <c r="H658" s="13"/>
      <c r="I658" s="13"/>
    </row>
    <row r="659" spans="1:9" ht="30" customHeight="1">
      <c r="A659" s="12">
        <v>72286000</v>
      </c>
      <c r="B659" s="13" t="s">
        <v>411</v>
      </c>
      <c r="C659" s="13"/>
      <c r="D659" s="13"/>
      <c r="E659" s="13"/>
      <c r="F659" s="13"/>
      <c r="G659" s="13"/>
      <c r="H659" s="13"/>
      <c r="I659" s="13"/>
    </row>
    <row r="660" spans="1:9" ht="30" customHeight="1">
      <c r="A660" s="12">
        <v>72286020</v>
      </c>
      <c r="B660" s="13" t="s">
        <v>411</v>
      </c>
      <c r="C660" s="13"/>
      <c r="D660" s="13"/>
      <c r="E660" s="13"/>
      <c r="F660" s="13"/>
      <c r="G660" s="13"/>
      <c r="H660" s="13"/>
      <c r="I660" s="13"/>
    </row>
    <row r="661" spans="1:9" ht="30" customHeight="1">
      <c r="A661" s="12">
        <v>72286080</v>
      </c>
      <c r="B661" s="13" t="s">
        <v>411</v>
      </c>
      <c r="C661" s="13"/>
      <c r="D661" s="13"/>
      <c r="E661" s="13"/>
      <c r="F661" s="13"/>
      <c r="G661" s="13"/>
      <c r="H661" s="13"/>
      <c r="I661" s="13"/>
    </row>
    <row r="662" spans="1:9" ht="30" customHeight="1">
      <c r="A662" s="12">
        <v>72287000</v>
      </c>
      <c r="B662" s="13" t="s">
        <v>411</v>
      </c>
      <c r="C662" s="13"/>
      <c r="D662" s="13"/>
      <c r="E662" s="13"/>
      <c r="F662" s="13"/>
      <c r="G662" s="13"/>
      <c r="H662" s="13"/>
      <c r="I662" s="13"/>
    </row>
    <row r="663" spans="1:9" ht="30" customHeight="1">
      <c r="A663" s="12">
        <v>72287010</v>
      </c>
      <c r="B663" s="13" t="s">
        <v>411</v>
      </c>
      <c r="C663" s="13"/>
      <c r="D663" s="13"/>
      <c r="E663" s="13"/>
      <c r="F663" s="13"/>
      <c r="G663" s="13"/>
      <c r="H663" s="13"/>
      <c r="I663" s="13"/>
    </row>
    <row r="664" spans="1:9" ht="30" customHeight="1">
      <c r="A664" s="12">
        <v>72287090</v>
      </c>
      <c r="B664" s="13" t="s">
        <v>411</v>
      </c>
      <c r="C664" s="13"/>
      <c r="D664" s="13"/>
      <c r="E664" s="13"/>
      <c r="F664" s="13"/>
      <c r="G664" s="13"/>
      <c r="H664" s="13"/>
      <c r="I664" s="13"/>
    </row>
    <row r="665" spans="1:9" ht="30" customHeight="1">
      <c r="A665" s="12">
        <v>72288000</v>
      </c>
      <c r="B665" s="13" t="s">
        <v>411</v>
      </c>
      <c r="C665" s="13"/>
      <c r="D665" s="13"/>
      <c r="E665" s="13"/>
      <c r="F665" s="13"/>
      <c r="G665" s="13"/>
      <c r="H665" s="13"/>
      <c r="I665" s="13"/>
    </row>
    <row r="666" spans="1:9" ht="30" customHeight="1">
      <c r="A666" s="12">
        <v>72290000</v>
      </c>
      <c r="B666" s="13" t="s">
        <v>411</v>
      </c>
      <c r="C666" s="13"/>
      <c r="D666" s="13"/>
      <c r="E666" s="13"/>
      <c r="F666" s="13"/>
      <c r="G666" s="13"/>
      <c r="H666" s="13"/>
      <c r="I666" s="13"/>
    </row>
    <row r="667" spans="1:9" ht="30" customHeight="1">
      <c r="A667" s="12">
        <v>72292000</v>
      </c>
      <c r="B667" s="13" t="s">
        <v>411</v>
      </c>
      <c r="C667" s="13"/>
      <c r="D667" s="13"/>
      <c r="E667" s="13"/>
      <c r="F667" s="13"/>
      <c r="G667" s="13"/>
      <c r="H667" s="13"/>
      <c r="I667" s="13"/>
    </row>
    <row r="668" spans="1:9" ht="30" customHeight="1">
      <c r="A668" s="12">
        <v>72299000</v>
      </c>
      <c r="B668" s="13" t="s">
        <v>411</v>
      </c>
      <c r="C668" s="13"/>
      <c r="D668" s="13"/>
      <c r="E668" s="13"/>
      <c r="F668" s="13"/>
      <c r="G668" s="13"/>
      <c r="H668" s="13"/>
      <c r="I668" s="13"/>
    </row>
    <row r="669" spans="1:9" ht="30" customHeight="1">
      <c r="A669" s="12">
        <v>72299020</v>
      </c>
      <c r="B669" s="13" t="s">
        <v>411</v>
      </c>
      <c r="C669" s="13"/>
      <c r="D669" s="13"/>
      <c r="E669" s="13"/>
      <c r="F669" s="13"/>
      <c r="G669" s="13"/>
      <c r="H669" s="13"/>
      <c r="I669" s="13"/>
    </row>
    <row r="670" spans="1:9" ht="30" customHeight="1">
      <c r="A670" s="12">
        <v>72299050</v>
      </c>
      <c r="B670" s="13" t="s">
        <v>411</v>
      </c>
      <c r="C670" s="13"/>
      <c r="D670" s="13"/>
      <c r="E670" s="13"/>
      <c r="F670" s="13"/>
      <c r="G670" s="13"/>
      <c r="H670" s="13"/>
      <c r="I670" s="13"/>
    </row>
    <row r="671" spans="1:9" ht="30" customHeight="1">
      <c r="A671" s="12">
        <v>72299090</v>
      </c>
      <c r="B671" s="13" t="s">
        <v>411</v>
      </c>
      <c r="C671" s="13"/>
      <c r="D671" s="13"/>
      <c r="E671" s="13"/>
      <c r="F671" s="13"/>
      <c r="G671" s="13"/>
      <c r="H671" s="13"/>
      <c r="I671" s="13"/>
    </row>
    <row r="672" spans="1:9" ht="30" customHeight="1">
      <c r="A672" s="12">
        <v>76010000</v>
      </c>
      <c r="B672" s="13" t="s">
        <v>443</v>
      </c>
      <c r="C672" s="13" t="s">
        <v>447</v>
      </c>
      <c r="D672" s="13" t="s">
        <v>451</v>
      </c>
      <c r="E672" s="13"/>
      <c r="F672" s="13"/>
      <c r="G672" s="13"/>
      <c r="H672" s="13"/>
      <c r="I672" s="13"/>
    </row>
    <row r="673" spans="1:9" ht="30" customHeight="1">
      <c r="A673" s="12">
        <v>76011000</v>
      </c>
      <c r="B673" s="13" t="s">
        <v>443</v>
      </c>
      <c r="C673" s="13" t="s">
        <v>447</v>
      </c>
      <c r="D673" s="13" t="s">
        <v>451</v>
      </c>
      <c r="E673" s="13"/>
      <c r="F673" s="13"/>
      <c r="G673" s="13"/>
      <c r="H673" s="13"/>
      <c r="I673" s="13"/>
    </row>
    <row r="674" spans="1:9" ht="30" customHeight="1">
      <c r="A674" s="12">
        <v>76011010</v>
      </c>
      <c r="B674" s="13" t="s">
        <v>443</v>
      </c>
      <c r="C674" s="13" t="s">
        <v>447</v>
      </c>
      <c r="D674" s="13" t="s">
        <v>451</v>
      </c>
      <c r="E674" s="13"/>
      <c r="F674" s="13"/>
      <c r="G674" s="13"/>
      <c r="H674" s="13"/>
      <c r="I674" s="13"/>
    </row>
    <row r="675" spans="1:9" ht="30" customHeight="1">
      <c r="A675" s="12">
        <v>76011090</v>
      </c>
      <c r="B675" s="13" t="s">
        <v>443</v>
      </c>
      <c r="C675" s="13" t="s">
        <v>447</v>
      </c>
      <c r="D675" s="13" t="s">
        <v>451</v>
      </c>
      <c r="E675" s="13"/>
      <c r="F675" s="13"/>
      <c r="G675" s="13"/>
      <c r="H675" s="13"/>
      <c r="I675" s="13"/>
    </row>
    <row r="676" spans="1:9" ht="30" customHeight="1">
      <c r="A676" s="12">
        <v>76012000</v>
      </c>
      <c r="B676" s="13" t="s">
        <v>443</v>
      </c>
      <c r="C676" s="13" t="s">
        <v>447</v>
      </c>
      <c r="D676" s="13" t="s">
        <v>451</v>
      </c>
      <c r="E676" s="13"/>
      <c r="F676" s="13"/>
      <c r="G676" s="13"/>
      <c r="H676" s="13"/>
      <c r="I676" s="13"/>
    </row>
    <row r="677" spans="1:9" ht="30" customHeight="1">
      <c r="A677" s="12">
        <v>76012030</v>
      </c>
      <c r="B677" s="13" t="s">
        <v>443</v>
      </c>
      <c r="C677" s="13" t="s">
        <v>447</v>
      </c>
      <c r="D677" s="13" t="s">
        <v>451</v>
      </c>
      <c r="E677" s="13"/>
      <c r="F677" s="13"/>
      <c r="G677" s="13"/>
      <c r="H677" s="13"/>
      <c r="I677" s="13"/>
    </row>
    <row r="678" spans="1:9" ht="30" customHeight="1">
      <c r="A678" s="12">
        <v>76012040</v>
      </c>
      <c r="B678" s="13" t="s">
        <v>443</v>
      </c>
      <c r="C678" s="13" t="s">
        <v>447</v>
      </c>
      <c r="D678" s="13" t="s">
        <v>451</v>
      </c>
      <c r="E678" s="13"/>
      <c r="F678" s="13"/>
      <c r="G678" s="13"/>
      <c r="H678" s="13"/>
      <c r="I678" s="13"/>
    </row>
    <row r="679" spans="1:9" ht="30" customHeight="1">
      <c r="A679" s="12">
        <v>76012080</v>
      </c>
      <c r="B679" s="13" t="s">
        <v>443</v>
      </c>
      <c r="C679" s="13" t="s">
        <v>447</v>
      </c>
      <c r="D679" s="13" t="s">
        <v>451</v>
      </c>
      <c r="E679" s="13"/>
      <c r="F679" s="13"/>
      <c r="G679" s="13"/>
      <c r="H679" s="13"/>
      <c r="I679" s="13"/>
    </row>
    <row r="680" spans="1:9" ht="30" customHeight="1">
      <c r="A680" s="12">
        <v>76030000</v>
      </c>
      <c r="B680" s="13" t="s">
        <v>455</v>
      </c>
      <c r="C680" s="13" t="s">
        <v>459</v>
      </c>
      <c r="D680" s="13" t="s">
        <v>463</v>
      </c>
      <c r="E680" s="13" t="s">
        <v>467</v>
      </c>
      <c r="F680" s="13"/>
      <c r="G680" s="13"/>
      <c r="H680" s="13"/>
      <c r="I680" s="13"/>
    </row>
    <row r="681" spans="1:9" ht="30" customHeight="1">
      <c r="A681" s="12">
        <v>76031000</v>
      </c>
      <c r="B681" s="13" t="s">
        <v>455</v>
      </c>
      <c r="C681" s="13" t="s">
        <v>459</v>
      </c>
      <c r="D681" s="13" t="s">
        <v>463</v>
      </c>
      <c r="E681" s="13" t="s">
        <v>467</v>
      </c>
      <c r="F681" s="13"/>
      <c r="G681" s="13"/>
      <c r="H681" s="13"/>
      <c r="I681" s="13"/>
    </row>
    <row r="682" spans="1:9" ht="30" customHeight="1">
      <c r="A682" s="12">
        <v>76032000</v>
      </c>
      <c r="B682" s="13" t="s">
        <v>455</v>
      </c>
      <c r="C682" s="13" t="s">
        <v>459</v>
      </c>
      <c r="D682" s="13" t="s">
        <v>463</v>
      </c>
      <c r="E682" s="13" t="s">
        <v>467</v>
      </c>
      <c r="F682" s="13"/>
      <c r="G682" s="13"/>
      <c r="H682" s="13"/>
      <c r="I682" s="13"/>
    </row>
    <row r="683" spans="1:9" ht="30" customHeight="1">
      <c r="A683" s="12">
        <v>76040000</v>
      </c>
      <c r="B683" s="13" t="s">
        <v>455</v>
      </c>
      <c r="C683" s="13" t="s">
        <v>459</v>
      </c>
      <c r="D683" s="13" t="s">
        <v>463</v>
      </c>
      <c r="E683" s="13" t="s">
        <v>467</v>
      </c>
      <c r="F683" s="13"/>
      <c r="G683" s="13"/>
      <c r="H683" s="13"/>
      <c r="I683" s="13"/>
    </row>
    <row r="684" spans="1:9" ht="30" customHeight="1">
      <c r="A684" s="12">
        <v>76041000</v>
      </c>
      <c r="B684" s="13" t="s">
        <v>455</v>
      </c>
      <c r="C684" s="13" t="s">
        <v>459</v>
      </c>
      <c r="D684" s="13" t="s">
        <v>463</v>
      </c>
      <c r="E684" s="13" t="s">
        <v>467</v>
      </c>
      <c r="F684" s="13"/>
      <c r="G684" s="13"/>
      <c r="H684" s="13"/>
      <c r="I684" s="13"/>
    </row>
    <row r="685" spans="1:9" ht="30" customHeight="1">
      <c r="A685" s="12">
        <v>76041010</v>
      </c>
      <c r="B685" s="13" t="s">
        <v>455</v>
      </c>
      <c r="C685" s="13" t="s">
        <v>459</v>
      </c>
      <c r="D685" s="13" t="s">
        <v>463</v>
      </c>
      <c r="E685" s="13" t="s">
        <v>467</v>
      </c>
      <c r="F685" s="13"/>
      <c r="G685" s="13"/>
      <c r="H685" s="13"/>
      <c r="I685" s="13"/>
    </row>
    <row r="686" spans="1:9" ht="30" customHeight="1">
      <c r="A686" s="12">
        <v>76041090</v>
      </c>
      <c r="B686" s="13" t="s">
        <v>455</v>
      </c>
      <c r="C686" s="13" t="s">
        <v>459</v>
      </c>
      <c r="D686" s="13" t="s">
        <v>463</v>
      </c>
      <c r="E686" s="13" t="s">
        <v>467</v>
      </c>
      <c r="F686" s="13"/>
      <c r="G686" s="13"/>
      <c r="H686" s="13"/>
      <c r="I686" s="13"/>
    </row>
    <row r="687" spans="1:9" ht="30" customHeight="1">
      <c r="A687" s="12">
        <v>76042100</v>
      </c>
      <c r="B687" s="13" t="s">
        <v>455</v>
      </c>
      <c r="C687" s="13" t="s">
        <v>459</v>
      </c>
      <c r="D687" s="13" t="s">
        <v>463</v>
      </c>
      <c r="E687" s="13" t="s">
        <v>467</v>
      </c>
      <c r="F687" s="13"/>
      <c r="G687" s="13"/>
      <c r="H687" s="13"/>
      <c r="I687" s="13"/>
    </row>
    <row r="688" spans="1:9" ht="30" customHeight="1">
      <c r="A688" s="12">
        <v>76042900</v>
      </c>
      <c r="B688" s="13" t="s">
        <v>455</v>
      </c>
      <c r="C688" s="13" t="s">
        <v>459</v>
      </c>
      <c r="D688" s="13" t="s">
        <v>463</v>
      </c>
      <c r="E688" s="13" t="s">
        <v>467</v>
      </c>
      <c r="F688" s="13"/>
      <c r="G688" s="13"/>
      <c r="H688" s="13"/>
      <c r="I688" s="13"/>
    </row>
    <row r="689" spans="1:9" ht="30" customHeight="1">
      <c r="A689" s="12">
        <v>76042910</v>
      </c>
      <c r="B689" s="13" t="s">
        <v>455</v>
      </c>
      <c r="C689" s="13" t="s">
        <v>459</v>
      </c>
      <c r="D689" s="13" t="s">
        <v>463</v>
      </c>
      <c r="E689" s="13" t="s">
        <v>467</v>
      </c>
      <c r="F689" s="13"/>
      <c r="G689" s="13"/>
      <c r="H689" s="13"/>
      <c r="I689" s="13"/>
    </row>
    <row r="690" spans="1:9" ht="30" customHeight="1">
      <c r="A690" s="12">
        <v>76042990</v>
      </c>
      <c r="B690" s="13" t="s">
        <v>455</v>
      </c>
      <c r="C690" s="13" t="s">
        <v>459</v>
      </c>
      <c r="D690" s="13" t="s">
        <v>463</v>
      </c>
      <c r="E690" s="13" t="s">
        <v>467</v>
      </c>
      <c r="F690" s="13"/>
      <c r="G690" s="13"/>
      <c r="H690" s="13"/>
      <c r="I690" s="13"/>
    </row>
    <row r="691" spans="1:9" ht="30" customHeight="1">
      <c r="A691" s="12">
        <v>76050000</v>
      </c>
      <c r="B691" s="13" t="s">
        <v>455</v>
      </c>
      <c r="C691" s="13" t="s">
        <v>459</v>
      </c>
      <c r="D691" s="13" t="s">
        <v>463</v>
      </c>
      <c r="E691" s="13" t="s">
        <v>467</v>
      </c>
      <c r="F691" s="13"/>
      <c r="G691" s="13"/>
      <c r="H691" s="13"/>
      <c r="I691" s="13"/>
    </row>
    <row r="692" spans="1:9" ht="30" customHeight="1">
      <c r="A692" s="12">
        <v>76051100</v>
      </c>
      <c r="B692" s="13" t="s">
        <v>455</v>
      </c>
      <c r="C692" s="13" t="s">
        <v>459</v>
      </c>
      <c r="D692" s="13" t="s">
        <v>463</v>
      </c>
      <c r="E692" s="13" t="s">
        <v>467</v>
      </c>
      <c r="F692" s="13"/>
      <c r="G692" s="13"/>
      <c r="H692" s="13"/>
      <c r="I692" s="13"/>
    </row>
    <row r="693" spans="1:9" ht="30" customHeight="1">
      <c r="A693" s="12">
        <v>76051900</v>
      </c>
      <c r="B693" s="13" t="s">
        <v>455</v>
      </c>
      <c r="C693" s="13" t="s">
        <v>459</v>
      </c>
      <c r="D693" s="13" t="s">
        <v>463</v>
      </c>
      <c r="E693" s="13" t="s">
        <v>467</v>
      </c>
      <c r="F693" s="13"/>
      <c r="G693" s="13"/>
      <c r="H693" s="13"/>
      <c r="I693" s="13"/>
    </row>
    <row r="694" spans="1:9" ht="30" customHeight="1">
      <c r="A694" s="12">
        <v>76052100</v>
      </c>
      <c r="B694" s="13" t="s">
        <v>455</v>
      </c>
      <c r="C694" s="13" t="s">
        <v>459</v>
      </c>
      <c r="D694" s="13" t="s">
        <v>463</v>
      </c>
      <c r="E694" s="13" t="s">
        <v>467</v>
      </c>
      <c r="F694" s="13"/>
      <c r="G694" s="13"/>
      <c r="H694" s="13"/>
      <c r="I694" s="13"/>
    </row>
    <row r="695" spans="1:9" ht="30" customHeight="1">
      <c r="A695" s="12">
        <v>76052900</v>
      </c>
      <c r="B695" s="13" t="s">
        <v>455</v>
      </c>
      <c r="C695" s="13" t="s">
        <v>459</v>
      </c>
      <c r="D695" s="13" t="s">
        <v>463</v>
      </c>
      <c r="E695" s="13" t="s">
        <v>467</v>
      </c>
      <c r="F695" s="13"/>
      <c r="G695" s="13"/>
      <c r="H695" s="13"/>
      <c r="I695" s="13"/>
    </row>
    <row r="696" spans="1:9" ht="30" customHeight="1">
      <c r="A696" s="12">
        <v>76060000</v>
      </c>
      <c r="B696" s="13" t="s">
        <v>455</v>
      </c>
      <c r="C696" s="13" t="s">
        <v>459</v>
      </c>
      <c r="D696" s="13" t="s">
        <v>463</v>
      </c>
      <c r="E696" s="13" t="s">
        <v>467</v>
      </c>
      <c r="F696" s="13"/>
      <c r="G696" s="13"/>
      <c r="H696" s="13"/>
      <c r="I696" s="13"/>
    </row>
    <row r="697" spans="1:9" ht="30" customHeight="1">
      <c r="A697" s="12">
        <v>76061100</v>
      </c>
      <c r="B697" s="13" t="s">
        <v>455</v>
      </c>
      <c r="C697" s="13" t="s">
        <v>459</v>
      </c>
      <c r="D697" s="13" t="s">
        <v>463</v>
      </c>
      <c r="E697" s="13" t="s">
        <v>467</v>
      </c>
      <c r="F697" s="13"/>
      <c r="G697" s="13"/>
      <c r="H697" s="13"/>
      <c r="I697" s="13"/>
    </row>
    <row r="698" spans="1:9" ht="30" customHeight="1">
      <c r="A698" s="12">
        <v>76061130</v>
      </c>
      <c r="B698" s="13" t="s">
        <v>455</v>
      </c>
      <c r="C698" s="13" t="s">
        <v>459</v>
      </c>
      <c r="D698" s="13" t="s">
        <v>463</v>
      </c>
      <c r="E698" s="13" t="s">
        <v>467</v>
      </c>
      <c r="F698" s="13"/>
      <c r="G698" s="13"/>
      <c r="H698" s="13"/>
      <c r="I698" s="13"/>
    </row>
    <row r="699" spans="1:9" ht="30" customHeight="1">
      <c r="A699" s="12">
        <v>76061150</v>
      </c>
      <c r="B699" s="13" t="s">
        <v>455</v>
      </c>
      <c r="C699" s="13" t="s">
        <v>459</v>
      </c>
      <c r="D699" s="13" t="s">
        <v>463</v>
      </c>
      <c r="E699" s="13" t="s">
        <v>467</v>
      </c>
      <c r="F699" s="13"/>
      <c r="G699" s="13"/>
      <c r="H699" s="13"/>
      <c r="I699" s="13"/>
    </row>
    <row r="700" spans="1:9" ht="30" customHeight="1">
      <c r="A700" s="12">
        <v>76061191</v>
      </c>
      <c r="B700" s="13" t="s">
        <v>455</v>
      </c>
      <c r="C700" s="13" t="s">
        <v>459</v>
      </c>
      <c r="D700" s="13" t="s">
        <v>463</v>
      </c>
      <c r="E700" s="13" t="s">
        <v>467</v>
      </c>
      <c r="F700" s="13"/>
      <c r="G700" s="13"/>
      <c r="H700" s="13"/>
      <c r="I700" s="13"/>
    </row>
    <row r="701" spans="1:9" ht="30" customHeight="1">
      <c r="A701" s="12">
        <v>76061193</v>
      </c>
      <c r="B701" s="13" t="s">
        <v>455</v>
      </c>
      <c r="C701" s="13" t="s">
        <v>459</v>
      </c>
      <c r="D701" s="13" t="s">
        <v>463</v>
      </c>
      <c r="E701" s="13" t="s">
        <v>467</v>
      </c>
      <c r="F701" s="13"/>
      <c r="G701" s="13"/>
      <c r="H701" s="13"/>
      <c r="I701" s="13"/>
    </row>
    <row r="702" spans="1:9" ht="30" customHeight="1">
      <c r="A702" s="12">
        <v>76061199</v>
      </c>
      <c r="B702" s="13" t="s">
        <v>455</v>
      </c>
      <c r="C702" s="13" t="s">
        <v>459</v>
      </c>
      <c r="D702" s="13" t="s">
        <v>463</v>
      </c>
      <c r="E702" s="13" t="s">
        <v>467</v>
      </c>
      <c r="F702" s="13"/>
      <c r="G702" s="13"/>
      <c r="H702" s="13"/>
      <c r="I702" s="13"/>
    </row>
    <row r="703" spans="1:9" ht="30" customHeight="1">
      <c r="A703" s="12">
        <v>76061200</v>
      </c>
      <c r="B703" s="13" t="s">
        <v>455</v>
      </c>
      <c r="C703" s="13" t="s">
        <v>459</v>
      </c>
      <c r="D703" s="13" t="s">
        <v>463</v>
      </c>
      <c r="E703" s="13" t="s">
        <v>467</v>
      </c>
      <c r="F703" s="13"/>
      <c r="G703" s="13"/>
      <c r="H703" s="13"/>
      <c r="I703" s="13"/>
    </row>
    <row r="704" spans="1:9" ht="30" customHeight="1">
      <c r="A704" s="12">
        <v>76061211</v>
      </c>
      <c r="B704" s="13" t="s">
        <v>455</v>
      </c>
      <c r="C704" s="13" t="s">
        <v>459</v>
      </c>
      <c r="D704" s="13" t="s">
        <v>463</v>
      </c>
      <c r="E704" s="13" t="s">
        <v>467</v>
      </c>
      <c r="F704" s="13"/>
      <c r="G704" s="13"/>
      <c r="H704" s="13"/>
      <c r="I704" s="13"/>
    </row>
    <row r="705" spans="1:9" ht="30" customHeight="1">
      <c r="A705" s="12">
        <v>76061219</v>
      </c>
      <c r="B705" s="13" t="s">
        <v>455</v>
      </c>
      <c r="C705" s="13" t="s">
        <v>459</v>
      </c>
      <c r="D705" s="13" t="s">
        <v>463</v>
      </c>
      <c r="E705" s="13" t="s">
        <v>467</v>
      </c>
      <c r="F705" s="13"/>
      <c r="G705" s="13"/>
      <c r="H705" s="13"/>
      <c r="I705" s="13"/>
    </row>
    <row r="706" spans="1:9" ht="30" customHeight="1">
      <c r="A706" s="12">
        <v>76061230</v>
      </c>
      <c r="B706" s="13" t="s">
        <v>455</v>
      </c>
      <c r="C706" s="13" t="s">
        <v>459</v>
      </c>
      <c r="D706" s="13" t="s">
        <v>463</v>
      </c>
      <c r="E706" s="13" t="s">
        <v>467</v>
      </c>
      <c r="F706" s="13"/>
      <c r="G706" s="13"/>
      <c r="H706" s="13"/>
      <c r="I706" s="13"/>
    </row>
    <row r="707" spans="1:9" ht="30" customHeight="1">
      <c r="A707" s="12">
        <v>76061250</v>
      </c>
      <c r="B707" s="13" t="s">
        <v>455</v>
      </c>
      <c r="C707" s="13" t="s">
        <v>459</v>
      </c>
      <c r="D707" s="13" t="s">
        <v>463</v>
      </c>
      <c r="E707" s="13" t="s">
        <v>467</v>
      </c>
      <c r="F707" s="13"/>
      <c r="G707" s="13"/>
      <c r="H707" s="13"/>
      <c r="I707" s="13"/>
    </row>
    <row r="708" spans="1:9" ht="30" customHeight="1">
      <c r="A708" s="12">
        <v>76061292</v>
      </c>
      <c r="B708" s="13" t="s">
        <v>455</v>
      </c>
      <c r="C708" s="13" t="s">
        <v>459</v>
      </c>
      <c r="D708" s="13" t="s">
        <v>463</v>
      </c>
      <c r="E708" s="13" t="s">
        <v>467</v>
      </c>
      <c r="F708" s="13"/>
      <c r="G708" s="13"/>
      <c r="H708" s="13"/>
      <c r="I708" s="13"/>
    </row>
    <row r="709" spans="1:9" ht="30" customHeight="1">
      <c r="A709" s="12">
        <v>76061293</v>
      </c>
      <c r="B709" s="13" t="s">
        <v>455</v>
      </c>
      <c r="C709" s="13" t="s">
        <v>459</v>
      </c>
      <c r="D709" s="13" t="s">
        <v>463</v>
      </c>
      <c r="E709" s="13" t="s">
        <v>467</v>
      </c>
      <c r="F709" s="13"/>
      <c r="G709" s="13"/>
      <c r="H709" s="13"/>
      <c r="I709" s="13"/>
    </row>
    <row r="710" spans="1:9" ht="30" customHeight="1">
      <c r="A710" s="12">
        <v>76061299</v>
      </c>
      <c r="B710" s="13" t="s">
        <v>455</v>
      </c>
      <c r="C710" s="13" t="s">
        <v>459</v>
      </c>
      <c r="D710" s="13" t="s">
        <v>463</v>
      </c>
      <c r="E710" s="13" t="s">
        <v>467</v>
      </c>
      <c r="F710" s="13"/>
      <c r="G710" s="13"/>
      <c r="H710" s="13"/>
      <c r="I710" s="13"/>
    </row>
    <row r="711" spans="1:9" ht="30" customHeight="1">
      <c r="A711" s="12">
        <v>76069100</v>
      </c>
      <c r="B711" s="13" t="s">
        <v>455</v>
      </c>
      <c r="C711" s="13" t="s">
        <v>459</v>
      </c>
      <c r="D711" s="13" t="s">
        <v>463</v>
      </c>
      <c r="E711" s="13" t="s">
        <v>467</v>
      </c>
      <c r="F711" s="13"/>
      <c r="G711" s="13"/>
      <c r="H711" s="13"/>
      <c r="I711" s="13"/>
    </row>
    <row r="712" spans="1:9" ht="30" customHeight="1">
      <c r="A712" s="12">
        <v>76069200</v>
      </c>
      <c r="B712" s="13" t="s">
        <v>455</v>
      </c>
      <c r="C712" s="13" t="s">
        <v>459</v>
      </c>
      <c r="D712" s="13" t="s">
        <v>463</v>
      </c>
      <c r="E712" s="13" t="s">
        <v>467</v>
      </c>
      <c r="F712" s="13"/>
      <c r="G712" s="13"/>
      <c r="H712" s="13"/>
      <c r="I712" s="13"/>
    </row>
    <row r="713" spans="1:9" ht="30" customHeight="1">
      <c r="A713" s="12">
        <v>76070000</v>
      </c>
      <c r="B713" s="13" t="s">
        <v>455</v>
      </c>
      <c r="C713" s="13" t="s">
        <v>459</v>
      </c>
      <c r="D713" s="13" t="s">
        <v>463</v>
      </c>
      <c r="E713" s="13" t="s">
        <v>467</v>
      </c>
      <c r="F713" s="13"/>
      <c r="G713" s="13"/>
      <c r="H713" s="13"/>
      <c r="I713" s="13"/>
    </row>
    <row r="714" spans="1:9" ht="30" customHeight="1">
      <c r="A714" s="12">
        <v>76071100</v>
      </c>
      <c r="B714" s="13" t="s">
        <v>455</v>
      </c>
      <c r="C714" s="13" t="s">
        <v>459</v>
      </c>
      <c r="D714" s="13" t="s">
        <v>463</v>
      </c>
      <c r="E714" s="13" t="s">
        <v>467</v>
      </c>
      <c r="F714" s="13"/>
      <c r="G714" s="13"/>
      <c r="H714" s="13"/>
      <c r="I714" s="13"/>
    </row>
    <row r="715" spans="1:9" ht="30" customHeight="1">
      <c r="A715" s="12">
        <v>76071111</v>
      </c>
      <c r="B715" s="13" t="s">
        <v>455</v>
      </c>
      <c r="C715" s="13" t="s">
        <v>459</v>
      </c>
      <c r="D715" s="13" t="s">
        <v>463</v>
      </c>
      <c r="E715" s="13" t="s">
        <v>467</v>
      </c>
      <c r="F715" s="13"/>
      <c r="G715" s="13"/>
      <c r="H715" s="13"/>
      <c r="I715" s="13"/>
    </row>
    <row r="716" spans="1:9" ht="30" customHeight="1">
      <c r="A716" s="12">
        <v>76071119</v>
      </c>
      <c r="B716" s="13" t="s">
        <v>455</v>
      </c>
      <c r="C716" s="13" t="s">
        <v>459</v>
      </c>
      <c r="D716" s="13" t="s">
        <v>463</v>
      </c>
      <c r="E716" s="13" t="s">
        <v>467</v>
      </c>
      <c r="F716" s="13"/>
      <c r="G716" s="13"/>
      <c r="H716" s="13"/>
      <c r="I716" s="13"/>
    </row>
    <row r="717" spans="1:9" ht="30" customHeight="1">
      <c r="A717" s="12">
        <v>76071190</v>
      </c>
      <c r="B717" s="13" t="s">
        <v>455</v>
      </c>
      <c r="C717" s="13" t="s">
        <v>459</v>
      </c>
      <c r="D717" s="13" t="s">
        <v>463</v>
      </c>
      <c r="E717" s="13" t="s">
        <v>467</v>
      </c>
      <c r="F717" s="13"/>
      <c r="G717" s="13"/>
      <c r="H717" s="13"/>
      <c r="I717" s="13"/>
    </row>
    <row r="718" spans="1:9" ht="30" customHeight="1">
      <c r="A718" s="12">
        <v>76071900</v>
      </c>
      <c r="B718" s="13" t="s">
        <v>455</v>
      </c>
      <c r="C718" s="13" t="s">
        <v>459</v>
      </c>
      <c r="D718" s="13" t="s">
        <v>463</v>
      </c>
      <c r="E718" s="13" t="s">
        <v>467</v>
      </c>
      <c r="F718" s="13"/>
      <c r="G718" s="13"/>
      <c r="H718" s="13"/>
      <c r="I718" s="13"/>
    </row>
    <row r="719" spans="1:9" ht="30" customHeight="1">
      <c r="A719" s="12">
        <v>76071910</v>
      </c>
      <c r="B719" s="13" t="s">
        <v>455</v>
      </c>
      <c r="C719" s="13" t="s">
        <v>459</v>
      </c>
      <c r="D719" s="13" t="s">
        <v>463</v>
      </c>
      <c r="E719" s="13" t="s">
        <v>467</v>
      </c>
      <c r="F719" s="13"/>
      <c r="G719" s="13"/>
      <c r="H719" s="13"/>
      <c r="I719" s="13"/>
    </row>
    <row r="720" spans="1:9" ht="30" customHeight="1">
      <c r="A720" s="12">
        <v>76071990</v>
      </c>
      <c r="B720" s="13" t="s">
        <v>455</v>
      </c>
      <c r="C720" s="13" t="s">
        <v>459</v>
      </c>
      <c r="D720" s="13" t="s">
        <v>463</v>
      </c>
      <c r="E720" s="13" t="s">
        <v>467</v>
      </c>
      <c r="F720" s="13"/>
      <c r="G720" s="13"/>
      <c r="H720" s="13"/>
      <c r="I720" s="13"/>
    </row>
    <row r="721" spans="1:9" ht="30" customHeight="1">
      <c r="A721" s="12">
        <v>76072000</v>
      </c>
      <c r="B721" s="13" t="s">
        <v>455</v>
      </c>
      <c r="C721" s="13" t="s">
        <v>459</v>
      </c>
      <c r="D721" s="13" t="s">
        <v>463</v>
      </c>
      <c r="E721" s="13" t="s">
        <v>467</v>
      </c>
      <c r="F721" s="13"/>
      <c r="G721" s="13"/>
      <c r="H721" s="13"/>
      <c r="I721" s="13"/>
    </row>
    <row r="722" spans="1:9" ht="30" customHeight="1">
      <c r="A722" s="12">
        <v>76072010</v>
      </c>
      <c r="B722" s="13" t="s">
        <v>455</v>
      </c>
      <c r="C722" s="13" t="s">
        <v>459</v>
      </c>
      <c r="D722" s="13" t="s">
        <v>463</v>
      </c>
      <c r="E722" s="13" t="s">
        <v>467</v>
      </c>
      <c r="F722" s="13"/>
      <c r="G722" s="13"/>
      <c r="H722" s="13"/>
      <c r="I722" s="13"/>
    </row>
    <row r="723" spans="1:9" ht="30" customHeight="1">
      <c r="A723" s="12">
        <v>76072091</v>
      </c>
      <c r="B723" s="13" t="s">
        <v>455</v>
      </c>
      <c r="C723" s="13" t="s">
        <v>459</v>
      </c>
      <c r="D723" s="13" t="s">
        <v>463</v>
      </c>
      <c r="E723" s="13" t="s">
        <v>467</v>
      </c>
      <c r="F723" s="13"/>
      <c r="G723" s="13"/>
      <c r="H723" s="13"/>
      <c r="I723" s="13"/>
    </row>
    <row r="724" spans="1:9" ht="30" customHeight="1">
      <c r="A724" s="12">
        <v>76072099</v>
      </c>
      <c r="B724" s="13" t="s">
        <v>455</v>
      </c>
      <c r="C724" s="13" t="s">
        <v>459</v>
      </c>
      <c r="D724" s="13" t="s">
        <v>463</v>
      </c>
      <c r="E724" s="13" t="s">
        <v>467</v>
      </c>
      <c r="F724" s="13"/>
      <c r="G724" s="13"/>
      <c r="H724" s="13"/>
      <c r="I724" s="13"/>
    </row>
    <row r="725" spans="1:9" ht="30" customHeight="1">
      <c r="A725" s="12">
        <v>76080000</v>
      </c>
      <c r="B725" s="13" t="s">
        <v>455</v>
      </c>
      <c r="C725" s="13" t="s">
        <v>459</v>
      </c>
      <c r="D725" s="13" t="s">
        <v>463</v>
      </c>
      <c r="E725" s="13" t="s">
        <v>467</v>
      </c>
      <c r="F725" s="13"/>
      <c r="G725" s="13"/>
      <c r="H725" s="13"/>
      <c r="I725" s="13"/>
    </row>
    <row r="726" spans="1:9" ht="30" customHeight="1">
      <c r="A726" s="12">
        <v>76081000</v>
      </c>
      <c r="B726" s="13" t="s">
        <v>455</v>
      </c>
      <c r="C726" s="13" t="s">
        <v>459</v>
      </c>
      <c r="D726" s="13" t="s">
        <v>463</v>
      </c>
      <c r="E726" s="13" t="s">
        <v>467</v>
      </c>
      <c r="F726" s="13"/>
      <c r="G726" s="13"/>
      <c r="H726" s="13"/>
      <c r="I726" s="13"/>
    </row>
    <row r="727" spans="1:9" ht="30" customHeight="1">
      <c r="A727" s="12">
        <v>76082000</v>
      </c>
      <c r="B727" s="13" t="s">
        <v>455</v>
      </c>
      <c r="C727" s="13" t="s">
        <v>459</v>
      </c>
      <c r="D727" s="13" t="s">
        <v>463</v>
      </c>
      <c r="E727" s="13" t="s">
        <v>467</v>
      </c>
      <c r="F727" s="13"/>
      <c r="G727" s="13"/>
      <c r="H727" s="13"/>
      <c r="I727" s="13"/>
    </row>
    <row r="728" spans="1:9" ht="30" customHeight="1">
      <c r="A728" s="12">
        <v>76082020</v>
      </c>
      <c r="B728" s="13" t="s">
        <v>455</v>
      </c>
      <c r="C728" s="13" t="s">
        <v>459</v>
      </c>
      <c r="D728" s="13" t="s">
        <v>463</v>
      </c>
      <c r="E728" s="13" t="s">
        <v>467</v>
      </c>
      <c r="F728" s="13"/>
      <c r="G728" s="13"/>
      <c r="H728" s="13"/>
      <c r="I728" s="13"/>
    </row>
    <row r="729" spans="1:9" ht="30" customHeight="1">
      <c r="A729" s="12">
        <v>76082081</v>
      </c>
      <c r="B729" s="13" t="s">
        <v>455</v>
      </c>
      <c r="C729" s="13" t="s">
        <v>459</v>
      </c>
      <c r="D729" s="13" t="s">
        <v>463</v>
      </c>
      <c r="E729" s="13" t="s">
        <v>467</v>
      </c>
      <c r="F729" s="13"/>
      <c r="G729" s="13"/>
      <c r="H729" s="13"/>
      <c r="I729" s="13"/>
    </row>
    <row r="730" spans="1:9" ht="30" customHeight="1">
      <c r="A730" s="12">
        <v>76082089</v>
      </c>
      <c r="B730" s="13" t="s">
        <v>455</v>
      </c>
      <c r="C730" s="13" t="s">
        <v>459</v>
      </c>
      <c r="D730" s="13" t="s">
        <v>463</v>
      </c>
      <c r="E730" s="13" t="s">
        <v>467</v>
      </c>
      <c r="F730" s="13"/>
      <c r="G730" s="13"/>
      <c r="H730" s="13"/>
      <c r="I730" s="13"/>
    </row>
    <row r="731" spans="1:9" ht="30" customHeight="1">
      <c r="A731" s="12">
        <v>76090000</v>
      </c>
      <c r="B731" s="13" t="s">
        <v>455</v>
      </c>
      <c r="C731" s="13" t="s">
        <v>459</v>
      </c>
      <c r="D731" s="13" t="s">
        <v>463</v>
      </c>
      <c r="E731" s="13" t="s">
        <v>467</v>
      </c>
      <c r="F731" s="13"/>
      <c r="G731" s="13"/>
      <c r="H731" s="13"/>
      <c r="I731" s="13"/>
    </row>
    <row r="732" spans="1:9" ht="30" customHeight="1">
      <c r="A732" s="12">
        <v>76100000</v>
      </c>
      <c r="B732" s="13" t="s">
        <v>455</v>
      </c>
      <c r="C732" s="13" t="s">
        <v>459</v>
      </c>
      <c r="D732" s="13" t="s">
        <v>463</v>
      </c>
      <c r="E732" s="13" t="s">
        <v>467</v>
      </c>
      <c r="F732" s="13"/>
      <c r="G732" s="13"/>
      <c r="H732" s="13"/>
      <c r="I732" s="13"/>
    </row>
    <row r="733" spans="1:9" ht="30" customHeight="1">
      <c r="A733" s="12">
        <v>76101000</v>
      </c>
      <c r="B733" s="13" t="s">
        <v>455</v>
      </c>
      <c r="C733" s="13" t="s">
        <v>459</v>
      </c>
      <c r="D733" s="13" t="s">
        <v>463</v>
      </c>
      <c r="E733" s="13" t="s">
        <v>467</v>
      </c>
      <c r="F733" s="13"/>
      <c r="G733" s="13"/>
      <c r="H733" s="13"/>
      <c r="I733" s="13"/>
    </row>
    <row r="734" spans="1:9" ht="30" customHeight="1">
      <c r="A734" s="12">
        <v>76109000</v>
      </c>
      <c r="B734" s="13" t="s">
        <v>455</v>
      </c>
      <c r="C734" s="13" t="s">
        <v>459</v>
      </c>
      <c r="D734" s="13" t="s">
        <v>463</v>
      </c>
      <c r="E734" s="13" t="s">
        <v>467</v>
      </c>
      <c r="F734" s="13"/>
      <c r="G734" s="13"/>
      <c r="H734" s="13"/>
      <c r="I734" s="13"/>
    </row>
    <row r="735" spans="1:9" ht="30" customHeight="1">
      <c r="A735" s="12">
        <v>76109010</v>
      </c>
      <c r="B735" s="13" t="s">
        <v>455</v>
      </c>
      <c r="C735" s="13" t="s">
        <v>459</v>
      </c>
      <c r="D735" s="13" t="s">
        <v>463</v>
      </c>
      <c r="E735" s="13" t="s">
        <v>467</v>
      </c>
      <c r="F735" s="13"/>
      <c r="G735" s="13"/>
      <c r="H735" s="13"/>
      <c r="I735" s="13"/>
    </row>
    <row r="736" spans="1:9" ht="30" customHeight="1">
      <c r="A736" s="12">
        <v>76109090</v>
      </c>
      <c r="B736" s="13" t="s">
        <v>455</v>
      </c>
      <c r="C736" s="13" t="s">
        <v>459</v>
      </c>
      <c r="D736" s="13" t="s">
        <v>463</v>
      </c>
      <c r="E736" s="13" t="s">
        <v>467</v>
      </c>
      <c r="F736" s="13"/>
      <c r="G736" s="13"/>
      <c r="H736" s="13"/>
      <c r="I736" s="13"/>
    </row>
    <row r="737" spans="1:9" ht="30" customHeight="1">
      <c r="A737" s="12">
        <v>76110000</v>
      </c>
      <c r="B737" s="13" t="s">
        <v>455</v>
      </c>
      <c r="C737" s="13" t="s">
        <v>459</v>
      </c>
      <c r="D737" s="13" t="s">
        <v>463</v>
      </c>
      <c r="E737" s="13" t="s">
        <v>467</v>
      </c>
      <c r="F737" s="13"/>
      <c r="G737" s="13"/>
      <c r="H737" s="13"/>
      <c r="I737" s="13"/>
    </row>
    <row r="738" spans="1:9" ht="30" customHeight="1">
      <c r="A738" s="12">
        <v>76120000</v>
      </c>
      <c r="B738" s="13" t="s">
        <v>455</v>
      </c>
      <c r="C738" s="13" t="s">
        <v>459</v>
      </c>
      <c r="D738" s="13" t="s">
        <v>463</v>
      </c>
      <c r="E738" s="13" t="s">
        <v>467</v>
      </c>
      <c r="F738" s="13"/>
      <c r="G738" s="13"/>
      <c r="H738" s="13"/>
      <c r="I738" s="13"/>
    </row>
    <row r="739" spans="1:9" ht="30" customHeight="1">
      <c r="A739" s="12">
        <v>76121000</v>
      </c>
      <c r="B739" s="13" t="s">
        <v>455</v>
      </c>
      <c r="C739" s="13" t="s">
        <v>459</v>
      </c>
      <c r="D739" s="13" t="s">
        <v>463</v>
      </c>
      <c r="E739" s="13" t="s">
        <v>467</v>
      </c>
      <c r="F739" s="13"/>
      <c r="G739" s="13"/>
      <c r="H739" s="13"/>
      <c r="I739" s="13"/>
    </row>
    <row r="740" spans="1:9" ht="30" customHeight="1">
      <c r="A740" s="12">
        <v>76129000</v>
      </c>
      <c r="B740" s="13" t="s">
        <v>455</v>
      </c>
      <c r="C740" s="13" t="s">
        <v>459</v>
      </c>
      <c r="D740" s="13" t="s">
        <v>463</v>
      </c>
      <c r="E740" s="13" t="s">
        <v>467</v>
      </c>
      <c r="F740" s="13"/>
      <c r="G740" s="13"/>
      <c r="H740" s="13"/>
      <c r="I740" s="13"/>
    </row>
    <row r="741" spans="1:9" ht="30" customHeight="1">
      <c r="A741" s="12">
        <v>76129020</v>
      </c>
      <c r="B741" s="13" t="s">
        <v>455</v>
      </c>
      <c r="C741" s="13" t="s">
        <v>459</v>
      </c>
      <c r="D741" s="13" t="s">
        <v>463</v>
      </c>
      <c r="E741" s="13" t="s">
        <v>467</v>
      </c>
      <c r="F741" s="13"/>
      <c r="G741" s="13"/>
      <c r="H741" s="13"/>
      <c r="I741" s="13"/>
    </row>
    <row r="742" spans="1:9" ht="30" customHeight="1">
      <c r="A742" s="12">
        <v>76129030</v>
      </c>
      <c r="B742" s="13" t="s">
        <v>455</v>
      </c>
      <c r="C742" s="13" t="s">
        <v>459</v>
      </c>
      <c r="D742" s="13" t="s">
        <v>463</v>
      </c>
      <c r="E742" s="13" t="s">
        <v>467</v>
      </c>
      <c r="F742" s="13"/>
      <c r="G742" s="13"/>
      <c r="H742" s="13"/>
      <c r="I742" s="13"/>
    </row>
    <row r="743" spans="1:9" ht="30" customHeight="1">
      <c r="A743" s="12">
        <v>76129080</v>
      </c>
      <c r="B743" s="13" t="s">
        <v>455</v>
      </c>
      <c r="C743" s="13" t="s">
        <v>459</v>
      </c>
      <c r="D743" s="13" t="s">
        <v>463</v>
      </c>
      <c r="E743" s="13" t="s">
        <v>467</v>
      </c>
      <c r="F743" s="13"/>
      <c r="G743" s="13"/>
      <c r="H743" s="13"/>
      <c r="I743" s="13"/>
    </row>
    <row r="744" spans="1:9" ht="30" customHeight="1">
      <c r="A744" s="12">
        <v>76130000</v>
      </c>
      <c r="B744" s="13" t="s">
        <v>455</v>
      </c>
      <c r="C744" s="13" t="s">
        <v>459</v>
      </c>
      <c r="D744" s="13" t="s">
        <v>463</v>
      </c>
      <c r="E744" s="13" t="s">
        <v>467</v>
      </c>
      <c r="F744" s="13"/>
      <c r="G744" s="13"/>
      <c r="H744" s="13"/>
      <c r="I744" s="13"/>
    </row>
    <row r="745" spans="1:9" ht="30" customHeight="1">
      <c r="A745" s="12">
        <v>76140000</v>
      </c>
      <c r="B745" s="13" t="s">
        <v>455</v>
      </c>
      <c r="C745" s="13" t="s">
        <v>459</v>
      </c>
      <c r="D745" s="13" t="s">
        <v>463</v>
      </c>
      <c r="E745" s="13" t="s">
        <v>467</v>
      </c>
      <c r="F745" s="13"/>
      <c r="G745" s="13"/>
      <c r="H745" s="13"/>
      <c r="I745" s="13"/>
    </row>
    <row r="746" spans="1:9" ht="30" customHeight="1">
      <c r="A746" s="12">
        <v>76141000</v>
      </c>
      <c r="B746" s="13" t="s">
        <v>455</v>
      </c>
      <c r="C746" s="13" t="s">
        <v>459</v>
      </c>
      <c r="D746" s="13" t="s">
        <v>463</v>
      </c>
      <c r="E746" s="13" t="s">
        <v>467</v>
      </c>
      <c r="F746" s="13"/>
      <c r="G746" s="13"/>
      <c r="H746" s="13"/>
      <c r="I746" s="13"/>
    </row>
    <row r="747" spans="1:9" ht="30" customHeight="1">
      <c r="A747" s="12">
        <v>76149000</v>
      </c>
      <c r="B747" s="13" t="s">
        <v>455</v>
      </c>
      <c r="C747" s="13" t="s">
        <v>459</v>
      </c>
      <c r="D747" s="13" t="s">
        <v>463</v>
      </c>
      <c r="E747" s="13" t="s">
        <v>467</v>
      </c>
      <c r="F747" s="13"/>
      <c r="G747" s="13"/>
      <c r="H747" s="13"/>
      <c r="I747" s="13"/>
    </row>
    <row r="748" spans="1:9" ht="30" customHeight="1">
      <c r="A748" s="12">
        <v>28041000</v>
      </c>
      <c r="B748" s="13" t="s">
        <v>326</v>
      </c>
      <c r="C748" s="13" t="s">
        <v>333</v>
      </c>
      <c r="D748" s="13" t="s">
        <v>337</v>
      </c>
      <c r="E748" s="13" t="s">
        <v>341</v>
      </c>
      <c r="F748" s="13" t="s">
        <v>346</v>
      </c>
      <c r="G748" s="13" t="s">
        <v>350</v>
      </c>
      <c r="H748" s="13" t="s">
        <v>355</v>
      </c>
      <c r="I748" s="13" t="s">
        <v>359</v>
      </c>
    </row>
    <row r="749" spans="1:9" ht="30" customHeight="1">
      <c r="A749" s="12">
        <v>76160000</v>
      </c>
      <c r="B749" s="13" t="s">
        <v>455</v>
      </c>
      <c r="C749" s="13" t="s">
        <v>459</v>
      </c>
      <c r="D749" s="13" t="s">
        <v>463</v>
      </c>
      <c r="E749" s="13" t="s">
        <v>467</v>
      </c>
      <c r="F749" s="13"/>
      <c r="G749" s="13"/>
      <c r="H749" s="13"/>
      <c r="I749" s="13"/>
    </row>
    <row r="750" spans="1:9" ht="30" customHeight="1">
      <c r="A750" s="12">
        <v>76161000</v>
      </c>
      <c r="B750" s="13" t="s">
        <v>455</v>
      </c>
      <c r="C750" s="13" t="s">
        <v>459</v>
      </c>
      <c r="D750" s="13" t="s">
        <v>463</v>
      </c>
      <c r="E750" s="13" t="s">
        <v>467</v>
      </c>
      <c r="F750" s="13"/>
      <c r="G750" s="13"/>
      <c r="H750" s="13"/>
      <c r="I750" s="13"/>
    </row>
    <row r="751" spans="1:9" ht="30" customHeight="1">
      <c r="A751" s="12">
        <v>76169100</v>
      </c>
      <c r="B751" s="13" t="s">
        <v>455</v>
      </c>
      <c r="C751" s="13" t="s">
        <v>459</v>
      </c>
      <c r="D751" s="13" t="s">
        <v>463</v>
      </c>
      <c r="E751" s="13" t="s">
        <v>467</v>
      </c>
      <c r="F751" s="13"/>
      <c r="G751" s="13"/>
      <c r="H751" s="13"/>
      <c r="I751" s="13"/>
    </row>
    <row r="752" spans="1:9" ht="30" customHeight="1">
      <c r="A752" s="12">
        <v>76169900</v>
      </c>
      <c r="B752" s="13" t="s">
        <v>455</v>
      </c>
      <c r="C752" s="13" t="s">
        <v>459</v>
      </c>
      <c r="D752" s="13" t="s">
        <v>463</v>
      </c>
      <c r="E752" s="13" t="s">
        <v>467</v>
      </c>
      <c r="F752" s="13"/>
      <c r="G752" s="13"/>
      <c r="H752" s="13"/>
      <c r="I752" s="13"/>
    </row>
    <row r="753" spans="1:9" ht="30" customHeight="1">
      <c r="A753" s="12">
        <v>76169910</v>
      </c>
      <c r="B753" s="13" t="s">
        <v>455</v>
      </c>
      <c r="C753" s="13" t="s">
        <v>459</v>
      </c>
      <c r="D753" s="13" t="s">
        <v>463</v>
      </c>
      <c r="E753" s="13" t="s">
        <v>467</v>
      </c>
      <c r="F753" s="13"/>
      <c r="G753" s="13"/>
      <c r="H753" s="13"/>
      <c r="I753" s="13"/>
    </row>
    <row r="754" spans="1:9" ht="30" customHeight="1">
      <c r="A754" s="12">
        <v>76169990</v>
      </c>
      <c r="B754" s="13" t="s">
        <v>455</v>
      </c>
      <c r="C754" s="13" t="s">
        <v>459</v>
      </c>
      <c r="D754" s="13" t="s">
        <v>463</v>
      </c>
      <c r="E754" s="13" t="s">
        <v>467</v>
      </c>
      <c r="F754" s="13"/>
      <c r="G754" s="13"/>
      <c r="H754" s="13"/>
      <c r="I754" s="13"/>
    </row>
    <row r="755" spans="1:9" ht="30" customHeight="1"/>
    <row r="756" spans="1:9" ht="30" customHeight="1"/>
    <row r="757" spans="1:9" ht="30" customHeight="1"/>
    <row r="758" spans="1:9" ht="30" customHeight="1"/>
    <row r="759" spans="1:9" ht="30" customHeight="1"/>
    <row r="760" spans="1:9" ht="30" customHeight="1"/>
    <row r="761" spans="1:9" ht="30" customHeight="1"/>
    <row r="762" spans="1:9" ht="30" customHeight="1"/>
    <row r="763" spans="1:9" ht="30" customHeight="1"/>
    <row r="764" spans="1:9" ht="30" customHeight="1"/>
    <row r="765" spans="1:9" ht="30" customHeight="1"/>
    <row r="766" spans="1:9" ht="30" customHeight="1"/>
    <row r="767" spans="1:9" ht="30" customHeight="1"/>
    <row r="768" spans="1:9" ht="30" customHeight="1"/>
    <row r="769" ht="30" customHeight="1"/>
    <row r="770" ht="30" customHeight="1"/>
    <row r="771" ht="30" customHeight="1"/>
    <row r="772" ht="30" customHeight="1"/>
    <row r="773" ht="30" customHeight="1"/>
    <row r="774" ht="30" customHeight="1"/>
    <row r="775" ht="30" customHeight="1"/>
    <row r="776" ht="30" customHeight="1"/>
    <row r="777" ht="30" customHeight="1"/>
    <row r="778" ht="30" customHeight="1"/>
    <row r="779" ht="30" customHeight="1"/>
    <row r="780" ht="30" customHeight="1"/>
    <row r="781" ht="30" customHeight="1"/>
    <row r="782" ht="30" customHeight="1"/>
    <row r="783" ht="30" customHeight="1"/>
    <row r="784" ht="30" customHeight="1"/>
    <row r="785" ht="30" customHeight="1"/>
    <row r="786" ht="30" customHeight="1"/>
    <row r="787" ht="30" customHeight="1"/>
    <row r="788" ht="30" customHeight="1"/>
    <row r="789" ht="30" customHeight="1"/>
    <row r="790" ht="30" customHeight="1"/>
    <row r="791" ht="30" customHeight="1"/>
    <row r="792" ht="30" customHeight="1"/>
    <row r="793" ht="30" customHeight="1"/>
    <row r="794" ht="30" customHeight="1"/>
    <row r="795" ht="30" customHeight="1"/>
    <row r="796" ht="30" customHeight="1"/>
    <row r="797" ht="30" customHeight="1"/>
    <row r="798" ht="30" customHeight="1"/>
    <row r="799" ht="30" customHeight="1"/>
    <row r="800" ht="30" customHeight="1"/>
    <row r="801" ht="30" customHeight="1"/>
    <row r="802" ht="30" customHeight="1"/>
    <row r="803" ht="30" customHeight="1"/>
    <row r="804" ht="30" customHeight="1"/>
    <row r="805" ht="30" customHeight="1"/>
    <row r="806" ht="30" customHeight="1"/>
    <row r="807" ht="30" customHeight="1"/>
    <row r="808" ht="30" customHeight="1"/>
    <row r="809" ht="30" customHeight="1"/>
    <row r="810" ht="30" customHeight="1"/>
    <row r="811" ht="30" customHeight="1"/>
    <row r="812" ht="30" customHeight="1"/>
    <row r="813" ht="30" customHeight="1"/>
    <row r="814" ht="30" customHeight="1"/>
    <row r="815" ht="30" customHeight="1"/>
    <row r="816" ht="30" customHeight="1"/>
    <row r="817" ht="30" customHeight="1"/>
    <row r="818" ht="30" customHeight="1"/>
    <row r="819" ht="30" customHeight="1"/>
    <row r="820" ht="30" customHeight="1"/>
    <row r="821" ht="30" customHeight="1"/>
    <row r="822" ht="30" customHeight="1"/>
    <row r="823" ht="30" customHeight="1"/>
    <row r="824" ht="30" customHeight="1"/>
    <row r="825" ht="30" customHeight="1"/>
    <row r="826" ht="30" customHeight="1"/>
    <row r="827" ht="30" customHeight="1"/>
    <row r="828" ht="30" customHeight="1"/>
    <row r="829" ht="30" customHeight="1"/>
    <row r="830" ht="30" customHeight="1"/>
    <row r="831" ht="30" customHeight="1"/>
    <row r="832" ht="30" customHeight="1"/>
    <row r="833" ht="30" customHeight="1"/>
    <row r="834" ht="30" customHeight="1"/>
    <row r="835" ht="30" customHeight="1"/>
    <row r="836" ht="30" customHeight="1"/>
    <row r="837" ht="30" customHeight="1"/>
    <row r="838" ht="30" customHeight="1"/>
    <row r="839" ht="30" customHeight="1"/>
    <row r="840" ht="30" customHeight="1"/>
    <row r="841" ht="30" customHeight="1"/>
    <row r="842" ht="30" customHeight="1"/>
    <row r="843" ht="30" customHeight="1"/>
    <row r="844" ht="30" customHeight="1"/>
    <row r="845" ht="30" customHeight="1"/>
    <row r="846" ht="30" customHeight="1"/>
    <row r="847" ht="30" customHeight="1"/>
    <row r="848" ht="30" customHeight="1"/>
    <row r="849" ht="30" customHeight="1"/>
    <row r="850" ht="30" customHeight="1"/>
    <row r="851" ht="30" customHeight="1"/>
    <row r="852" ht="30" customHeight="1"/>
    <row r="853" ht="30" customHeight="1"/>
    <row r="854" ht="30" customHeight="1"/>
    <row r="855" ht="30" customHeight="1"/>
    <row r="856" ht="30" customHeight="1"/>
    <row r="857" ht="30" customHeight="1"/>
    <row r="858" ht="30" customHeight="1"/>
    <row r="859" ht="30" customHeight="1"/>
    <row r="860" ht="30" customHeight="1"/>
    <row r="861" ht="30" customHeight="1"/>
    <row r="862" ht="30" customHeight="1"/>
    <row r="863" ht="30" customHeight="1"/>
    <row r="864" ht="30" customHeight="1"/>
    <row r="865" ht="30" customHeight="1"/>
    <row r="866" ht="30" customHeight="1"/>
    <row r="867" ht="30" customHeight="1"/>
    <row r="868" ht="30" customHeight="1"/>
    <row r="869" ht="30" customHeight="1"/>
    <row r="870" ht="30" customHeight="1"/>
    <row r="871" ht="30" customHeight="1"/>
    <row r="872" ht="30" customHeight="1"/>
    <row r="873" ht="30" customHeight="1"/>
    <row r="874" ht="30" customHeight="1"/>
    <row r="875" ht="30" customHeight="1"/>
    <row r="876" ht="30" customHeight="1"/>
    <row r="877" ht="30" customHeight="1"/>
    <row r="878" ht="30" customHeight="1"/>
    <row r="879" ht="30" customHeight="1"/>
    <row r="880" ht="30" customHeight="1"/>
    <row r="881" ht="30" customHeight="1"/>
    <row r="882" ht="30" customHeight="1"/>
    <row r="883" ht="30" customHeight="1"/>
    <row r="884" ht="30" customHeight="1"/>
    <row r="885" ht="30" customHeight="1"/>
    <row r="886" ht="30" customHeight="1"/>
    <row r="887" ht="30" customHeight="1"/>
    <row r="888" ht="30" customHeight="1"/>
    <row r="889" ht="30" customHeight="1"/>
    <row r="890" ht="30" customHeight="1"/>
    <row r="891" ht="30" customHeight="1"/>
    <row r="892" ht="30" customHeight="1"/>
    <row r="893" ht="30" customHeight="1"/>
    <row r="894" ht="30" customHeight="1"/>
    <row r="895" ht="30" customHeight="1"/>
    <row r="896" ht="30" customHeight="1"/>
    <row r="897" ht="30" customHeight="1"/>
    <row r="898" ht="30" customHeight="1"/>
    <row r="899" ht="30" customHeight="1"/>
    <row r="900" ht="30" customHeight="1"/>
    <row r="901" ht="30" customHeight="1"/>
    <row r="902" ht="30" customHeight="1"/>
    <row r="903" ht="30" customHeight="1"/>
    <row r="904" ht="30" customHeight="1"/>
    <row r="905" ht="30" customHeight="1"/>
    <row r="906" ht="30" customHeight="1"/>
    <row r="907" ht="30" customHeight="1"/>
    <row r="908" ht="30" customHeight="1"/>
    <row r="909" ht="30" customHeight="1"/>
    <row r="910" ht="30" customHeight="1"/>
    <row r="911" ht="30" customHeight="1"/>
    <row r="912" ht="30" customHeight="1"/>
    <row r="913" ht="30" customHeight="1"/>
    <row r="914" ht="30" customHeight="1"/>
    <row r="915" ht="30" customHeight="1"/>
    <row r="916" ht="30" customHeight="1"/>
    <row r="917" ht="30" customHeight="1"/>
    <row r="918" ht="30" customHeight="1"/>
    <row r="919" ht="30" customHeight="1"/>
    <row r="920" ht="30" customHeight="1"/>
    <row r="921" ht="30" customHeight="1"/>
    <row r="922" ht="30" customHeight="1"/>
    <row r="923" ht="30" customHeight="1"/>
    <row r="924" ht="30" customHeight="1"/>
    <row r="925" ht="30" customHeight="1"/>
    <row r="926" ht="30" customHeight="1"/>
    <row r="927" ht="30" customHeight="1"/>
    <row r="928" ht="30" customHeight="1"/>
    <row r="929" ht="30" customHeight="1"/>
    <row r="930" ht="30" customHeight="1"/>
    <row r="931" ht="30" customHeight="1"/>
    <row r="932" ht="30" customHeight="1"/>
    <row r="933" ht="30" customHeight="1"/>
    <row r="934" ht="30" customHeight="1"/>
    <row r="935" ht="30" customHeight="1"/>
    <row r="936" ht="30" customHeight="1"/>
    <row r="937" ht="30" customHeight="1"/>
    <row r="938" ht="30" customHeight="1"/>
    <row r="939" ht="30" customHeight="1"/>
    <row r="940" ht="30" customHeight="1"/>
    <row r="941" ht="30" customHeight="1"/>
    <row r="942" ht="30" customHeight="1"/>
    <row r="943" ht="30" customHeight="1"/>
    <row r="944" ht="30" customHeight="1"/>
    <row r="945" ht="30" customHeight="1"/>
    <row r="946" ht="30" customHeight="1"/>
    <row r="947" ht="30" customHeight="1"/>
    <row r="948" ht="30" customHeight="1"/>
    <row r="949" ht="30" customHeight="1"/>
    <row r="950" ht="30" customHeight="1"/>
    <row r="951" ht="30" customHeight="1"/>
    <row r="952" ht="30" customHeight="1"/>
    <row r="953" ht="30" customHeight="1"/>
    <row r="954" ht="30" customHeight="1"/>
    <row r="955" ht="30" customHeight="1"/>
    <row r="956" ht="30" customHeight="1"/>
    <row r="957" ht="30" customHeight="1"/>
    <row r="958" ht="30" customHeight="1"/>
    <row r="959" ht="30" customHeight="1"/>
    <row r="960" ht="30" customHeight="1"/>
    <row r="961" ht="30" customHeight="1"/>
    <row r="962" ht="30" customHeight="1"/>
    <row r="963" ht="30" customHeight="1"/>
    <row r="964" ht="30" customHeight="1"/>
    <row r="965" ht="30" customHeight="1"/>
    <row r="966" ht="30" customHeight="1"/>
    <row r="967" ht="30" customHeight="1"/>
    <row r="968" ht="30" customHeight="1"/>
    <row r="969" ht="30" customHeight="1"/>
    <row r="970" ht="30" customHeight="1"/>
    <row r="971" ht="30" customHeight="1"/>
    <row r="972" ht="30" customHeight="1"/>
    <row r="973" ht="30" customHeight="1"/>
    <row r="974" ht="30" customHeight="1"/>
    <row r="975" ht="30" customHeight="1"/>
    <row r="976" ht="30" customHeight="1"/>
    <row r="977" ht="30" customHeight="1"/>
    <row r="978" ht="30" customHeight="1"/>
    <row r="979" ht="30" customHeight="1"/>
    <row r="980" ht="30" customHeight="1"/>
    <row r="981" ht="30" customHeight="1"/>
    <row r="982" ht="30" customHeight="1"/>
    <row r="983" ht="30" customHeight="1"/>
    <row r="984" ht="30" customHeight="1"/>
    <row r="985" ht="30" customHeight="1"/>
    <row r="986" ht="30" customHeight="1"/>
    <row r="987" ht="30" customHeight="1"/>
    <row r="988" ht="30" customHeight="1"/>
    <row r="989" ht="30" customHeight="1"/>
    <row r="990" ht="30" customHeight="1"/>
    <row r="991" ht="30" customHeight="1"/>
    <row r="992" ht="30" customHeight="1"/>
    <row r="993" ht="30" customHeight="1"/>
    <row r="994" ht="30" customHeight="1"/>
    <row r="995" ht="30" customHeight="1"/>
    <row r="996" ht="30" customHeight="1"/>
    <row r="997" ht="30" customHeight="1"/>
    <row r="998" ht="30" customHeight="1"/>
    <row r="999" ht="30" customHeight="1"/>
    <row r="1000" ht="30" customHeight="1"/>
  </sheetData>
  <mergeCells count="1">
    <mergeCell ref="B1:I1"/>
  </mergeCells>
  <pageMargins left="0.7" right="0.7" top="0.78740157499999996" bottom="0.78740157499999996"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9">
    <outlinePr summaryBelow="0" summaryRight="0"/>
  </sheetPr>
  <dimension ref="A1:P1000"/>
  <sheetViews>
    <sheetView workbookViewId="0">
      <selection activeCell="T41" sqref="T41"/>
    </sheetView>
  </sheetViews>
  <sheetFormatPr baseColWidth="10" defaultColWidth="12.6640625" defaultRowHeight="15" customHeight="1"/>
  <cols>
    <col min="1" max="1" width="3.6640625" customWidth="1"/>
    <col min="2" max="2" width="18.1640625" customWidth="1"/>
    <col min="3" max="3" width="25.5" customWidth="1"/>
    <col min="4" max="4" width="3.6640625" customWidth="1"/>
    <col min="5" max="5" width="22" customWidth="1"/>
    <col min="6" max="6" width="40.6640625" customWidth="1"/>
    <col min="7" max="7" width="3.6640625" customWidth="1"/>
    <col min="8" max="8" width="18.1640625" customWidth="1"/>
    <col min="9" max="9" width="7.33203125" customWidth="1"/>
    <col min="10" max="10" width="47" customWidth="1"/>
    <col min="11" max="13" width="7.33203125" customWidth="1"/>
    <col min="14" max="14" width="13.33203125" customWidth="1"/>
    <col min="15" max="27" width="7.33203125" customWidth="1"/>
  </cols>
  <sheetData>
    <row r="1" spans="1:13" ht="15.75" customHeight="1">
      <c r="A1" s="464" t="s">
        <v>471</v>
      </c>
      <c r="B1" s="462"/>
      <c r="C1" s="463"/>
      <c r="D1" s="464" t="s">
        <v>472</v>
      </c>
      <c r="E1" s="463"/>
      <c r="F1" s="45"/>
      <c r="G1" s="465" t="s">
        <v>473</v>
      </c>
      <c r="H1" s="463"/>
      <c r="I1" s="466" t="s">
        <v>474</v>
      </c>
      <c r="J1" s="467"/>
      <c r="K1" s="298" t="s">
        <v>475</v>
      </c>
      <c r="L1" s="298" t="s">
        <v>476</v>
      </c>
      <c r="M1" s="18" t="s">
        <v>477</v>
      </c>
    </row>
    <row r="2" spans="1:13" ht="15.75" customHeight="1">
      <c r="A2" s="19" t="s">
        <v>478</v>
      </c>
      <c r="B2" s="19" t="s">
        <v>479</v>
      </c>
      <c r="C2" s="13" t="s">
        <v>479</v>
      </c>
      <c r="D2" s="20" t="s">
        <v>480</v>
      </c>
      <c r="E2" s="21" t="s">
        <v>481</v>
      </c>
      <c r="F2" s="46" t="s">
        <v>482</v>
      </c>
      <c r="G2" s="22" t="s">
        <v>478</v>
      </c>
      <c r="H2" s="23" t="s">
        <v>479</v>
      </c>
      <c r="I2" s="24" t="s">
        <v>478</v>
      </c>
      <c r="J2" s="24" t="s">
        <v>479</v>
      </c>
      <c r="K2" s="25"/>
      <c r="L2" s="24"/>
      <c r="M2" s="299"/>
    </row>
    <row r="3" spans="1:13" ht="15.75" customHeight="1">
      <c r="A3" s="19" t="s">
        <v>483</v>
      </c>
      <c r="B3" s="19" t="s">
        <v>484</v>
      </c>
      <c r="C3" s="13" t="s">
        <v>485</v>
      </c>
      <c r="D3" s="20" t="s">
        <v>486</v>
      </c>
      <c r="E3" s="21" t="s">
        <v>487</v>
      </c>
      <c r="F3" s="46" t="s">
        <v>488</v>
      </c>
      <c r="G3" s="22" t="s">
        <v>483</v>
      </c>
      <c r="H3" s="26" t="s">
        <v>484</v>
      </c>
      <c r="I3" s="27" t="s">
        <v>483</v>
      </c>
      <c r="J3" s="27" t="s">
        <v>485</v>
      </c>
      <c r="K3" s="28"/>
      <c r="L3" s="27"/>
    </row>
    <row r="4" spans="1:13" ht="15.75" customHeight="1">
      <c r="A4" s="19" t="s">
        <v>489</v>
      </c>
      <c r="B4" s="19" t="s">
        <v>490</v>
      </c>
      <c r="C4" s="13" t="s">
        <v>490</v>
      </c>
      <c r="D4" s="20" t="s">
        <v>491</v>
      </c>
      <c r="E4" s="21" t="s">
        <v>492</v>
      </c>
      <c r="F4" s="46" t="s">
        <v>493</v>
      </c>
      <c r="G4" s="22" t="s">
        <v>489</v>
      </c>
      <c r="H4" s="26" t="s">
        <v>490</v>
      </c>
      <c r="I4" s="27" t="s">
        <v>489</v>
      </c>
      <c r="J4" s="27" t="s">
        <v>490</v>
      </c>
      <c r="K4" s="28"/>
      <c r="L4" s="27"/>
    </row>
    <row r="5" spans="1:13" ht="15.75" customHeight="1">
      <c r="A5" s="19" t="s">
        <v>494</v>
      </c>
      <c r="B5" s="19" t="s">
        <v>495</v>
      </c>
      <c r="C5" s="13" t="s">
        <v>496</v>
      </c>
      <c r="D5" s="20" t="s">
        <v>497</v>
      </c>
      <c r="E5" s="21" t="s">
        <v>498</v>
      </c>
      <c r="F5" s="46" t="s">
        <v>499</v>
      </c>
      <c r="G5" s="22" t="s">
        <v>494</v>
      </c>
      <c r="H5" s="26" t="s">
        <v>495</v>
      </c>
      <c r="I5" s="27" t="s">
        <v>494</v>
      </c>
      <c r="J5" s="27" t="s">
        <v>496</v>
      </c>
      <c r="K5" s="28"/>
      <c r="L5" s="27"/>
    </row>
    <row r="6" spans="1:13" ht="15.75" customHeight="1">
      <c r="A6" s="19" t="s">
        <v>500</v>
      </c>
      <c r="B6" s="19" t="s">
        <v>501</v>
      </c>
      <c r="C6" s="13" t="s">
        <v>501</v>
      </c>
      <c r="D6" s="20" t="s">
        <v>502</v>
      </c>
      <c r="E6" s="21" t="s">
        <v>503</v>
      </c>
      <c r="F6" s="46" t="s">
        <v>504</v>
      </c>
      <c r="G6" s="22" t="s">
        <v>500</v>
      </c>
      <c r="H6" s="26" t="s">
        <v>501</v>
      </c>
      <c r="I6" s="27" t="s">
        <v>500</v>
      </c>
      <c r="J6" s="27" t="s">
        <v>501</v>
      </c>
      <c r="K6" s="28"/>
      <c r="L6" s="27"/>
    </row>
    <row r="7" spans="1:13" ht="15.75" customHeight="1">
      <c r="A7" s="19" t="s">
        <v>505</v>
      </c>
      <c r="B7" s="19" t="s">
        <v>506</v>
      </c>
      <c r="C7" s="13" t="s">
        <v>507</v>
      </c>
      <c r="D7" s="20" t="s">
        <v>508</v>
      </c>
      <c r="E7" s="21" t="s">
        <v>509</v>
      </c>
      <c r="F7" s="46" t="s">
        <v>510</v>
      </c>
      <c r="G7" s="22" t="s">
        <v>505</v>
      </c>
      <c r="H7" s="26" t="s">
        <v>506</v>
      </c>
      <c r="I7" s="27" t="s">
        <v>505</v>
      </c>
      <c r="J7" s="27" t="s">
        <v>507</v>
      </c>
      <c r="K7" s="28"/>
      <c r="L7" s="27"/>
    </row>
    <row r="8" spans="1:13" ht="15.75" customHeight="1">
      <c r="A8" s="19" t="s">
        <v>511</v>
      </c>
      <c r="B8" s="19" t="s">
        <v>512</v>
      </c>
      <c r="C8" s="13" t="s">
        <v>513</v>
      </c>
      <c r="D8" s="20" t="s">
        <v>514</v>
      </c>
      <c r="E8" s="21" t="s">
        <v>515</v>
      </c>
      <c r="F8" s="46" t="s">
        <v>516</v>
      </c>
      <c r="G8" s="22" t="s">
        <v>511</v>
      </c>
      <c r="H8" s="26" t="s">
        <v>512</v>
      </c>
      <c r="I8" s="27" t="s">
        <v>511</v>
      </c>
      <c r="J8" s="27" t="s">
        <v>513</v>
      </c>
      <c r="K8" s="28"/>
      <c r="L8" s="27"/>
    </row>
    <row r="9" spans="1:13" ht="15.75" customHeight="1">
      <c r="A9" s="19" t="s">
        <v>517</v>
      </c>
      <c r="B9" s="19" t="s">
        <v>518</v>
      </c>
      <c r="C9" s="13" t="s">
        <v>518</v>
      </c>
      <c r="D9" s="20" t="s">
        <v>519</v>
      </c>
      <c r="E9" s="21" t="s">
        <v>520</v>
      </c>
      <c r="F9" s="21" t="s">
        <v>521</v>
      </c>
      <c r="G9" s="22" t="s">
        <v>517</v>
      </c>
      <c r="H9" s="26" t="s">
        <v>518</v>
      </c>
      <c r="I9" s="27" t="s">
        <v>517</v>
      </c>
      <c r="J9" s="27" t="s">
        <v>518</v>
      </c>
      <c r="K9" s="28"/>
      <c r="L9" s="27"/>
    </row>
    <row r="10" spans="1:13" ht="15.75" customHeight="1">
      <c r="A10" s="19" t="s">
        <v>522</v>
      </c>
      <c r="B10" s="19" t="s">
        <v>523</v>
      </c>
      <c r="C10" s="13" t="s">
        <v>524</v>
      </c>
      <c r="D10" s="20" t="s">
        <v>525</v>
      </c>
      <c r="E10" s="21" t="s">
        <v>526</v>
      </c>
      <c r="F10" s="46" t="s">
        <v>527</v>
      </c>
      <c r="G10" s="22" t="s">
        <v>522</v>
      </c>
      <c r="H10" s="26" t="s">
        <v>523</v>
      </c>
      <c r="I10" s="27" t="s">
        <v>522</v>
      </c>
      <c r="J10" s="27" t="s">
        <v>524</v>
      </c>
      <c r="K10" s="28"/>
      <c r="L10" s="27"/>
    </row>
    <row r="11" spans="1:13" ht="15.75" customHeight="1">
      <c r="A11" s="19" t="s">
        <v>528</v>
      </c>
      <c r="B11" s="19" t="s">
        <v>529</v>
      </c>
      <c r="C11" s="13" t="s">
        <v>530</v>
      </c>
      <c r="D11" s="20" t="s">
        <v>531</v>
      </c>
      <c r="E11" s="21" t="s">
        <v>532</v>
      </c>
      <c r="F11" s="46" t="s">
        <v>533</v>
      </c>
      <c r="G11" s="22" t="s">
        <v>528</v>
      </c>
      <c r="H11" s="26" t="s">
        <v>529</v>
      </c>
      <c r="I11" s="27" t="s">
        <v>528</v>
      </c>
      <c r="J11" s="27" t="s">
        <v>530</v>
      </c>
      <c r="K11" s="28"/>
      <c r="L11" s="27"/>
    </row>
    <row r="12" spans="1:13" ht="15.75" customHeight="1">
      <c r="A12" s="19" t="s">
        <v>534</v>
      </c>
      <c r="B12" s="19" t="s">
        <v>535</v>
      </c>
      <c r="C12" s="13" t="s">
        <v>536</v>
      </c>
      <c r="D12" s="20" t="s">
        <v>537</v>
      </c>
      <c r="E12" s="21" t="s">
        <v>538</v>
      </c>
      <c r="F12" s="46" t="s">
        <v>539</v>
      </c>
      <c r="G12" s="22" t="s">
        <v>534</v>
      </c>
      <c r="H12" s="26" t="s">
        <v>535</v>
      </c>
      <c r="I12" s="27" t="s">
        <v>534</v>
      </c>
      <c r="J12" s="27" t="s">
        <v>536</v>
      </c>
      <c r="K12" s="28"/>
      <c r="L12" s="27"/>
    </row>
    <row r="13" spans="1:13" ht="15.75" customHeight="1">
      <c r="A13" s="19" t="s">
        <v>540</v>
      </c>
      <c r="B13" s="19" t="s">
        <v>541</v>
      </c>
      <c r="C13" s="13" t="s">
        <v>542</v>
      </c>
      <c r="D13" s="20" t="s">
        <v>543</v>
      </c>
      <c r="E13" s="21" t="s">
        <v>544</v>
      </c>
      <c r="F13" s="46" t="s">
        <v>545</v>
      </c>
      <c r="G13" s="20" t="s">
        <v>480</v>
      </c>
      <c r="H13" s="29" t="s">
        <v>481</v>
      </c>
      <c r="I13" s="27" t="s">
        <v>480</v>
      </c>
      <c r="J13" s="27" t="s">
        <v>482</v>
      </c>
      <c r="K13" s="28"/>
      <c r="L13" s="27"/>
    </row>
    <row r="14" spans="1:13" ht="15.75" customHeight="1">
      <c r="A14" s="19" t="s">
        <v>546</v>
      </c>
      <c r="B14" s="19" t="s">
        <v>547</v>
      </c>
      <c r="C14" s="13" t="s">
        <v>547</v>
      </c>
      <c r="D14" s="20" t="s">
        <v>548</v>
      </c>
      <c r="E14" s="21" t="s">
        <v>549</v>
      </c>
      <c r="F14" s="46" t="s">
        <v>550</v>
      </c>
      <c r="G14" s="22" t="s">
        <v>540</v>
      </c>
      <c r="H14" s="26" t="s">
        <v>541</v>
      </c>
      <c r="I14" s="27" t="s">
        <v>540</v>
      </c>
      <c r="J14" s="27" t="s">
        <v>542</v>
      </c>
      <c r="K14" s="28"/>
      <c r="L14" s="27"/>
    </row>
    <row r="15" spans="1:13" ht="15.75" customHeight="1">
      <c r="A15" s="19" t="s">
        <v>551</v>
      </c>
      <c r="B15" s="19" t="s">
        <v>552</v>
      </c>
      <c r="C15" s="13" t="s">
        <v>553</v>
      </c>
      <c r="D15" s="20" t="s">
        <v>554</v>
      </c>
      <c r="E15" s="21" t="s">
        <v>555</v>
      </c>
      <c r="F15" s="46" t="s">
        <v>555</v>
      </c>
      <c r="G15" s="22" t="s">
        <v>546</v>
      </c>
      <c r="H15" s="26" t="s">
        <v>547</v>
      </c>
      <c r="I15" s="27" t="s">
        <v>546</v>
      </c>
      <c r="J15" s="27" t="s">
        <v>547</v>
      </c>
      <c r="K15" s="28"/>
      <c r="L15" s="27"/>
    </row>
    <row r="16" spans="1:13" ht="15.75" customHeight="1">
      <c r="A16" s="19" t="s">
        <v>556</v>
      </c>
      <c r="B16" s="19" t="s">
        <v>557</v>
      </c>
      <c r="C16" s="13" t="s">
        <v>558</v>
      </c>
      <c r="D16" s="20" t="s">
        <v>559</v>
      </c>
      <c r="E16" s="21" t="s">
        <v>560</v>
      </c>
      <c r="F16" s="46" t="s">
        <v>561</v>
      </c>
      <c r="G16" s="20" t="s">
        <v>486</v>
      </c>
      <c r="H16" s="29" t="s">
        <v>487</v>
      </c>
      <c r="I16" s="27" t="s">
        <v>486</v>
      </c>
      <c r="J16" s="27" t="s">
        <v>488</v>
      </c>
      <c r="K16" s="28"/>
      <c r="L16" s="27"/>
    </row>
    <row r="17" spans="1:16" ht="15.75" customHeight="1">
      <c r="A17" s="19" t="s">
        <v>562</v>
      </c>
      <c r="B17" s="19" t="s">
        <v>563</v>
      </c>
      <c r="C17" s="13" t="s">
        <v>563</v>
      </c>
      <c r="D17" s="20" t="s">
        <v>564</v>
      </c>
      <c r="E17" s="21" t="s">
        <v>565</v>
      </c>
      <c r="F17" s="46" t="s">
        <v>566</v>
      </c>
      <c r="G17" s="22" t="s">
        <v>551</v>
      </c>
      <c r="H17" s="26" t="s">
        <v>552</v>
      </c>
      <c r="I17" s="27" t="s">
        <v>551</v>
      </c>
      <c r="J17" s="27" t="s">
        <v>553</v>
      </c>
      <c r="K17" s="28"/>
      <c r="L17" s="27"/>
    </row>
    <row r="18" spans="1:16" ht="15.75" customHeight="1">
      <c r="A18" s="19" t="s">
        <v>567</v>
      </c>
      <c r="B18" s="19" t="s">
        <v>568</v>
      </c>
      <c r="C18" s="13" t="s">
        <v>569</v>
      </c>
      <c r="D18" s="20" t="s">
        <v>570</v>
      </c>
      <c r="E18" s="21" t="s">
        <v>571</v>
      </c>
      <c r="F18" s="46" t="s">
        <v>572</v>
      </c>
      <c r="G18" s="22" t="s">
        <v>556</v>
      </c>
      <c r="H18" s="26" t="s">
        <v>557</v>
      </c>
      <c r="I18" s="27" t="s">
        <v>556</v>
      </c>
      <c r="J18" s="27" t="s">
        <v>558</v>
      </c>
      <c r="K18" s="28"/>
      <c r="L18" s="27"/>
      <c r="P18" s="30"/>
    </row>
    <row r="19" spans="1:16" ht="15.75" customHeight="1">
      <c r="A19" s="19" t="s">
        <v>573</v>
      </c>
      <c r="B19" s="19" t="s">
        <v>574</v>
      </c>
      <c r="C19" s="13" t="s">
        <v>574</v>
      </c>
      <c r="D19" s="20" t="s">
        <v>575</v>
      </c>
      <c r="E19" s="21" t="s">
        <v>576</v>
      </c>
      <c r="F19" s="46" t="s">
        <v>577</v>
      </c>
      <c r="G19" s="22" t="s">
        <v>562</v>
      </c>
      <c r="H19" s="26" t="s">
        <v>563</v>
      </c>
      <c r="I19" s="27" t="s">
        <v>562</v>
      </c>
      <c r="J19" s="27" t="s">
        <v>563</v>
      </c>
      <c r="K19" s="28"/>
      <c r="L19" s="27"/>
    </row>
    <row r="20" spans="1:16" ht="15.75" customHeight="1">
      <c r="A20" s="19" t="s">
        <v>578</v>
      </c>
      <c r="B20" s="19" t="s">
        <v>579</v>
      </c>
      <c r="C20" s="13" t="s">
        <v>579</v>
      </c>
      <c r="D20" s="20" t="s">
        <v>580</v>
      </c>
      <c r="E20" s="21" t="s">
        <v>581</v>
      </c>
      <c r="F20" s="46" t="s">
        <v>582</v>
      </c>
      <c r="G20" s="22" t="s">
        <v>567</v>
      </c>
      <c r="H20" s="26" t="s">
        <v>568</v>
      </c>
      <c r="I20" s="27" t="s">
        <v>567</v>
      </c>
      <c r="J20" s="27" t="s">
        <v>569</v>
      </c>
      <c r="K20" s="28"/>
      <c r="L20" s="27"/>
    </row>
    <row r="21" spans="1:16" ht="15.75" customHeight="1">
      <c r="A21" s="19" t="s">
        <v>583</v>
      </c>
      <c r="B21" s="19" t="s">
        <v>584</v>
      </c>
      <c r="C21" s="13" t="s">
        <v>584</v>
      </c>
      <c r="D21" s="20" t="s">
        <v>585</v>
      </c>
      <c r="E21" s="21" t="s">
        <v>586</v>
      </c>
      <c r="F21" s="46" t="s">
        <v>587</v>
      </c>
      <c r="G21" s="20" t="s">
        <v>491</v>
      </c>
      <c r="H21" s="29" t="s">
        <v>492</v>
      </c>
      <c r="I21" s="27" t="s">
        <v>491</v>
      </c>
      <c r="J21" s="27" t="s">
        <v>493</v>
      </c>
      <c r="K21" s="28"/>
      <c r="L21" s="27"/>
    </row>
    <row r="22" spans="1:16" ht="15.75" customHeight="1">
      <c r="A22" s="19" t="s">
        <v>588</v>
      </c>
      <c r="B22" s="19" t="s">
        <v>589</v>
      </c>
      <c r="C22" s="13" t="s">
        <v>589</v>
      </c>
      <c r="D22" s="20" t="s">
        <v>590</v>
      </c>
      <c r="E22" s="21" t="s">
        <v>591</v>
      </c>
      <c r="F22" s="46" t="s">
        <v>592</v>
      </c>
      <c r="G22" s="22" t="s">
        <v>573</v>
      </c>
      <c r="H22" s="26" t="s">
        <v>574</v>
      </c>
      <c r="I22" s="27" t="s">
        <v>573</v>
      </c>
      <c r="J22" s="27" t="s">
        <v>574</v>
      </c>
      <c r="K22" s="28"/>
      <c r="L22" s="27"/>
    </row>
    <row r="23" spans="1:16" ht="15.75" customHeight="1">
      <c r="A23" s="19" t="s">
        <v>593</v>
      </c>
      <c r="B23" s="19" t="s">
        <v>594</v>
      </c>
      <c r="C23" s="13" t="s">
        <v>595</v>
      </c>
      <c r="D23" s="20" t="s">
        <v>596</v>
      </c>
      <c r="E23" s="21" t="s">
        <v>597</v>
      </c>
      <c r="F23" s="46" t="s">
        <v>598</v>
      </c>
      <c r="G23" s="20" t="s">
        <v>497</v>
      </c>
      <c r="H23" s="29" t="s">
        <v>498</v>
      </c>
      <c r="I23" s="27" t="s">
        <v>497</v>
      </c>
      <c r="J23" s="27" t="s">
        <v>499</v>
      </c>
      <c r="K23" s="28"/>
      <c r="L23" s="27"/>
    </row>
    <row r="24" spans="1:16" ht="15.75" customHeight="1">
      <c r="A24" s="19" t="s">
        <v>599</v>
      </c>
      <c r="B24" s="19" t="s">
        <v>600</v>
      </c>
      <c r="C24" s="13" t="s">
        <v>600</v>
      </c>
      <c r="D24" s="20" t="s">
        <v>601</v>
      </c>
      <c r="E24" s="21" t="s">
        <v>602</v>
      </c>
      <c r="F24" s="46" t="s">
        <v>603</v>
      </c>
      <c r="G24" s="22" t="s">
        <v>578</v>
      </c>
      <c r="H24" s="26" t="s">
        <v>579</v>
      </c>
      <c r="I24" s="27" t="s">
        <v>578</v>
      </c>
      <c r="J24" s="27" t="s">
        <v>579</v>
      </c>
      <c r="K24" s="28"/>
      <c r="L24" s="27"/>
    </row>
    <row r="25" spans="1:16" ht="15.75" customHeight="1">
      <c r="A25" s="19" t="s">
        <v>604</v>
      </c>
      <c r="B25" s="19" t="s">
        <v>605</v>
      </c>
      <c r="C25" s="13" t="s">
        <v>605</v>
      </c>
      <c r="D25" s="20" t="s">
        <v>606</v>
      </c>
      <c r="E25" s="21" t="s">
        <v>607</v>
      </c>
      <c r="F25" s="46" t="s">
        <v>608</v>
      </c>
      <c r="G25" s="22" t="s">
        <v>583</v>
      </c>
      <c r="H25" s="26" t="s">
        <v>584</v>
      </c>
      <c r="I25" s="27" t="s">
        <v>583</v>
      </c>
      <c r="J25" s="27" t="s">
        <v>584</v>
      </c>
      <c r="K25" s="28"/>
      <c r="L25" s="27"/>
    </row>
    <row r="26" spans="1:16" ht="15.75" customHeight="1">
      <c r="A26" s="19" t="s">
        <v>609</v>
      </c>
      <c r="B26" s="19" t="s">
        <v>610</v>
      </c>
      <c r="C26" s="13" t="s">
        <v>611</v>
      </c>
      <c r="D26" s="20" t="s">
        <v>612</v>
      </c>
      <c r="E26" s="21" t="s">
        <v>613</v>
      </c>
      <c r="F26" s="46" t="s">
        <v>613</v>
      </c>
      <c r="G26" s="22" t="s">
        <v>588</v>
      </c>
      <c r="H26" s="26" t="s">
        <v>589</v>
      </c>
      <c r="I26" s="27" t="s">
        <v>588</v>
      </c>
      <c r="J26" s="27" t="s">
        <v>589</v>
      </c>
      <c r="K26" s="28"/>
      <c r="L26" s="27"/>
    </row>
    <row r="27" spans="1:16" ht="15.75" customHeight="1">
      <c r="A27" s="19" t="s">
        <v>614</v>
      </c>
      <c r="B27" s="19" t="s">
        <v>615</v>
      </c>
      <c r="C27" s="13" t="s">
        <v>616</v>
      </c>
      <c r="D27" s="20" t="s">
        <v>617</v>
      </c>
      <c r="E27" s="21" t="s">
        <v>618</v>
      </c>
      <c r="F27" s="21" t="s">
        <v>618</v>
      </c>
      <c r="G27" s="22" t="s">
        <v>593</v>
      </c>
      <c r="H27" s="26" t="s">
        <v>594</v>
      </c>
      <c r="I27" s="27" t="s">
        <v>593</v>
      </c>
      <c r="J27" s="27" t="s">
        <v>619</v>
      </c>
      <c r="K27" s="28"/>
      <c r="L27" s="27"/>
    </row>
    <row r="28" spans="1:16" ht="15.75" customHeight="1">
      <c r="A28" s="19" t="s">
        <v>620</v>
      </c>
      <c r="B28" s="19" t="s">
        <v>621</v>
      </c>
      <c r="C28" s="13" t="s">
        <v>622</v>
      </c>
      <c r="D28" s="20" t="s">
        <v>623</v>
      </c>
      <c r="E28" s="21" t="s">
        <v>624</v>
      </c>
      <c r="F28" s="46" t="s">
        <v>625</v>
      </c>
      <c r="G28" s="22" t="s">
        <v>599</v>
      </c>
      <c r="H28" s="26" t="s">
        <v>600</v>
      </c>
      <c r="I28" s="27" t="s">
        <v>599</v>
      </c>
      <c r="J28" s="27" t="s">
        <v>600</v>
      </c>
      <c r="K28" s="28"/>
      <c r="L28" s="27"/>
    </row>
    <row r="29" spans="1:16" ht="15.75" customHeight="1">
      <c r="A29" s="19" t="s">
        <v>626</v>
      </c>
      <c r="B29" s="19" t="s">
        <v>627</v>
      </c>
      <c r="C29" s="13" t="s">
        <v>627</v>
      </c>
      <c r="D29" s="20" t="s">
        <v>628</v>
      </c>
      <c r="E29" s="21" t="s">
        <v>629</v>
      </c>
      <c r="F29" s="21" t="s">
        <v>630</v>
      </c>
      <c r="G29" s="22" t="s">
        <v>604</v>
      </c>
      <c r="H29" s="26" t="s">
        <v>605</v>
      </c>
      <c r="I29" s="27" t="s">
        <v>604</v>
      </c>
      <c r="J29" s="27" t="s">
        <v>605</v>
      </c>
      <c r="K29" s="28"/>
      <c r="L29" s="27"/>
    </row>
    <row r="30" spans="1:16" ht="15.75" customHeight="1">
      <c r="A30" s="19" t="s">
        <v>631</v>
      </c>
      <c r="B30" s="19" t="s">
        <v>632</v>
      </c>
      <c r="C30" s="13" t="s">
        <v>632</v>
      </c>
      <c r="D30" s="20" t="s">
        <v>633</v>
      </c>
      <c r="E30" s="21" t="s">
        <v>634</v>
      </c>
      <c r="F30" s="21" t="s">
        <v>634</v>
      </c>
      <c r="G30" s="22" t="s">
        <v>609</v>
      </c>
      <c r="H30" s="26" t="s">
        <v>610</v>
      </c>
      <c r="I30" s="27" t="s">
        <v>609</v>
      </c>
      <c r="J30" s="27" t="s">
        <v>635</v>
      </c>
      <c r="K30" s="28"/>
      <c r="L30" s="27"/>
    </row>
    <row r="31" spans="1:16" ht="15.75" customHeight="1">
      <c r="A31" s="19" t="s">
        <v>636</v>
      </c>
      <c r="B31" s="19" t="s">
        <v>637</v>
      </c>
      <c r="C31" s="13" t="s">
        <v>638</v>
      </c>
      <c r="D31" s="20" t="s">
        <v>639</v>
      </c>
      <c r="E31" s="21" t="s">
        <v>640</v>
      </c>
      <c r="F31" s="46" t="s">
        <v>640</v>
      </c>
      <c r="G31" s="22" t="s">
        <v>614</v>
      </c>
      <c r="H31" s="26" t="s">
        <v>615</v>
      </c>
      <c r="I31" s="27" t="s">
        <v>614</v>
      </c>
      <c r="J31" s="27" t="s">
        <v>616</v>
      </c>
      <c r="K31" s="28"/>
      <c r="L31" s="27"/>
    </row>
    <row r="32" spans="1:16" ht="15.75" customHeight="1">
      <c r="A32" s="19" t="s">
        <v>641</v>
      </c>
      <c r="B32" s="19" t="s">
        <v>642</v>
      </c>
      <c r="C32" s="13" t="s">
        <v>642</v>
      </c>
      <c r="D32" s="20" t="s">
        <v>643</v>
      </c>
      <c r="E32" s="21" t="s">
        <v>644</v>
      </c>
      <c r="F32" s="21" t="s">
        <v>645</v>
      </c>
      <c r="G32" s="22" t="s">
        <v>620</v>
      </c>
      <c r="H32" s="26" t="s">
        <v>621</v>
      </c>
      <c r="I32" s="27" t="s">
        <v>620</v>
      </c>
      <c r="J32" s="27" t="s">
        <v>622</v>
      </c>
      <c r="K32" s="28"/>
      <c r="L32" s="27"/>
    </row>
    <row r="33" spans="1:12" ht="15.75" customHeight="1">
      <c r="A33" s="19" t="s">
        <v>646</v>
      </c>
      <c r="B33" s="19" t="s">
        <v>647</v>
      </c>
      <c r="C33" s="13" t="s">
        <v>648</v>
      </c>
      <c r="D33" s="20" t="s">
        <v>649</v>
      </c>
      <c r="E33" s="21" t="s">
        <v>650</v>
      </c>
      <c r="F33" s="21" t="s">
        <v>651</v>
      </c>
      <c r="G33" s="22" t="s">
        <v>626</v>
      </c>
      <c r="H33" s="26" t="s">
        <v>627</v>
      </c>
      <c r="I33" s="27" t="s">
        <v>626</v>
      </c>
      <c r="J33" s="27" t="s">
        <v>627</v>
      </c>
      <c r="K33" s="28"/>
      <c r="L33" s="27"/>
    </row>
    <row r="34" spans="1:12" ht="15.75" customHeight="1">
      <c r="A34" s="19" t="s">
        <v>652</v>
      </c>
      <c r="B34" s="19" t="s">
        <v>653</v>
      </c>
      <c r="C34" s="13" t="s">
        <v>653</v>
      </c>
      <c r="D34" s="20" t="s">
        <v>654</v>
      </c>
      <c r="E34" s="21" t="s">
        <v>655</v>
      </c>
      <c r="F34" s="21" t="s">
        <v>656</v>
      </c>
      <c r="G34" s="22" t="s">
        <v>631</v>
      </c>
      <c r="H34" s="26" t="s">
        <v>632</v>
      </c>
      <c r="I34" s="27" t="s">
        <v>631</v>
      </c>
      <c r="J34" s="27" t="s">
        <v>632</v>
      </c>
      <c r="K34" s="28"/>
      <c r="L34" s="27"/>
    </row>
    <row r="35" spans="1:12" ht="15.75" customHeight="1">
      <c r="A35" s="19" t="s">
        <v>657</v>
      </c>
      <c r="B35" s="19" t="s">
        <v>658</v>
      </c>
      <c r="C35" s="13" t="s">
        <v>659</v>
      </c>
      <c r="D35" s="20" t="s">
        <v>660</v>
      </c>
      <c r="E35" s="21" t="s">
        <v>661</v>
      </c>
      <c r="F35" s="21" t="s">
        <v>662</v>
      </c>
      <c r="G35" s="22" t="s">
        <v>636</v>
      </c>
      <c r="H35" s="26" t="s">
        <v>637</v>
      </c>
      <c r="I35" s="27" t="s">
        <v>636</v>
      </c>
      <c r="J35" s="27" t="s">
        <v>638</v>
      </c>
      <c r="K35" s="28"/>
      <c r="L35" s="27"/>
    </row>
    <row r="36" spans="1:12" ht="15.75" customHeight="1">
      <c r="A36" s="19" t="s">
        <v>663</v>
      </c>
      <c r="B36" s="19" t="s">
        <v>664</v>
      </c>
      <c r="C36" s="13" t="s">
        <v>665</v>
      </c>
      <c r="D36" s="20" t="s">
        <v>666</v>
      </c>
      <c r="E36" s="21" t="s">
        <v>667</v>
      </c>
      <c r="F36" s="21" t="s">
        <v>667</v>
      </c>
      <c r="G36" s="22" t="s">
        <v>641</v>
      </c>
      <c r="H36" s="26" t="s">
        <v>642</v>
      </c>
      <c r="I36" s="27" t="s">
        <v>641</v>
      </c>
      <c r="J36" s="27" t="s">
        <v>642</v>
      </c>
      <c r="K36" s="28"/>
      <c r="L36" s="27"/>
    </row>
    <row r="37" spans="1:12" ht="15.75" customHeight="1">
      <c r="A37" s="19" t="s">
        <v>668</v>
      </c>
      <c r="B37" s="19" t="s">
        <v>669</v>
      </c>
      <c r="C37" s="13" t="s">
        <v>670</v>
      </c>
      <c r="G37" s="22" t="s">
        <v>646</v>
      </c>
      <c r="H37" s="26" t="s">
        <v>647</v>
      </c>
      <c r="I37" s="27" t="s">
        <v>646</v>
      </c>
      <c r="J37" s="27" t="s">
        <v>647</v>
      </c>
      <c r="K37" s="28"/>
      <c r="L37" s="27"/>
    </row>
    <row r="38" spans="1:12" ht="15.75" customHeight="1">
      <c r="A38" s="19" t="s">
        <v>671</v>
      </c>
      <c r="B38" s="19" t="s">
        <v>672</v>
      </c>
      <c r="C38" s="13" t="s">
        <v>673</v>
      </c>
      <c r="G38" s="22" t="s">
        <v>652</v>
      </c>
      <c r="H38" s="26" t="s">
        <v>653</v>
      </c>
      <c r="I38" s="27" t="s">
        <v>652</v>
      </c>
      <c r="J38" s="27" t="s">
        <v>653</v>
      </c>
      <c r="K38" s="28"/>
      <c r="L38" s="27"/>
    </row>
    <row r="39" spans="1:12" ht="15.75" customHeight="1">
      <c r="A39" s="19" t="s">
        <v>674</v>
      </c>
      <c r="B39" s="19" t="s">
        <v>675</v>
      </c>
      <c r="C39" s="13" t="s">
        <v>676</v>
      </c>
      <c r="G39" s="22" t="s">
        <v>657</v>
      </c>
      <c r="H39" s="26" t="s">
        <v>658</v>
      </c>
      <c r="I39" s="27" t="s">
        <v>657</v>
      </c>
      <c r="J39" s="27" t="s">
        <v>659</v>
      </c>
      <c r="K39" s="28"/>
      <c r="L39" s="27"/>
    </row>
    <row r="40" spans="1:12" ht="15.75" customHeight="1">
      <c r="A40" s="19" t="s">
        <v>677</v>
      </c>
      <c r="B40" s="19" t="s">
        <v>678</v>
      </c>
      <c r="C40" s="13" t="s">
        <v>678</v>
      </c>
      <c r="G40" s="22" t="s">
        <v>663</v>
      </c>
      <c r="H40" s="26" t="s">
        <v>664</v>
      </c>
      <c r="I40" s="27" t="s">
        <v>663</v>
      </c>
      <c r="J40" s="27" t="s">
        <v>679</v>
      </c>
      <c r="K40" s="28"/>
      <c r="L40" s="27"/>
    </row>
    <row r="41" spans="1:12" ht="15.75" customHeight="1">
      <c r="A41" s="19" t="s">
        <v>680</v>
      </c>
      <c r="B41" s="19" t="s">
        <v>681</v>
      </c>
      <c r="C41" s="13" t="s">
        <v>682</v>
      </c>
      <c r="G41" s="22" t="s">
        <v>668</v>
      </c>
      <c r="H41" s="26" t="s">
        <v>669</v>
      </c>
      <c r="I41" s="27" t="s">
        <v>668</v>
      </c>
      <c r="J41" s="27" t="s">
        <v>683</v>
      </c>
      <c r="K41" s="28"/>
      <c r="L41" s="27"/>
    </row>
    <row r="42" spans="1:12" ht="15.75" customHeight="1">
      <c r="A42" s="19" t="s">
        <v>684</v>
      </c>
      <c r="B42" s="19" t="s">
        <v>685</v>
      </c>
      <c r="C42" s="13" t="s">
        <v>685</v>
      </c>
      <c r="G42" s="22" t="s">
        <v>671</v>
      </c>
      <c r="H42" s="26" t="s">
        <v>672</v>
      </c>
      <c r="I42" s="27" t="s">
        <v>671</v>
      </c>
      <c r="J42" s="27" t="s">
        <v>673</v>
      </c>
      <c r="K42" s="28"/>
      <c r="L42" s="27"/>
    </row>
    <row r="43" spans="1:12" ht="15.75" customHeight="1">
      <c r="A43" s="19" t="s">
        <v>686</v>
      </c>
      <c r="B43" s="19" t="s">
        <v>687</v>
      </c>
      <c r="C43" s="13" t="s">
        <v>688</v>
      </c>
      <c r="G43" s="22" t="s">
        <v>674</v>
      </c>
      <c r="H43" s="26" t="s">
        <v>675</v>
      </c>
      <c r="I43" s="27" t="s">
        <v>674</v>
      </c>
      <c r="J43" s="27" t="s">
        <v>676</v>
      </c>
      <c r="K43" s="28"/>
      <c r="L43" s="27"/>
    </row>
    <row r="44" spans="1:12" ht="15.75" customHeight="1">
      <c r="A44" s="19" t="s">
        <v>689</v>
      </c>
      <c r="B44" s="19" t="s">
        <v>175</v>
      </c>
      <c r="C44" s="13" t="s">
        <v>175</v>
      </c>
      <c r="G44" s="22" t="s">
        <v>677</v>
      </c>
      <c r="H44" s="26" t="s">
        <v>678</v>
      </c>
      <c r="I44" s="27" t="s">
        <v>677</v>
      </c>
      <c r="J44" s="27" t="s">
        <v>690</v>
      </c>
      <c r="K44" s="28"/>
      <c r="L44" s="27"/>
    </row>
    <row r="45" spans="1:12" ht="15.75" customHeight="1">
      <c r="A45" s="19" t="s">
        <v>691</v>
      </c>
      <c r="B45" s="19" t="s">
        <v>692</v>
      </c>
      <c r="C45" s="13" t="s">
        <v>693</v>
      </c>
      <c r="G45" s="22" t="s">
        <v>680</v>
      </c>
      <c r="H45" s="26" t="s">
        <v>681</v>
      </c>
      <c r="I45" s="27" t="s">
        <v>680</v>
      </c>
      <c r="J45" s="27" t="s">
        <v>694</v>
      </c>
      <c r="K45" s="28"/>
      <c r="L45" s="27"/>
    </row>
    <row r="46" spans="1:12" ht="15.75" customHeight="1">
      <c r="A46" s="19" t="s">
        <v>695</v>
      </c>
      <c r="B46" s="19" t="s">
        <v>696</v>
      </c>
      <c r="C46" s="13" t="s">
        <v>696</v>
      </c>
      <c r="G46" s="22" t="s">
        <v>684</v>
      </c>
      <c r="H46" s="26" t="s">
        <v>685</v>
      </c>
      <c r="I46" s="27" t="s">
        <v>684</v>
      </c>
      <c r="J46" s="27" t="s">
        <v>685</v>
      </c>
      <c r="K46" s="28"/>
      <c r="L46" s="27"/>
    </row>
    <row r="47" spans="1:12" ht="15.75" customHeight="1">
      <c r="A47" s="19" t="s">
        <v>697</v>
      </c>
      <c r="B47" s="19" t="s">
        <v>698</v>
      </c>
      <c r="C47" s="13" t="s">
        <v>699</v>
      </c>
      <c r="G47" s="22" t="s">
        <v>686</v>
      </c>
      <c r="H47" s="26" t="s">
        <v>687</v>
      </c>
      <c r="I47" s="27" t="s">
        <v>686</v>
      </c>
      <c r="J47" s="27" t="s">
        <v>688</v>
      </c>
      <c r="K47" s="28"/>
      <c r="L47" s="27"/>
    </row>
    <row r="48" spans="1:12" ht="15.75" customHeight="1">
      <c r="A48" s="19" t="s">
        <v>700</v>
      </c>
      <c r="B48" s="19" t="s">
        <v>701</v>
      </c>
      <c r="C48" s="13" t="s">
        <v>702</v>
      </c>
      <c r="G48" s="22" t="s">
        <v>689</v>
      </c>
      <c r="H48" s="26" t="s">
        <v>175</v>
      </c>
      <c r="I48" s="31" t="s">
        <v>689</v>
      </c>
      <c r="J48" s="31" t="s">
        <v>175</v>
      </c>
      <c r="K48" s="28" t="s">
        <v>703</v>
      </c>
      <c r="L48" s="27"/>
    </row>
    <row r="49" spans="1:12" ht="15.75" customHeight="1">
      <c r="A49" s="19" t="s">
        <v>704</v>
      </c>
      <c r="B49" s="19" t="s">
        <v>705</v>
      </c>
      <c r="C49" s="13" t="s">
        <v>705</v>
      </c>
      <c r="G49" s="22" t="s">
        <v>691</v>
      </c>
      <c r="H49" s="26" t="s">
        <v>692</v>
      </c>
      <c r="I49" s="27" t="s">
        <v>691</v>
      </c>
      <c r="J49" s="27" t="s">
        <v>693</v>
      </c>
      <c r="K49" s="28"/>
      <c r="L49" s="27"/>
    </row>
    <row r="50" spans="1:12" ht="15.75" customHeight="1">
      <c r="A50" s="19" t="s">
        <v>706</v>
      </c>
      <c r="B50" s="19" t="s">
        <v>707</v>
      </c>
      <c r="C50" s="13" t="s">
        <v>708</v>
      </c>
      <c r="G50" s="22" t="s">
        <v>695</v>
      </c>
      <c r="H50" s="26" t="s">
        <v>696</v>
      </c>
      <c r="I50" s="27" t="s">
        <v>695</v>
      </c>
      <c r="J50" s="27" t="s">
        <v>696</v>
      </c>
      <c r="K50" s="28"/>
      <c r="L50" s="27"/>
    </row>
    <row r="51" spans="1:12" ht="15.75" customHeight="1">
      <c r="A51" s="19" t="s">
        <v>709</v>
      </c>
      <c r="B51" s="19" t="s">
        <v>710</v>
      </c>
      <c r="C51" s="13" t="s">
        <v>711</v>
      </c>
      <c r="G51" s="22" t="s">
        <v>697</v>
      </c>
      <c r="H51" s="26" t="s">
        <v>698</v>
      </c>
      <c r="I51" s="27" t="s">
        <v>697</v>
      </c>
      <c r="J51" s="27" t="s">
        <v>699</v>
      </c>
      <c r="K51" s="28"/>
      <c r="L51" s="27"/>
    </row>
    <row r="52" spans="1:12" ht="15.75" customHeight="1">
      <c r="A52" s="19" t="s">
        <v>712</v>
      </c>
      <c r="B52" s="19" t="s">
        <v>713</v>
      </c>
      <c r="C52" s="13" t="s">
        <v>713</v>
      </c>
      <c r="G52" s="22" t="s">
        <v>700</v>
      </c>
      <c r="H52" s="26" t="s">
        <v>701</v>
      </c>
      <c r="I52" s="27" t="s">
        <v>700</v>
      </c>
      <c r="J52" s="27" t="s">
        <v>702</v>
      </c>
      <c r="K52" s="28"/>
      <c r="L52" s="27"/>
    </row>
    <row r="53" spans="1:12" ht="15.75" customHeight="1">
      <c r="A53" s="19" t="s">
        <v>714</v>
      </c>
      <c r="B53" s="19" t="s">
        <v>715</v>
      </c>
      <c r="C53" s="13" t="s">
        <v>716</v>
      </c>
      <c r="G53" s="22" t="s">
        <v>704</v>
      </c>
      <c r="H53" s="26" t="s">
        <v>705</v>
      </c>
      <c r="I53" s="27" t="s">
        <v>704</v>
      </c>
      <c r="J53" s="27" t="s">
        <v>705</v>
      </c>
      <c r="K53" s="28"/>
      <c r="L53" s="27"/>
    </row>
    <row r="54" spans="1:12" ht="15.75" customHeight="1">
      <c r="A54" s="19" t="s">
        <v>717</v>
      </c>
      <c r="B54" s="19" t="s">
        <v>718</v>
      </c>
      <c r="C54" s="13" t="s">
        <v>719</v>
      </c>
      <c r="G54" s="22" t="s">
        <v>706</v>
      </c>
      <c r="H54" s="26" t="s">
        <v>707</v>
      </c>
      <c r="I54" s="27" t="s">
        <v>706</v>
      </c>
      <c r="J54" s="27" t="s">
        <v>708</v>
      </c>
      <c r="K54" s="28"/>
      <c r="L54" s="27"/>
    </row>
    <row r="55" spans="1:12" ht="15.75" customHeight="1">
      <c r="A55" s="19" t="s">
        <v>720</v>
      </c>
      <c r="B55" s="19" t="s">
        <v>721</v>
      </c>
      <c r="C55" s="13" t="s">
        <v>721</v>
      </c>
      <c r="G55" s="20" t="s">
        <v>502</v>
      </c>
      <c r="H55" s="29" t="s">
        <v>503</v>
      </c>
      <c r="I55" s="27" t="s">
        <v>502</v>
      </c>
      <c r="J55" s="27" t="s">
        <v>504</v>
      </c>
      <c r="K55" s="28"/>
      <c r="L55" s="27"/>
    </row>
    <row r="56" spans="1:12" ht="15.75" customHeight="1">
      <c r="A56" s="19" t="s">
        <v>722</v>
      </c>
      <c r="B56" s="19" t="s">
        <v>723</v>
      </c>
      <c r="C56" s="13" t="s">
        <v>724</v>
      </c>
      <c r="G56" s="20" t="s">
        <v>508</v>
      </c>
      <c r="H56" s="29" t="s">
        <v>509</v>
      </c>
      <c r="I56" s="27" t="s">
        <v>508</v>
      </c>
      <c r="J56" s="27" t="s">
        <v>510</v>
      </c>
      <c r="K56" s="28"/>
      <c r="L56" s="27"/>
    </row>
    <row r="57" spans="1:12" ht="15.75" customHeight="1">
      <c r="A57" s="19" t="s">
        <v>725</v>
      </c>
      <c r="B57" s="19" t="s">
        <v>726</v>
      </c>
      <c r="C57" s="13" t="s">
        <v>727</v>
      </c>
      <c r="G57" s="20" t="s">
        <v>514</v>
      </c>
      <c r="H57" s="29" t="s">
        <v>515</v>
      </c>
      <c r="I57" s="27" t="s">
        <v>514</v>
      </c>
      <c r="J57" s="27" t="s">
        <v>516</v>
      </c>
      <c r="K57" s="28"/>
      <c r="L57" s="27"/>
    </row>
    <row r="58" spans="1:12" ht="15.75" customHeight="1">
      <c r="A58" s="19" t="s">
        <v>728</v>
      </c>
      <c r="B58" s="19" t="s">
        <v>729</v>
      </c>
      <c r="C58" s="13" t="s">
        <v>729</v>
      </c>
      <c r="G58" s="22" t="s">
        <v>709</v>
      </c>
      <c r="H58" s="26" t="s">
        <v>710</v>
      </c>
      <c r="I58" s="27" t="s">
        <v>709</v>
      </c>
      <c r="J58" s="27" t="s">
        <v>711</v>
      </c>
      <c r="K58" s="28"/>
      <c r="L58" s="27"/>
    </row>
    <row r="59" spans="1:12" ht="15.75" customHeight="1">
      <c r="A59" s="19" t="s">
        <v>730</v>
      </c>
      <c r="B59" s="19" t="s">
        <v>731</v>
      </c>
      <c r="C59" s="13" t="s">
        <v>732</v>
      </c>
      <c r="G59" s="20" t="s">
        <v>519</v>
      </c>
      <c r="H59" s="29" t="s">
        <v>520</v>
      </c>
      <c r="I59" s="27" t="s">
        <v>519</v>
      </c>
      <c r="J59" s="27" t="s">
        <v>521</v>
      </c>
      <c r="K59" s="28"/>
      <c r="L59" s="27"/>
    </row>
    <row r="60" spans="1:12" ht="15.75" customHeight="1">
      <c r="A60" s="19" t="s">
        <v>733</v>
      </c>
      <c r="B60" s="19" t="s">
        <v>734</v>
      </c>
      <c r="C60" s="13" t="s">
        <v>735</v>
      </c>
      <c r="G60" s="22" t="s">
        <v>712</v>
      </c>
      <c r="H60" s="26" t="s">
        <v>713</v>
      </c>
      <c r="I60" s="27" t="s">
        <v>712</v>
      </c>
      <c r="J60" s="27" t="s">
        <v>713</v>
      </c>
      <c r="K60" s="28"/>
      <c r="L60" s="27"/>
    </row>
    <row r="61" spans="1:12" ht="15.75" customHeight="1">
      <c r="A61" s="19" t="s">
        <v>736</v>
      </c>
      <c r="B61" s="19" t="s">
        <v>737</v>
      </c>
      <c r="C61" s="13" t="s">
        <v>738</v>
      </c>
      <c r="G61" s="22" t="s">
        <v>714</v>
      </c>
      <c r="H61" s="26" t="s">
        <v>715</v>
      </c>
      <c r="I61" s="27" t="s">
        <v>714</v>
      </c>
      <c r="J61" s="27" t="s">
        <v>716</v>
      </c>
      <c r="K61" s="28"/>
      <c r="L61" s="27"/>
    </row>
    <row r="62" spans="1:12" ht="15.75" customHeight="1">
      <c r="A62" s="19" t="s">
        <v>739</v>
      </c>
      <c r="B62" s="19" t="s">
        <v>740</v>
      </c>
      <c r="C62" s="13" t="s">
        <v>741</v>
      </c>
      <c r="G62" s="22" t="s">
        <v>717</v>
      </c>
      <c r="H62" s="26" t="s">
        <v>718</v>
      </c>
      <c r="I62" s="27" t="s">
        <v>717</v>
      </c>
      <c r="J62" s="27" t="s">
        <v>719</v>
      </c>
      <c r="K62" s="28"/>
      <c r="L62" s="27"/>
    </row>
    <row r="63" spans="1:12" ht="15.75" customHeight="1">
      <c r="A63" s="19" t="s">
        <v>742</v>
      </c>
      <c r="B63" s="19" t="s">
        <v>743</v>
      </c>
      <c r="C63" s="13" t="s">
        <v>744</v>
      </c>
      <c r="G63" s="22" t="s">
        <v>720</v>
      </c>
      <c r="H63" s="26" t="s">
        <v>721</v>
      </c>
      <c r="I63" s="27" t="s">
        <v>720</v>
      </c>
      <c r="J63" s="27" t="s">
        <v>721</v>
      </c>
      <c r="K63" s="28"/>
      <c r="L63" s="27"/>
    </row>
    <row r="64" spans="1:12" ht="15.75" customHeight="1">
      <c r="A64" s="19" t="s">
        <v>745</v>
      </c>
      <c r="B64" s="19" t="s">
        <v>746</v>
      </c>
      <c r="C64" s="13" t="s">
        <v>747</v>
      </c>
      <c r="G64" s="20" t="s">
        <v>525</v>
      </c>
      <c r="H64" s="29" t="s">
        <v>526</v>
      </c>
      <c r="I64" s="27" t="s">
        <v>525</v>
      </c>
      <c r="J64" s="27" t="s">
        <v>527</v>
      </c>
      <c r="K64" s="28"/>
      <c r="L64" s="27"/>
    </row>
    <row r="65" spans="1:12" ht="15.75" customHeight="1">
      <c r="A65" s="19" t="s">
        <v>748</v>
      </c>
      <c r="B65" s="19" t="s">
        <v>749</v>
      </c>
      <c r="C65" s="13" t="s">
        <v>750</v>
      </c>
      <c r="G65" s="22" t="s">
        <v>722</v>
      </c>
      <c r="H65" s="26" t="s">
        <v>723</v>
      </c>
      <c r="I65" s="27" t="s">
        <v>722</v>
      </c>
      <c r="J65" s="27" t="s">
        <v>724</v>
      </c>
      <c r="K65" s="28"/>
      <c r="L65" s="27"/>
    </row>
    <row r="66" spans="1:12" ht="15.75" customHeight="1">
      <c r="A66" s="19" t="s">
        <v>751</v>
      </c>
      <c r="B66" s="19" t="s">
        <v>752</v>
      </c>
      <c r="C66" s="13" t="s">
        <v>752</v>
      </c>
      <c r="G66" s="22" t="s">
        <v>725</v>
      </c>
      <c r="H66" s="26" t="s">
        <v>726</v>
      </c>
      <c r="I66" s="27" t="s">
        <v>725</v>
      </c>
      <c r="J66" s="27" t="s">
        <v>727</v>
      </c>
      <c r="K66" s="28"/>
      <c r="L66" s="27"/>
    </row>
    <row r="67" spans="1:12" ht="15.75" customHeight="1">
      <c r="A67" s="19" t="s">
        <v>753</v>
      </c>
      <c r="B67" s="19" t="s">
        <v>754</v>
      </c>
      <c r="C67" s="13" t="s">
        <v>755</v>
      </c>
      <c r="G67" s="22" t="s">
        <v>728</v>
      </c>
      <c r="H67" s="26" t="s">
        <v>729</v>
      </c>
      <c r="I67" s="27" t="s">
        <v>728</v>
      </c>
      <c r="J67" s="27" t="s">
        <v>729</v>
      </c>
      <c r="K67" s="28"/>
      <c r="L67" s="27"/>
    </row>
    <row r="68" spans="1:12" ht="15.75" customHeight="1">
      <c r="A68" s="19" t="s">
        <v>756</v>
      </c>
      <c r="B68" s="19" t="s">
        <v>757</v>
      </c>
      <c r="C68" s="13" t="s">
        <v>757</v>
      </c>
      <c r="G68" s="20" t="s">
        <v>531</v>
      </c>
      <c r="H68" s="29" t="s">
        <v>532</v>
      </c>
      <c r="I68" s="27" t="s">
        <v>531</v>
      </c>
      <c r="J68" s="27" t="s">
        <v>533</v>
      </c>
      <c r="K68" s="28"/>
      <c r="L68" s="27"/>
    </row>
    <row r="69" spans="1:12" ht="15.75" customHeight="1">
      <c r="A69" s="19" t="s">
        <v>758</v>
      </c>
      <c r="B69" s="19" t="s">
        <v>759</v>
      </c>
      <c r="C69" s="13" t="s">
        <v>759</v>
      </c>
      <c r="G69" s="22" t="s">
        <v>730</v>
      </c>
      <c r="H69" s="26" t="s">
        <v>731</v>
      </c>
      <c r="I69" s="27" t="s">
        <v>730</v>
      </c>
      <c r="J69" s="27" t="s">
        <v>732</v>
      </c>
      <c r="K69" s="28"/>
      <c r="L69" s="27"/>
    </row>
    <row r="70" spans="1:12" ht="15.75" customHeight="1">
      <c r="A70" s="19" t="s">
        <v>760</v>
      </c>
      <c r="B70" s="19" t="s">
        <v>761</v>
      </c>
      <c r="C70" s="13" t="s">
        <v>761</v>
      </c>
      <c r="G70" s="20" t="s">
        <v>537</v>
      </c>
      <c r="H70" s="29" t="s">
        <v>538</v>
      </c>
      <c r="I70" s="27" t="s">
        <v>537</v>
      </c>
      <c r="J70" s="27" t="s">
        <v>539</v>
      </c>
      <c r="K70" s="28"/>
      <c r="L70" s="27"/>
    </row>
    <row r="71" spans="1:12" ht="15.75" customHeight="1">
      <c r="A71" s="19" t="s">
        <v>762</v>
      </c>
      <c r="B71" s="19" t="s">
        <v>763</v>
      </c>
      <c r="C71" s="13" t="s">
        <v>764</v>
      </c>
      <c r="G71" s="22" t="s">
        <v>733</v>
      </c>
      <c r="H71" s="26" t="s">
        <v>734</v>
      </c>
      <c r="I71" s="27" t="s">
        <v>733</v>
      </c>
      <c r="J71" s="27" t="s">
        <v>735</v>
      </c>
      <c r="K71" s="28"/>
      <c r="L71" s="27"/>
    </row>
    <row r="72" spans="1:12" ht="15.75" customHeight="1">
      <c r="A72" s="19" t="s">
        <v>765</v>
      </c>
      <c r="B72" s="19" t="s">
        <v>766</v>
      </c>
      <c r="C72" s="13" t="s">
        <v>766</v>
      </c>
      <c r="G72" s="22" t="s">
        <v>736</v>
      </c>
      <c r="H72" s="26" t="s">
        <v>737</v>
      </c>
      <c r="I72" s="27" t="s">
        <v>736</v>
      </c>
      <c r="J72" s="27" t="s">
        <v>767</v>
      </c>
      <c r="K72" s="28"/>
      <c r="L72" s="27"/>
    </row>
    <row r="73" spans="1:12" ht="15.75" customHeight="1">
      <c r="A73" s="19" t="s">
        <v>768</v>
      </c>
      <c r="B73" s="19" t="s">
        <v>769</v>
      </c>
      <c r="C73" s="13" t="s">
        <v>769</v>
      </c>
      <c r="G73" s="22" t="s">
        <v>739</v>
      </c>
      <c r="H73" s="26" t="s">
        <v>740</v>
      </c>
      <c r="I73" s="27" t="s">
        <v>739</v>
      </c>
      <c r="J73" s="27" t="s">
        <v>770</v>
      </c>
      <c r="K73" s="28"/>
      <c r="L73" s="27"/>
    </row>
    <row r="74" spans="1:12" ht="15.75" customHeight="1">
      <c r="A74" s="19" t="s">
        <v>771</v>
      </c>
      <c r="B74" s="19" t="s">
        <v>772</v>
      </c>
      <c r="C74" s="13" t="s">
        <v>773</v>
      </c>
      <c r="G74" s="22" t="s">
        <v>742</v>
      </c>
      <c r="H74" s="26" t="s">
        <v>743</v>
      </c>
      <c r="I74" s="27" t="s">
        <v>742</v>
      </c>
      <c r="J74" s="27" t="s">
        <v>774</v>
      </c>
      <c r="K74" s="28"/>
      <c r="L74" s="27"/>
    </row>
    <row r="75" spans="1:12" ht="15.75" customHeight="1">
      <c r="A75" s="19" t="s">
        <v>775</v>
      </c>
      <c r="B75" s="19" t="s">
        <v>776</v>
      </c>
      <c r="C75" s="13" t="s">
        <v>777</v>
      </c>
      <c r="G75" s="20" t="s">
        <v>543</v>
      </c>
      <c r="H75" s="29" t="s">
        <v>544</v>
      </c>
      <c r="I75" s="27" t="s">
        <v>543</v>
      </c>
      <c r="J75" s="27" t="s">
        <v>545</v>
      </c>
      <c r="K75" s="28"/>
      <c r="L75" s="27"/>
    </row>
    <row r="76" spans="1:12" ht="15.75" customHeight="1">
      <c r="A76" s="19" t="s">
        <v>778</v>
      </c>
      <c r="B76" s="19" t="s">
        <v>779</v>
      </c>
      <c r="C76" s="13" t="s">
        <v>779</v>
      </c>
      <c r="G76" s="22" t="s">
        <v>745</v>
      </c>
      <c r="H76" s="26" t="s">
        <v>746</v>
      </c>
      <c r="I76" s="27" t="s">
        <v>745</v>
      </c>
      <c r="J76" s="27" t="s">
        <v>747</v>
      </c>
      <c r="K76" s="28"/>
      <c r="L76" s="27"/>
    </row>
    <row r="77" spans="1:12" ht="15.75" customHeight="1">
      <c r="A77" s="19" t="s">
        <v>780</v>
      </c>
      <c r="B77" s="19" t="s">
        <v>781</v>
      </c>
      <c r="C77" s="13" t="s">
        <v>781</v>
      </c>
      <c r="G77" s="22" t="s">
        <v>748</v>
      </c>
      <c r="H77" s="26" t="s">
        <v>749</v>
      </c>
      <c r="I77" s="27" t="s">
        <v>748</v>
      </c>
      <c r="J77" s="27" t="s">
        <v>750</v>
      </c>
      <c r="K77" s="28"/>
      <c r="L77" s="27"/>
    </row>
    <row r="78" spans="1:12" ht="15.75" customHeight="1">
      <c r="A78" s="19" t="s">
        <v>782</v>
      </c>
      <c r="B78" s="19" t="s">
        <v>783</v>
      </c>
      <c r="C78" s="13" t="s">
        <v>783</v>
      </c>
      <c r="G78" s="22" t="s">
        <v>751</v>
      </c>
      <c r="H78" s="26" t="s">
        <v>752</v>
      </c>
      <c r="I78" s="27" t="s">
        <v>751</v>
      </c>
      <c r="J78" s="27" t="s">
        <v>752</v>
      </c>
      <c r="K78" s="28"/>
      <c r="L78" s="27"/>
    </row>
    <row r="79" spans="1:12" ht="15.75" customHeight="1">
      <c r="A79" s="19" t="s">
        <v>784</v>
      </c>
      <c r="B79" s="19" t="s">
        <v>785</v>
      </c>
      <c r="C79" s="13" t="s">
        <v>785</v>
      </c>
      <c r="G79" s="22" t="s">
        <v>753</v>
      </c>
      <c r="H79" s="26" t="s">
        <v>754</v>
      </c>
      <c r="I79" s="27" t="s">
        <v>753</v>
      </c>
      <c r="J79" s="27" t="s">
        <v>755</v>
      </c>
      <c r="K79" s="28"/>
      <c r="L79" s="27"/>
    </row>
    <row r="80" spans="1:12" ht="15.75" customHeight="1">
      <c r="A80" s="19" t="s">
        <v>786</v>
      </c>
      <c r="B80" s="19" t="s">
        <v>787</v>
      </c>
      <c r="C80" s="13" t="s">
        <v>788</v>
      </c>
      <c r="G80" s="20" t="s">
        <v>548</v>
      </c>
      <c r="H80" s="29" t="s">
        <v>549</v>
      </c>
      <c r="I80" s="27" t="s">
        <v>548</v>
      </c>
      <c r="J80" s="27" t="s">
        <v>550</v>
      </c>
      <c r="K80" s="28"/>
      <c r="L80" s="27"/>
    </row>
    <row r="81" spans="1:12" ht="15.75" customHeight="1">
      <c r="A81" s="19" t="s">
        <v>789</v>
      </c>
      <c r="B81" s="19" t="s">
        <v>790</v>
      </c>
      <c r="C81" s="13" t="s">
        <v>791</v>
      </c>
      <c r="G81" s="22" t="s">
        <v>756</v>
      </c>
      <c r="H81" s="26" t="s">
        <v>757</v>
      </c>
      <c r="I81" s="27" t="s">
        <v>756</v>
      </c>
      <c r="J81" s="27" t="s">
        <v>757</v>
      </c>
      <c r="K81" s="28"/>
      <c r="L81" s="27"/>
    </row>
    <row r="82" spans="1:12" ht="15.75" customHeight="1">
      <c r="A82" s="19" t="s">
        <v>792</v>
      </c>
      <c r="B82" s="19" t="s">
        <v>793</v>
      </c>
      <c r="C82" s="13" t="s">
        <v>793</v>
      </c>
      <c r="G82" s="22" t="s">
        <v>758</v>
      </c>
      <c r="H82" s="26" t="s">
        <v>759</v>
      </c>
      <c r="I82" s="27" t="s">
        <v>758</v>
      </c>
      <c r="J82" s="27" t="s">
        <v>759</v>
      </c>
      <c r="K82" s="28"/>
      <c r="L82" s="27"/>
    </row>
    <row r="83" spans="1:12" ht="15.75" customHeight="1">
      <c r="A83" s="19" t="s">
        <v>794</v>
      </c>
      <c r="B83" s="19" t="s">
        <v>795</v>
      </c>
      <c r="C83" s="13" t="s">
        <v>795</v>
      </c>
      <c r="G83" s="22" t="s">
        <v>760</v>
      </c>
      <c r="H83" s="26" t="s">
        <v>761</v>
      </c>
      <c r="I83" s="27" t="s">
        <v>760</v>
      </c>
      <c r="J83" s="27" t="s">
        <v>761</v>
      </c>
      <c r="K83" s="28"/>
      <c r="L83" s="27"/>
    </row>
    <row r="84" spans="1:12" ht="15.75" customHeight="1">
      <c r="A84" s="19" t="s">
        <v>796</v>
      </c>
      <c r="B84" s="19" t="s">
        <v>797</v>
      </c>
      <c r="C84" s="13" t="s">
        <v>798</v>
      </c>
      <c r="G84" s="22" t="s">
        <v>762</v>
      </c>
      <c r="H84" s="26" t="s">
        <v>763</v>
      </c>
      <c r="I84" s="27" t="s">
        <v>762</v>
      </c>
      <c r="J84" s="27" t="s">
        <v>764</v>
      </c>
      <c r="K84" s="28"/>
      <c r="L84" s="27"/>
    </row>
    <row r="85" spans="1:12" ht="15.75" customHeight="1">
      <c r="A85" s="19" t="s">
        <v>799</v>
      </c>
      <c r="B85" s="19" t="s">
        <v>800</v>
      </c>
      <c r="C85" s="13" t="s">
        <v>800</v>
      </c>
      <c r="G85" s="22" t="s">
        <v>765</v>
      </c>
      <c r="H85" s="26" t="s">
        <v>766</v>
      </c>
      <c r="I85" s="27" t="s">
        <v>765</v>
      </c>
      <c r="J85" s="27" t="s">
        <v>766</v>
      </c>
      <c r="K85" s="28"/>
      <c r="L85" s="27"/>
    </row>
    <row r="86" spans="1:12" ht="15.75" customHeight="1">
      <c r="A86" s="19" t="s">
        <v>801</v>
      </c>
      <c r="B86" s="19" t="s">
        <v>802</v>
      </c>
      <c r="C86" s="13" t="s">
        <v>802</v>
      </c>
      <c r="G86" s="22" t="s">
        <v>768</v>
      </c>
      <c r="H86" s="26" t="s">
        <v>769</v>
      </c>
      <c r="I86" s="27" t="s">
        <v>768</v>
      </c>
      <c r="J86" s="27" t="s">
        <v>769</v>
      </c>
      <c r="K86" s="28"/>
      <c r="L86" s="27"/>
    </row>
    <row r="87" spans="1:12" ht="15.75" customHeight="1">
      <c r="A87" s="19" t="s">
        <v>803</v>
      </c>
      <c r="B87" s="19" t="s">
        <v>804</v>
      </c>
      <c r="C87" s="13" t="s">
        <v>805</v>
      </c>
      <c r="G87" s="20" t="s">
        <v>554</v>
      </c>
      <c r="H87" s="29" t="s">
        <v>555</v>
      </c>
      <c r="I87" s="27" t="s">
        <v>554</v>
      </c>
      <c r="J87" s="27" t="s">
        <v>555</v>
      </c>
      <c r="K87" s="28"/>
      <c r="L87" s="27"/>
    </row>
    <row r="88" spans="1:12" ht="15.75" customHeight="1">
      <c r="A88" s="19" t="s">
        <v>806</v>
      </c>
      <c r="B88" s="19" t="s">
        <v>807</v>
      </c>
      <c r="C88" s="13" t="s">
        <v>808</v>
      </c>
      <c r="G88" s="22" t="s">
        <v>771</v>
      </c>
      <c r="H88" s="26" t="s">
        <v>772</v>
      </c>
      <c r="I88" s="27" t="s">
        <v>771</v>
      </c>
      <c r="J88" s="27" t="s">
        <v>773</v>
      </c>
      <c r="K88" s="28"/>
      <c r="L88" s="27"/>
    </row>
    <row r="89" spans="1:12" ht="15.75" customHeight="1">
      <c r="A89" s="19" t="s">
        <v>809</v>
      </c>
      <c r="B89" s="19" t="s">
        <v>810</v>
      </c>
      <c r="C89" s="13" t="s">
        <v>811</v>
      </c>
      <c r="G89" s="20" t="s">
        <v>559</v>
      </c>
      <c r="H89" s="29" t="s">
        <v>560</v>
      </c>
      <c r="I89" s="27" t="s">
        <v>559</v>
      </c>
      <c r="J89" s="27" t="s">
        <v>561</v>
      </c>
      <c r="K89" s="28"/>
      <c r="L89" s="27"/>
    </row>
    <row r="90" spans="1:12" ht="15.75" customHeight="1">
      <c r="A90" s="19" t="s">
        <v>812</v>
      </c>
      <c r="B90" s="19" t="s">
        <v>813</v>
      </c>
      <c r="C90" s="13" t="s">
        <v>814</v>
      </c>
      <c r="G90" s="22" t="s">
        <v>775</v>
      </c>
      <c r="H90" s="26" t="s">
        <v>776</v>
      </c>
      <c r="I90" s="27" t="s">
        <v>775</v>
      </c>
      <c r="J90" s="27" t="s">
        <v>815</v>
      </c>
      <c r="K90" s="28"/>
      <c r="L90" s="27"/>
    </row>
    <row r="91" spans="1:12" ht="15.75" customHeight="1">
      <c r="A91" s="19" t="s">
        <v>816</v>
      </c>
      <c r="B91" s="19" t="s">
        <v>817</v>
      </c>
      <c r="C91" s="13" t="s">
        <v>817</v>
      </c>
      <c r="G91" s="22" t="s">
        <v>778</v>
      </c>
      <c r="H91" s="26" t="s">
        <v>779</v>
      </c>
      <c r="I91" s="27" t="s">
        <v>778</v>
      </c>
      <c r="J91" s="27" t="s">
        <v>779</v>
      </c>
      <c r="K91" s="28"/>
      <c r="L91" s="27"/>
    </row>
    <row r="92" spans="1:12" ht="15.75" customHeight="1">
      <c r="A92" s="19" t="s">
        <v>818</v>
      </c>
      <c r="B92" s="19" t="s">
        <v>819</v>
      </c>
      <c r="C92" s="13" t="s">
        <v>820</v>
      </c>
      <c r="G92" s="22" t="s">
        <v>780</v>
      </c>
      <c r="H92" s="26" t="s">
        <v>781</v>
      </c>
      <c r="I92" s="27" t="s">
        <v>780</v>
      </c>
      <c r="J92" s="27" t="s">
        <v>781</v>
      </c>
      <c r="K92" s="28"/>
      <c r="L92" s="27"/>
    </row>
    <row r="93" spans="1:12" ht="15.75" customHeight="1">
      <c r="A93" s="19" t="s">
        <v>821</v>
      </c>
      <c r="B93" s="19" t="s">
        <v>822</v>
      </c>
      <c r="C93" s="13" t="s">
        <v>823</v>
      </c>
      <c r="G93" s="22" t="s">
        <v>782</v>
      </c>
      <c r="H93" s="26" t="s">
        <v>783</v>
      </c>
      <c r="I93" s="27" t="s">
        <v>782</v>
      </c>
      <c r="J93" s="27" t="s">
        <v>783</v>
      </c>
      <c r="K93" s="28"/>
      <c r="L93" s="27"/>
    </row>
    <row r="94" spans="1:12" ht="15.75" customHeight="1">
      <c r="A94" s="19" t="s">
        <v>824</v>
      </c>
      <c r="B94" s="19" t="s">
        <v>825</v>
      </c>
      <c r="C94" s="13" t="s">
        <v>825</v>
      </c>
      <c r="G94" s="22" t="s">
        <v>784</v>
      </c>
      <c r="H94" s="26" t="s">
        <v>785</v>
      </c>
      <c r="I94" s="27" t="s">
        <v>784</v>
      </c>
      <c r="J94" s="27" t="s">
        <v>785</v>
      </c>
      <c r="K94" s="28"/>
      <c r="L94" s="27"/>
    </row>
    <row r="95" spans="1:12" ht="15.75" customHeight="1">
      <c r="A95" s="19" t="s">
        <v>826</v>
      </c>
      <c r="B95" s="19" t="s">
        <v>827</v>
      </c>
      <c r="C95" s="13" t="s">
        <v>828</v>
      </c>
      <c r="G95" s="22" t="s">
        <v>786</v>
      </c>
      <c r="H95" s="26" t="s">
        <v>787</v>
      </c>
      <c r="I95" s="27" t="s">
        <v>786</v>
      </c>
      <c r="J95" s="27" t="s">
        <v>788</v>
      </c>
      <c r="K95" s="28"/>
      <c r="L95" s="27"/>
    </row>
    <row r="96" spans="1:12" ht="15.75" customHeight="1">
      <c r="A96" s="19" t="s">
        <v>829</v>
      </c>
      <c r="B96" s="19" t="s">
        <v>830</v>
      </c>
      <c r="C96" s="13" t="s">
        <v>831</v>
      </c>
      <c r="G96" s="22" t="s">
        <v>789</v>
      </c>
      <c r="H96" s="26" t="s">
        <v>790</v>
      </c>
      <c r="I96" s="27" t="s">
        <v>789</v>
      </c>
      <c r="J96" s="27" t="s">
        <v>832</v>
      </c>
      <c r="K96" s="28"/>
      <c r="L96" s="27"/>
    </row>
    <row r="97" spans="1:12" ht="15.75" customHeight="1">
      <c r="A97" s="19" t="s">
        <v>833</v>
      </c>
      <c r="B97" s="19" t="s">
        <v>834</v>
      </c>
      <c r="C97" s="13" t="s">
        <v>835</v>
      </c>
      <c r="G97" s="22" t="s">
        <v>792</v>
      </c>
      <c r="H97" s="26" t="s">
        <v>793</v>
      </c>
      <c r="I97" s="27" t="s">
        <v>792</v>
      </c>
      <c r="J97" s="27" t="s">
        <v>793</v>
      </c>
      <c r="K97" s="28"/>
      <c r="L97" s="27"/>
    </row>
    <row r="98" spans="1:12" ht="15.75" customHeight="1">
      <c r="A98" s="19" t="s">
        <v>836</v>
      </c>
      <c r="B98" s="19" t="s">
        <v>837</v>
      </c>
      <c r="C98" s="13" t="s">
        <v>837</v>
      </c>
      <c r="G98" s="20" t="s">
        <v>564</v>
      </c>
      <c r="H98" s="29" t="s">
        <v>565</v>
      </c>
      <c r="I98" s="27" t="s">
        <v>564</v>
      </c>
      <c r="J98" s="27" t="s">
        <v>566</v>
      </c>
      <c r="K98" s="28"/>
      <c r="L98" s="27"/>
    </row>
    <row r="99" spans="1:12" ht="15.75" customHeight="1">
      <c r="A99" s="19" t="s">
        <v>838</v>
      </c>
      <c r="B99" s="19" t="s">
        <v>839</v>
      </c>
      <c r="C99" s="13" t="s">
        <v>840</v>
      </c>
      <c r="G99" s="22" t="s">
        <v>794</v>
      </c>
      <c r="H99" s="26" t="s">
        <v>795</v>
      </c>
      <c r="I99" s="27" t="s">
        <v>794</v>
      </c>
      <c r="J99" s="27" t="s">
        <v>795</v>
      </c>
      <c r="K99" s="28"/>
      <c r="L99" s="27"/>
    </row>
    <row r="100" spans="1:12" ht="15.75" customHeight="1">
      <c r="A100" s="19" t="s">
        <v>841</v>
      </c>
      <c r="B100" s="19" t="s">
        <v>842</v>
      </c>
      <c r="C100" s="13" t="s">
        <v>843</v>
      </c>
      <c r="G100" s="20" t="s">
        <v>570</v>
      </c>
      <c r="H100" s="29" t="s">
        <v>571</v>
      </c>
      <c r="I100" s="27" t="s">
        <v>570</v>
      </c>
      <c r="J100" s="27" t="s">
        <v>572</v>
      </c>
      <c r="K100" s="28"/>
      <c r="L100" s="27"/>
    </row>
    <row r="101" spans="1:12" ht="15.75" customHeight="1">
      <c r="A101" s="19" t="s">
        <v>844</v>
      </c>
      <c r="B101" s="19" t="s">
        <v>845</v>
      </c>
      <c r="C101" s="13" t="s">
        <v>846</v>
      </c>
      <c r="G101" s="22" t="s">
        <v>796</v>
      </c>
      <c r="H101" s="26" t="s">
        <v>797</v>
      </c>
      <c r="I101" s="27" t="s">
        <v>796</v>
      </c>
      <c r="J101" s="27" t="s">
        <v>798</v>
      </c>
      <c r="K101" s="28"/>
      <c r="L101" s="27"/>
    </row>
    <row r="102" spans="1:12" ht="15.75" customHeight="1">
      <c r="A102" s="19" t="s">
        <v>847</v>
      </c>
      <c r="B102" s="19" t="s">
        <v>848</v>
      </c>
      <c r="C102" s="13" t="s">
        <v>849</v>
      </c>
      <c r="G102" s="20" t="s">
        <v>575</v>
      </c>
      <c r="H102" s="29" t="s">
        <v>576</v>
      </c>
      <c r="I102" s="27" t="s">
        <v>575</v>
      </c>
      <c r="J102" s="27" t="s">
        <v>577</v>
      </c>
      <c r="K102" s="28"/>
      <c r="L102" s="27"/>
    </row>
    <row r="103" spans="1:12" ht="15.75" customHeight="1">
      <c r="A103" s="19" t="s">
        <v>850</v>
      </c>
      <c r="B103" s="19" t="s">
        <v>851</v>
      </c>
      <c r="C103" s="13" t="s">
        <v>851</v>
      </c>
      <c r="G103" s="22" t="s">
        <v>799</v>
      </c>
      <c r="H103" s="26" t="s">
        <v>800</v>
      </c>
      <c r="I103" s="27" t="s">
        <v>799</v>
      </c>
      <c r="J103" s="27" t="s">
        <v>800</v>
      </c>
      <c r="K103" s="28"/>
      <c r="L103" s="27"/>
    </row>
    <row r="104" spans="1:12" ht="15.75" customHeight="1">
      <c r="A104" s="19" t="s">
        <v>852</v>
      </c>
      <c r="B104" s="19" t="s">
        <v>853</v>
      </c>
      <c r="C104" s="13" t="s">
        <v>854</v>
      </c>
      <c r="G104" s="22" t="s">
        <v>801</v>
      </c>
      <c r="H104" s="26" t="s">
        <v>802</v>
      </c>
      <c r="I104" s="27" t="s">
        <v>801</v>
      </c>
      <c r="J104" s="27" t="s">
        <v>802</v>
      </c>
      <c r="K104" s="28"/>
      <c r="L104" s="27"/>
    </row>
    <row r="105" spans="1:12" ht="15.75" customHeight="1">
      <c r="A105" s="19" t="s">
        <v>855</v>
      </c>
      <c r="B105" s="19" t="s">
        <v>856</v>
      </c>
      <c r="C105" s="13" t="s">
        <v>857</v>
      </c>
      <c r="G105" s="22" t="s">
        <v>803</v>
      </c>
      <c r="H105" s="26" t="s">
        <v>804</v>
      </c>
      <c r="I105" s="27" t="s">
        <v>803</v>
      </c>
      <c r="J105" s="27" t="s">
        <v>805</v>
      </c>
      <c r="K105" s="28"/>
      <c r="L105" s="27"/>
    </row>
    <row r="106" spans="1:12" ht="15.75" customHeight="1">
      <c r="A106" s="19" t="s">
        <v>858</v>
      </c>
      <c r="B106" s="19" t="s">
        <v>859</v>
      </c>
      <c r="C106" s="13" t="s">
        <v>860</v>
      </c>
      <c r="G106" s="22" t="s">
        <v>806</v>
      </c>
      <c r="H106" s="26" t="s">
        <v>807</v>
      </c>
      <c r="I106" s="27" t="s">
        <v>806</v>
      </c>
      <c r="J106" s="27" t="s">
        <v>808</v>
      </c>
      <c r="K106" s="28"/>
      <c r="L106" s="27"/>
    </row>
    <row r="107" spans="1:12" ht="15.75" customHeight="1">
      <c r="A107" s="19" t="s">
        <v>861</v>
      </c>
      <c r="B107" s="19" t="s">
        <v>862</v>
      </c>
      <c r="C107" s="13" t="s">
        <v>863</v>
      </c>
      <c r="G107" s="22" t="s">
        <v>809</v>
      </c>
      <c r="H107" s="26" t="s">
        <v>810</v>
      </c>
      <c r="I107" s="27" t="s">
        <v>809</v>
      </c>
      <c r="J107" s="27" t="s">
        <v>811</v>
      </c>
      <c r="K107" s="28"/>
      <c r="L107" s="27"/>
    </row>
    <row r="108" spans="1:12" ht="15.75" customHeight="1">
      <c r="A108" s="19" t="s">
        <v>864</v>
      </c>
      <c r="B108" s="19" t="s">
        <v>865</v>
      </c>
      <c r="C108" s="13" t="s">
        <v>866</v>
      </c>
      <c r="G108" s="22" t="s">
        <v>812</v>
      </c>
      <c r="H108" s="26" t="s">
        <v>813</v>
      </c>
      <c r="I108" s="27" t="s">
        <v>812</v>
      </c>
      <c r="J108" s="27" t="s">
        <v>867</v>
      </c>
      <c r="K108" s="28"/>
      <c r="L108" s="27"/>
    </row>
    <row r="109" spans="1:12" ht="15.75" customHeight="1">
      <c r="A109" s="19" t="s">
        <v>868</v>
      </c>
      <c r="B109" s="19" t="s">
        <v>869</v>
      </c>
      <c r="C109" s="13" t="s">
        <v>869</v>
      </c>
      <c r="G109" s="20" t="s">
        <v>580</v>
      </c>
      <c r="H109" s="29" t="s">
        <v>581</v>
      </c>
      <c r="I109" s="27" t="s">
        <v>580</v>
      </c>
      <c r="J109" s="27" t="s">
        <v>582</v>
      </c>
      <c r="K109" s="28"/>
      <c r="L109" s="27"/>
    </row>
    <row r="110" spans="1:12" ht="15.75" customHeight="1">
      <c r="A110" s="19" t="s">
        <v>870</v>
      </c>
      <c r="B110" s="19" t="s">
        <v>871</v>
      </c>
      <c r="C110" s="13" t="s">
        <v>871</v>
      </c>
      <c r="G110" s="22" t="s">
        <v>816</v>
      </c>
      <c r="H110" s="26" t="s">
        <v>817</v>
      </c>
      <c r="I110" s="27" t="s">
        <v>816</v>
      </c>
      <c r="J110" s="27" t="s">
        <v>817</v>
      </c>
      <c r="K110" s="28"/>
      <c r="L110" s="27"/>
    </row>
    <row r="111" spans="1:12" ht="15.75" customHeight="1">
      <c r="A111" s="19" t="s">
        <v>872</v>
      </c>
      <c r="B111" s="19" t="s">
        <v>873</v>
      </c>
      <c r="C111" s="13" t="s">
        <v>873</v>
      </c>
      <c r="G111" s="22" t="s">
        <v>818</v>
      </c>
      <c r="H111" s="26" t="s">
        <v>819</v>
      </c>
      <c r="I111" s="27" t="s">
        <v>818</v>
      </c>
      <c r="J111" s="27" t="s">
        <v>820</v>
      </c>
      <c r="K111" s="28"/>
      <c r="L111" s="27"/>
    </row>
    <row r="112" spans="1:12" ht="15.75" customHeight="1">
      <c r="A112" s="19" t="s">
        <v>874</v>
      </c>
      <c r="B112" s="19" t="s">
        <v>875</v>
      </c>
      <c r="C112" s="13" t="s">
        <v>876</v>
      </c>
      <c r="G112" s="22" t="s">
        <v>821</v>
      </c>
      <c r="H112" s="26" t="s">
        <v>822</v>
      </c>
      <c r="I112" s="27" t="s">
        <v>821</v>
      </c>
      <c r="J112" s="27" t="s">
        <v>823</v>
      </c>
      <c r="K112" s="28"/>
      <c r="L112" s="27"/>
    </row>
    <row r="113" spans="1:12" ht="15.75" customHeight="1">
      <c r="A113" s="19" t="s">
        <v>877</v>
      </c>
      <c r="B113" s="19" t="s">
        <v>878</v>
      </c>
      <c r="C113" s="13" t="s">
        <v>879</v>
      </c>
      <c r="G113" s="22" t="s">
        <v>824</v>
      </c>
      <c r="H113" s="26" t="s">
        <v>825</v>
      </c>
      <c r="I113" s="27" t="s">
        <v>824</v>
      </c>
      <c r="J113" s="27" t="s">
        <v>825</v>
      </c>
      <c r="K113" s="28"/>
      <c r="L113" s="27"/>
    </row>
    <row r="114" spans="1:12" ht="15.75" customHeight="1">
      <c r="A114" s="19" t="s">
        <v>880</v>
      </c>
      <c r="B114" s="19" t="s">
        <v>881</v>
      </c>
      <c r="C114" s="13" t="s">
        <v>882</v>
      </c>
      <c r="G114" s="22" t="s">
        <v>826</v>
      </c>
      <c r="H114" s="26" t="s">
        <v>827</v>
      </c>
      <c r="I114" s="27" t="s">
        <v>826</v>
      </c>
      <c r="J114" s="27" t="s">
        <v>828</v>
      </c>
      <c r="K114" s="28"/>
      <c r="L114" s="27"/>
    </row>
    <row r="115" spans="1:12" ht="15.75" customHeight="1">
      <c r="A115" s="19" t="s">
        <v>883</v>
      </c>
      <c r="B115" s="19" t="s">
        <v>884</v>
      </c>
      <c r="C115" s="13" t="s">
        <v>884</v>
      </c>
      <c r="G115" s="22" t="s">
        <v>829</v>
      </c>
      <c r="H115" s="26" t="s">
        <v>830</v>
      </c>
      <c r="I115" s="27" t="s">
        <v>829</v>
      </c>
      <c r="J115" s="27" t="s">
        <v>885</v>
      </c>
      <c r="K115" s="28"/>
      <c r="L115" s="27"/>
    </row>
    <row r="116" spans="1:12" ht="15.75" customHeight="1">
      <c r="A116" s="19" t="s">
        <v>886</v>
      </c>
      <c r="B116" s="19" t="s">
        <v>887</v>
      </c>
      <c r="C116" s="13" t="s">
        <v>888</v>
      </c>
      <c r="G116" s="22" t="s">
        <v>833</v>
      </c>
      <c r="H116" s="26" t="s">
        <v>834</v>
      </c>
      <c r="I116" s="27" t="s">
        <v>833</v>
      </c>
      <c r="J116" s="27" t="s">
        <v>835</v>
      </c>
      <c r="K116" s="28"/>
      <c r="L116" s="27"/>
    </row>
    <row r="117" spans="1:12" ht="15.75" customHeight="1">
      <c r="A117" s="19" t="s">
        <v>889</v>
      </c>
      <c r="B117" s="19" t="s">
        <v>890</v>
      </c>
      <c r="C117" s="13" t="s">
        <v>891</v>
      </c>
      <c r="G117" s="22" t="s">
        <v>836</v>
      </c>
      <c r="H117" s="26" t="s">
        <v>837</v>
      </c>
      <c r="I117" s="27" t="s">
        <v>836</v>
      </c>
      <c r="J117" s="27" t="s">
        <v>837</v>
      </c>
      <c r="K117" s="28"/>
      <c r="L117" s="27"/>
    </row>
    <row r="118" spans="1:12" ht="15.75" customHeight="1">
      <c r="A118" s="19" t="s">
        <v>892</v>
      </c>
      <c r="B118" s="19" t="s">
        <v>893</v>
      </c>
      <c r="C118" s="13" t="s">
        <v>894</v>
      </c>
      <c r="G118" s="22" t="s">
        <v>838</v>
      </c>
      <c r="H118" s="26" t="s">
        <v>839</v>
      </c>
      <c r="I118" s="27" t="s">
        <v>838</v>
      </c>
      <c r="J118" s="27" t="s">
        <v>840</v>
      </c>
      <c r="K118" s="28"/>
      <c r="L118" s="27"/>
    </row>
    <row r="119" spans="1:12" ht="15.75" customHeight="1">
      <c r="A119" s="19" t="s">
        <v>895</v>
      </c>
      <c r="B119" s="19" t="s">
        <v>896</v>
      </c>
      <c r="C119" s="13" t="s">
        <v>896</v>
      </c>
      <c r="G119" s="22" t="s">
        <v>841</v>
      </c>
      <c r="H119" s="26" t="s">
        <v>842</v>
      </c>
      <c r="I119" s="27" t="s">
        <v>841</v>
      </c>
      <c r="J119" s="27" t="s">
        <v>843</v>
      </c>
      <c r="K119" s="28"/>
      <c r="L119" s="27"/>
    </row>
    <row r="120" spans="1:12" ht="15.75" customHeight="1">
      <c r="A120" s="19" t="s">
        <v>897</v>
      </c>
      <c r="B120" s="19" t="s">
        <v>898</v>
      </c>
      <c r="C120" s="13" t="s">
        <v>898</v>
      </c>
      <c r="G120" s="22" t="s">
        <v>844</v>
      </c>
      <c r="H120" s="26" t="s">
        <v>845</v>
      </c>
      <c r="I120" s="27" t="s">
        <v>844</v>
      </c>
      <c r="J120" s="27" t="s">
        <v>899</v>
      </c>
      <c r="K120" s="28"/>
      <c r="L120" s="27"/>
    </row>
    <row r="121" spans="1:12" ht="15.75" customHeight="1">
      <c r="A121" s="19" t="s">
        <v>900</v>
      </c>
      <c r="B121" s="19" t="s">
        <v>901</v>
      </c>
      <c r="C121" s="13" t="s">
        <v>902</v>
      </c>
      <c r="G121" s="22" t="s">
        <v>847</v>
      </c>
      <c r="H121" s="26" t="s">
        <v>848</v>
      </c>
      <c r="I121" s="27" t="s">
        <v>847</v>
      </c>
      <c r="J121" s="27" t="s">
        <v>903</v>
      </c>
      <c r="K121" s="28"/>
      <c r="L121" s="27"/>
    </row>
    <row r="122" spans="1:12" ht="15.75" customHeight="1">
      <c r="A122" s="19" t="s">
        <v>904</v>
      </c>
      <c r="B122" s="19" t="s">
        <v>905</v>
      </c>
      <c r="C122" s="13" t="s">
        <v>905</v>
      </c>
      <c r="G122" s="22" t="s">
        <v>850</v>
      </c>
      <c r="H122" s="26" t="s">
        <v>851</v>
      </c>
      <c r="I122" s="27" t="s">
        <v>850</v>
      </c>
      <c r="J122" s="27" t="s">
        <v>851</v>
      </c>
      <c r="K122" s="28"/>
      <c r="L122" s="27"/>
    </row>
    <row r="123" spans="1:12" ht="15.75" customHeight="1">
      <c r="A123" s="19" t="s">
        <v>906</v>
      </c>
      <c r="B123" s="19" t="s">
        <v>907</v>
      </c>
      <c r="C123" s="13" t="s">
        <v>908</v>
      </c>
      <c r="G123" s="22" t="s">
        <v>852</v>
      </c>
      <c r="H123" s="26" t="s">
        <v>853</v>
      </c>
      <c r="I123" s="27" t="s">
        <v>852</v>
      </c>
      <c r="J123" s="27" t="s">
        <v>909</v>
      </c>
      <c r="K123" s="28"/>
      <c r="L123" s="27"/>
    </row>
    <row r="124" spans="1:12" ht="15.75" customHeight="1">
      <c r="A124" s="19" t="s">
        <v>910</v>
      </c>
      <c r="B124" s="19" t="s">
        <v>911</v>
      </c>
      <c r="C124" s="13" t="s">
        <v>912</v>
      </c>
      <c r="G124" s="22" t="s">
        <v>855</v>
      </c>
      <c r="H124" s="26" t="s">
        <v>856</v>
      </c>
      <c r="I124" s="27" t="s">
        <v>855</v>
      </c>
      <c r="J124" s="27" t="s">
        <v>857</v>
      </c>
      <c r="K124" s="28"/>
      <c r="L124" s="27"/>
    </row>
    <row r="125" spans="1:12" ht="15.75" customHeight="1">
      <c r="A125" s="19" t="s">
        <v>913</v>
      </c>
      <c r="B125" s="19" t="s">
        <v>914</v>
      </c>
      <c r="C125" s="13" t="s">
        <v>914</v>
      </c>
      <c r="G125" s="22" t="s">
        <v>858</v>
      </c>
      <c r="H125" s="26" t="s">
        <v>859</v>
      </c>
      <c r="I125" s="27" t="s">
        <v>858</v>
      </c>
      <c r="J125" s="27" t="s">
        <v>915</v>
      </c>
      <c r="K125" s="28"/>
      <c r="L125" s="27"/>
    </row>
    <row r="126" spans="1:12" ht="15.75" customHeight="1">
      <c r="A126" s="19" t="s">
        <v>916</v>
      </c>
      <c r="B126" s="19" t="s">
        <v>917</v>
      </c>
      <c r="C126" s="13" t="s">
        <v>912</v>
      </c>
      <c r="G126" s="22" t="s">
        <v>861</v>
      </c>
      <c r="H126" s="26" t="s">
        <v>862</v>
      </c>
      <c r="I126" s="27" t="s">
        <v>861</v>
      </c>
      <c r="J126" s="27" t="s">
        <v>863</v>
      </c>
      <c r="K126" s="28"/>
      <c r="L126" s="27"/>
    </row>
    <row r="127" spans="1:12" ht="15.75" customHeight="1">
      <c r="A127" s="19" t="s">
        <v>918</v>
      </c>
      <c r="B127" s="19" t="s">
        <v>919</v>
      </c>
      <c r="C127" s="13" t="s">
        <v>920</v>
      </c>
      <c r="G127" s="22" t="s">
        <v>864</v>
      </c>
      <c r="H127" s="26" t="s">
        <v>865</v>
      </c>
      <c r="I127" s="27" t="s">
        <v>864</v>
      </c>
      <c r="J127" s="27" t="s">
        <v>866</v>
      </c>
      <c r="K127" s="28"/>
      <c r="L127" s="27"/>
    </row>
    <row r="128" spans="1:12" ht="15.75" customHeight="1">
      <c r="A128" s="19" t="s">
        <v>921</v>
      </c>
      <c r="B128" s="19" t="s">
        <v>922</v>
      </c>
      <c r="C128" s="13" t="s">
        <v>922</v>
      </c>
      <c r="G128" s="22" t="s">
        <v>868</v>
      </c>
      <c r="H128" s="26" t="s">
        <v>869</v>
      </c>
      <c r="I128" s="27" t="s">
        <v>868</v>
      </c>
      <c r="J128" s="27" t="s">
        <v>869</v>
      </c>
      <c r="K128" s="28"/>
      <c r="L128" s="27"/>
    </row>
    <row r="129" spans="1:12" ht="15.75" customHeight="1">
      <c r="A129" s="19" t="s">
        <v>923</v>
      </c>
      <c r="B129" s="19" t="s">
        <v>924</v>
      </c>
      <c r="C129" s="13" t="s">
        <v>925</v>
      </c>
      <c r="G129" s="22" t="s">
        <v>870</v>
      </c>
      <c r="H129" s="26" t="s">
        <v>871</v>
      </c>
      <c r="I129" s="27" t="s">
        <v>870</v>
      </c>
      <c r="J129" s="27" t="s">
        <v>871</v>
      </c>
      <c r="K129" s="28"/>
      <c r="L129" s="27"/>
    </row>
    <row r="130" spans="1:12" ht="15.75" customHeight="1">
      <c r="A130" s="19" t="s">
        <v>926</v>
      </c>
      <c r="B130" s="19" t="s">
        <v>927</v>
      </c>
      <c r="C130" s="13" t="s">
        <v>927</v>
      </c>
      <c r="G130" s="22" t="s">
        <v>872</v>
      </c>
      <c r="H130" s="26" t="s">
        <v>873</v>
      </c>
      <c r="I130" s="27" t="s">
        <v>872</v>
      </c>
      <c r="J130" s="27" t="s">
        <v>873</v>
      </c>
      <c r="K130" s="28"/>
      <c r="L130" s="27"/>
    </row>
    <row r="131" spans="1:12" ht="15.75" customHeight="1">
      <c r="A131" s="19" t="s">
        <v>928</v>
      </c>
      <c r="B131" s="19" t="s">
        <v>929</v>
      </c>
      <c r="C131" s="13" t="s">
        <v>930</v>
      </c>
      <c r="G131" s="20" t="s">
        <v>585</v>
      </c>
      <c r="H131" s="29" t="s">
        <v>586</v>
      </c>
      <c r="I131" s="27" t="s">
        <v>585</v>
      </c>
      <c r="J131" s="27" t="s">
        <v>587</v>
      </c>
      <c r="K131" s="28"/>
      <c r="L131" s="27"/>
    </row>
    <row r="132" spans="1:12" ht="15.75" customHeight="1">
      <c r="A132" s="19" t="s">
        <v>931</v>
      </c>
      <c r="B132" s="19" t="s">
        <v>932</v>
      </c>
      <c r="C132" s="13" t="s">
        <v>932</v>
      </c>
      <c r="G132" s="20" t="s">
        <v>590</v>
      </c>
      <c r="H132" s="29" t="s">
        <v>591</v>
      </c>
      <c r="I132" s="27" t="s">
        <v>590</v>
      </c>
      <c r="J132" s="27" t="s">
        <v>592</v>
      </c>
      <c r="K132" s="28"/>
      <c r="L132" s="27"/>
    </row>
    <row r="133" spans="1:12" ht="15.75" customHeight="1">
      <c r="A133" s="19" t="s">
        <v>933</v>
      </c>
      <c r="B133" s="19" t="s">
        <v>934</v>
      </c>
      <c r="C133" s="13" t="s">
        <v>935</v>
      </c>
      <c r="G133" s="20" t="s">
        <v>596</v>
      </c>
      <c r="H133" s="29" t="s">
        <v>597</v>
      </c>
      <c r="I133" s="27" t="s">
        <v>596</v>
      </c>
      <c r="J133" s="27" t="s">
        <v>598</v>
      </c>
      <c r="K133" s="28"/>
      <c r="L133" s="27"/>
    </row>
    <row r="134" spans="1:12" ht="15.75" customHeight="1">
      <c r="A134" s="19" t="s">
        <v>936</v>
      </c>
      <c r="B134" s="19" t="s">
        <v>937</v>
      </c>
      <c r="C134" s="13" t="s">
        <v>937</v>
      </c>
      <c r="G134" s="22" t="s">
        <v>874</v>
      </c>
      <c r="H134" s="26" t="s">
        <v>875</v>
      </c>
      <c r="I134" s="27" t="s">
        <v>874</v>
      </c>
      <c r="J134" s="27" t="s">
        <v>876</v>
      </c>
      <c r="K134" s="28"/>
      <c r="L134" s="27"/>
    </row>
    <row r="135" spans="1:12" ht="15.75" customHeight="1">
      <c r="A135" s="19" t="s">
        <v>938</v>
      </c>
      <c r="B135" s="19" t="s">
        <v>939</v>
      </c>
      <c r="C135" s="13" t="s">
        <v>940</v>
      </c>
      <c r="G135" s="22" t="s">
        <v>877</v>
      </c>
      <c r="H135" s="26" t="s">
        <v>878</v>
      </c>
      <c r="I135" s="27" t="s">
        <v>877</v>
      </c>
      <c r="J135" s="27" t="s">
        <v>879</v>
      </c>
      <c r="K135" s="28"/>
      <c r="L135" s="27"/>
    </row>
    <row r="136" spans="1:12" ht="15.75" customHeight="1">
      <c r="A136" s="19" t="s">
        <v>941</v>
      </c>
      <c r="B136" s="19" t="s">
        <v>942</v>
      </c>
      <c r="C136" s="13" t="s">
        <v>942</v>
      </c>
      <c r="G136" s="20" t="s">
        <v>601</v>
      </c>
      <c r="H136" s="29" t="s">
        <v>602</v>
      </c>
      <c r="I136" s="27" t="s">
        <v>601</v>
      </c>
      <c r="J136" s="27" t="s">
        <v>603</v>
      </c>
      <c r="K136" s="28"/>
      <c r="L136" s="27"/>
    </row>
    <row r="137" spans="1:12" ht="15.75" customHeight="1">
      <c r="A137" s="19" t="s">
        <v>943</v>
      </c>
      <c r="B137" s="19" t="s">
        <v>944</v>
      </c>
      <c r="C137" s="13" t="s">
        <v>944</v>
      </c>
      <c r="G137" s="22" t="s">
        <v>880</v>
      </c>
      <c r="H137" s="26" t="s">
        <v>881</v>
      </c>
      <c r="I137" s="27" t="s">
        <v>880</v>
      </c>
      <c r="J137" s="27" t="s">
        <v>945</v>
      </c>
      <c r="K137" s="28"/>
      <c r="L137" s="27"/>
    </row>
    <row r="138" spans="1:12" ht="15.75" customHeight="1">
      <c r="A138" s="19" t="s">
        <v>946</v>
      </c>
      <c r="B138" s="19" t="s">
        <v>947</v>
      </c>
      <c r="C138" s="13" t="s">
        <v>947</v>
      </c>
      <c r="G138" s="22" t="s">
        <v>883</v>
      </c>
      <c r="H138" s="26" t="s">
        <v>884</v>
      </c>
      <c r="I138" s="27" t="s">
        <v>883</v>
      </c>
      <c r="J138" s="27" t="s">
        <v>884</v>
      </c>
      <c r="K138" s="28"/>
      <c r="L138" s="27"/>
    </row>
    <row r="139" spans="1:12" ht="15.75" customHeight="1">
      <c r="A139" s="19" t="s">
        <v>948</v>
      </c>
      <c r="B139" s="19" t="s">
        <v>949</v>
      </c>
      <c r="C139" s="13" t="s">
        <v>949</v>
      </c>
      <c r="G139" s="20" t="s">
        <v>606</v>
      </c>
      <c r="H139" s="29" t="s">
        <v>607</v>
      </c>
      <c r="I139" s="27" t="s">
        <v>606</v>
      </c>
      <c r="J139" s="27" t="s">
        <v>608</v>
      </c>
      <c r="K139" s="28"/>
      <c r="L139" s="27"/>
    </row>
    <row r="140" spans="1:12" ht="15.75" customHeight="1">
      <c r="A140" s="19" t="s">
        <v>950</v>
      </c>
      <c r="B140" s="19" t="s">
        <v>951</v>
      </c>
      <c r="C140" s="13" t="s">
        <v>951</v>
      </c>
      <c r="G140" s="22" t="s">
        <v>886</v>
      </c>
      <c r="H140" s="26" t="s">
        <v>887</v>
      </c>
      <c r="I140" s="27" t="s">
        <v>886</v>
      </c>
      <c r="J140" s="27" t="s">
        <v>888</v>
      </c>
      <c r="K140" s="28"/>
      <c r="L140" s="27"/>
    </row>
    <row r="141" spans="1:12" ht="15.75" customHeight="1">
      <c r="A141" s="19" t="s">
        <v>952</v>
      </c>
      <c r="B141" s="19" t="s">
        <v>953</v>
      </c>
      <c r="C141" s="13" t="s">
        <v>954</v>
      </c>
      <c r="G141" s="22" t="s">
        <v>889</v>
      </c>
      <c r="H141" s="26" t="s">
        <v>890</v>
      </c>
      <c r="I141" s="27" t="s">
        <v>889</v>
      </c>
      <c r="J141" s="27" t="s">
        <v>891</v>
      </c>
      <c r="K141" s="28"/>
      <c r="L141" s="27"/>
    </row>
    <row r="142" spans="1:12" ht="15.75" customHeight="1">
      <c r="A142" s="19" t="s">
        <v>955</v>
      </c>
      <c r="B142" s="19" t="s">
        <v>956</v>
      </c>
      <c r="C142" s="13" t="s">
        <v>956</v>
      </c>
      <c r="G142" s="22" t="s">
        <v>892</v>
      </c>
      <c r="H142" s="26" t="s">
        <v>893</v>
      </c>
      <c r="I142" s="27" t="s">
        <v>892</v>
      </c>
      <c r="J142" s="27" t="s">
        <v>957</v>
      </c>
      <c r="K142" s="28"/>
      <c r="L142" s="27"/>
    </row>
    <row r="143" spans="1:12" ht="15.75" customHeight="1">
      <c r="A143" s="19" t="s">
        <v>958</v>
      </c>
      <c r="B143" s="19" t="s">
        <v>959</v>
      </c>
      <c r="C143" s="13" t="s">
        <v>959</v>
      </c>
      <c r="G143" s="22" t="s">
        <v>895</v>
      </c>
      <c r="H143" s="26" t="s">
        <v>896</v>
      </c>
      <c r="I143" s="27" t="s">
        <v>895</v>
      </c>
      <c r="J143" s="27" t="s">
        <v>896</v>
      </c>
      <c r="K143" s="28"/>
      <c r="L143" s="27"/>
    </row>
    <row r="144" spans="1:12" ht="15.75" customHeight="1">
      <c r="A144" s="19" t="s">
        <v>960</v>
      </c>
      <c r="B144" s="19" t="s">
        <v>961</v>
      </c>
      <c r="C144" s="13" t="s">
        <v>961</v>
      </c>
      <c r="G144" s="22" t="s">
        <v>897</v>
      </c>
      <c r="H144" s="26" t="s">
        <v>898</v>
      </c>
      <c r="I144" s="27" t="s">
        <v>897</v>
      </c>
      <c r="J144" s="27" t="s">
        <v>898</v>
      </c>
      <c r="K144" s="28"/>
      <c r="L144" s="27"/>
    </row>
    <row r="145" spans="1:12" ht="15.75" customHeight="1">
      <c r="A145" s="19" t="s">
        <v>962</v>
      </c>
      <c r="B145" s="19" t="s">
        <v>963</v>
      </c>
      <c r="C145" s="13" t="s">
        <v>964</v>
      </c>
      <c r="G145" s="22" t="s">
        <v>900</v>
      </c>
      <c r="H145" s="26" t="s">
        <v>901</v>
      </c>
      <c r="I145" s="27" t="s">
        <v>900</v>
      </c>
      <c r="J145" s="27" t="s">
        <v>902</v>
      </c>
      <c r="K145" s="28"/>
      <c r="L145" s="27"/>
    </row>
    <row r="146" spans="1:12" ht="15.75" customHeight="1">
      <c r="A146" s="19" t="s">
        <v>965</v>
      </c>
      <c r="B146" s="19" t="s">
        <v>966</v>
      </c>
      <c r="C146" s="13" t="s">
        <v>967</v>
      </c>
      <c r="G146" s="22" t="s">
        <v>904</v>
      </c>
      <c r="H146" s="26" t="s">
        <v>905</v>
      </c>
      <c r="I146" s="27" t="s">
        <v>904</v>
      </c>
      <c r="J146" s="27" t="s">
        <v>905</v>
      </c>
      <c r="K146" s="28"/>
      <c r="L146" s="27"/>
    </row>
    <row r="147" spans="1:12" ht="15.75" customHeight="1">
      <c r="A147" s="19" t="s">
        <v>968</v>
      </c>
      <c r="B147" s="19" t="s">
        <v>969</v>
      </c>
      <c r="C147" s="13" t="s">
        <v>970</v>
      </c>
      <c r="G147" s="22" t="s">
        <v>906</v>
      </c>
      <c r="H147" s="26" t="s">
        <v>907</v>
      </c>
      <c r="I147" s="27" t="s">
        <v>906</v>
      </c>
      <c r="J147" s="27" t="s">
        <v>908</v>
      </c>
      <c r="K147" s="28"/>
      <c r="L147" s="27"/>
    </row>
    <row r="148" spans="1:12" ht="15.75" customHeight="1">
      <c r="A148" s="19" t="s">
        <v>971</v>
      </c>
      <c r="B148" s="19" t="s">
        <v>972</v>
      </c>
      <c r="C148" s="13" t="s">
        <v>972</v>
      </c>
      <c r="G148" s="20" t="s">
        <v>612</v>
      </c>
      <c r="H148" s="29" t="s">
        <v>613</v>
      </c>
      <c r="I148" s="27" t="s">
        <v>612</v>
      </c>
      <c r="J148" s="27" t="s">
        <v>613</v>
      </c>
      <c r="K148" s="28"/>
      <c r="L148" s="27"/>
    </row>
    <row r="149" spans="1:12" ht="15.75" customHeight="1">
      <c r="A149" s="19" t="s">
        <v>973</v>
      </c>
      <c r="B149" s="19" t="s">
        <v>974</v>
      </c>
      <c r="C149" s="13" t="s">
        <v>975</v>
      </c>
      <c r="G149" s="22" t="s">
        <v>910</v>
      </c>
      <c r="H149" s="26" t="s">
        <v>911</v>
      </c>
      <c r="I149" s="27" t="s">
        <v>910</v>
      </c>
      <c r="J149" s="27" t="s">
        <v>912</v>
      </c>
      <c r="K149" s="28"/>
      <c r="L149" s="27"/>
    </row>
    <row r="150" spans="1:12" ht="15.75" customHeight="1">
      <c r="A150" s="19" t="s">
        <v>976</v>
      </c>
      <c r="B150" s="19" t="s">
        <v>977</v>
      </c>
      <c r="C150" s="13" t="s">
        <v>977</v>
      </c>
      <c r="G150" s="22" t="s">
        <v>913</v>
      </c>
      <c r="H150" s="26" t="s">
        <v>914</v>
      </c>
      <c r="I150" s="27" t="s">
        <v>913</v>
      </c>
      <c r="J150" s="27" t="s">
        <v>914</v>
      </c>
      <c r="K150" s="28"/>
      <c r="L150" s="27"/>
    </row>
    <row r="151" spans="1:12" ht="15.75" customHeight="1">
      <c r="A151" s="19" t="s">
        <v>978</v>
      </c>
      <c r="B151" s="19" t="s">
        <v>979</v>
      </c>
      <c r="C151" s="13" t="s">
        <v>979</v>
      </c>
      <c r="G151" s="20" t="s">
        <v>617</v>
      </c>
      <c r="H151" s="29" t="s">
        <v>618</v>
      </c>
      <c r="I151" s="27" t="s">
        <v>617</v>
      </c>
      <c r="J151" s="27" t="s">
        <v>618</v>
      </c>
      <c r="K151" s="28"/>
      <c r="L151" s="27"/>
    </row>
    <row r="152" spans="1:12" ht="15.75" customHeight="1">
      <c r="A152" s="19" t="s">
        <v>980</v>
      </c>
      <c r="B152" s="19" t="s">
        <v>981</v>
      </c>
      <c r="C152" s="13" t="s">
        <v>982</v>
      </c>
      <c r="G152" s="22" t="s">
        <v>916</v>
      </c>
      <c r="H152" s="26" t="s">
        <v>917</v>
      </c>
      <c r="I152" s="27" t="s">
        <v>916</v>
      </c>
      <c r="J152" s="27" t="s">
        <v>917</v>
      </c>
      <c r="K152" s="28"/>
      <c r="L152" s="27"/>
    </row>
    <row r="153" spans="1:12" ht="15.75" customHeight="1">
      <c r="A153" s="19" t="s">
        <v>983</v>
      </c>
      <c r="B153" s="19" t="s">
        <v>984</v>
      </c>
      <c r="C153" s="13" t="s">
        <v>984</v>
      </c>
      <c r="G153" s="22" t="s">
        <v>918</v>
      </c>
      <c r="H153" s="26" t="s">
        <v>919</v>
      </c>
      <c r="I153" s="27" t="s">
        <v>918</v>
      </c>
      <c r="J153" s="27" t="s">
        <v>920</v>
      </c>
      <c r="K153" s="28"/>
      <c r="L153" s="27"/>
    </row>
    <row r="154" spans="1:12" ht="15.75" customHeight="1">
      <c r="A154" s="19" t="s">
        <v>985</v>
      </c>
      <c r="B154" s="19" t="s">
        <v>986</v>
      </c>
      <c r="C154" s="13" t="s">
        <v>986</v>
      </c>
      <c r="G154" s="22" t="s">
        <v>921</v>
      </c>
      <c r="H154" s="26" t="s">
        <v>922</v>
      </c>
      <c r="I154" s="27" t="s">
        <v>921</v>
      </c>
      <c r="J154" s="27" t="s">
        <v>922</v>
      </c>
      <c r="K154" s="28"/>
      <c r="L154" s="27"/>
    </row>
    <row r="155" spans="1:12" ht="15.75" customHeight="1">
      <c r="A155" s="19" t="s">
        <v>987</v>
      </c>
      <c r="B155" s="19" t="s">
        <v>988</v>
      </c>
      <c r="C155" s="13" t="s">
        <v>989</v>
      </c>
      <c r="G155" s="22" t="s">
        <v>923</v>
      </c>
      <c r="H155" s="26" t="s">
        <v>924</v>
      </c>
      <c r="I155" s="27" t="s">
        <v>923</v>
      </c>
      <c r="J155" s="27" t="s">
        <v>925</v>
      </c>
      <c r="K155" s="28"/>
      <c r="L155" s="27"/>
    </row>
    <row r="156" spans="1:12" ht="15.75" customHeight="1">
      <c r="A156" s="19" t="s">
        <v>990</v>
      </c>
      <c r="B156" s="19" t="s">
        <v>991</v>
      </c>
      <c r="C156" s="13" t="s">
        <v>992</v>
      </c>
      <c r="G156" s="22" t="s">
        <v>926</v>
      </c>
      <c r="H156" s="26" t="s">
        <v>927</v>
      </c>
      <c r="I156" s="27" t="s">
        <v>926</v>
      </c>
      <c r="J156" s="27" t="s">
        <v>927</v>
      </c>
      <c r="K156" s="28"/>
      <c r="L156" s="27"/>
    </row>
    <row r="157" spans="1:12" ht="15.75" customHeight="1">
      <c r="A157" s="19" t="s">
        <v>993</v>
      </c>
      <c r="B157" s="19" t="s">
        <v>994</v>
      </c>
      <c r="C157" s="13" t="s">
        <v>995</v>
      </c>
      <c r="G157" s="22" t="s">
        <v>928</v>
      </c>
      <c r="H157" s="26" t="s">
        <v>929</v>
      </c>
      <c r="I157" s="27" t="s">
        <v>928</v>
      </c>
      <c r="J157" s="27" t="s">
        <v>930</v>
      </c>
      <c r="K157" s="28"/>
      <c r="L157" s="27"/>
    </row>
    <row r="158" spans="1:12" ht="15.75" customHeight="1">
      <c r="A158" s="19" t="s">
        <v>996</v>
      </c>
      <c r="B158" s="19" t="s">
        <v>997</v>
      </c>
      <c r="C158" s="13" t="s">
        <v>998</v>
      </c>
      <c r="G158" s="22" t="s">
        <v>931</v>
      </c>
      <c r="H158" s="26" t="s">
        <v>932</v>
      </c>
      <c r="I158" s="27" t="s">
        <v>931</v>
      </c>
      <c r="J158" s="27" t="s">
        <v>932</v>
      </c>
      <c r="K158" s="28"/>
      <c r="L158" s="27"/>
    </row>
    <row r="159" spans="1:12" ht="15.75" customHeight="1">
      <c r="A159" s="19" t="s">
        <v>999</v>
      </c>
      <c r="B159" s="19" t="s">
        <v>1000</v>
      </c>
      <c r="C159" s="13" t="s">
        <v>1001</v>
      </c>
      <c r="G159" s="22" t="s">
        <v>933</v>
      </c>
      <c r="H159" s="26" t="s">
        <v>934</v>
      </c>
      <c r="I159" s="27" t="s">
        <v>933</v>
      </c>
      <c r="J159" s="27" t="s">
        <v>935</v>
      </c>
      <c r="K159" s="28"/>
      <c r="L159" s="27"/>
    </row>
    <row r="160" spans="1:12" ht="15.75" customHeight="1">
      <c r="A160" s="19" t="s">
        <v>1002</v>
      </c>
      <c r="B160" s="19" t="s">
        <v>1003</v>
      </c>
      <c r="C160" s="13" t="s">
        <v>1004</v>
      </c>
      <c r="G160" s="22" t="s">
        <v>936</v>
      </c>
      <c r="H160" s="26" t="s">
        <v>937</v>
      </c>
      <c r="I160" s="27" t="s">
        <v>936</v>
      </c>
      <c r="J160" s="27" t="s">
        <v>937</v>
      </c>
      <c r="K160" s="28"/>
      <c r="L160" s="27"/>
    </row>
    <row r="161" spans="1:12" ht="15.75" customHeight="1">
      <c r="A161" s="19" t="s">
        <v>1005</v>
      </c>
      <c r="B161" s="19" t="s">
        <v>1006</v>
      </c>
      <c r="C161" s="13" t="s">
        <v>1007</v>
      </c>
      <c r="G161" s="22" t="s">
        <v>938</v>
      </c>
      <c r="H161" s="26" t="s">
        <v>939</v>
      </c>
      <c r="I161" s="27" t="s">
        <v>938</v>
      </c>
      <c r="J161" s="27" t="s">
        <v>940</v>
      </c>
      <c r="K161" s="28"/>
      <c r="L161" s="27"/>
    </row>
    <row r="162" spans="1:12" ht="15.75" customHeight="1">
      <c r="A162" s="19" t="s">
        <v>1008</v>
      </c>
      <c r="B162" s="19" t="s">
        <v>1009</v>
      </c>
      <c r="C162" s="13" t="s">
        <v>1010</v>
      </c>
      <c r="G162" s="22" t="s">
        <v>941</v>
      </c>
      <c r="H162" s="26" t="s">
        <v>942</v>
      </c>
      <c r="I162" s="27" t="s">
        <v>941</v>
      </c>
      <c r="J162" s="27" t="s">
        <v>942</v>
      </c>
      <c r="K162" s="28"/>
      <c r="L162" s="27"/>
    </row>
    <row r="163" spans="1:12" ht="15.75" customHeight="1">
      <c r="A163" s="19" t="s">
        <v>1011</v>
      </c>
      <c r="B163" s="19" t="s">
        <v>1012</v>
      </c>
      <c r="C163" s="13" t="s">
        <v>1013</v>
      </c>
      <c r="G163" s="22" t="s">
        <v>943</v>
      </c>
      <c r="H163" s="26" t="s">
        <v>944</v>
      </c>
      <c r="I163" s="27" t="s">
        <v>943</v>
      </c>
      <c r="J163" s="27" t="s">
        <v>944</v>
      </c>
      <c r="K163" s="28"/>
      <c r="L163" s="27"/>
    </row>
    <row r="164" spans="1:12" ht="15.75" customHeight="1">
      <c r="A164" s="19" t="s">
        <v>1014</v>
      </c>
      <c r="B164" s="19" t="s">
        <v>1015</v>
      </c>
      <c r="C164" s="13" t="s">
        <v>1016</v>
      </c>
      <c r="G164" s="20" t="s">
        <v>623</v>
      </c>
      <c r="H164" s="29" t="s">
        <v>624</v>
      </c>
      <c r="I164" s="27" t="s">
        <v>623</v>
      </c>
      <c r="J164" s="27" t="s">
        <v>625</v>
      </c>
      <c r="K164" s="28"/>
      <c r="L164" s="27"/>
    </row>
    <row r="165" spans="1:12" ht="15.75" customHeight="1">
      <c r="A165" s="19" t="s">
        <v>1017</v>
      </c>
      <c r="B165" s="19" t="s">
        <v>1018</v>
      </c>
      <c r="C165" s="13" t="s">
        <v>1019</v>
      </c>
      <c r="G165" s="22" t="s">
        <v>946</v>
      </c>
      <c r="H165" s="26" t="s">
        <v>947</v>
      </c>
      <c r="I165" s="27" t="s">
        <v>946</v>
      </c>
      <c r="J165" s="27" t="s">
        <v>947</v>
      </c>
      <c r="K165" s="28"/>
      <c r="L165" s="27"/>
    </row>
    <row r="166" spans="1:12" ht="15.75" customHeight="1">
      <c r="A166" s="19" t="s">
        <v>1020</v>
      </c>
      <c r="B166" s="19" t="s">
        <v>1021</v>
      </c>
      <c r="C166" s="13" t="s">
        <v>1022</v>
      </c>
      <c r="G166" s="22" t="s">
        <v>948</v>
      </c>
      <c r="H166" s="26" t="s">
        <v>949</v>
      </c>
      <c r="I166" s="27" t="s">
        <v>948</v>
      </c>
      <c r="J166" s="27" t="s">
        <v>949</v>
      </c>
      <c r="K166" s="28"/>
      <c r="L166" s="27"/>
    </row>
    <row r="167" spans="1:12" ht="15.75" customHeight="1">
      <c r="A167" s="19" t="s">
        <v>1023</v>
      </c>
      <c r="B167" s="19" t="s">
        <v>1024</v>
      </c>
      <c r="C167" s="13" t="s">
        <v>1025</v>
      </c>
      <c r="G167" s="22" t="s">
        <v>950</v>
      </c>
      <c r="H167" s="26" t="s">
        <v>951</v>
      </c>
      <c r="I167" s="27" t="s">
        <v>950</v>
      </c>
      <c r="J167" s="27" t="s">
        <v>951</v>
      </c>
      <c r="K167" s="28"/>
      <c r="L167" s="27"/>
    </row>
    <row r="168" spans="1:12" ht="15.75" customHeight="1">
      <c r="A168" s="19" t="s">
        <v>1026</v>
      </c>
      <c r="B168" s="19" t="s">
        <v>1027</v>
      </c>
      <c r="C168" s="13" t="s">
        <v>1028</v>
      </c>
      <c r="G168" s="22" t="s">
        <v>952</v>
      </c>
      <c r="H168" s="26" t="s">
        <v>953</v>
      </c>
      <c r="I168" s="27" t="s">
        <v>952</v>
      </c>
      <c r="J168" s="27" t="s">
        <v>954</v>
      </c>
      <c r="K168" s="28"/>
      <c r="L168" s="27"/>
    </row>
    <row r="169" spans="1:12" ht="15.75" customHeight="1">
      <c r="A169" s="19" t="s">
        <v>1029</v>
      </c>
      <c r="B169" s="19" t="s">
        <v>1030</v>
      </c>
      <c r="C169" s="13" t="s">
        <v>1031</v>
      </c>
      <c r="G169" s="22" t="s">
        <v>955</v>
      </c>
      <c r="H169" s="26" t="s">
        <v>956</v>
      </c>
      <c r="I169" s="27" t="s">
        <v>955</v>
      </c>
      <c r="J169" s="27" t="s">
        <v>956</v>
      </c>
      <c r="K169" s="28"/>
      <c r="L169" s="27"/>
    </row>
    <row r="170" spans="1:12" ht="15.75" customHeight="1">
      <c r="A170" s="19" t="s">
        <v>1032</v>
      </c>
      <c r="B170" s="19" t="s">
        <v>1033</v>
      </c>
      <c r="C170" s="13" t="s">
        <v>1034</v>
      </c>
      <c r="G170" s="22" t="s">
        <v>958</v>
      </c>
      <c r="H170" s="26" t="s">
        <v>959</v>
      </c>
      <c r="I170" s="27" t="s">
        <v>958</v>
      </c>
      <c r="J170" s="27" t="s">
        <v>959</v>
      </c>
      <c r="K170" s="28"/>
      <c r="L170" s="27"/>
    </row>
    <row r="171" spans="1:12" ht="15.75" customHeight="1">
      <c r="A171" s="19" t="s">
        <v>1035</v>
      </c>
      <c r="B171" s="19" t="s">
        <v>1036</v>
      </c>
      <c r="C171" s="13" t="s">
        <v>1037</v>
      </c>
      <c r="G171" s="22" t="s">
        <v>960</v>
      </c>
      <c r="H171" s="26" t="s">
        <v>961</v>
      </c>
      <c r="I171" s="27" t="s">
        <v>960</v>
      </c>
      <c r="J171" s="27" t="s">
        <v>961</v>
      </c>
      <c r="K171" s="28"/>
      <c r="L171" s="27"/>
    </row>
    <row r="172" spans="1:12" ht="15.75" customHeight="1">
      <c r="A172" s="19" t="s">
        <v>1038</v>
      </c>
      <c r="B172" s="19" t="s">
        <v>1039</v>
      </c>
      <c r="C172" s="13" t="s">
        <v>1039</v>
      </c>
      <c r="G172" s="22" t="s">
        <v>962</v>
      </c>
      <c r="H172" s="26" t="s">
        <v>963</v>
      </c>
      <c r="I172" s="27" t="s">
        <v>962</v>
      </c>
      <c r="J172" s="27" t="s">
        <v>964</v>
      </c>
      <c r="K172" s="28"/>
      <c r="L172" s="27"/>
    </row>
    <row r="173" spans="1:12" ht="15.75" customHeight="1">
      <c r="A173" s="19" t="s">
        <v>1040</v>
      </c>
      <c r="B173" s="19" t="s">
        <v>1041</v>
      </c>
      <c r="C173" s="13" t="s">
        <v>1042</v>
      </c>
      <c r="G173" s="22" t="s">
        <v>965</v>
      </c>
      <c r="H173" s="26" t="s">
        <v>966</v>
      </c>
      <c r="I173" s="27" t="s">
        <v>965</v>
      </c>
      <c r="J173" s="27" t="s">
        <v>967</v>
      </c>
      <c r="K173" s="28"/>
      <c r="L173" s="27"/>
    </row>
    <row r="174" spans="1:12" ht="15.75" customHeight="1">
      <c r="A174" s="19" t="s">
        <v>1043</v>
      </c>
      <c r="B174" s="19" t="s">
        <v>1044</v>
      </c>
      <c r="C174" s="13" t="s">
        <v>1045</v>
      </c>
      <c r="G174" s="22" t="s">
        <v>968</v>
      </c>
      <c r="H174" s="26" t="s">
        <v>969</v>
      </c>
      <c r="I174" s="27" t="s">
        <v>968</v>
      </c>
      <c r="J174" s="27" t="s">
        <v>970</v>
      </c>
      <c r="K174" s="28"/>
      <c r="L174" s="27"/>
    </row>
    <row r="175" spans="1:12" ht="15.75" customHeight="1">
      <c r="A175" s="19" t="s">
        <v>1046</v>
      </c>
      <c r="B175" s="19" t="s">
        <v>1047</v>
      </c>
      <c r="C175" s="13" t="s">
        <v>1048</v>
      </c>
      <c r="G175" s="22" t="s">
        <v>971</v>
      </c>
      <c r="H175" s="26" t="s">
        <v>972</v>
      </c>
      <c r="I175" s="27" t="s">
        <v>971</v>
      </c>
      <c r="J175" s="27" t="s">
        <v>972</v>
      </c>
      <c r="K175" s="28"/>
      <c r="L175" s="27"/>
    </row>
    <row r="176" spans="1:12" ht="15.75" customHeight="1">
      <c r="A176" s="19" t="s">
        <v>1049</v>
      </c>
      <c r="B176" s="19" t="s">
        <v>1050</v>
      </c>
      <c r="C176" s="13" t="s">
        <v>1050</v>
      </c>
      <c r="G176" s="20" t="s">
        <v>628</v>
      </c>
      <c r="H176" s="29" t="s">
        <v>629</v>
      </c>
      <c r="I176" s="27" t="s">
        <v>628</v>
      </c>
      <c r="J176" s="27" t="s">
        <v>630</v>
      </c>
      <c r="K176" s="28"/>
      <c r="L176" s="27"/>
    </row>
    <row r="177" spans="1:12" ht="15.75" customHeight="1">
      <c r="A177" s="19" t="s">
        <v>1051</v>
      </c>
      <c r="B177" s="19" t="s">
        <v>1052</v>
      </c>
      <c r="C177" s="13" t="s">
        <v>1052</v>
      </c>
      <c r="G177" s="22" t="s">
        <v>973</v>
      </c>
      <c r="H177" s="26" t="s">
        <v>974</v>
      </c>
      <c r="I177" s="27" t="s">
        <v>973</v>
      </c>
      <c r="J177" s="27" t="s">
        <v>975</v>
      </c>
      <c r="K177" s="28"/>
      <c r="L177" s="27"/>
    </row>
    <row r="178" spans="1:12" ht="15.75" customHeight="1">
      <c r="A178" s="19" t="s">
        <v>1053</v>
      </c>
      <c r="B178" s="19" t="s">
        <v>1054</v>
      </c>
      <c r="C178" s="13" t="s">
        <v>1054</v>
      </c>
      <c r="G178" s="22" t="s">
        <v>976</v>
      </c>
      <c r="H178" s="26" t="s">
        <v>977</v>
      </c>
      <c r="I178" s="27" t="s">
        <v>976</v>
      </c>
      <c r="J178" s="27" t="s">
        <v>1055</v>
      </c>
      <c r="K178" s="28"/>
      <c r="L178" s="27"/>
    </row>
    <row r="179" spans="1:12" ht="15.75" customHeight="1">
      <c r="A179" s="19" t="s">
        <v>1056</v>
      </c>
      <c r="B179" s="19" t="s">
        <v>1057</v>
      </c>
      <c r="C179" s="13" t="s">
        <v>1057</v>
      </c>
      <c r="G179" s="22" t="s">
        <v>978</v>
      </c>
      <c r="H179" s="26" t="s">
        <v>979</v>
      </c>
      <c r="I179" s="27" t="s">
        <v>978</v>
      </c>
      <c r="J179" s="27" t="s">
        <v>979</v>
      </c>
      <c r="K179" s="28"/>
      <c r="L179" s="27"/>
    </row>
    <row r="180" spans="1:12" ht="15.75" customHeight="1">
      <c r="A180" s="19" t="s">
        <v>1058</v>
      </c>
      <c r="B180" s="19" t="s">
        <v>1059</v>
      </c>
      <c r="C180" s="13" t="s">
        <v>1060</v>
      </c>
      <c r="G180" s="22" t="s">
        <v>980</v>
      </c>
      <c r="H180" s="26" t="s">
        <v>981</v>
      </c>
      <c r="I180" s="27" t="s">
        <v>980</v>
      </c>
      <c r="J180" s="27" t="s">
        <v>1061</v>
      </c>
      <c r="K180" s="28"/>
      <c r="L180" s="27"/>
    </row>
    <row r="181" spans="1:12" ht="15.75" customHeight="1">
      <c r="A181" s="19" t="s">
        <v>1062</v>
      </c>
      <c r="B181" s="19" t="s">
        <v>1063</v>
      </c>
      <c r="C181" s="13" t="s">
        <v>1064</v>
      </c>
      <c r="G181" s="20" t="s">
        <v>633</v>
      </c>
      <c r="H181" s="29" t="s">
        <v>634</v>
      </c>
      <c r="I181" s="27" t="s">
        <v>633</v>
      </c>
      <c r="J181" s="27" t="s">
        <v>634</v>
      </c>
      <c r="K181" s="28"/>
      <c r="L181" s="27"/>
    </row>
    <row r="182" spans="1:12" ht="15.75" customHeight="1">
      <c r="A182" s="19" t="s">
        <v>1065</v>
      </c>
      <c r="B182" s="19" t="s">
        <v>1066</v>
      </c>
      <c r="C182" s="13" t="s">
        <v>1067</v>
      </c>
      <c r="G182" s="22" t="s">
        <v>983</v>
      </c>
      <c r="H182" s="26" t="s">
        <v>984</v>
      </c>
      <c r="I182" s="27" t="s">
        <v>983</v>
      </c>
      <c r="J182" s="27" t="s">
        <v>984</v>
      </c>
      <c r="K182" s="28"/>
      <c r="L182" s="27"/>
    </row>
    <row r="183" spans="1:12" ht="15.75" customHeight="1">
      <c r="A183" s="19" t="s">
        <v>1068</v>
      </c>
      <c r="B183" s="19" t="s">
        <v>1069</v>
      </c>
      <c r="C183" s="13" t="s">
        <v>1069</v>
      </c>
      <c r="G183" s="22" t="s">
        <v>985</v>
      </c>
      <c r="H183" s="26" t="s">
        <v>986</v>
      </c>
      <c r="I183" s="27" t="s">
        <v>985</v>
      </c>
      <c r="J183" s="27" t="s">
        <v>986</v>
      </c>
      <c r="K183" s="28"/>
      <c r="L183" s="27"/>
    </row>
    <row r="184" spans="1:12" ht="15.75" customHeight="1">
      <c r="A184" s="19" t="s">
        <v>1070</v>
      </c>
      <c r="B184" s="19" t="s">
        <v>1071</v>
      </c>
      <c r="C184" s="13" t="s">
        <v>1072</v>
      </c>
      <c r="G184" s="22" t="s">
        <v>987</v>
      </c>
      <c r="H184" s="26" t="s">
        <v>988</v>
      </c>
      <c r="I184" s="27" t="s">
        <v>987</v>
      </c>
      <c r="J184" s="27" t="s">
        <v>989</v>
      </c>
      <c r="K184" s="28"/>
      <c r="L184" s="27"/>
    </row>
    <row r="185" spans="1:12" ht="15.75" customHeight="1">
      <c r="A185" s="19" t="s">
        <v>1073</v>
      </c>
      <c r="B185" s="19" t="s">
        <v>1074</v>
      </c>
      <c r="C185" s="13" t="s">
        <v>1075</v>
      </c>
      <c r="G185" s="22" t="s">
        <v>990</v>
      </c>
      <c r="H185" s="26" t="s">
        <v>991</v>
      </c>
      <c r="I185" s="27" t="s">
        <v>990</v>
      </c>
      <c r="J185" s="27" t="s">
        <v>992</v>
      </c>
      <c r="K185" s="28"/>
      <c r="L185" s="27"/>
    </row>
    <row r="186" spans="1:12" ht="15.75" customHeight="1">
      <c r="A186" s="19" t="s">
        <v>1076</v>
      </c>
      <c r="B186" s="19" t="s">
        <v>1077</v>
      </c>
      <c r="C186" s="13" t="s">
        <v>1078</v>
      </c>
      <c r="G186" s="22" t="s">
        <v>993</v>
      </c>
      <c r="H186" s="26" t="s">
        <v>994</v>
      </c>
      <c r="I186" s="27" t="s">
        <v>993</v>
      </c>
      <c r="J186" s="27" t="s">
        <v>1079</v>
      </c>
      <c r="K186" s="28"/>
      <c r="L186" s="27"/>
    </row>
    <row r="187" spans="1:12" ht="15.75" customHeight="1">
      <c r="A187" s="19" t="s">
        <v>1080</v>
      </c>
      <c r="B187" s="19" t="s">
        <v>1081</v>
      </c>
      <c r="C187" s="13" t="s">
        <v>1082</v>
      </c>
      <c r="G187" s="22" t="s">
        <v>996</v>
      </c>
      <c r="H187" s="26" t="s">
        <v>997</v>
      </c>
      <c r="I187" s="27" t="s">
        <v>996</v>
      </c>
      <c r="J187" s="27" t="s">
        <v>1083</v>
      </c>
      <c r="K187" s="28"/>
      <c r="L187" s="27"/>
    </row>
    <row r="188" spans="1:12" ht="15.75" customHeight="1">
      <c r="A188" s="19" t="s">
        <v>1084</v>
      </c>
      <c r="B188" s="19" t="s">
        <v>1085</v>
      </c>
      <c r="C188" s="13" t="s">
        <v>1086</v>
      </c>
      <c r="G188" s="22" t="s">
        <v>999</v>
      </c>
      <c r="H188" s="26" t="s">
        <v>1000</v>
      </c>
      <c r="I188" s="27" t="s">
        <v>999</v>
      </c>
      <c r="J188" s="27" t="s">
        <v>1087</v>
      </c>
      <c r="K188" s="28"/>
      <c r="L188" s="27"/>
    </row>
    <row r="189" spans="1:12" ht="15.75" customHeight="1">
      <c r="A189" s="19" t="s">
        <v>1088</v>
      </c>
      <c r="B189" s="19" t="s">
        <v>1089</v>
      </c>
      <c r="C189" s="13" t="s">
        <v>1090</v>
      </c>
      <c r="G189" s="22" t="s">
        <v>1002</v>
      </c>
      <c r="H189" s="26" t="s">
        <v>1003</v>
      </c>
      <c r="I189" s="27" t="s">
        <v>1002</v>
      </c>
      <c r="J189" s="27" t="s">
        <v>1091</v>
      </c>
      <c r="K189" s="28"/>
      <c r="L189" s="27"/>
    </row>
    <row r="190" spans="1:12" ht="15.75" customHeight="1">
      <c r="A190" s="19" t="s">
        <v>1092</v>
      </c>
      <c r="B190" s="19" t="s">
        <v>1093</v>
      </c>
      <c r="C190" s="13" t="s">
        <v>1093</v>
      </c>
      <c r="G190" s="22" t="s">
        <v>1005</v>
      </c>
      <c r="H190" s="26" t="s">
        <v>1006</v>
      </c>
      <c r="I190" s="27" t="s">
        <v>1005</v>
      </c>
      <c r="J190" s="27" t="s">
        <v>1094</v>
      </c>
      <c r="K190" s="28"/>
      <c r="L190" s="27"/>
    </row>
    <row r="191" spans="1:12" ht="15.75" customHeight="1">
      <c r="A191" s="19" t="s">
        <v>1095</v>
      </c>
      <c r="B191" s="19" t="s">
        <v>1096</v>
      </c>
      <c r="C191" s="13" t="s">
        <v>1096</v>
      </c>
      <c r="G191" s="22" t="s">
        <v>1008</v>
      </c>
      <c r="H191" s="26" t="s">
        <v>1009</v>
      </c>
      <c r="I191" s="27" t="s">
        <v>1008</v>
      </c>
      <c r="J191" s="27" t="s">
        <v>1097</v>
      </c>
      <c r="K191" s="28"/>
      <c r="L191" s="27"/>
    </row>
    <row r="192" spans="1:12" ht="15.75" customHeight="1">
      <c r="A192" s="19" t="s">
        <v>1098</v>
      </c>
      <c r="B192" s="19" t="s">
        <v>1099</v>
      </c>
      <c r="C192" s="13" t="s">
        <v>1100</v>
      </c>
      <c r="G192" s="22" t="s">
        <v>1011</v>
      </c>
      <c r="H192" s="26" t="s">
        <v>1012</v>
      </c>
      <c r="I192" s="27" t="s">
        <v>1011</v>
      </c>
      <c r="J192" s="27" t="s">
        <v>1101</v>
      </c>
      <c r="K192" s="28"/>
      <c r="L192" s="27"/>
    </row>
    <row r="193" spans="1:12" ht="15.75" customHeight="1">
      <c r="A193" s="19" t="s">
        <v>1102</v>
      </c>
      <c r="B193" s="19" t="s">
        <v>1103</v>
      </c>
      <c r="C193" s="13" t="s">
        <v>1103</v>
      </c>
      <c r="G193" s="22" t="s">
        <v>1014</v>
      </c>
      <c r="H193" s="26" t="s">
        <v>1015</v>
      </c>
      <c r="I193" s="27" t="s">
        <v>1014</v>
      </c>
      <c r="J193" s="27" t="s">
        <v>1104</v>
      </c>
      <c r="K193" s="28"/>
      <c r="L193" s="27"/>
    </row>
    <row r="194" spans="1:12" ht="15.75" customHeight="1">
      <c r="A194" s="19" t="s">
        <v>1105</v>
      </c>
      <c r="B194" s="19" t="s">
        <v>1106</v>
      </c>
      <c r="C194" s="13" t="s">
        <v>1106</v>
      </c>
      <c r="G194" s="22" t="s">
        <v>1017</v>
      </c>
      <c r="H194" s="26" t="s">
        <v>1018</v>
      </c>
      <c r="I194" s="27" t="s">
        <v>1017</v>
      </c>
      <c r="J194" s="27" t="s">
        <v>1107</v>
      </c>
      <c r="K194" s="28"/>
      <c r="L194" s="27"/>
    </row>
    <row r="195" spans="1:12" ht="15.75" customHeight="1">
      <c r="A195" s="19" t="s">
        <v>1108</v>
      </c>
      <c r="B195" s="19" t="s">
        <v>1109</v>
      </c>
      <c r="C195" s="13" t="s">
        <v>1109</v>
      </c>
      <c r="G195" s="20" t="s">
        <v>639</v>
      </c>
      <c r="H195" s="29" t="s">
        <v>640</v>
      </c>
      <c r="I195" s="27" t="s">
        <v>639</v>
      </c>
      <c r="J195" s="27" t="s">
        <v>640</v>
      </c>
      <c r="K195" s="28"/>
      <c r="L195" s="27"/>
    </row>
    <row r="196" spans="1:12" ht="15.75" customHeight="1">
      <c r="A196" s="19" t="s">
        <v>1110</v>
      </c>
      <c r="B196" s="19" t="s">
        <v>1111</v>
      </c>
      <c r="C196" s="13" t="s">
        <v>1112</v>
      </c>
      <c r="G196" s="20" t="s">
        <v>643</v>
      </c>
      <c r="H196" s="29" t="s">
        <v>644</v>
      </c>
      <c r="I196" s="27" t="s">
        <v>643</v>
      </c>
      <c r="J196" s="27" t="s">
        <v>645</v>
      </c>
      <c r="K196" s="28"/>
      <c r="L196" s="27"/>
    </row>
    <row r="197" spans="1:12" ht="15.75" customHeight="1">
      <c r="A197" s="19" t="s">
        <v>1113</v>
      </c>
      <c r="B197" s="19" t="s">
        <v>1114</v>
      </c>
      <c r="C197" s="13" t="s">
        <v>1114</v>
      </c>
      <c r="G197" s="22" t="s">
        <v>1020</v>
      </c>
      <c r="H197" s="26" t="s">
        <v>1021</v>
      </c>
      <c r="I197" s="27" t="s">
        <v>1020</v>
      </c>
      <c r="J197" s="27" t="s">
        <v>1022</v>
      </c>
      <c r="K197" s="28"/>
      <c r="L197" s="27"/>
    </row>
    <row r="198" spans="1:12" ht="15.75" customHeight="1">
      <c r="A198" s="19" t="s">
        <v>1115</v>
      </c>
      <c r="B198" s="19" t="s">
        <v>1116</v>
      </c>
      <c r="C198" s="13" t="s">
        <v>167</v>
      </c>
      <c r="G198" s="22" t="s">
        <v>1023</v>
      </c>
      <c r="H198" s="26" t="s">
        <v>1024</v>
      </c>
      <c r="I198" s="27" t="s">
        <v>1023</v>
      </c>
      <c r="J198" s="27" t="s">
        <v>1117</v>
      </c>
      <c r="K198" s="28"/>
      <c r="L198" s="27"/>
    </row>
    <row r="199" spans="1:12" ht="15.75" customHeight="1">
      <c r="A199" s="19" t="s">
        <v>1118</v>
      </c>
      <c r="B199" s="19" t="s">
        <v>1119</v>
      </c>
      <c r="C199" s="13" t="s">
        <v>1120</v>
      </c>
      <c r="G199" s="22" t="s">
        <v>1026</v>
      </c>
      <c r="H199" s="26" t="s">
        <v>1027</v>
      </c>
      <c r="I199" s="27" t="s">
        <v>1026</v>
      </c>
      <c r="J199" s="27" t="s">
        <v>1028</v>
      </c>
      <c r="K199" s="28"/>
      <c r="L199" s="27"/>
    </row>
    <row r="200" spans="1:12" ht="15.75" customHeight="1">
      <c r="A200" s="19" t="s">
        <v>1121</v>
      </c>
      <c r="B200" s="19" t="s">
        <v>1122</v>
      </c>
      <c r="C200" s="13" t="s">
        <v>1122</v>
      </c>
      <c r="G200" s="22" t="s">
        <v>1029</v>
      </c>
      <c r="H200" s="26" t="s">
        <v>1030</v>
      </c>
      <c r="I200" s="27" t="s">
        <v>1029</v>
      </c>
      <c r="J200" s="27" t="s">
        <v>1031</v>
      </c>
      <c r="K200" s="28"/>
      <c r="L200" s="27"/>
    </row>
    <row r="201" spans="1:12" ht="15.75" customHeight="1">
      <c r="A201" s="19" t="s">
        <v>1123</v>
      </c>
      <c r="B201" s="19" t="s">
        <v>1124</v>
      </c>
      <c r="C201" s="13" t="s">
        <v>1124</v>
      </c>
      <c r="G201" s="22" t="s">
        <v>1032</v>
      </c>
      <c r="H201" s="26" t="s">
        <v>1033</v>
      </c>
      <c r="I201" s="27" t="s">
        <v>1032</v>
      </c>
      <c r="J201" s="27" t="s">
        <v>1034</v>
      </c>
      <c r="K201" s="28"/>
      <c r="L201" s="27"/>
    </row>
    <row r="202" spans="1:12" ht="15.75" customHeight="1">
      <c r="A202" s="19" t="s">
        <v>1125</v>
      </c>
      <c r="B202" s="19" t="s">
        <v>1126</v>
      </c>
      <c r="C202" s="13" t="s">
        <v>1127</v>
      </c>
      <c r="G202" s="22" t="s">
        <v>1035</v>
      </c>
      <c r="H202" s="26" t="s">
        <v>1036</v>
      </c>
      <c r="I202" s="27" t="s">
        <v>1035</v>
      </c>
      <c r="J202" s="27" t="s">
        <v>1037</v>
      </c>
      <c r="K202" s="28"/>
      <c r="L202" s="27"/>
    </row>
    <row r="203" spans="1:12" ht="15.75" customHeight="1">
      <c r="A203" s="19" t="s">
        <v>1128</v>
      </c>
      <c r="B203" s="19" t="s">
        <v>1129</v>
      </c>
      <c r="C203" s="13" t="s">
        <v>1129</v>
      </c>
      <c r="G203" s="22" t="s">
        <v>1038</v>
      </c>
      <c r="H203" s="26" t="s">
        <v>1039</v>
      </c>
      <c r="I203" s="27" t="s">
        <v>1038</v>
      </c>
      <c r="J203" s="27" t="s">
        <v>1039</v>
      </c>
      <c r="K203" s="28"/>
      <c r="L203" s="27"/>
    </row>
    <row r="204" spans="1:12" ht="15.75" customHeight="1">
      <c r="A204" s="19" t="s">
        <v>1130</v>
      </c>
      <c r="B204" s="19" t="s">
        <v>1131</v>
      </c>
      <c r="C204" s="13" t="s">
        <v>1131</v>
      </c>
      <c r="G204" s="20" t="s">
        <v>649</v>
      </c>
      <c r="H204" s="29" t="s">
        <v>650</v>
      </c>
      <c r="I204" s="27" t="s">
        <v>649</v>
      </c>
      <c r="J204" s="27" t="s">
        <v>651</v>
      </c>
      <c r="K204" s="28"/>
      <c r="L204" s="27"/>
    </row>
    <row r="205" spans="1:12" ht="15.75" customHeight="1">
      <c r="A205" s="19" t="s">
        <v>1132</v>
      </c>
      <c r="B205" s="19" t="s">
        <v>1133</v>
      </c>
      <c r="C205" s="13" t="s">
        <v>1134</v>
      </c>
      <c r="G205" s="22" t="s">
        <v>1040</v>
      </c>
      <c r="H205" s="26" t="s">
        <v>1041</v>
      </c>
      <c r="I205" s="27" t="s">
        <v>1040</v>
      </c>
      <c r="J205" s="27" t="s">
        <v>1042</v>
      </c>
      <c r="K205" s="28"/>
      <c r="L205" s="27"/>
    </row>
    <row r="206" spans="1:12" ht="15.75" customHeight="1">
      <c r="A206" s="19" t="s">
        <v>1135</v>
      </c>
      <c r="B206" s="19" t="s">
        <v>1136</v>
      </c>
      <c r="C206" s="13" t="s">
        <v>1137</v>
      </c>
      <c r="G206" s="22" t="s">
        <v>1043</v>
      </c>
      <c r="H206" s="26" t="s">
        <v>1044</v>
      </c>
      <c r="I206" s="27" t="s">
        <v>1043</v>
      </c>
      <c r="J206" s="27" t="s">
        <v>1138</v>
      </c>
      <c r="K206" s="28"/>
      <c r="L206" s="27"/>
    </row>
    <row r="207" spans="1:12" ht="15.75" customHeight="1">
      <c r="A207" s="19" t="s">
        <v>1139</v>
      </c>
      <c r="B207" s="19" t="s">
        <v>1140</v>
      </c>
      <c r="C207" s="13" t="s">
        <v>1140</v>
      </c>
      <c r="G207" s="20" t="s">
        <v>654</v>
      </c>
      <c r="H207" s="29" t="s">
        <v>655</v>
      </c>
      <c r="I207" s="27" t="s">
        <v>654</v>
      </c>
      <c r="J207" s="27" t="s">
        <v>656</v>
      </c>
      <c r="K207" s="28"/>
      <c r="L207" s="27"/>
    </row>
    <row r="208" spans="1:12" ht="15.75" customHeight="1">
      <c r="A208" s="19" t="s">
        <v>1141</v>
      </c>
      <c r="B208" s="19" t="s">
        <v>1142</v>
      </c>
      <c r="C208" s="13" t="s">
        <v>1143</v>
      </c>
      <c r="G208" s="22" t="s">
        <v>1046</v>
      </c>
      <c r="H208" s="26" t="s">
        <v>1047</v>
      </c>
      <c r="I208" s="27" t="s">
        <v>1046</v>
      </c>
      <c r="J208" s="27" t="s">
        <v>1144</v>
      </c>
      <c r="K208" s="28"/>
      <c r="L208" s="27"/>
    </row>
    <row r="209" spans="1:12" ht="15.75" customHeight="1">
      <c r="A209" s="19" t="s">
        <v>1145</v>
      </c>
      <c r="B209" s="19" t="s">
        <v>1146</v>
      </c>
      <c r="C209" s="13" t="s">
        <v>1147</v>
      </c>
      <c r="G209" s="20" t="s">
        <v>660</v>
      </c>
      <c r="H209" s="29" t="s">
        <v>661</v>
      </c>
      <c r="I209" s="27" t="s">
        <v>660</v>
      </c>
      <c r="J209" s="27" t="s">
        <v>662</v>
      </c>
      <c r="K209" s="28"/>
      <c r="L209" s="27"/>
    </row>
    <row r="210" spans="1:12" ht="15.75" customHeight="1">
      <c r="A210" s="19" t="s">
        <v>1148</v>
      </c>
      <c r="B210" s="19" t="s">
        <v>1149</v>
      </c>
      <c r="C210" s="13" t="s">
        <v>1150</v>
      </c>
      <c r="G210" s="22" t="s">
        <v>1049</v>
      </c>
      <c r="H210" s="26" t="s">
        <v>1050</v>
      </c>
      <c r="I210" s="27" t="s">
        <v>1049</v>
      </c>
      <c r="J210" s="27" t="s">
        <v>1050</v>
      </c>
      <c r="K210" s="28"/>
      <c r="L210" s="27"/>
    </row>
    <row r="211" spans="1:12" ht="15.75" customHeight="1">
      <c r="A211" s="19" t="s">
        <v>1151</v>
      </c>
      <c r="B211" s="19" t="s">
        <v>1152</v>
      </c>
      <c r="C211" s="13" t="s">
        <v>1152</v>
      </c>
      <c r="G211" s="22" t="s">
        <v>1051</v>
      </c>
      <c r="H211" s="26" t="s">
        <v>1052</v>
      </c>
      <c r="I211" s="27" t="s">
        <v>1051</v>
      </c>
      <c r="J211" s="27" t="s">
        <v>1052</v>
      </c>
      <c r="K211" s="28"/>
      <c r="L211" s="27"/>
    </row>
    <row r="212" spans="1:12" ht="15.75" customHeight="1">
      <c r="A212" s="19" t="s">
        <v>1153</v>
      </c>
      <c r="B212" s="19" t="s">
        <v>1154</v>
      </c>
      <c r="C212" s="13" t="s">
        <v>1155</v>
      </c>
      <c r="G212" s="22" t="s">
        <v>1053</v>
      </c>
      <c r="H212" s="26" t="s">
        <v>1054</v>
      </c>
      <c r="I212" s="27" t="s">
        <v>1053</v>
      </c>
      <c r="J212" s="27" t="s">
        <v>1054</v>
      </c>
      <c r="K212" s="28"/>
      <c r="L212" s="27"/>
    </row>
    <row r="213" spans="1:12" ht="15.75" customHeight="1">
      <c r="A213" s="19" t="s">
        <v>1156</v>
      </c>
      <c r="B213" s="19" t="s">
        <v>1157</v>
      </c>
      <c r="C213" s="13" t="s">
        <v>1158</v>
      </c>
      <c r="G213" s="22" t="s">
        <v>1056</v>
      </c>
      <c r="H213" s="26" t="s">
        <v>1057</v>
      </c>
      <c r="I213" s="27" t="s">
        <v>1056</v>
      </c>
      <c r="J213" s="27" t="s">
        <v>1057</v>
      </c>
      <c r="K213" s="28"/>
      <c r="L213" s="27"/>
    </row>
    <row r="214" spans="1:12" ht="15.75" customHeight="1">
      <c r="A214" s="19" t="s">
        <v>1159</v>
      </c>
      <c r="B214" s="19" t="s">
        <v>1160</v>
      </c>
      <c r="C214" s="13" t="s">
        <v>1160</v>
      </c>
      <c r="G214" s="22" t="s">
        <v>1058</v>
      </c>
      <c r="H214" s="26" t="s">
        <v>1059</v>
      </c>
      <c r="I214" s="27" t="s">
        <v>1058</v>
      </c>
      <c r="J214" s="27" t="s">
        <v>1059</v>
      </c>
      <c r="K214" s="28"/>
      <c r="L214" s="27"/>
    </row>
    <row r="215" spans="1:12" ht="15.75" customHeight="1">
      <c r="A215" s="19" t="s">
        <v>1161</v>
      </c>
      <c r="B215" s="19" t="s">
        <v>1162</v>
      </c>
      <c r="C215" s="13" t="s">
        <v>1162</v>
      </c>
      <c r="G215" s="22" t="s">
        <v>1062</v>
      </c>
      <c r="H215" s="26" t="s">
        <v>1063</v>
      </c>
      <c r="I215" s="27" t="s">
        <v>1062</v>
      </c>
      <c r="J215" s="27" t="s">
        <v>1064</v>
      </c>
      <c r="K215" s="28"/>
      <c r="L215" s="27"/>
    </row>
    <row r="216" spans="1:12" ht="15.75" customHeight="1">
      <c r="A216" s="19" t="s">
        <v>1163</v>
      </c>
      <c r="B216" s="19" t="s">
        <v>1164</v>
      </c>
      <c r="C216" s="13" t="s">
        <v>1165</v>
      </c>
      <c r="G216" s="22" t="s">
        <v>1065</v>
      </c>
      <c r="H216" s="26" t="s">
        <v>1066</v>
      </c>
      <c r="I216" s="27" t="s">
        <v>1065</v>
      </c>
      <c r="J216" s="27" t="s">
        <v>1166</v>
      </c>
      <c r="K216" s="28"/>
      <c r="L216" s="27"/>
    </row>
    <row r="217" spans="1:12" ht="15.75" customHeight="1">
      <c r="A217" s="19" t="s">
        <v>1167</v>
      </c>
      <c r="B217" s="19" t="s">
        <v>1168</v>
      </c>
      <c r="C217" s="13" t="s">
        <v>1168</v>
      </c>
      <c r="G217" s="22" t="s">
        <v>1068</v>
      </c>
      <c r="H217" s="26" t="s">
        <v>1069</v>
      </c>
      <c r="I217" s="27" t="s">
        <v>1068</v>
      </c>
      <c r="J217" s="27" t="s">
        <v>1069</v>
      </c>
      <c r="K217" s="28"/>
      <c r="L217" s="27"/>
    </row>
    <row r="218" spans="1:12" ht="15.75" customHeight="1">
      <c r="A218" s="19" t="s">
        <v>1169</v>
      </c>
      <c r="B218" s="19" t="s">
        <v>1170</v>
      </c>
      <c r="C218" s="13" t="s">
        <v>1170</v>
      </c>
      <c r="G218" s="22" t="s">
        <v>1070</v>
      </c>
      <c r="H218" s="26" t="s">
        <v>1071</v>
      </c>
      <c r="I218" s="27" t="s">
        <v>1070</v>
      </c>
      <c r="J218" s="27" t="s">
        <v>1171</v>
      </c>
      <c r="K218" s="28"/>
      <c r="L218" s="27"/>
    </row>
    <row r="219" spans="1:12" ht="15.75" customHeight="1">
      <c r="A219" s="19" t="s">
        <v>1172</v>
      </c>
      <c r="B219" s="19" t="s">
        <v>1173</v>
      </c>
      <c r="C219" s="13" t="s">
        <v>1173</v>
      </c>
      <c r="G219" s="22" t="s">
        <v>1073</v>
      </c>
      <c r="H219" s="26" t="s">
        <v>1074</v>
      </c>
      <c r="I219" s="27" t="s">
        <v>1073</v>
      </c>
      <c r="J219" s="27" t="s">
        <v>1174</v>
      </c>
      <c r="K219" s="28"/>
      <c r="L219" s="27"/>
    </row>
    <row r="220" spans="1:12" ht="15.75" customHeight="1">
      <c r="A220" s="19" t="s">
        <v>1175</v>
      </c>
      <c r="B220" s="19" t="s">
        <v>1176</v>
      </c>
      <c r="C220" s="13" t="s">
        <v>1176</v>
      </c>
      <c r="G220" s="22" t="s">
        <v>1076</v>
      </c>
      <c r="H220" s="26" t="s">
        <v>1077</v>
      </c>
      <c r="I220" s="27" t="s">
        <v>1076</v>
      </c>
      <c r="J220" s="27" t="s">
        <v>1177</v>
      </c>
      <c r="K220" s="28"/>
      <c r="L220" s="27"/>
    </row>
    <row r="221" spans="1:12" ht="15.75" customHeight="1">
      <c r="A221" s="19" t="s">
        <v>1178</v>
      </c>
      <c r="B221" s="19" t="s">
        <v>1179</v>
      </c>
      <c r="C221" s="13" t="s">
        <v>1180</v>
      </c>
      <c r="G221" s="22" t="s">
        <v>1080</v>
      </c>
      <c r="H221" s="26" t="s">
        <v>1081</v>
      </c>
      <c r="I221" s="27" t="s">
        <v>1080</v>
      </c>
      <c r="J221" s="27" t="s">
        <v>1082</v>
      </c>
      <c r="K221" s="28"/>
      <c r="L221" s="27"/>
    </row>
    <row r="222" spans="1:12" ht="15.75" customHeight="1">
      <c r="A222" s="19" t="s">
        <v>1181</v>
      </c>
      <c r="B222" s="19" t="s">
        <v>1182</v>
      </c>
      <c r="C222" s="13" t="s">
        <v>1183</v>
      </c>
      <c r="G222" s="22" t="s">
        <v>1084</v>
      </c>
      <c r="H222" s="26" t="s">
        <v>1085</v>
      </c>
      <c r="I222" s="27" t="s">
        <v>1084</v>
      </c>
      <c r="J222" s="27" t="s">
        <v>1086</v>
      </c>
      <c r="K222" s="28"/>
      <c r="L222" s="27"/>
    </row>
    <row r="223" spans="1:12" ht="15.75" customHeight="1">
      <c r="A223" s="19" t="s">
        <v>1184</v>
      </c>
      <c r="B223" s="19" t="s">
        <v>1185</v>
      </c>
      <c r="C223" s="13" t="s">
        <v>1186</v>
      </c>
      <c r="G223" s="22" t="s">
        <v>1088</v>
      </c>
      <c r="H223" s="26" t="s">
        <v>1089</v>
      </c>
      <c r="I223" s="27" t="s">
        <v>1088</v>
      </c>
      <c r="J223" s="27" t="s">
        <v>1187</v>
      </c>
      <c r="K223" s="28"/>
      <c r="L223" s="27"/>
    </row>
    <row r="224" spans="1:12" ht="15.75" customHeight="1">
      <c r="A224" s="19" t="s">
        <v>1188</v>
      </c>
      <c r="B224" s="19" t="s">
        <v>1189</v>
      </c>
      <c r="C224" s="13" t="s">
        <v>1190</v>
      </c>
      <c r="G224" s="22" t="s">
        <v>1092</v>
      </c>
      <c r="H224" s="26" t="s">
        <v>1093</v>
      </c>
      <c r="I224" s="27" t="s">
        <v>1092</v>
      </c>
      <c r="J224" s="27" t="s">
        <v>1093</v>
      </c>
      <c r="K224" s="28"/>
      <c r="L224" s="27"/>
    </row>
    <row r="225" spans="1:13" ht="15.75" customHeight="1">
      <c r="A225" s="300"/>
      <c r="B225" s="300"/>
      <c r="G225" s="22" t="s">
        <v>1095</v>
      </c>
      <c r="H225" s="26" t="s">
        <v>1096</v>
      </c>
      <c r="I225" s="27" t="s">
        <v>1095</v>
      </c>
      <c r="J225" s="27" t="s">
        <v>1096</v>
      </c>
      <c r="K225" s="27"/>
      <c r="L225" s="27"/>
    </row>
    <row r="226" spans="1:13" ht="15.75" customHeight="1">
      <c r="A226" s="300"/>
      <c r="B226" s="300"/>
      <c r="G226" s="22" t="s">
        <v>1098</v>
      </c>
      <c r="H226" s="26" t="s">
        <v>1099</v>
      </c>
      <c r="I226" s="27" t="s">
        <v>1098</v>
      </c>
      <c r="J226" s="27" t="s">
        <v>1100</v>
      </c>
      <c r="K226" s="27"/>
      <c r="L226" s="27"/>
    </row>
    <row r="227" spans="1:13" ht="15.75" customHeight="1">
      <c r="A227" s="300"/>
      <c r="B227" s="300"/>
      <c r="G227" s="22" t="s">
        <v>1102</v>
      </c>
      <c r="H227" s="26" t="s">
        <v>1103</v>
      </c>
      <c r="I227" s="27" t="s">
        <v>1102</v>
      </c>
      <c r="J227" s="27" t="s">
        <v>1103</v>
      </c>
      <c r="K227" s="27"/>
      <c r="L227" s="27"/>
    </row>
    <row r="228" spans="1:13" ht="15.75" customHeight="1">
      <c r="A228" s="300"/>
      <c r="B228" s="300"/>
      <c r="G228" s="22" t="s">
        <v>1105</v>
      </c>
      <c r="H228" s="26" t="s">
        <v>1106</v>
      </c>
      <c r="I228" s="27" t="s">
        <v>1105</v>
      </c>
      <c r="J228" s="27" t="s">
        <v>1106</v>
      </c>
      <c r="K228" s="27"/>
      <c r="L228" s="27"/>
    </row>
    <row r="229" spans="1:13" ht="15.75" customHeight="1">
      <c r="A229" s="300"/>
      <c r="B229" s="300"/>
      <c r="G229" s="22" t="s">
        <v>1108</v>
      </c>
      <c r="H229" s="26" t="s">
        <v>1109</v>
      </c>
      <c r="I229" s="27" t="s">
        <v>1108</v>
      </c>
      <c r="J229" s="27" t="s">
        <v>1109</v>
      </c>
      <c r="K229" s="27"/>
      <c r="L229" s="27"/>
    </row>
    <row r="230" spans="1:13" ht="15.75" customHeight="1">
      <c r="A230" s="300"/>
      <c r="B230" s="300"/>
      <c r="G230" s="22" t="s">
        <v>1110</v>
      </c>
      <c r="H230" s="26" t="s">
        <v>1111</v>
      </c>
      <c r="I230" s="27" t="s">
        <v>1110</v>
      </c>
      <c r="J230" s="27" t="s">
        <v>1112</v>
      </c>
      <c r="K230" s="27"/>
      <c r="L230" s="27"/>
    </row>
    <row r="231" spans="1:13" ht="15.75" customHeight="1">
      <c r="A231" s="300"/>
      <c r="B231" s="300"/>
      <c r="G231" s="22" t="s">
        <v>1113</v>
      </c>
      <c r="H231" s="26" t="s">
        <v>1114</v>
      </c>
      <c r="I231" s="27" t="s">
        <v>1113</v>
      </c>
      <c r="J231" s="27" t="s">
        <v>1114</v>
      </c>
      <c r="K231" s="27"/>
      <c r="L231" s="27"/>
    </row>
    <row r="232" spans="1:13" ht="15.75" customHeight="1">
      <c r="A232" s="300"/>
      <c r="B232" s="300"/>
      <c r="G232" s="22" t="s">
        <v>1115</v>
      </c>
      <c r="H232" s="26" t="s">
        <v>1116</v>
      </c>
      <c r="I232" s="27" t="s">
        <v>1115</v>
      </c>
      <c r="J232" s="27" t="s">
        <v>167</v>
      </c>
      <c r="K232" s="27"/>
      <c r="L232" s="27"/>
    </row>
    <row r="233" spans="1:13" ht="15.75" customHeight="1">
      <c r="A233" s="300"/>
      <c r="B233" s="300"/>
      <c r="G233" s="22" t="s">
        <v>1118</v>
      </c>
      <c r="H233" s="26" t="s">
        <v>1119</v>
      </c>
      <c r="I233" s="27" t="s">
        <v>1118</v>
      </c>
      <c r="J233" s="27" t="s">
        <v>1120</v>
      </c>
      <c r="K233" s="27"/>
      <c r="L233" s="27"/>
    </row>
    <row r="234" spans="1:13" ht="15.75" customHeight="1">
      <c r="A234" s="300"/>
      <c r="B234" s="300"/>
      <c r="G234" s="22" t="s">
        <v>1121</v>
      </c>
      <c r="H234" s="26" t="s">
        <v>1122</v>
      </c>
      <c r="I234" s="27" t="s">
        <v>1121</v>
      </c>
      <c r="J234" s="27" t="s">
        <v>1122</v>
      </c>
      <c r="K234" s="27"/>
      <c r="L234" s="27"/>
    </row>
    <row r="235" spans="1:13" ht="15.75" customHeight="1">
      <c r="A235" s="300"/>
      <c r="B235" s="300"/>
      <c r="G235" s="22" t="s">
        <v>1123</v>
      </c>
      <c r="H235" s="26" t="s">
        <v>1124</v>
      </c>
      <c r="I235" s="27" t="s">
        <v>1123</v>
      </c>
      <c r="J235" s="27" t="s">
        <v>1124</v>
      </c>
      <c r="K235" s="27"/>
      <c r="L235" s="27"/>
    </row>
    <row r="236" spans="1:13" ht="15.75" customHeight="1">
      <c r="A236" s="300"/>
      <c r="B236" s="300"/>
      <c r="G236" s="22" t="s">
        <v>1125</v>
      </c>
      <c r="H236" s="26" t="s">
        <v>1126</v>
      </c>
      <c r="I236" s="27" t="s">
        <v>1125</v>
      </c>
      <c r="J236" s="27" t="s">
        <v>1191</v>
      </c>
      <c r="K236" s="27"/>
      <c r="L236" s="27"/>
    </row>
    <row r="237" spans="1:13" ht="15.75" customHeight="1">
      <c r="A237" s="300"/>
      <c r="B237" s="300"/>
      <c r="G237" s="22" t="s">
        <v>1128</v>
      </c>
      <c r="H237" s="26" t="s">
        <v>1129</v>
      </c>
      <c r="I237" s="27" t="s">
        <v>1128</v>
      </c>
      <c r="J237" s="27" t="s">
        <v>1129</v>
      </c>
      <c r="K237" s="27"/>
      <c r="L237" s="27"/>
    </row>
    <row r="238" spans="1:13" ht="15.75" customHeight="1">
      <c r="A238" s="300"/>
      <c r="B238" s="300"/>
      <c r="G238" s="22" t="s">
        <v>1130</v>
      </c>
      <c r="H238" s="26" t="s">
        <v>1131</v>
      </c>
      <c r="I238" s="27" t="s">
        <v>1130</v>
      </c>
      <c r="J238" s="27" t="s">
        <v>1131</v>
      </c>
      <c r="K238" s="27"/>
      <c r="L238" s="27"/>
    </row>
    <row r="239" spans="1:13" ht="15.75" customHeight="1">
      <c r="A239" s="300"/>
      <c r="B239" s="300"/>
      <c r="G239" s="22" t="s">
        <v>1132</v>
      </c>
      <c r="H239" s="26" t="s">
        <v>1133</v>
      </c>
      <c r="I239" s="27" t="s">
        <v>1132</v>
      </c>
      <c r="J239" s="27" t="s">
        <v>1192</v>
      </c>
      <c r="K239" s="27"/>
      <c r="L239" s="27"/>
    </row>
    <row r="240" spans="1:13" ht="15.75" customHeight="1">
      <c r="A240" s="300"/>
      <c r="B240" s="300"/>
      <c r="G240" s="22" t="s">
        <v>1135</v>
      </c>
      <c r="H240" s="26" t="s">
        <v>1136</v>
      </c>
      <c r="I240" s="31" t="s">
        <v>1135</v>
      </c>
      <c r="J240" s="31" t="s">
        <v>1137</v>
      </c>
      <c r="K240" s="27" t="s">
        <v>1136</v>
      </c>
      <c r="L240" s="30" t="s">
        <v>1193</v>
      </c>
      <c r="M240" s="27" t="s">
        <v>1194</v>
      </c>
    </row>
    <row r="241" spans="1:12" ht="15.75" customHeight="1">
      <c r="A241" s="300"/>
      <c r="B241" s="300"/>
      <c r="G241" s="22" t="s">
        <v>1139</v>
      </c>
      <c r="H241" s="26" t="s">
        <v>1140</v>
      </c>
      <c r="I241" s="27" t="s">
        <v>1139</v>
      </c>
      <c r="J241" s="27" t="s">
        <v>1140</v>
      </c>
      <c r="K241" s="27"/>
      <c r="L241" s="27"/>
    </row>
    <row r="242" spans="1:12" ht="15.75" customHeight="1">
      <c r="A242" s="300"/>
      <c r="B242" s="300"/>
      <c r="G242" s="22" t="s">
        <v>1141</v>
      </c>
      <c r="H242" s="26" t="s">
        <v>1142</v>
      </c>
      <c r="I242" s="27" t="s">
        <v>1141</v>
      </c>
      <c r="J242" s="27" t="s">
        <v>1143</v>
      </c>
      <c r="K242" s="27"/>
      <c r="L242" s="27"/>
    </row>
    <row r="243" spans="1:12" ht="15.75" customHeight="1">
      <c r="A243" s="300"/>
      <c r="B243" s="300"/>
      <c r="G243" s="22" t="s">
        <v>1145</v>
      </c>
      <c r="H243" s="26" t="s">
        <v>1146</v>
      </c>
      <c r="I243" s="27" t="s">
        <v>1145</v>
      </c>
      <c r="J243" s="27" t="s">
        <v>1147</v>
      </c>
      <c r="K243" s="27"/>
      <c r="L243" s="27"/>
    </row>
    <row r="244" spans="1:12" ht="15.75" customHeight="1">
      <c r="A244" s="300"/>
      <c r="B244" s="300"/>
      <c r="G244" s="22" t="s">
        <v>1148</v>
      </c>
      <c r="H244" s="26" t="s">
        <v>1149</v>
      </c>
      <c r="I244" s="27" t="s">
        <v>1148</v>
      </c>
      <c r="J244" s="27" t="s">
        <v>1195</v>
      </c>
      <c r="K244" s="27"/>
      <c r="L244" s="27"/>
    </row>
    <row r="245" spans="1:12" ht="15.75" customHeight="1">
      <c r="A245" s="300"/>
      <c r="B245" s="300"/>
      <c r="G245" s="22" t="s">
        <v>1151</v>
      </c>
      <c r="H245" s="26" t="s">
        <v>1152</v>
      </c>
      <c r="I245" s="27" t="s">
        <v>1151</v>
      </c>
      <c r="J245" s="27" t="s">
        <v>1152</v>
      </c>
      <c r="K245" s="27"/>
      <c r="L245" s="27"/>
    </row>
    <row r="246" spans="1:12" ht="15.75" customHeight="1">
      <c r="A246" s="300"/>
      <c r="B246" s="300"/>
      <c r="G246" s="22" t="s">
        <v>1153</v>
      </c>
      <c r="H246" s="26" t="s">
        <v>1154</v>
      </c>
      <c r="I246" s="27" t="s">
        <v>1153</v>
      </c>
      <c r="J246" s="27" t="s">
        <v>1155</v>
      </c>
      <c r="K246" s="27"/>
      <c r="L246" s="27"/>
    </row>
    <row r="247" spans="1:12" ht="15.75" customHeight="1">
      <c r="A247" s="300"/>
      <c r="B247" s="300"/>
      <c r="G247" s="22" t="s">
        <v>1156</v>
      </c>
      <c r="H247" s="26" t="s">
        <v>1157</v>
      </c>
      <c r="I247" s="27" t="s">
        <v>1156</v>
      </c>
      <c r="J247" s="27" t="s">
        <v>1196</v>
      </c>
      <c r="K247" s="27"/>
      <c r="L247" s="27"/>
    </row>
    <row r="248" spans="1:12" ht="15.75" customHeight="1">
      <c r="A248" s="300"/>
      <c r="B248" s="300"/>
      <c r="G248" s="22" t="s">
        <v>1159</v>
      </c>
      <c r="H248" s="26" t="s">
        <v>1160</v>
      </c>
      <c r="I248" s="27" t="s">
        <v>1159</v>
      </c>
      <c r="J248" s="27" t="s">
        <v>1160</v>
      </c>
      <c r="K248" s="27"/>
      <c r="L248" s="27"/>
    </row>
    <row r="249" spans="1:12" ht="15.75" customHeight="1">
      <c r="A249" s="300"/>
      <c r="B249" s="300"/>
      <c r="G249" s="22" t="s">
        <v>1161</v>
      </c>
      <c r="H249" s="26" t="s">
        <v>1162</v>
      </c>
      <c r="I249" s="27" t="s">
        <v>1161</v>
      </c>
      <c r="J249" s="27" t="s">
        <v>1162</v>
      </c>
      <c r="K249" s="27"/>
      <c r="L249" s="27"/>
    </row>
    <row r="250" spans="1:12" ht="15.75" customHeight="1">
      <c r="A250" s="300"/>
      <c r="B250" s="300"/>
      <c r="G250" s="22" t="s">
        <v>1163</v>
      </c>
      <c r="H250" s="26" t="s">
        <v>1164</v>
      </c>
      <c r="I250" s="27" t="s">
        <v>1163</v>
      </c>
      <c r="J250" s="27" t="s">
        <v>1197</v>
      </c>
      <c r="K250" s="27"/>
      <c r="L250" s="27"/>
    </row>
    <row r="251" spans="1:12" ht="15.75" customHeight="1">
      <c r="A251" s="300"/>
      <c r="B251" s="300"/>
      <c r="G251" s="22" t="s">
        <v>1167</v>
      </c>
      <c r="H251" s="26" t="s">
        <v>1168</v>
      </c>
      <c r="I251" s="27" t="s">
        <v>1167</v>
      </c>
      <c r="J251" s="27" t="s">
        <v>1168</v>
      </c>
      <c r="K251" s="27"/>
      <c r="L251" s="27"/>
    </row>
    <row r="252" spans="1:12" ht="15.75" customHeight="1">
      <c r="A252" s="300"/>
      <c r="B252" s="300"/>
      <c r="G252" s="22" t="s">
        <v>1169</v>
      </c>
      <c r="H252" s="26" t="s">
        <v>1170</v>
      </c>
      <c r="I252" s="27" t="s">
        <v>1169</v>
      </c>
      <c r="J252" s="27" t="s">
        <v>1170</v>
      </c>
      <c r="K252" s="27"/>
      <c r="L252" s="27"/>
    </row>
    <row r="253" spans="1:12" ht="15.75" customHeight="1">
      <c r="A253" s="300"/>
      <c r="B253" s="300"/>
      <c r="G253" s="22" t="s">
        <v>1172</v>
      </c>
      <c r="H253" s="26" t="s">
        <v>1173</v>
      </c>
      <c r="I253" s="27" t="s">
        <v>1172</v>
      </c>
      <c r="J253" s="27" t="s">
        <v>1173</v>
      </c>
      <c r="K253" s="27"/>
      <c r="L253" s="27"/>
    </row>
    <row r="254" spans="1:12" ht="15.75" customHeight="1">
      <c r="A254" s="300"/>
      <c r="B254" s="300"/>
      <c r="G254" s="22" t="s">
        <v>1175</v>
      </c>
      <c r="H254" s="26" t="s">
        <v>1176</v>
      </c>
      <c r="I254" s="27" t="s">
        <v>1175</v>
      </c>
      <c r="J254" s="27" t="s">
        <v>1176</v>
      </c>
      <c r="K254" s="27"/>
      <c r="L254" s="27"/>
    </row>
    <row r="255" spans="1:12" ht="15.75" customHeight="1">
      <c r="A255" s="300"/>
      <c r="B255" s="300"/>
      <c r="G255" s="22" t="s">
        <v>1178</v>
      </c>
      <c r="H255" s="26" t="s">
        <v>1179</v>
      </c>
      <c r="I255" s="27" t="s">
        <v>1178</v>
      </c>
      <c r="J255" s="27" t="s">
        <v>1180</v>
      </c>
      <c r="K255" s="27"/>
      <c r="L255" s="27"/>
    </row>
    <row r="256" spans="1:12" ht="15.75" customHeight="1">
      <c r="A256" s="300"/>
      <c r="B256" s="300"/>
      <c r="G256" s="20" t="s">
        <v>666</v>
      </c>
      <c r="H256" s="29" t="s">
        <v>667</v>
      </c>
      <c r="I256" s="27" t="s">
        <v>666</v>
      </c>
      <c r="J256" s="27" t="s">
        <v>667</v>
      </c>
      <c r="K256" s="27"/>
      <c r="L256" s="27"/>
    </row>
    <row r="257" spans="1:12" ht="15.75" customHeight="1">
      <c r="A257" s="300"/>
      <c r="B257" s="300"/>
      <c r="G257" s="22" t="s">
        <v>1181</v>
      </c>
      <c r="H257" s="26" t="s">
        <v>1182</v>
      </c>
      <c r="I257" s="27" t="s">
        <v>1181</v>
      </c>
      <c r="J257" s="27" t="s">
        <v>1183</v>
      </c>
      <c r="K257" s="27"/>
      <c r="L257" s="27"/>
    </row>
    <row r="258" spans="1:12" ht="15.75" customHeight="1">
      <c r="A258" s="300"/>
      <c r="B258" s="300"/>
      <c r="G258" s="22" t="s">
        <v>1184</v>
      </c>
      <c r="H258" s="26" t="s">
        <v>1185</v>
      </c>
      <c r="I258" s="27" t="s">
        <v>1184</v>
      </c>
      <c r="J258" s="27" t="s">
        <v>1186</v>
      </c>
      <c r="K258" s="27"/>
      <c r="L258" s="27"/>
    </row>
    <row r="259" spans="1:12" ht="15.75" customHeight="1">
      <c r="A259" s="300"/>
      <c r="B259" s="300"/>
      <c r="G259" s="22" t="s">
        <v>1188</v>
      </c>
      <c r="H259" s="26" t="s">
        <v>1189</v>
      </c>
      <c r="I259" s="27" t="s">
        <v>1188</v>
      </c>
      <c r="J259" s="27" t="s">
        <v>1190</v>
      </c>
      <c r="K259" s="27"/>
      <c r="L259" s="27"/>
    </row>
    <row r="260" spans="1:12" ht="15.75" customHeight="1">
      <c r="I260" s="27"/>
      <c r="J260" s="27"/>
      <c r="K260" s="27"/>
      <c r="L260" s="27"/>
    </row>
    <row r="261" spans="1:12" ht="15.75" customHeight="1"/>
    <row r="262" spans="1:12" ht="15.75" customHeight="1"/>
    <row r="263" spans="1:12" ht="15.75" customHeight="1"/>
    <row r="264" spans="1:12" ht="15.75" customHeight="1"/>
    <row r="265" spans="1:12" ht="15.75" customHeight="1"/>
    <row r="266" spans="1:12" ht="15.75" customHeight="1"/>
    <row r="267" spans="1:12" ht="15.75" customHeight="1"/>
    <row r="268" spans="1:12" ht="15.75" customHeight="1"/>
    <row r="269" spans="1:12" ht="15.75" customHeight="1"/>
    <row r="270" spans="1:12" ht="15.75" customHeight="1"/>
    <row r="271" spans="1:12" ht="15.75" customHeight="1"/>
    <row r="272" spans="1:1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D1:E1"/>
    <mergeCell ref="G1:H1"/>
    <mergeCell ref="I1:J1"/>
  </mergeCells>
  <phoneticPr fontId="32" type="noConversion"/>
  <pageMargins left="0.7" right="0.7" top="0.78740157499999996" bottom="0.78740157499999996"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0">
    <outlinePr summaryBelow="0" summaryRight="0"/>
  </sheetPr>
  <dimension ref="A1:D1000"/>
  <sheetViews>
    <sheetView workbookViewId="0">
      <selection activeCell="C9" sqref="C9"/>
    </sheetView>
  </sheetViews>
  <sheetFormatPr baseColWidth="10" defaultColWidth="12.6640625" defaultRowHeight="15" customHeight="1"/>
  <cols>
    <col min="1" max="1" width="8.1640625" customWidth="1"/>
    <col min="2" max="3" width="7.33203125" customWidth="1"/>
    <col min="4" max="4" width="11.6640625" customWidth="1"/>
    <col min="5" max="26" width="7.33203125" customWidth="1"/>
  </cols>
  <sheetData>
    <row r="1" spans="1:4" ht="15.75" customHeight="1">
      <c r="A1" s="32" t="s">
        <v>1198</v>
      </c>
      <c r="B1" s="33" t="s">
        <v>1199</v>
      </c>
      <c r="C1" s="32" t="s">
        <v>1200</v>
      </c>
      <c r="D1" s="32" t="s">
        <v>1201</v>
      </c>
    </row>
    <row r="2" spans="1:4" ht="15.75" customHeight="1">
      <c r="A2" s="34" t="s">
        <v>232</v>
      </c>
      <c r="B2" s="35" t="s">
        <v>234</v>
      </c>
      <c r="C2" s="35" t="str">
        <f ca="1">IFERROR(__xludf.DUMMYFUNCTION("UNIQUE(Ihre_CN_Code_Liste!B13:B112)"),"#")</f>
        <v>#</v>
      </c>
      <c r="D2" s="35">
        <f>IF(Warenimporte!$H14="","",IF(Warenimporte!$H14="Tonnes",Warenimporte!$G14,Warenimporte!$G14/1000))</f>
        <v>15.048</v>
      </c>
    </row>
    <row r="3" spans="1:4" ht="15.75" customHeight="1">
      <c r="A3" s="34" t="s">
        <v>226</v>
      </c>
      <c r="B3" s="35" t="s">
        <v>228</v>
      </c>
      <c r="C3" s="35" t="str">
        <f ca="1">IFERROR(__xludf.DUMMYFUNCTION("""COMPUTED_VALUE"""),"Beispiel")</f>
        <v>Beispiel</v>
      </c>
      <c r="D3" s="35">
        <f>IF(Warenimporte!$H15="","",IF(Warenimporte!$H15="Tonnes",Warenimporte!$G15,Warenimporte!$G15/1000))</f>
        <v>16.289000000000001</v>
      </c>
    </row>
    <row r="4" spans="1:4" ht="15.75" customHeight="1">
      <c r="A4" s="34" t="s">
        <v>1202</v>
      </c>
      <c r="B4" s="36"/>
      <c r="C4" s="35">
        <f ca="1">IFERROR(__xludf.DUMMYFUNCTION("""COMPUTED_VALUE"""),1)</f>
        <v>1</v>
      </c>
      <c r="D4" s="35">
        <f>IF(Warenimporte!$H16="","",IF(Warenimporte!$H16="Tonnes",Warenimporte!$G16,Warenimporte!$G16/1000))</f>
        <v>36.158999999999999</v>
      </c>
    </row>
    <row r="5" spans="1:4" ht="15.75" customHeight="1">
      <c r="A5" s="34"/>
      <c r="B5" s="37"/>
      <c r="C5" s="35">
        <f ca="1">IFERROR(__xludf.DUMMYFUNCTION("""COMPUTED_VALUE"""),2)</f>
        <v>2</v>
      </c>
      <c r="D5" s="35">
        <f>IF(Warenimporte!$H17="","",IF(Warenimporte!$H17="Tonnes",Warenimporte!$G17,Warenimporte!$G17/1000))</f>
        <v>4.0000000000000001E-3</v>
      </c>
    </row>
    <row r="6" spans="1:4" ht="15.75" customHeight="1">
      <c r="A6" s="34"/>
      <c r="B6" s="37"/>
      <c r="C6" s="35">
        <f ca="1">IFERROR(__xludf.DUMMYFUNCTION("""COMPUTED_VALUE"""),3)</f>
        <v>3</v>
      </c>
      <c r="D6" s="35" t="str">
        <f>IF(Warenimporte!$H18="","",IF(Warenimporte!$H18="Tonnes",Warenimporte!$G18,Warenimporte!$G18/1000))</f>
        <v/>
      </c>
    </row>
    <row r="7" spans="1:4" ht="15.75" customHeight="1">
      <c r="B7" s="38"/>
      <c r="C7" s="35">
        <f ca="1">IFERROR(__xludf.DUMMYFUNCTION("""COMPUTED_VALUE"""),4)</f>
        <v>4</v>
      </c>
      <c r="D7" s="35" t="str">
        <f>IF(Warenimporte!$H19="","",IF(Warenimporte!$H19="Tonnes",Warenimporte!$G19,Warenimporte!$G19/1000))</f>
        <v/>
      </c>
    </row>
    <row r="8" spans="1:4" ht="15.75" customHeight="1">
      <c r="C8" s="35">
        <f ca="1">IFERROR(__xludf.DUMMYFUNCTION("""COMPUTED_VALUE"""),5)</f>
        <v>5</v>
      </c>
      <c r="D8" s="35" t="str">
        <f>IF(Warenimporte!$H20="","",IF(Warenimporte!$H20="Tonnes",Warenimporte!$G20,Warenimporte!$G20/1000))</f>
        <v/>
      </c>
    </row>
    <row r="9" spans="1:4" ht="15.75" customHeight="1">
      <c r="C9" s="35">
        <f ca="1">IFERROR(__xludf.DUMMYFUNCTION("""COMPUTED_VALUE"""),6)</f>
        <v>6</v>
      </c>
      <c r="D9" s="35" t="str">
        <f>IF(Warenimporte!$H21="","",IF(Warenimporte!$H21="Tonnes",Warenimporte!$G21,Warenimporte!$G21/1000))</f>
        <v/>
      </c>
    </row>
    <row r="10" spans="1:4" ht="15.75" customHeight="1">
      <c r="C10" s="35">
        <f ca="1">IFERROR(__xludf.DUMMYFUNCTION("""COMPUTED_VALUE"""),7)</f>
        <v>7</v>
      </c>
      <c r="D10" s="35" t="str">
        <f>IF(Warenimporte!$H22="","",IF(Warenimporte!$H22="Tonnes",Warenimporte!$G22,Warenimporte!$G22/1000))</f>
        <v/>
      </c>
    </row>
    <row r="11" spans="1:4" ht="15.75" customHeight="1">
      <c r="C11" s="35">
        <f ca="1">IFERROR(__xludf.DUMMYFUNCTION("""COMPUTED_VALUE"""),8)</f>
        <v>8</v>
      </c>
      <c r="D11" s="35" t="str">
        <f>IF(Warenimporte!$H23="","",IF(Warenimporte!$H23="Tonnes",Warenimporte!$G23,Warenimporte!$G23/1000))</f>
        <v/>
      </c>
    </row>
    <row r="12" spans="1:4" ht="15.75" customHeight="1">
      <c r="C12" s="35">
        <f ca="1">IFERROR(__xludf.DUMMYFUNCTION("""COMPUTED_VALUE"""),9)</f>
        <v>9</v>
      </c>
      <c r="D12" s="35" t="str">
        <f>IF(Warenimporte!$H24="","",IF(Warenimporte!$H24="Tonnes",Warenimporte!$G24,Warenimporte!$G24/1000))</f>
        <v/>
      </c>
    </row>
    <row r="13" spans="1:4" ht="15.75" customHeight="1">
      <c r="C13" s="35">
        <f ca="1">IFERROR(__xludf.DUMMYFUNCTION("""COMPUTED_VALUE"""),10)</f>
        <v>10</v>
      </c>
      <c r="D13" s="35" t="str">
        <f>IF(Warenimporte!$H25="","",IF(Warenimporte!$H25="Tonnes",Warenimporte!$G25,Warenimporte!$G25/1000))</f>
        <v/>
      </c>
    </row>
    <row r="14" spans="1:4" ht="15.75" customHeight="1">
      <c r="C14" s="35">
        <f ca="1">IFERROR(__xludf.DUMMYFUNCTION("""COMPUTED_VALUE"""),11)</f>
        <v>11</v>
      </c>
      <c r="D14" s="35" t="str">
        <f>IF(Warenimporte!$H26="","",IF(Warenimporte!$H26="Tonnes",Warenimporte!$G26,Warenimporte!$G26/1000))</f>
        <v/>
      </c>
    </row>
    <row r="15" spans="1:4" ht="15.75" customHeight="1">
      <c r="C15" s="35">
        <f ca="1">IFERROR(__xludf.DUMMYFUNCTION("""COMPUTED_VALUE"""),12)</f>
        <v>12</v>
      </c>
      <c r="D15" s="35" t="str">
        <f>IF(Warenimporte!$H27="","",IF(Warenimporte!$H27="Tonnes",Warenimporte!$G27,Warenimporte!$G27/1000))</f>
        <v/>
      </c>
    </row>
    <row r="16" spans="1:4" ht="15.75" customHeight="1">
      <c r="C16" s="35">
        <f ca="1">IFERROR(__xludf.DUMMYFUNCTION("""COMPUTED_VALUE"""),13)</f>
        <v>13</v>
      </c>
      <c r="D16" s="35" t="str">
        <f>IF(Warenimporte!$H28="","",IF(Warenimporte!$H28="Tonnes",Warenimporte!$G28,Warenimporte!$G28/1000))</f>
        <v/>
      </c>
    </row>
    <row r="17" spans="3:4" ht="15.75" customHeight="1">
      <c r="C17" s="35">
        <f ca="1">IFERROR(__xludf.DUMMYFUNCTION("""COMPUTED_VALUE"""),14)</f>
        <v>14</v>
      </c>
      <c r="D17" s="35" t="str">
        <f>IF(Warenimporte!$H29="","",IF(Warenimporte!$H29="Tonnes",Warenimporte!$G29,Warenimporte!$G29/1000))</f>
        <v/>
      </c>
    </row>
    <row r="18" spans="3:4" ht="15.75" customHeight="1">
      <c r="C18" s="35">
        <f ca="1">IFERROR(__xludf.DUMMYFUNCTION("""COMPUTED_VALUE"""),15)</f>
        <v>15</v>
      </c>
      <c r="D18" s="35" t="str">
        <f>IF(Warenimporte!$H30="","",IF(Warenimporte!$H30="Tonnes",Warenimporte!$G30,Warenimporte!$G30/1000))</f>
        <v/>
      </c>
    </row>
    <row r="19" spans="3:4" ht="15.75" customHeight="1">
      <c r="C19" s="35">
        <f ca="1">IFERROR(__xludf.DUMMYFUNCTION("""COMPUTED_VALUE"""),16)</f>
        <v>16</v>
      </c>
      <c r="D19" s="35" t="str">
        <f>IF(Warenimporte!$H31="","",IF(Warenimporte!$H31="Tonnes",Warenimporte!$G31,Warenimporte!$G31/1000))</f>
        <v/>
      </c>
    </row>
    <row r="20" spans="3:4" ht="15.75" customHeight="1">
      <c r="C20" s="35">
        <f ca="1">IFERROR(__xludf.DUMMYFUNCTION("""COMPUTED_VALUE"""),17)</f>
        <v>17</v>
      </c>
      <c r="D20" s="35" t="str">
        <f>IF(Warenimporte!$H32="","",IF(Warenimporte!$H32="Tonnes",Warenimporte!$G32,Warenimporte!$G32/1000))</f>
        <v/>
      </c>
    </row>
    <row r="21" spans="3:4" ht="15.75" customHeight="1">
      <c r="C21" s="35">
        <f ca="1">IFERROR(__xludf.DUMMYFUNCTION("""COMPUTED_VALUE"""),18)</f>
        <v>18</v>
      </c>
      <c r="D21" s="35" t="str">
        <f>IF(Warenimporte!$H33="","",IF(Warenimporte!$H33="Tonnes",Warenimporte!$G33,Warenimporte!$G33/1000))</f>
        <v/>
      </c>
    </row>
    <row r="22" spans="3:4" ht="15.75" customHeight="1">
      <c r="C22" s="35">
        <f ca="1">IFERROR(__xludf.DUMMYFUNCTION("""COMPUTED_VALUE"""),19)</f>
        <v>19</v>
      </c>
      <c r="D22" s="35" t="str">
        <f>IF(Warenimporte!$H34="","",IF(Warenimporte!$H34="Tonnes",Warenimporte!$G34,Warenimporte!$G34/1000))</f>
        <v/>
      </c>
    </row>
    <row r="23" spans="3:4" ht="15.75" customHeight="1">
      <c r="C23" s="35">
        <f ca="1">IFERROR(__xludf.DUMMYFUNCTION("""COMPUTED_VALUE"""),20)</f>
        <v>20</v>
      </c>
      <c r="D23" s="35" t="str">
        <f>IF(Warenimporte!$H35="","",IF(Warenimporte!$H35="Tonnes",Warenimporte!$G35,Warenimporte!$G35/1000))</f>
        <v/>
      </c>
    </row>
    <row r="24" spans="3:4" ht="15.75" customHeight="1">
      <c r="C24" s="35">
        <f ca="1">IFERROR(__xludf.DUMMYFUNCTION("""COMPUTED_VALUE"""),21)</f>
        <v>21</v>
      </c>
      <c r="D24" s="35" t="str">
        <f>IF(Warenimporte!$H36="","",IF(Warenimporte!$H36="Tonnes",Warenimporte!$G36,Warenimporte!$G36/1000))</f>
        <v/>
      </c>
    </row>
    <row r="25" spans="3:4" ht="15.75" customHeight="1">
      <c r="C25" s="35">
        <f ca="1">IFERROR(__xludf.DUMMYFUNCTION("""COMPUTED_VALUE"""),22)</f>
        <v>22</v>
      </c>
      <c r="D25" s="35" t="str">
        <f>IF(Warenimporte!$H37="","",IF(Warenimporte!$H37="Tonnes",Warenimporte!$G37,Warenimporte!$G37/1000))</f>
        <v/>
      </c>
    </row>
    <row r="26" spans="3:4" ht="15.75" customHeight="1">
      <c r="C26" s="35">
        <f ca="1">IFERROR(__xludf.DUMMYFUNCTION("""COMPUTED_VALUE"""),23)</f>
        <v>23</v>
      </c>
      <c r="D26" s="35" t="str">
        <f>IF(Warenimporte!$H38="","",IF(Warenimporte!$H38="Tonnes",Warenimporte!$G38,Warenimporte!$G38/1000))</f>
        <v/>
      </c>
    </row>
    <row r="27" spans="3:4" ht="15.75" customHeight="1">
      <c r="C27" s="35">
        <f ca="1">IFERROR(__xludf.DUMMYFUNCTION("""COMPUTED_VALUE"""),24)</f>
        <v>24</v>
      </c>
      <c r="D27" s="35" t="str">
        <f>IF(Warenimporte!$H39="","",IF(Warenimporte!$H39="Tonnes",Warenimporte!$G39,Warenimporte!$G39/1000))</f>
        <v/>
      </c>
    </row>
    <row r="28" spans="3:4" ht="15.75" customHeight="1">
      <c r="C28" s="35">
        <f ca="1">IFERROR(__xludf.DUMMYFUNCTION("""COMPUTED_VALUE"""),25)</f>
        <v>25</v>
      </c>
      <c r="D28" s="35" t="str">
        <f>IF(Warenimporte!$H40="","",IF(Warenimporte!$H40="Tonnes",Warenimporte!$G40,Warenimporte!$G40/1000))</f>
        <v/>
      </c>
    </row>
    <row r="29" spans="3:4" ht="15.75" customHeight="1">
      <c r="C29" s="35">
        <f ca="1">IFERROR(__xludf.DUMMYFUNCTION("""COMPUTED_VALUE"""),26)</f>
        <v>26</v>
      </c>
      <c r="D29" s="35" t="str">
        <f>IF(Warenimporte!$H41="","",IF(Warenimporte!$H41="Tonnes",Warenimporte!$G41,Warenimporte!$G41/1000))</f>
        <v/>
      </c>
    </row>
    <row r="30" spans="3:4" ht="15.75" customHeight="1">
      <c r="C30" s="35">
        <f ca="1">IFERROR(__xludf.DUMMYFUNCTION("""COMPUTED_VALUE"""),27)</f>
        <v>27</v>
      </c>
      <c r="D30" s="35" t="str">
        <f>IF(Warenimporte!$H42="","",IF(Warenimporte!$H42="Tonnes",Warenimporte!$G42,Warenimporte!$G42/1000))</f>
        <v/>
      </c>
    </row>
    <row r="31" spans="3:4" ht="15.75" customHeight="1">
      <c r="C31" s="35">
        <f ca="1">IFERROR(__xludf.DUMMYFUNCTION("""COMPUTED_VALUE"""),28)</f>
        <v>28</v>
      </c>
      <c r="D31" s="35" t="str">
        <f>IF(Warenimporte!$H43="","",IF(Warenimporte!$H43="Tonnes",Warenimporte!$G43,Warenimporte!$G43/1000))</f>
        <v/>
      </c>
    </row>
    <row r="32" spans="3:4" ht="15.75" customHeight="1">
      <c r="C32" s="35">
        <f ca="1">IFERROR(__xludf.DUMMYFUNCTION("""COMPUTED_VALUE"""),29)</f>
        <v>29</v>
      </c>
      <c r="D32" s="35" t="str">
        <f>IF(Warenimporte!$H44="","",IF(Warenimporte!$H44="Tonnes",Warenimporte!$G44,Warenimporte!$G44/1000))</f>
        <v/>
      </c>
    </row>
    <row r="33" spans="3:4" ht="15.75" customHeight="1">
      <c r="C33" s="35">
        <f ca="1">IFERROR(__xludf.DUMMYFUNCTION("""COMPUTED_VALUE"""),30)</f>
        <v>30</v>
      </c>
      <c r="D33" s="35" t="str">
        <f>IF(Warenimporte!$H45="","",IF(Warenimporte!$H45="Tonnes",Warenimporte!$G45,Warenimporte!$G45/1000))</f>
        <v/>
      </c>
    </row>
    <row r="34" spans="3:4" ht="15.75" customHeight="1">
      <c r="C34" s="35">
        <f ca="1">IFERROR(__xludf.DUMMYFUNCTION("""COMPUTED_VALUE"""),31)</f>
        <v>31</v>
      </c>
      <c r="D34" s="35" t="str">
        <f>IF(Warenimporte!$H46="","",IF(Warenimporte!$H46="Tonnes",Warenimporte!$G46,Warenimporte!$G46/1000))</f>
        <v/>
      </c>
    </row>
    <row r="35" spans="3:4" ht="15.75" customHeight="1">
      <c r="C35" s="35">
        <f ca="1">IFERROR(__xludf.DUMMYFUNCTION("""COMPUTED_VALUE"""),32)</f>
        <v>32</v>
      </c>
      <c r="D35" s="35" t="str">
        <f>IF(Warenimporte!$H47="","",IF(Warenimporte!$H47="Tonnes",Warenimporte!$G47,Warenimporte!$G47/1000))</f>
        <v/>
      </c>
    </row>
    <row r="36" spans="3:4" ht="15.75" customHeight="1">
      <c r="C36" s="35">
        <f ca="1">IFERROR(__xludf.DUMMYFUNCTION("""COMPUTED_VALUE"""),33)</f>
        <v>33</v>
      </c>
      <c r="D36" s="35" t="str">
        <f>IF(Warenimporte!$H48="","",IF(Warenimporte!$H48="Tonnes",Warenimporte!$G48,Warenimporte!$G48/1000))</f>
        <v/>
      </c>
    </row>
    <row r="37" spans="3:4" ht="15.75" customHeight="1">
      <c r="C37" s="35">
        <f ca="1">IFERROR(__xludf.DUMMYFUNCTION("""COMPUTED_VALUE"""),34)</f>
        <v>34</v>
      </c>
      <c r="D37" s="35" t="str">
        <f>IF(Warenimporte!$H49="","",IF(Warenimporte!$H49="Tonnes",Warenimporte!$G49,Warenimporte!$G49/1000))</f>
        <v/>
      </c>
    </row>
    <row r="38" spans="3:4" ht="15.75" customHeight="1">
      <c r="C38" s="35">
        <f ca="1">IFERROR(__xludf.DUMMYFUNCTION("""COMPUTED_VALUE"""),35)</f>
        <v>35</v>
      </c>
      <c r="D38" s="35" t="str">
        <f>IF(Warenimporte!$H50="","",IF(Warenimporte!$H50="Tonnes",Warenimporte!$G50,Warenimporte!$G50/1000))</f>
        <v/>
      </c>
    </row>
    <row r="39" spans="3:4" ht="15.75" customHeight="1">
      <c r="C39" s="35">
        <f ca="1">IFERROR(__xludf.DUMMYFUNCTION("""COMPUTED_VALUE"""),36)</f>
        <v>36</v>
      </c>
      <c r="D39" s="35" t="str">
        <f>IF(Warenimporte!$H51="","",IF(Warenimporte!$H51="Tonnes",Warenimporte!$G51,Warenimporte!$G51/1000))</f>
        <v/>
      </c>
    </row>
    <row r="40" spans="3:4" ht="15.75" customHeight="1">
      <c r="C40" s="35">
        <f ca="1">IFERROR(__xludf.DUMMYFUNCTION("""COMPUTED_VALUE"""),37)</f>
        <v>37</v>
      </c>
      <c r="D40" s="35" t="str">
        <f>IF(Warenimporte!$H52="","",IF(Warenimporte!$H52="Tonnes",Warenimporte!$G52,Warenimporte!$G52/1000))</f>
        <v/>
      </c>
    </row>
    <row r="41" spans="3:4" ht="15.75" customHeight="1">
      <c r="C41" s="35">
        <f ca="1">IFERROR(__xludf.DUMMYFUNCTION("""COMPUTED_VALUE"""),38)</f>
        <v>38</v>
      </c>
      <c r="D41" s="35" t="str">
        <f>IF(Warenimporte!$H53="","",IF(Warenimporte!$H53="Tonnes",Warenimporte!$G53,Warenimporte!$G53/1000))</f>
        <v/>
      </c>
    </row>
    <row r="42" spans="3:4" ht="15.75" customHeight="1">
      <c r="C42" s="35">
        <f ca="1">IFERROR(__xludf.DUMMYFUNCTION("""COMPUTED_VALUE"""),39)</f>
        <v>39</v>
      </c>
      <c r="D42" s="35" t="str">
        <f>IF(Warenimporte!$H54="","",IF(Warenimporte!$H54="Tonnes",Warenimporte!$G54,Warenimporte!$G54/1000))</f>
        <v/>
      </c>
    </row>
    <row r="43" spans="3:4" ht="15.75" customHeight="1">
      <c r="C43" s="35">
        <f ca="1">IFERROR(__xludf.DUMMYFUNCTION("""COMPUTED_VALUE"""),40)</f>
        <v>40</v>
      </c>
      <c r="D43" s="35" t="str">
        <f>IF(Warenimporte!$H55="","",IF(Warenimporte!$H55="Tonnes",Warenimporte!$G55,Warenimporte!$G55/1000))</f>
        <v/>
      </c>
    </row>
    <row r="44" spans="3:4" ht="15.75" customHeight="1">
      <c r="C44" s="35">
        <f ca="1">IFERROR(__xludf.DUMMYFUNCTION("""COMPUTED_VALUE"""),41)</f>
        <v>41</v>
      </c>
      <c r="D44" s="35" t="str">
        <f>IF(Warenimporte!$H56="","",IF(Warenimporte!$H56="Tonnes",Warenimporte!$G56,Warenimporte!$G56/1000))</f>
        <v/>
      </c>
    </row>
    <row r="45" spans="3:4" ht="15.75" customHeight="1">
      <c r="C45" s="35">
        <f ca="1">IFERROR(__xludf.DUMMYFUNCTION("""COMPUTED_VALUE"""),42)</f>
        <v>42</v>
      </c>
      <c r="D45" s="35" t="str">
        <f>IF(Warenimporte!$H57="","",IF(Warenimporte!$H57="Tonnes",Warenimporte!$G57,Warenimporte!$G57/1000))</f>
        <v/>
      </c>
    </row>
    <row r="46" spans="3:4" ht="15.75" customHeight="1">
      <c r="C46" s="35">
        <f ca="1">IFERROR(__xludf.DUMMYFUNCTION("""COMPUTED_VALUE"""),43)</f>
        <v>43</v>
      </c>
      <c r="D46" s="35" t="str">
        <f>IF(Warenimporte!$H58="","",IF(Warenimporte!$H58="Tonnes",Warenimporte!$G58,Warenimporte!$G58/1000))</f>
        <v/>
      </c>
    </row>
    <row r="47" spans="3:4" ht="15.75" customHeight="1">
      <c r="C47" s="35">
        <f ca="1">IFERROR(__xludf.DUMMYFUNCTION("""COMPUTED_VALUE"""),44)</f>
        <v>44</v>
      </c>
      <c r="D47" s="35" t="str">
        <f>IF(Warenimporte!$H59="","",IF(Warenimporte!$H59="Tonnes",Warenimporte!$G59,Warenimporte!$G59/1000))</f>
        <v/>
      </c>
    </row>
    <row r="48" spans="3:4" ht="15.75" customHeight="1">
      <c r="C48" s="35">
        <f ca="1">IFERROR(__xludf.DUMMYFUNCTION("""COMPUTED_VALUE"""),45)</f>
        <v>45</v>
      </c>
      <c r="D48" s="35" t="str">
        <f>IF(Warenimporte!$H60="","",IF(Warenimporte!$H60="Tonnes",Warenimporte!$G60,Warenimporte!$G60/1000))</f>
        <v/>
      </c>
    </row>
    <row r="49" spans="3:4" ht="15.75" customHeight="1">
      <c r="C49" s="35">
        <f ca="1">IFERROR(__xludf.DUMMYFUNCTION("""COMPUTED_VALUE"""),46)</f>
        <v>46</v>
      </c>
      <c r="D49" s="35" t="str">
        <f>IF(Warenimporte!$H61="","",IF(Warenimporte!$H61="Tonnes",Warenimporte!$G61,Warenimporte!$G61/1000))</f>
        <v/>
      </c>
    </row>
    <row r="50" spans="3:4" ht="15.75" customHeight="1">
      <c r="C50" s="35">
        <f ca="1">IFERROR(__xludf.DUMMYFUNCTION("""COMPUTED_VALUE"""),47)</f>
        <v>47</v>
      </c>
      <c r="D50" s="35" t="str">
        <f>IF(Warenimporte!$H62="","",IF(Warenimporte!$H62="Tonnes",Warenimporte!$G62,Warenimporte!$G62/1000))</f>
        <v/>
      </c>
    </row>
    <row r="51" spans="3:4" ht="15.75" customHeight="1">
      <c r="C51" s="35">
        <f ca="1">IFERROR(__xludf.DUMMYFUNCTION("""COMPUTED_VALUE"""),48)</f>
        <v>48</v>
      </c>
      <c r="D51" s="35" t="str">
        <f>IF(Warenimporte!$H63="","",IF(Warenimporte!$H63="Tonnes",Warenimporte!$G63,Warenimporte!$G63/1000))</f>
        <v/>
      </c>
    </row>
    <row r="52" spans="3:4" ht="15.75" customHeight="1">
      <c r="C52" s="35">
        <f ca="1">IFERROR(__xludf.DUMMYFUNCTION("""COMPUTED_VALUE"""),49)</f>
        <v>49</v>
      </c>
      <c r="D52" s="35" t="str">
        <f>IF(Warenimporte!$H64="","",IF(Warenimporte!$H64="Tonnes",Warenimporte!$G64,Warenimporte!$G64/1000))</f>
        <v/>
      </c>
    </row>
    <row r="53" spans="3:4" ht="15.75" customHeight="1">
      <c r="C53" s="35">
        <f ca="1">IFERROR(__xludf.DUMMYFUNCTION("""COMPUTED_VALUE"""),50)</f>
        <v>50</v>
      </c>
      <c r="D53" s="35" t="str">
        <f>IF(Warenimporte!$H65="","",IF(Warenimporte!$H65="Tonnes",Warenimporte!$G65,Warenimporte!$G65/1000))</f>
        <v/>
      </c>
    </row>
    <row r="54" spans="3:4" ht="15.75" customHeight="1">
      <c r="C54" s="35">
        <f ca="1">IFERROR(__xludf.DUMMYFUNCTION("""COMPUTED_VALUE"""),51)</f>
        <v>51</v>
      </c>
      <c r="D54" s="35" t="str">
        <f>IF(Warenimporte!$H66="","",IF(Warenimporte!$H66="Tonnes",Warenimporte!$G66,Warenimporte!$G66/1000))</f>
        <v/>
      </c>
    </row>
    <row r="55" spans="3:4" ht="15.75" customHeight="1">
      <c r="C55" s="35">
        <f ca="1">IFERROR(__xludf.DUMMYFUNCTION("""COMPUTED_VALUE"""),52)</f>
        <v>52</v>
      </c>
      <c r="D55" s="35" t="str">
        <f>IF(Warenimporte!$H67="","",IF(Warenimporte!$H67="Tonnes",Warenimporte!$G67,Warenimporte!$G67/1000))</f>
        <v/>
      </c>
    </row>
    <row r="56" spans="3:4" ht="15.75" customHeight="1">
      <c r="C56" s="35">
        <f ca="1">IFERROR(__xludf.DUMMYFUNCTION("""COMPUTED_VALUE"""),53)</f>
        <v>53</v>
      </c>
      <c r="D56" s="35" t="str">
        <f>IF(Warenimporte!$H68="","",IF(Warenimporte!$H68="Tonnes",Warenimporte!$G68,Warenimporte!$G68/1000))</f>
        <v/>
      </c>
    </row>
    <row r="57" spans="3:4" ht="15.75" customHeight="1">
      <c r="C57" s="35">
        <f ca="1">IFERROR(__xludf.DUMMYFUNCTION("""COMPUTED_VALUE"""),54)</f>
        <v>54</v>
      </c>
      <c r="D57" s="35" t="str">
        <f>IF(Warenimporte!$H69="","",IF(Warenimporte!$H69="Tonnes",Warenimporte!$G69,Warenimporte!$G69/1000))</f>
        <v/>
      </c>
    </row>
    <row r="58" spans="3:4" ht="15.75" customHeight="1">
      <c r="C58" s="35">
        <f ca="1">IFERROR(__xludf.DUMMYFUNCTION("""COMPUTED_VALUE"""),55)</f>
        <v>55</v>
      </c>
      <c r="D58" s="35" t="str">
        <f>IF(Warenimporte!$H70="","",IF(Warenimporte!$H70="Tonnes",Warenimporte!$G70,Warenimporte!$G70/1000))</f>
        <v/>
      </c>
    </row>
    <row r="59" spans="3:4" ht="15.75" customHeight="1">
      <c r="C59" s="35">
        <f ca="1">IFERROR(__xludf.DUMMYFUNCTION("""COMPUTED_VALUE"""),56)</f>
        <v>56</v>
      </c>
      <c r="D59" s="35" t="str">
        <f>IF(Warenimporte!$H71="","",IF(Warenimporte!$H71="Tonnes",Warenimporte!$G71,Warenimporte!$G71/1000))</f>
        <v/>
      </c>
    </row>
    <row r="60" spans="3:4" ht="15.75" customHeight="1">
      <c r="C60" s="35">
        <f ca="1">IFERROR(__xludf.DUMMYFUNCTION("""COMPUTED_VALUE"""),57)</f>
        <v>57</v>
      </c>
      <c r="D60" s="35" t="str">
        <f>IF(Warenimporte!$H72="","",IF(Warenimporte!$H72="Tonnes",Warenimporte!$G72,Warenimporte!$G72/1000))</f>
        <v/>
      </c>
    </row>
    <row r="61" spans="3:4" ht="15.75" customHeight="1">
      <c r="C61" s="35">
        <f ca="1">IFERROR(__xludf.DUMMYFUNCTION("""COMPUTED_VALUE"""),58)</f>
        <v>58</v>
      </c>
      <c r="D61" s="35" t="str">
        <f>IF(Warenimporte!$H73="","",IF(Warenimporte!$H73="Tonnes",Warenimporte!$G73,Warenimporte!$G73/1000))</f>
        <v/>
      </c>
    </row>
    <row r="62" spans="3:4" ht="15.75" customHeight="1">
      <c r="C62" s="35">
        <f ca="1">IFERROR(__xludf.DUMMYFUNCTION("""COMPUTED_VALUE"""),59)</f>
        <v>59</v>
      </c>
      <c r="D62" s="35" t="str">
        <f>IF(Warenimporte!$H74="","",IF(Warenimporte!$H74="Tonnes",Warenimporte!$G74,Warenimporte!$G74/1000))</f>
        <v/>
      </c>
    </row>
    <row r="63" spans="3:4" ht="15.75" customHeight="1">
      <c r="C63" s="35">
        <f ca="1">IFERROR(__xludf.DUMMYFUNCTION("""COMPUTED_VALUE"""),60)</f>
        <v>60</v>
      </c>
      <c r="D63" s="35" t="str">
        <f>IF(Warenimporte!$H75="","",IF(Warenimporte!$H75="Tonnes",Warenimporte!$G75,Warenimporte!$G75/1000))</f>
        <v/>
      </c>
    </row>
    <row r="64" spans="3:4" ht="15.75" customHeight="1">
      <c r="C64" s="35">
        <f ca="1">IFERROR(__xludf.DUMMYFUNCTION("""COMPUTED_VALUE"""),61)</f>
        <v>61</v>
      </c>
      <c r="D64" s="35" t="str">
        <f>IF(Warenimporte!$H76="","",IF(Warenimporte!$H76="Tonnes",Warenimporte!$G76,Warenimporte!$G76/1000))</f>
        <v/>
      </c>
    </row>
    <row r="65" spans="3:4" ht="15.75" customHeight="1">
      <c r="C65" s="35">
        <f ca="1">IFERROR(__xludf.DUMMYFUNCTION("""COMPUTED_VALUE"""),62)</f>
        <v>62</v>
      </c>
      <c r="D65" s="35" t="str">
        <f>IF(Warenimporte!$H77="","",IF(Warenimporte!$H77="Tonnes",Warenimporte!$G77,Warenimporte!$G77/1000))</f>
        <v/>
      </c>
    </row>
    <row r="66" spans="3:4" ht="15.75" customHeight="1">
      <c r="C66" s="35">
        <f ca="1">IFERROR(__xludf.DUMMYFUNCTION("""COMPUTED_VALUE"""),63)</f>
        <v>63</v>
      </c>
      <c r="D66" s="35" t="str">
        <f>IF(Warenimporte!$H78="","",IF(Warenimporte!$H78="Tonnes",Warenimporte!$G78,Warenimporte!$G78/1000))</f>
        <v/>
      </c>
    </row>
    <row r="67" spans="3:4" ht="15.75" customHeight="1">
      <c r="C67" s="35">
        <f ca="1">IFERROR(__xludf.DUMMYFUNCTION("""COMPUTED_VALUE"""),64)</f>
        <v>64</v>
      </c>
      <c r="D67" s="35" t="str">
        <f>IF(Warenimporte!$H79="","",IF(Warenimporte!$H79="Tonnes",Warenimporte!$G79,Warenimporte!$G79/1000))</f>
        <v/>
      </c>
    </row>
    <row r="68" spans="3:4" ht="15.75" customHeight="1">
      <c r="C68" s="35">
        <f ca="1">IFERROR(__xludf.DUMMYFUNCTION("""COMPUTED_VALUE"""),65)</f>
        <v>65</v>
      </c>
      <c r="D68" s="35" t="str">
        <f>IF(Warenimporte!$H80="","",IF(Warenimporte!$H80="Tonnes",Warenimporte!$G80,Warenimporte!$G80/1000))</f>
        <v/>
      </c>
    </row>
    <row r="69" spans="3:4" ht="15.75" customHeight="1">
      <c r="C69" s="35">
        <f ca="1">IFERROR(__xludf.DUMMYFUNCTION("""COMPUTED_VALUE"""),66)</f>
        <v>66</v>
      </c>
      <c r="D69" s="35" t="str">
        <f>IF(Warenimporte!$H81="","",IF(Warenimporte!$H81="Tonnes",Warenimporte!$G81,Warenimporte!$G81/1000))</f>
        <v/>
      </c>
    </row>
    <row r="70" spans="3:4" ht="15.75" customHeight="1">
      <c r="C70" s="35">
        <f ca="1">IFERROR(__xludf.DUMMYFUNCTION("""COMPUTED_VALUE"""),67)</f>
        <v>67</v>
      </c>
      <c r="D70" s="35" t="str">
        <f>IF(Warenimporte!$H82="","",IF(Warenimporte!$H82="Tonnes",Warenimporte!$G82,Warenimporte!$G82/1000))</f>
        <v/>
      </c>
    </row>
    <row r="71" spans="3:4" ht="15.75" customHeight="1">
      <c r="C71" s="35">
        <f ca="1">IFERROR(__xludf.DUMMYFUNCTION("""COMPUTED_VALUE"""),68)</f>
        <v>68</v>
      </c>
      <c r="D71" s="35" t="str">
        <f>IF(Warenimporte!$H83="","",IF(Warenimporte!$H83="Tonnes",Warenimporte!$G83,Warenimporte!$G83/1000))</f>
        <v/>
      </c>
    </row>
    <row r="72" spans="3:4" ht="15.75" customHeight="1">
      <c r="C72" s="35">
        <f ca="1">IFERROR(__xludf.DUMMYFUNCTION("""COMPUTED_VALUE"""),69)</f>
        <v>69</v>
      </c>
      <c r="D72" s="35" t="str">
        <f>IF(Warenimporte!$H84="","",IF(Warenimporte!$H84="Tonnes",Warenimporte!$G84,Warenimporte!$G84/1000))</f>
        <v/>
      </c>
    </row>
    <row r="73" spans="3:4" ht="15.75" customHeight="1">
      <c r="C73" s="35">
        <f ca="1">IFERROR(__xludf.DUMMYFUNCTION("""COMPUTED_VALUE"""),70)</f>
        <v>70</v>
      </c>
      <c r="D73" s="35" t="str">
        <f>IF(Warenimporte!$H85="","",IF(Warenimporte!$H85="Tonnes",Warenimporte!$G85,Warenimporte!$G85/1000))</f>
        <v/>
      </c>
    </row>
    <row r="74" spans="3:4" ht="15.75" customHeight="1">
      <c r="C74" s="35">
        <f ca="1">IFERROR(__xludf.DUMMYFUNCTION("""COMPUTED_VALUE"""),71)</f>
        <v>71</v>
      </c>
      <c r="D74" s="35" t="str">
        <f>IF(Warenimporte!$H86="","",IF(Warenimporte!$H86="Tonnes",Warenimporte!$G86,Warenimporte!$G86/1000))</f>
        <v/>
      </c>
    </row>
    <row r="75" spans="3:4" ht="15.75" customHeight="1">
      <c r="C75" s="35">
        <f ca="1">IFERROR(__xludf.DUMMYFUNCTION("""COMPUTED_VALUE"""),72)</f>
        <v>72</v>
      </c>
      <c r="D75" s="35" t="str">
        <f>IF(Warenimporte!$H87="","",IF(Warenimporte!$H87="Tonnes",Warenimporte!$G87,Warenimporte!$G87/1000))</f>
        <v/>
      </c>
    </row>
    <row r="76" spans="3:4" ht="15.75" customHeight="1">
      <c r="C76" s="35">
        <f ca="1">IFERROR(__xludf.DUMMYFUNCTION("""COMPUTED_VALUE"""),73)</f>
        <v>73</v>
      </c>
      <c r="D76" s="35" t="str">
        <f>IF(Warenimporte!$H88="","",IF(Warenimporte!$H88="Tonnes",Warenimporte!$G88,Warenimporte!$G88/1000))</f>
        <v/>
      </c>
    </row>
    <row r="77" spans="3:4" ht="15.75" customHeight="1">
      <c r="C77" s="35">
        <f ca="1">IFERROR(__xludf.DUMMYFUNCTION("""COMPUTED_VALUE"""),74)</f>
        <v>74</v>
      </c>
      <c r="D77" s="35" t="str">
        <f>IF(Warenimporte!$H89="","",IF(Warenimporte!$H89="Tonnes",Warenimporte!$G89,Warenimporte!$G89/1000))</f>
        <v/>
      </c>
    </row>
    <row r="78" spans="3:4" ht="15.75" customHeight="1">
      <c r="C78" s="35">
        <f ca="1">IFERROR(__xludf.DUMMYFUNCTION("""COMPUTED_VALUE"""),75)</f>
        <v>75</v>
      </c>
      <c r="D78" s="35" t="str">
        <f>IF(Warenimporte!$H90="","",IF(Warenimporte!$H90="Tonnes",Warenimporte!$G90,Warenimporte!$G90/1000))</f>
        <v/>
      </c>
    </row>
    <row r="79" spans="3:4" ht="15.75" customHeight="1">
      <c r="C79" s="35">
        <f ca="1">IFERROR(__xludf.DUMMYFUNCTION("""COMPUTED_VALUE"""),76)</f>
        <v>76</v>
      </c>
      <c r="D79" s="35" t="str">
        <f>IF(Warenimporte!$H91="","",IF(Warenimporte!$H91="Tonnes",Warenimporte!$G91,Warenimporte!$G91/1000))</f>
        <v/>
      </c>
    </row>
    <row r="80" spans="3:4" ht="15.75" customHeight="1">
      <c r="C80" s="35">
        <f ca="1">IFERROR(__xludf.DUMMYFUNCTION("""COMPUTED_VALUE"""),77)</f>
        <v>77</v>
      </c>
      <c r="D80" s="35" t="str">
        <f>IF(Warenimporte!$H92="","",IF(Warenimporte!$H92="Tonnes",Warenimporte!$G92,Warenimporte!$G92/1000))</f>
        <v/>
      </c>
    </row>
    <row r="81" spans="3:4" ht="15.75" customHeight="1">
      <c r="C81" s="35">
        <f ca="1">IFERROR(__xludf.DUMMYFUNCTION("""COMPUTED_VALUE"""),78)</f>
        <v>78</v>
      </c>
      <c r="D81" s="35" t="str">
        <f>IF(Warenimporte!$H93="","",IF(Warenimporte!$H93="Tonnes",Warenimporte!$G93,Warenimporte!$G93/1000))</f>
        <v/>
      </c>
    </row>
    <row r="82" spans="3:4" ht="15.75" customHeight="1">
      <c r="C82" s="35">
        <f ca="1">IFERROR(__xludf.DUMMYFUNCTION("""COMPUTED_VALUE"""),79)</f>
        <v>79</v>
      </c>
      <c r="D82" s="35" t="str">
        <f>IF(Warenimporte!$H94="","",IF(Warenimporte!$H94="Tonnes",Warenimporte!$G94,Warenimporte!$G94/1000))</f>
        <v/>
      </c>
    </row>
    <row r="83" spans="3:4" ht="15.75" customHeight="1">
      <c r="C83" s="35">
        <f ca="1">IFERROR(__xludf.DUMMYFUNCTION("""COMPUTED_VALUE"""),80)</f>
        <v>80</v>
      </c>
      <c r="D83" s="35" t="str">
        <f>IF(Warenimporte!$H95="","",IF(Warenimporte!$H95="Tonnes",Warenimporte!$G95,Warenimporte!$G95/1000))</f>
        <v/>
      </c>
    </row>
    <row r="84" spans="3:4" ht="15.75" customHeight="1">
      <c r="C84" s="35">
        <f ca="1">IFERROR(__xludf.DUMMYFUNCTION("""COMPUTED_VALUE"""),81)</f>
        <v>81</v>
      </c>
      <c r="D84" s="35" t="str">
        <f>IF(Warenimporte!$H96="","",IF(Warenimporte!$H96="Tonnes",Warenimporte!$G96,Warenimporte!$G96/1000))</f>
        <v/>
      </c>
    </row>
    <row r="85" spans="3:4" ht="15.75" customHeight="1">
      <c r="C85" s="35">
        <f ca="1">IFERROR(__xludf.DUMMYFUNCTION("""COMPUTED_VALUE"""),82)</f>
        <v>82</v>
      </c>
      <c r="D85" s="35" t="str">
        <f>IF(Warenimporte!$H97="","",IF(Warenimporte!$H97="Tonnes",Warenimporte!$G97,Warenimporte!$G97/1000))</f>
        <v/>
      </c>
    </row>
    <row r="86" spans="3:4" ht="15.75" customHeight="1">
      <c r="C86" s="35">
        <f ca="1">IFERROR(__xludf.DUMMYFUNCTION("""COMPUTED_VALUE"""),83)</f>
        <v>83</v>
      </c>
      <c r="D86" s="35" t="str">
        <f>IF(Warenimporte!$H98="","",IF(Warenimporte!$H98="Tonnes",Warenimporte!$G98,Warenimporte!$G98/1000))</f>
        <v/>
      </c>
    </row>
    <row r="87" spans="3:4" ht="15.75" customHeight="1">
      <c r="C87" s="35">
        <f ca="1">IFERROR(__xludf.DUMMYFUNCTION("""COMPUTED_VALUE"""),84)</f>
        <v>84</v>
      </c>
      <c r="D87" s="35" t="str">
        <f>IF(Warenimporte!$H99="","",IF(Warenimporte!$H99="Tonnes",Warenimporte!$G99,Warenimporte!$G99/1000))</f>
        <v/>
      </c>
    </row>
    <row r="88" spans="3:4" ht="15.75" customHeight="1">
      <c r="C88" s="35">
        <f ca="1">IFERROR(__xludf.DUMMYFUNCTION("""COMPUTED_VALUE"""),85)</f>
        <v>85</v>
      </c>
      <c r="D88" s="35" t="str">
        <f>IF(Warenimporte!$H100="","",IF(Warenimporte!$H100="Tonnes",Warenimporte!$G100,Warenimporte!$G100/1000))</f>
        <v/>
      </c>
    </row>
    <row r="89" spans="3:4" ht="15.75" customHeight="1">
      <c r="C89" s="35">
        <f ca="1">IFERROR(__xludf.DUMMYFUNCTION("""COMPUTED_VALUE"""),86)</f>
        <v>86</v>
      </c>
      <c r="D89" s="35" t="str">
        <f>IF(Warenimporte!$H101="","",IF(Warenimporte!$H101="Tonnes",Warenimporte!$G101,Warenimporte!$G101/1000))</f>
        <v/>
      </c>
    </row>
    <row r="90" spans="3:4" ht="15.75" customHeight="1">
      <c r="C90" s="35">
        <f ca="1">IFERROR(__xludf.DUMMYFUNCTION("""COMPUTED_VALUE"""),87)</f>
        <v>87</v>
      </c>
      <c r="D90" s="35" t="str">
        <f>IF(Warenimporte!$H102="","",IF(Warenimporte!$H102="Tonnes",Warenimporte!$G102,Warenimporte!$G102/1000))</f>
        <v/>
      </c>
    </row>
    <row r="91" spans="3:4" ht="15.75" customHeight="1">
      <c r="C91" s="35">
        <f ca="1">IFERROR(__xludf.DUMMYFUNCTION("""COMPUTED_VALUE"""),88)</f>
        <v>88</v>
      </c>
      <c r="D91" s="35" t="str">
        <f>IF(Warenimporte!$H103="","",IF(Warenimporte!$H103="Tonnes",Warenimporte!$G103,Warenimporte!$G103/1000))</f>
        <v/>
      </c>
    </row>
    <row r="92" spans="3:4" ht="15.75" customHeight="1">
      <c r="C92" s="35">
        <f ca="1">IFERROR(__xludf.DUMMYFUNCTION("""COMPUTED_VALUE"""),89)</f>
        <v>89</v>
      </c>
      <c r="D92" s="35" t="str">
        <f>IF(Warenimporte!$H104="","",IF(Warenimporte!$H104="Tonnes",Warenimporte!$G104,Warenimporte!$G104/1000))</f>
        <v/>
      </c>
    </row>
    <row r="93" spans="3:4" ht="15.75" customHeight="1">
      <c r="C93" s="35">
        <f ca="1">IFERROR(__xludf.DUMMYFUNCTION("""COMPUTED_VALUE"""),90)</f>
        <v>90</v>
      </c>
      <c r="D93" s="35" t="str">
        <f>IF(Warenimporte!$H105="","",IF(Warenimporte!$H105="Tonnes",Warenimporte!$G105,Warenimporte!$G105/1000))</f>
        <v/>
      </c>
    </row>
    <row r="94" spans="3:4" ht="15.75" customHeight="1">
      <c r="C94" s="35">
        <f ca="1">IFERROR(__xludf.DUMMYFUNCTION("""COMPUTED_VALUE"""),91)</f>
        <v>91</v>
      </c>
      <c r="D94" s="35" t="str">
        <f>IF(Warenimporte!$H106="","",IF(Warenimporte!$H106="Tonnes",Warenimporte!$G106,Warenimporte!$G106/1000))</f>
        <v/>
      </c>
    </row>
    <row r="95" spans="3:4" ht="15.75" customHeight="1">
      <c r="C95" s="35">
        <f ca="1">IFERROR(__xludf.DUMMYFUNCTION("""COMPUTED_VALUE"""),92)</f>
        <v>92</v>
      </c>
      <c r="D95" s="35" t="str">
        <f>IF(Warenimporte!$H107="","",IF(Warenimporte!$H107="Tonnes",Warenimporte!$G107,Warenimporte!$G107/1000))</f>
        <v/>
      </c>
    </row>
    <row r="96" spans="3:4" ht="15.75" customHeight="1">
      <c r="C96" s="35">
        <f ca="1">IFERROR(__xludf.DUMMYFUNCTION("""COMPUTED_VALUE"""),93)</f>
        <v>93</v>
      </c>
      <c r="D96" s="35" t="str">
        <f>IF(Warenimporte!$H108="","",IF(Warenimporte!$H108="Tonnes",Warenimporte!$G108,Warenimporte!$G108/1000))</f>
        <v/>
      </c>
    </row>
    <row r="97" spans="3:4" ht="15.75" customHeight="1">
      <c r="C97" s="35">
        <f ca="1">IFERROR(__xludf.DUMMYFUNCTION("""COMPUTED_VALUE"""),94)</f>
        <v>94</v>
      </c>
      <c r="D97" s="35" t="str">
        <f>IF(Warenimporte!$H109="","",IF(Warenimporte!$H109="Tonnes",Warenimporte!$G109,Warenimporte!$G109/1000))</f>
        <v/>
      </c>
    </row>
    <row r="98" spans="3:4" ht="15.75" customHeight="1">
      <c r="C98" s="35">
        <f ca="1">IFERROR(__xludf.DUMMYFUNCTION("""COMPUTED_VALUE"""),95)</f>
        <v>95</v>
      </c>
      <c r="D98" s="35" t="str">
        <f>IF(Warenimporte!$H110="","",IF(Warenimporte!$H110="Tonnes",Warenimporte!$G110,Warenimporte!$G110/1000))</f>
        <v/>
      </c>
    </row>
    <row r="99" spans="3:4" ht="15.75" customHeight="1">
      <c r="C99" s="35">
        <f ca="1">IFERROR(__xludf.DUMMYFUNCTION("""COMPUTED_VALUE"""),96)</f>
        <v>96</v>
      </c>
      <c r="D99" s="35" t="str">
        <f>IF(Warenimporte!$H111="","",IF(Warenimporte!$H111="Tonnes",Warenimporte!$G111,Warenimporte!$G111/1000))</f>
        <v/>
      </c>
    </row>
    <row r="100" spans="3:4" ht="15.75" customHeight="1">
      <c r="C100" s="35">
        <f ca="1">IFERROR(__xludf.DUMMYFUNCTION("""COMPUTED_VALUE"""),97)</f>
        <v>97</v>
      </c>
      <c r="D100" s="35" t="str">
        <f>IF(Warenimporte!$H112="","",IF(Warenimporte!$H112="Tonnes",Warenimporte!$G112,Warenimporte!$G112/1000))</f>
        <v/>
      </c>
    </row>
    <row r="101" spans="3:4" ht="15.75" customHeight="1">
      <c r="C101" s="35"/>
      <c r="D101" s="35" t="str">
        <f>IF(Warenimporte!$H113="","",IF(Warenimporte!$H113="Tonnes",Warenimporte!$G113,Warenimporte!$G113/1000))</f>
        <v/>
      </c>
    </row>
    <row r="102" spans="3:4" ht="15.75" customHeight="1">
      <c r="D102" s="35" t="str">
        <f>IF(Warenimporte!$H114="","",IF(Warenimporte!$H114="Tonnes",Warenimporte!$G114,Warenimporte!$G114/1000))</f>
        <v/>
      </c>
    </row>
    <row r="103" spans="3:4" ht="15.75" customHeight="1">
      <c r="D103" s="35" t="str">
        <f>IF(Warenimporte!$H115="","",IF(Warenimporte!$H115="Tonnes",Warenimporte!$G115,Warenimporte!$G115/1000))</f>
        <v/>
      </c>
    </row>
    <row r="104" spans="3:4" ht="15.75" customHeight="1">
      <c r="D104" s="35" t="str">
        <f>IF(Warenimporte!$H116="","",IF(Warenimporte!$H116="Tonnes",Warenimporte!$G116,Warenimporte!$G116/1000))</f>
        <v/>
      </c>
    </row>
    <row r="105" spans="3:4" ht="15.75" customHeight="1">
      <c r="D105" s="35" t="str">
        <f>IF(Warenimporte!$H117="","",IF(Warenimporte!$H117="Tonnes",Warenimporte!$G117,Warenimporte!$G117/1000))</f>
        <v/>
      </c>
    </row>
    <row r="106" spans="3:4" ht="15.75" customHeight="1">
      <c r="D106" s="35" t="str">
        <f>IF(Warenimporte!$H118="","",IF(Warenimporte!$H118="Tonnes",Warenimporte!$G118,Warenimporte!$G118/1000))</f>
        <v/>
      </c>
    </row>
    <row r="107" spans="3:4" ht="15.75" customHeight="1">
      <c r="D107" s="35" t="str">
        <f>IF(Warenimporte!$H119="","",IF(Warenimporte!$H119="Tonnes",Warenimporte!$G119,Warenimporte!$G119/1000))</f>
        <v/>
      </c>
    </row>
    <row r="108" spans="3:4" ht="15.75" customHeight="1">
      <c r="D108" s="35" t="str">
        <f>IF(Warenimporte!$H120="","",IF(Warenimporte!$H120="Tonnes",Warenimporte!$G120,Warenimporte!$G120/1000))</f>
        <v/>
      </c>
    </row>
    <row r="109" spans="3:4" ht="15.75" customHeight="1">
      <c r="D109" s="35" t="str">
        <f>IF(Warenimporte!$H121="","",IF(Warenimporte!$H121="Tonnes",Warenimporte!$G121,Warenimporte!$G121/1000))</f>
        <v/>
      </c>
    </row>
    <row r="110" spans="3:4" ht="15.75" customHeight="1">
      <c r="D110" s="35" t="str">
        <f>IF(Warenimporte!$H122="","",IF(Warenimporte!$H122="Tonnes",Warenimporte!$G122,Warenimporte!$G122/1000))</f>
        <v/>
      </c>
    </row>
    <row r="111" spans="3:4" ht="15.75" customHeight="1">
      <c r="D111" s="35" t="str">
        <f>IF(Warenimporte!$H123="","",IF(Warenimporte!$H123="Tonnes",Warenimporte!$G123,Warenimporte!$G123/1000))</f>
        <v/>
      </c>
    </row>
    <row r="112" spans="3:4" ht="15.75" customHeight="1">
      <c r="D112" s="35" t="str">
        <f>IF(Warenimporte!$H124="","",IF(Warenimporte!$H124="Tonnes",Warenimporte!$G124,Warenimporte!$G124/1000))</f>
        <v/>
      </c>
    </row>
    <row r="113" spans="4:4" ht="15.75" customHeight="1">
      <c r="D113" s="35" t="str">
        <f>IF(Warenimporte!$H125="","",IF(Warenimporte!$H125="Tonnes",Warenimporte!$G125,Warenimporte!$G125/1000))</f>
        <v/>
      </c>
    </row>
    <row r="114" spans="4:4" ht="15.75" customHeight="1">
      <c r="D114" s="35" t="str">
        <f>IF(Warenimporte!$H126="","",IF(Warenimporte!$H126="Tonnes",Warenimporte!$G126,Warenimporte!$G126/1000))</f>
        <v/>
      </c>
    </row>
    <row r="115" spans="4:4" ht="15.75" customHeight="1">
      <c r="D115" s="35" t="str">
        <f>IF(Warenimporte!$H127="","",IF(Warenimporte!$H127="Tonnes",Warenimporte!$G127,Warenimporte!$G127/1000))</f>
        <v/>
      </c>
    </row>
    <row r="116" spans="4:4" ht="15.75" customHeight="1">
      <c r="D116" s="35" t="str">
        <f>IF(Warenimporte!$H128="","",IF(Warenimporte!$H128="Tonnes",Warenimporte!$G128,Warenimporte!$G128/1000))</f>
        <v/>
      </c>
    </row>
    <row r="117" spans="4:4" ht="15.75" customHeight="1">
      <c r="D117" s="35" t="str">
        <f>IF(Warenimporte!$H129="","",IF(Warenimporte!$H129="Tonnes",Warenimporte!$G129,Warenimporte!$G129/1000))</f>
        <v/>
      </c>
    </row>
    <row r="118" spans="4:4" ht="15.75" customHeight="1">
      <c r="D118" s="35" t="str">
        <f>IF(Warenimporte!$H130="","",IF(Warenimporte!$H130="Tonnes",Warenimporte!$G130,Warenimporte!$G130/1000))</f>
        <v/>
      </c>
    </row>
    <row r="119" spans="4:4" ht="15.75" customHeight="1">
      <c r="D119" s="35" t="str">
        <f>IF(Warenimporte!$H131="","",IF(Warenimporte!$H131="Tonnes",Warenimporte!$G131,Warenimporte!$G131/1000))</f>
        <v/>
      </c>
    </row>
    <row r="120" spans="4:4" ht="15.75" customHeight="1">
      <c r="D120" s="35" t="str">
        <f>IF(Warenimporte!$H132="","",IF(Warenimporte!$H132="Tonnes",Warenimporte!$G132,Warenimporte!$G132/1000))</f>
        <v/>
      </c>
    </row>
    <row r="121" spans="4:4" ht="15.75" customHeight="1">
      <c r="D121" s="35" t="str">
        <f>IF(Warenimporte!$H133="","",IF(Warenimporte!$H133="Tonnes",Warenimporte!$G133,Warenimporte!$G133/1000))</f>
        <v/>
      </c>
    </row>
    <row r="122" spans="4:4" ht="15.75" customHeight="1">
      <c r="D122" s="35" t="str">
        <f>IF(Warenimporte!$H134="","",IF(Warenimporte!$H134="Tonnes",Warenimporte!$G134,Warenimporte!$G134/1000))</f>
        <v/>
      </c>
    </row>
    <row r="123" spans="4:4" ht="15.75" customHeight="1">
      <c r="D123" s="35" t="str">
        <f>IF(Warenimporte!$H135="","",IF(Warenimporte!$H135="Tonnes",Warenimporte!$G135,Warenimporte!$G135/1000))</f>
        <v/>
      </c>
    </row>
    <row r="124" spans="4:4" ht="15.75" customHeight="1">
      <c r="D124" s="35" t="str">
        <f>IF(Warenimporte!$H136="","",IF(Warenimporte!$H136="Tonnes",Warenimporte!$G136,Warenimporte!$G136/1000))</f>
        <v/>
      </c>
    </row>
    <row r="125" spans="4:4" ht="15.75" customHeight="1">
      <c r="D125" s="35" t="str">
        <f>IF(Warenimporte!$H137="","",IF(Warenimporte!$H137="Tonnes",Warenimporte!$G137,Warenimporte!$G137/1000))</f>
        <v/>
      </c>
    </row>
    <row r="126" spans="4:4" ht="15.75" customHeight="1">
      <c r="D126" s="35" t="str">
        <f>IF(Warenimporte!$H138="","",IF(Warenimporte!$H138="Tonnes",Warenimporte!$G138,Warenimporte!$G138/1000))</f>
        <v/>
      </c>
    </row>
    <row r="127" spans="4:4" ht="15.75" customHeight="1">
      <c r="D127" s="35" t="str">
        <f>IF(Warenimporte!$H139="","",IF(Warenimporte!$H139="Tonnes",Warenimporte!$G139,Warenimporte!$G139/1000))</f>
        <v/>
      </c>
    </row>
    <row r="128" spans="4:4" ht="15.75" customHeight="1">
      <c r="D128" s="35" t="str">
        <f>IF(Warenimporte!$H140="","",IF(Warenimporte!$H140="Tonnes",Warenimporte!$G140,Warenimporte!$G140/1000))</f>
        <v/>
      </c>
    </row>
    <row r="129" spans="4:4" ht="15.75" customHeight="1">
      <c r="D129" s="35" t="str">
        <f>IF(Warenimporte!$H141="","",IF(Warenimporte!$H141="Tonnes",Warenimporte!$G141,Warenimporte!$G141/1000))</f>
        <v/>
      </c>
    </row>
    <row r="130" spans="4:4" ht="15.75" customHeight="1">
      <c r="D130" s="35" t="str">
        <f>IF(Warenimporte!$H142="","",IF(Warenimporte!$H142="Tonnes",Warenimporte!$G142,Warenimporte!$G142/1000))</f>
        <v/>
      </c>
    </row>
    <row r="131" spans="4:4" ht="15.75" customHeight="1">
      <c r="D131" s="35" t="str">
        <f>IF(Warenimporte!$H143="","",IF(Warenimporte!$H143="Tonnes",Warenimporte!$G143,Warenimporte!$G143/1000))</f>
        <v/>
      </c>
    </row>
    <row r="132" spans="4:4" ht="15.75" customHeight="1">
      <c r="D132" s="35" t="str">
        <f>IF(Warenimporte!$H144="","",IF(Warenimporte!$H144="Tonnes",Warenimporte!$G144,Warenimporte!$G144/1000))</f>
        <v/>
      </c>
    </row>
    <row r="133" spans="4:4" ht="15.75" customHeight="1">
      <c r="D133" s="35" t="str">
        <f>IF(Warenimporte!$H145="","",IF(Warenimporte!$H145="Tonnes",Warenimporte!$G145,Warenimporte!$G145/1000))</f>
        <v/>
      </c>
    </row>
    <row r="134" spans="4:4" ht="15.75" customHeight="1">
      <c r="D134" s="35" t="str">
        <f>IF(Warenimporte!$H146="","",IF(Warenimporte!$H146="Tonnes",Warenimporte!$G146,Warenimporte!$G146/1000))</f>
        <v/>
      </c>
    </row>
    <row r="135" spans="4:4" ht="15.75" customHeight="1">
      <c r="D135" s="35" t="str">
        <f>IF(Warenimporte!$H147="","",IF(Warenimporte!$H147="Tonnes",Warenimporte!$G147,Warenimporte!$G147/1000))</f>
        <v/>
      </c>
    </row>
    <row r="136" spans="4:4" ht="15.75" customHeight="1">
      <c r="D136" s="35" t="str">
        <f>IF(Warenimporte!$H148="","",IF(Warenimporte!$H148="Tonnes",Warenimporte!$G148,Warenimporte!$G148/1000))</f>
        <v/>
      </c>
    </row>
    <row r="137" spans="4:4" ht="15.75" customHeight="1">
      <c r="D137" s="35" t="str">
        <f>IF(Warenimporte!$H149="","",IF(Warenimporte!$H149="Tonnes",Warenimporte!$G149,Warenimporte!$G149/1000))</f>
        <v/>
      </c>
    </row>
    <row r="138" spans="4:4" ht="15.75" customHeight="1">
      <c r="D138" s="35" t="str">
        <f>IF(Warenimporte!$H150="","",IF(Warenimporte!$H150="Tonnes",Warenimporte!$G150,Warenimporte!$G150/1000))</f>
        <v/>
      </c>
    </row>
    <row r="139" spans="4:4" ht="15.75" customHeight="1">
      <c r="D139" s="35" t="str">
        <f>IF(Warenimporte!$H151="","",IF(Warenimporte!$H151="Tonnes",Warenimporte!$G151,Warenimporte!$G151/1000))</f>
        <v/>
      </c>
    </row>
    <row r="140" spans="4:4" ht="15.75" customHeight="1">
      <c r="D140" s="35" t="str">
        <f>IF(Warenimporte!$H152="","",IF(Warenimporte!$H152="Tonnes",Warenimporte!$G152,Warenimporte!$G152/1000))</f>
        <v/>
      </c>
    </row>
    <row r="141" spans="4:4" ht="15.75" customHeight="1">
      <c r="D141" s="35" t="str">
        <f>IF(Warenimporte!$H153="","",IF(Warenimporte!$H153="Tonnes",Warenimporte!$G153,Warenimporte!$G153/1000))</f>
        <v/>
      </c>
    </row>
    <row r="142" spans="4:4" ht="15.75" customHeight="1">
      <c r="D142" s="35" t="str">
        <f>IF(Warenimporte!$H154="","",IF(Warenimporte!$H154="Tonnes",Warenimporte!$G154,Warenimporte!$G154/1000))</f>
        <v/>
      </c>
    </row>
    <row r="143" spans="4:4" ht="15.75" customHeight="1">
      <c r="D143" s="35" t="str">
        <f>IF(Warenimporte!$H155="","",IF(Warenimporte!$H155="Tonnes",Warenimporte!$G155,Warenimporte!$G155/1000))</f>
        <v/>
      </c>
    </row>
    <row r="144" spans="4:4" ht="15.75" customHeight="1">
      <c r="D144" s="35" t="str">
        <f>IF(Warenimporte!$H156="","",IF(Warenimporte!$H156="Tonnes",Warenimporte!$G156,Warenimporte!$G156/1000))</f>
        <v/>
      </c>
    </row>
    <row r="145" spans="4:4" ht="15.75" customHeight="1">
      <c r="D145" s="35" t="str">
        <f>IF(Warenimporte!$H157="","",IF(Warenimporte!$H157="Tonnes",Warenimporte!$G157,Warenimporte!$G157/1000))</f>
        <v/>
      </c>
    </row>
    <row r="146" spans="4:4" ht="15.75" customHeight="1">
      <c r="D146" s="35" t="str">
        <f>IF(Warenimporte!$H158="","",IF(Warenimporte!$H158="Tonnes",Warenimporte!$G158,Warenimporte!$G158/1000))</f>
        <v/>
      </c>
    </row>
    <row r="147" spans="4:4" ht="15.75" customHeight="1">
      <c r="D147" s="35" t="str">
        <f>IF(Warenimporte!$H159="","",IF(Warenimporte!$H159="Tonnes",Warenimporte!$G159,Warenimporte!$G159/1000))</f>
        <v/>
      </c>
    </row>
    <row r="148" spans="4:4" ht="15.75" customHeight="1">
      <c r="D148" s="35" t="str">
        <f>IF(Warenimporte!$H160="","",IF(Warenimporte!$H160="Tonnes",Warenimporte!$G160,Warenimporte!$G160/1000))</f>
        <v/>
      </c>
    </row>
    <row r="149" spans="4:4" ht="15.75" customHeight="1">
      <c r="D149" s="35" t="str">
        <f>IF(Warenimporte!$H161="","",IF(Warenimporte!$H161="Tonnes",Warenimporte!$G161,Warenimporte!$G161/1000))</f>
        <v/>
      </c>
    </row>
    <row r="150" spans="4:4" ht="15.75" customHeight="1">
      <c r="D150" s="35" t="str">
        <f>IF(Warenimporte!$H162="","",IF(Warenimporte!$H162="Tonnes",Warenimporte!$G162,Warenimporte!$G162/1000))</f>
        <v/>
      </c>
    </row>
    <row r="151" spans="4:4" ht="15.75" customHeight="1">
      <c r="D151" s="35" t="str">
        <f>IF(Warenimporte!$H163="","",IF(Warenimporte!$H163="Tonnes",Warenimporte!$G163,Warenimporte!$G163/1000))</f>
        <v/>
      </c>
    </row>
    <row r="152" spans="4:4" ht="15.75" customHeight="1">
      <c r="D152" s="35" t="str">
        <f>IF(Warenimporte!$H164="","",IF(Warenimporte!$H164="Tonnes",Warenimporte!$G164,Warenimporte!$G164/1000))</f>
        <v/>
      </c>
    </row>
    <row r="153" spans="4:4" ht="15.75" customHeight="1">
      <c r="D153" s="35" t="str">
        <f>IF(Warenimporte!$H165="","",IF(Warenimporte!$H165="Tonnes",Warenimporte!$G165,Warenimporte!$G165/1000))</f>
        <v/>
      </c>
    </row>
    <row r="154" spans="4:4" ht="15.75" customHeight="1">
      <c r="D154" s="35" t="str">
        <f>IF(Warenimporte!$H166="","",IF(Warenimporte!$H166="Tonnes",Warenimporte!$G166,Warenimporte!$G166/1000))</f>
        <v/>
      </c>
    </row>
    <row r="155" spans="4:4" ht="15.75" customHeight="1">
      <c r="D155" s="35" t="str">
        <f>IF(Warenimporte!$H167="","",IF(Warenimporte!$H167="Tonnes",Warenimporte!$G167,Warenimporte!$G167/1000))</f>
        <v/>
      </c>
    </row>
    <row r="156" spans="4:4" ht="15.75" customHeight="1">
      <c r="D156" s="35" t="str">
        <f>IF(Warenimporte!$H168="","",IF(Warenimporte!$H168="Tonnes",Warenimporte!$G168,Warenimporte!$G168/1000))</f>
        <v/>
      </c>
    </row>
    <row r="157" spans="4:4" ht="15.75" customHeight="1">
      <c r="D157" s="35" t="str">
        <f>IF(Warenimporte!$H169="","",IF(Warenimporte!$H169="Tonnes",Warenimporte!$G169,Warenimporte!$G169/1000))</f>
        <v/>
      </c>
    </row>
    <row r="158" spans="4:4" ht="15.75" customHeight="1">
      <c r="D158" s="35" t="str">
        <f>IF(Warenimporte!$H170="","",IF(Warenimporte!$H170="Tonnes",Warenimporte!$G170,Warenimporte!$G170/1000))</f>
        <v/>
      </c>
    </row>
    <row r="159" spans="4:4" ht="15.75" customHeight="1">
      <c r="D159" s="35" t="str">
        <f>IF(Warenimporte!$H171="","",IF(Warenimporte!$H171="Tonnes",Warenimporte!$G171,Warenimporte!$G171/1000))</f>
        <v/>
      </c>
    </row>
    <row r="160" spans="4:4" ht="15.75" customHeight="1">
      <c r="D160" s="35" t="str">
        <f>IF(Warenimporte!$H172="","",IF(Warenimporte!$H172="Tonnes",Warenimporte!$G172,Warenimporte!$G172/1000))</f>
        <v/>
      </c>
    </row>
    <row r="161" spans="4:4" ht="15.75" customHeight="1">
      <c r="D161" s="35" t="str">
        <f>IF(Warenimporte!$H173="","",IF(Warenimporte!$H173="Tonnes",Warenimporte!$G173,Warenimporte!$G173/1000))</f>
        <v/>
      </c>
    </row>
    <row r="162" spans="4:4" ht="15.75" customHeight="1">
      <c r="D162" s="35" t="str">
        <f>IF(Warenimporte!$H174="","",IF(Warenimporte!$H174="Tonnes",Warenimporte!$G174,Warenimporte!$G174/1000))</f>
        <v/>
      </c>
    </row>
    <row r="163" spans="4:4" ht="15.75" customHeight="1">
      <c r="D163" s="35" t="str">
        <f>IF(Warenimporte!$H175="","",IF(Warenimporte!$H175="Tonnes",Warenimporte!$G175,Warenimporte!$G175/1000))</f>
        <v/>
      </c>
    </row>
    <row r="164" spans="4:4" ht="15.75" customHeight="1">
      <c r="D164" s="35" t="str">
        <f>IF(Warenimporte!$H176="","",IF(Warenimporte!$H176="Tonnes",Warenimporte!$G176,Warenimporte!$G176/1000))</f>
        <v/>
      </c>
    </row>
    <row r="165" spans="4:4" ht="15.75" customHeight="1">
      <c r="D165" s="35" t="str">
        <f>IF(Warenimporte!$H177="","",IF(Warenimporte!$H177="Tonnes",Warenimporte!$G177,Warenimporte!$G177/1000))</f>
        <v/>
      </c>
    </row>
    <row r="166" spans="4:4" ht="15.75" customHeight="1">
      <c r="D166" s="35" t="str">
        <f>IF(Warenimporte!$H178="","",IF(Warenimporte!$H178="Tonnes",Warenimporte!$G178,Warenimporte!$G178/1000))</f>
        <v/>
      </c>
    </row>
    <row r="167" spans="4:4" ht="15.75" customHeight="1">
      <c r="D167" s="35" t="str">
        <f>IF(Warenimporte!$H179="","",IF(Warenimporte!$H179="Tonnes",Warenimporte!$G179,Warenimporte!$G179/1000))</f>
        <v/>
      </c>
    </row>
    <row r="168" spans="4:4" ht="15.75" customHeight="1">
      <c r="D168" s="35" t="str">
        <f>IF(Warenimporte!$H180="","",IF(Warenimporte!$H180="Tonnes",Warenimporte!$G180,Warenimporte!$G180/1000))</f>
        <v/>
      </c>
    </row>
    <row r="169" spans="4:4" ht="15.75" customHeight="1">
      <c r="D169" s="35" t="str">
        <f>IF(Warenimporte!$H181="","",IF(Warenimporte!$H181="Tonnes",Warenimporte!$G181,Warenimporte!$G181/1000))</f>
        <v/>
      </c>
    </row>
    <row r="170" spans="4:4" ht="15.75" customHeight="1">
      <c r="D170" s="35" t="str">
        <f>IF(Warenimporte!$H182="","",IF(Warenimporte!$H182="Tonnes",Warenimporte!$G182,Warenimporte!$G182/1000))</f>
        <v/>
      </c>
    </row>
    <row r="171" spans="4:4" ht="15.75" customHeight="1">
      <c r="D171" s="35" t="str">
        <f>IF(Warenimporte!$H183="","",IF(Warenimporte!$H183="Tonnes",Warenimporte!$G183,Warenimporte!$G183/1000))</f>
        <v/>
      </c>
    </row>
    <row r="172" spans="4:4" ht="15.75" customHeight="1">
      <c r="D172" s="35" t="str">
        <f>IF(Warenimporte!$H184="","",IF(Warenimporte!$H184="Tonnes",Warenimporte!$G184,Warenimporte!$G184/1000))</f>
        <v/>
      </c>
    </row>
    <row r="173" spans="4:4" ht="15.75" customHeight="1">
      <c r="D173" s="35" t="str">
        <f>IF(Warenimporte!$H185="","",IF(Warenimporte!$H185="Tonnes",Warenimporte!$G185,Warenimporte!$G185/1000))</f>
        <v/>
      </c>
    </row>
    <row r="174" spans="4:4" ht="15.75" customHeight="1">
      <c r="D174" s="35" t="str">
        <f>IF(Warenimporte!$H186="","",IF(Warenimporte!$H186="Tonnes",Warenimporte!$G186,Warenimporte!$G186/1000))</f>
        <v/>
      </c>
    </row>
    <row r="175" spans="4:4" ht="15.75" customHeight="1">
      <c r="D175" s="35" t="str">
        <f>IF(Warenimporte!$H187="","",IF(Warenimporte!$H187="Tonnes",Warenimporte!$G187,Warenimporte!$G187/1000))</f>
        <v/>
      </c>
    </row>
    <row r="176" spans="4:4" ht="15.75" customHeight="1">
      <c r="D176" s="35" t="str">
        <f>IF(Warenimporte!$H188="","",IF(Warenimporte!$H188="Tonnes",Warenimporte!$G188,Warenimporte!$G188/1000))</f>
        <v/>
      </c>
    </row>
    <row r="177" spans="4:4" ht="15.75" customHeight="1">
      <c r="D177" s="35" t="str">
        <f>IF(Warenimporte!$H189="","",IF(Warenimporte!$H189="Tonnes",Warenimporte!$G189,Warenimporte!$G189/1000))</f>
        <v/>
      </c>
    </row>
    <row r="178" spans="4:4" ht="15.75" customHeight="1">
      <c r="D178" s="35" t="str">
        <f>IF(Warenimporte!$H190="","",IF(Warenimporte!$H190="Tonnes",Warenimporte!$G190,Warenimporte!$G190/1000))</f>
        <v/>
      </c>
    </row>
    <row r="179" spans="4:4" ht="15.75" customHeight="1">
      <c r="D179" s="35" t="str">
        <f>IF(Warenimporte!$H191="","",IF(Warenimporte!$H191="Tonnes",Warenimporte!$G191,Warenimporte!$G191/1000))</f>
        <v/>
      </c>
    </row>
    <row r="180" spans="4:4" ht="15.75" customHeight="1">
      <c r="D180" s="35" t="str">
        <f>IF(Warenimporte!$H192="","",IF(Warenimporte!$H192="Tonnes",Warenimporte!$G192,Warenimporte!$G192/1000))</f>
        <v/>
      </c>
    </row>
    <row r="181" spans="4:4" ht="15.75" customHeight="1">
      <c r="D181" s="35" t="str">
        <f>IF(Warenimporte!$H193="","",IF(Warenimporte!$H193="Tonnes",Warenimporte!$G193,Warenimporte!$G193/1000))</f>
        <v/>
      </c>
    </row>
    <row r="182" spans="4:4" ht="15.75" customHeight="1">
      <c r="D182" s="35" t="str">
        <f>IF(Warenimporte!$H194="","",IF(Warenimporte!$H194="Tonnes",Warenimporte!$G194,Warenimporte!$G194/1000))</f>
        <v/>
      </c>
    </row>
    <row r="183" spans="4:4" ht="15.75" customHeight="1">
      <c r="D183" s="35" t="str">
        <f>IF(Warenimporte!$H195="","",IF(Warenimporte!$H195="Tonnes",Warenimporte!$G195,Warenimporte!$G195/1000))</f>
        <v/>
      </c>
    </row>
    <row r="184" spans="4:4" ht="15.75" customHeight="1">
      <c r="D184" s="35" t="str">
        <f>IF(Warenimporte!$H196="","",IF(Warenimporte!$H196="Tonnes",Warenimporte!$G196,Warenimporte!$G196/1000))</f>
        <v/>
      </c>
    </row>
    <row r="185" spans="4:4" ht="15.75" customHeight="1">
      <c r="D185" s="35" t="str">
        <f>IF(Warenimporte!$H197="","",IF(Warenimporte!$H197="Tonnes",Warenimporte!$G197,Warenimporte!$G197/1000))</f>
        <v/>
      </c>
    </row>
    <row r="186" spans="4:4" ht="15.75" customHeight="1">
      <c r="D186" s="35" t="str">
        <f>IF(Warenimporte!$H198="","",IF(Warenimporte!$H198="Tonnes",Warenimporte!$G198,Warenimporte!$G198/1000))</f>
        <v/>
      </c>
    </row>
    <row r="187" spans="4:4" ht="15.75" customHeight="1">
      <c r="D187" s="35" t="str">
        <f>IF(Warenimporte!$H199="","",IF(Warenimporte!$H199="Tonnes",Warenimporte!$G199,Warenimporte!$G199/1000))</f>
        <v/>
      </c>
    </row>
    <row r="188" spans="4:4" ht="15.75" customHeight="1">
      <c r="D188" s="35" t="str">
        <f>IF(Warenimporte!$H200="","",IF(Warenimporte!$H200="Tonnes",Warenimporte!$G200,Warenimporte!$G200/1000))</f>
        <v/>
      </c>
    </row>
    <row r="189" spans="4:4" ht="15.75" customHeight="1">
      <c r="D189" s="35" t="str">
        <f>IF(Warenimporte!$H201="","",IF(Warenimporte!$H201="Tonnes",Warenimporte!$G201,Warenimporte!$G201/1000))</f>
        <v/>
      </c>
    </row>
    <row r="190" spans="4:4" ht="15.75" customHeight="1">
      <c r="D190" s="35" t="str">
        <f>IF(Warenimporte!$H202="","",IF(Warenimporte!$H202="Tonnes",Warenimporte!$G202,Warenimporte!$G202/1000))</f>
        <v/>
      </c>
    </row>
    <row r="191" spans="4:4" ht="15.75" customHeight="1">
      <c r="D191" s="35" t="str">
        <f>IF(Warenimporte!$H203="","",IF(Warenimporte!$H203="Tonnes",Warenimporte!$G203,Warenimporte!$G203/1000))</f>
        <v/>
      </c>
    </row>
    <row r="192" spans="4:4" ht="15.75" customHeight="1">
      <c r="D192" s="35" t="str">
        <f>IF(Warenimporte!$H204="","",IF(Warenimporte!$H204="Tonnes",Warenimporte!$G204,Warenimporte!$G204/1000))</f>
        <v/>
      </c>
    </row>
    <row r="193" spans="4:4" ht="15.75" customHeight="1">
      <c r="D193" s="35" t="str">
        <f>IF(Warenimporte!$H205="","",IF(Warenimporte!$H205="Tonnes",Warenimporte!$G205,Warenimporte!$G205/1000))</f>
        <v/>
      </c>
    </row>
    <row r="194" spans="4:4" ht="15.75" customHeight="1">
      <c r="D194" s="35" t="str">
        <f>IF(Warenimporte!$H206="","",IF(Warenimporte!$H206="Tonnes",Warenimporte!$G206,Warenimporte!$G206/1000))</f>
        <v/>
      </c>
    </row>
    <row r="195" spans="4:4" ht="15.75" customHeight="1">
      <c r="D195" s="35" t="str">
        <f>IF(Warenimporte!$H207="","",IF(Warenimporte!$H207="Tonnes",Warenimporte!$G207,Warenimporte!$G207/1000))</f>
        <v/>
      </c>
    </row>
    <row r="196" spans="4:4" ht="15.75" customHeight="1">
      <c r="D196" s="35" t="str">
        <f>IF(Warenimporte!$H208="","",IF(Warenimporte!$H208="Tonnes",Warenimporte!$G208,Warenimporte!$G208/1000))</f>
        <v/>
      </c>
    </row>
    <row r="197" spans="4:4" ht="15.75" customHeight="1">
      <c r="D197" s="35" t="str">
        <f>IF(Warenimporte!$H209="","",IF(Warenimporte!$H209="Tonnes",Warenimporte!$G209,Warenimporte!$G209/1000))</f>
        <v/>
      </c>
    </row>
    <row r="198" spans="4:4" ht="15.75" customHeight="1">
      <c r="D198" s="35" t="str">
        <f>IF(Warenimporte!$H210="","",IF(Warenimporte!$H210="Tonnes",Warenimporte!$G210,Warenimporte!$G210/1000))</f>
        <v/>
      </c>
    </row>
    <row r="199" spans="4:4" ht="15.75" customHeight="1">
      <c r="D199" s="35" t="str">
        <f>IF(Warenimporte!$H211="","",IF(Warenimporte!$H211="Tonnes",Warenimporte!$G211,Warenimporte!$G211/1000))</f>
        <v/>
      </c>
    </row>
    <row r="200" spans="4:4" ht="15.75" customHeight="1">
      <c r="D200" s="35" t="str">
        <f>IF(Warenimporte!$H212="","",IF(Warenimporte!$H212="Tonnes",Warenimporte!$G212,Warenimporte!$G212/1000))</f>
        <v/>
      </c>
    </row>
    <row r="201" spans="4:4" ht="15.75" customHeight="1">
      <c r="D201" s="35" t="str">
        <f>IF(Warenimporte!$H213="","",IF(Warenimporte!$H213="Tonnes",Warenimporte!$G213,Warenimporte!$G213/1000))</f>
        <v/>
      </c>
    </row>
    <row r="202" spans="4:4" ht="15.75" customHeight="1">
      <c r="D202" s="35" t="str">
        <f>IF(Warenimporte!$H214="","",IF(Warenimporte!$H214="Tonnes",Warenimporte!$G214,Warenimporte!$G214/1000))</f>
        <v/>
      </c>
    </row>
    <row r="203" spans="4:4" ht="15.75" customHeight="1">
      <c r="D203" s="35" t="str">
        <f>IF(Warenimporte!$H215="","",IF(Warenimporte!$H215="Tonnes",Warenimporte!$G215,Warenimporte!$G215/1000))</f>
        <v/>
      </c>
    </row>
    <row r="204" spans="4:4" ht="15.75" customHeight="1">
      <c r="D204" s="35" t="str">
        <f>IF(Warenimporte!$H216="","",IF(Warenimporte!$H216="Tonnes",Warenimporte!$G216,Warenimporte!$G216/1000))</f>
        <v/>
      </c>
    </row>
    <row r="205" spans="4:4" ht="15.75" customHeight="1">
      <c r="D205" s="35" t="str">
        <f>IF(Warenimporte!$H217="","",IF(Warenimporte!$H217="Tonnes",Warenimporte!$G217,Warenimporte!$G217/1000))</f>
        <v/>
      </c>
    </row>
    <row r="206" spans="4:4" ht="15.75" customHeight="1">
      <c r="D206" s="35" t="str">
        <f>IF(Warenimporte!$H218="","",IF(Warenimporte!$H218="Tonnes",Warenimporte!$G218,Warenimporte!$G218/1000))</f>
        <v/>
      </c>
    </row>
    <row r="207" spans="4:4" ht="15.75" customHeight="1">
      <c r="D207" s="35" t="str">
        <f>IF(Warenimporte!$H219="","",IF(Warenimporte!$H219="Tonnes",Warenimporte!$G219,Warenimporte!$G219/1000))</f>
        <v/>
      </c>
    </row>
    <row r="208" spans="4:4" ht="15.75" customHeight="1">
      <c r="D208" s="35" t="str">
        <f>IF(Warenimporte!$H220="","",IF(Warenimporte!$H220="Tonnes",Warenimporte!$G220,Warenimporte!$G220/1000))</f>
        <v/>
      </c>
    </row>
    <row r="209" spans="4:4" ht="15.75" customHeight="1">
      <c r="D209" s="35" t="str">
        <f>IF(Warenimporte!$H221="","",IF(Warenimporte!$H221="Tonnes",Warenimporte!$G221,Warenimporte!$G221/1000))</f>
        <v/>
      </c>
    </row>
    <row r="210" spans="4:4" ht="15.75" customHeight="1">
      <c r="D210" s="35" t="str">
        <f>IF(Warenimporte!$H222="","",IF(Warenimporte!$H222="Tonnes",Warenimporte!$G222,Warenimporte!$G222/1000))</f>
        <v/>
      </c>
    </row>
    <row r="211" spans="4:4" ht="15.75" customHeight="1">
      <c r="D211" s="35" t="str">
        <f>IF(Warenimporte!$H223="","",IF(Warenimporte!$H223="Tonnes",Warenimporte!$G223,Warenimporte!$G223/1000))</f>
        <v/>
      </c>
    </row>
    <row r="212" spans="4:4" ht="15.75" customHeight="1">
      <c r="D212" s="35" t="str">
        <f>IF(Warenimporte!$H224="","",IF(Warenimporte!$H224="Tonnes",Warenimporte!$G224,Warenimporte!$G224/1000))</f>
        <v/>
      </c>
    </row>
    <row r="213" spans="4:4" ht="15.75" customHeight="1">
      <c r="D213" s="35" t="str">
        <f>IF(Warenimporte!$H225="","",IF(Warenimporte!$H225="Tonnes",Warenimporte!$G225,Warenimporte!$G225/1000))</f>
        <v/>
      </c>
    </row>
    <row r="214" spans="4:4" ht="15.75" customHeight="1">
      <c r="D214" s="35" t="str">
        <f>IF(Warenimporte!$H226="","",IF(Warenimporte!$H226="Tonnes",Warenimporte!$G226,Warenimporte!$G226/1000))</f>
        <v/>
      </c>
    </row>
    <row r="215" spans="4:4" ht="15.75" customHeight="1">
      <c r="D215" s="35" t="str">
        <f>IF(Warenimporte!$H227="","",IF(Warenimporte!$H227="Tonnes",Warenimporte!$G227,Warenimporte!$G227/1000))</f>
        <v/>
      </c>
    </row>
    <row r="216" spans="4:4" ht="15.75" customHeight="1">
      <c r="D216" s="35" t="str">
        <f>IF(Warenimporte!$H228="","",IF(Warenimporte!$H228="Tonnes",Warenimporte!$G228,Warenimporte!$G228/1000))</f>
        <v/>
      </c>
    </row>
    <row r="217" spans="4:4" ht="15.75" customHeight="1">
      <c r="D217" s="35" t="str">
        <f>IF(Warenimporte!$H229="","",IF(Warenimporte!$H229="Tonnes",Warenimporte!$G229,Warenimporte!$G229/1000))</f>
        <v/>
      </c>
    </row>
    <row r="218" spans="4:4" ht="15.75" customHeight="1">
      <c r="D218" s="35" t="str">
        <f>IF(Warenimporte!$H230="","",IF(Warenimporte!$H230="Tonnes",Warenimporte!$G230,Warenimporte!$G230/1000))</f>
        <v/>
      </c>
    </row>
    <row r="219" spans="4:4" ht="15.75" customHeight="1">
      <c r="D219" s="35" t="str">
        <f>IF(Warenimporte!$H231="","",IF(Warenimporte!$H231="Tonnes",Warenimporte!$G231,Warenimporte!$G231/1000))</f>
        <v/>
      </c>
    </row>
    <row r="220" spans="4:4" ht="15.75" customHeight="1">
      <c r="D220" s="35" t="str">
        <f>IF(Warenimporte!$H232="","",IF(Warenimporte!$H232="Tonnes",Warenimporte!$G232,Warenimporte!$G232/1000))</f>
        <v/>
      </c>
    </row>
    <row r="221" spans="4:4" ht="15.75" customHeight="1">
      <c r="D221" s="35" t="str">
        <f>IF(Warenimporte!$H233="","",IF(Warenimporte!$H233="Tonnes",Warenimporte!$G233,Warenimporte!$G233/1000))</f>
        <v/>
      </c>
    </row>
    <row r="222" spans="4:4" ht="15.75" customHeight="1">
      <c r="D222" s="35" t="str">
        <f>IF(Warenimporte!$H234="","",IF(Warenimporte!$H234="Tonnes",Warenimporte!$G234,Warenimporte!$G234/1000))</f>
        <v/>
      </c>
    </row>
    <row r="223" spans="4:4" ht="15.75" customHeight="1">
      <c r="D223" s="35" t="str">
        <f>IF(Warenimporte!$H235="","",IF(Warenimporte!$H235="Tonnes",Warenimporte!$G235,Warenimporte!$G235/1000))</f>
        <v/>
      </c>
    </row>
    <row r="224" spans="4:4" ht="15.75" customHeight="1">
      <c r="D224" s="35" t="str">
        <f>IF(Warenimporte!$H236="","",IF(Warenimporte!$H236="Tonnes",Warenimporte!$G236,Warenimporte!$G236/1000))</f>
        <v/>
      </c>
    </row>
    <row r="225" spans="4:4" ht="15.75" customHeight="1">
      <c r="D225" s="35" t="str">
        <f>IF(Warenimporte!$H237="","",IF(Warenimporte!$H237="Tonnes",Warenimporte!$G237,Warenimporte!$G237/1000))</f>
        <v/>
      </c>
    </row>
    <row r="226" spans="4:4" ht="15.75" customHeight="1">
      <c r="D226" s="35" t="str">
        <f>IF(Warenimporte!$H238="","",IF(Warenimporte!$H238="Tonnes",Warenimporte!$G238,Warenimporte!$G238/1000))</f>
        <v/>
      </c>
    </row>
    <row r="227" spans="4:4" ht="15.75" customHeight="1">
      <c r="D227" s="35" t="str">
        <f>IF(Warenimporte!$H239="","",IF(Warenimporte!$H239="Tonnes",Warenimporte!$G239,Warenimporte!$G239/1000))</f>
        <v/>
      </c>
    </row>
    <row r="228" spans="4:4" ht="15.75" customHeight="1">
      <c r="D228" s="35" t="str">
        <f>IF(Warenimporte!$H240="","",IF(Warenimporte!$H240="Tonnes",Warenimporte!$G240,Warenimporte!$G240/1000))</f>
        <v/>
      </c>
    </row>
    <row r="229" spans="4:4" ht="15.75" customHeight="1">
      <c r="D229" s="35" t="str">
        <f>IF(Warenimporte!$H241="","",IF(Warenimporte!$H241="Tonnes",Warenimporte!$G241,Warenimporte!$G241/1000))</f>
        <v/>
      </c>
    </row>
    <row r="230" spans="4:4" ht="15.75" customHeight="1">
      <c r="D230" s="35" t="str">
        <f>IF(Warenimporte!$H242="","",IF(Warenimporte!$H242="Tonnes",Warenimporte!$G242,Warenimporte!$G242/1000))</f>
        <v/>
      </c>
    </row>
    <row r="231" spans="4:4" ht="15.75" customHeight="1">
      <c r="D231" s="35" t="str">
        <f>IF(Warenimporte!$H243="","",IF(Warenimporte!$H243="Tonnes",Warenimporte!$G243,Warenimporte!$G243/1000))</f>
        <v/>
      </c>
    </row>
    <row r="232" spans="4:4" ht="15.75" customHeight="1">
      <c r="D232" s="35" t="str">
        <f>IF(Warenimporte!$H244="","",IF(Warenimporte!$H244="Tonnes",Warenimporte!$G244,Warenimporte!$G244/1000))</f>
        <v/>
      </c>
    </row>
    <row r="233" spans="4:4" ht="15.75" customHeight="1">
      <c r="D233" s="35" t="str">
        <f>IF(Warenimporte!$H245="","",IF(Warenimporte!$H245="Tonnes",Warenimporte!$G245,Warenimporte!$G245/1000))</f>
        <v/>
      </c>
    </row>
    <row r="234" spans="4:4" ht="15.75" customHeight="1">
      <c r="D234" s="35" t="str">
        <f>IF(Warenimporte!$H246="","",IF(Warenimporte!$H246="Tonnes",Warenimporte!$G246,Warenimporte!$G246/1000))</f>
        <v/>
      </c>
    </row>
    <row r="235" spans="4:4" ht="15.75" customHeight="1">
      <c r="D235" s="35" t="str">
        <f>IF(Warenimporte!$H247="","",IF(Warenimporte!$H247="Tonnes",Warenimporte!$G247,Warenimporte!$G247/1000))</f>
        <v/>
      </c>
    </row>
    <row r="236" spans="4:4" ht="15.75" customHeight="1">
      <c r="D236" s="35" t="str">
        <f>IF(Warenimporte!$H248="","",IF(Warenimporte!$H248="Tonnes",Warenimporte!$G248,Warenimporte!$G248/1000))</f>
        <v/>
      </c>
    </row>
    <row r="237" spans="4:4" ht="15.75" customHeight="1">
      <c r="D237" s="35" t="str">
        <f>IF(Warenimporte!$H249="","",IF(Warenimporte!$H249="Tonnes",Warenimporte!$G249,Warenimporte!$G249/1000))</f>
        <v/>
      </c>
    </row>
    <row r="238" spans="4:4" ht="15.75" customHeight="1">
      <c r="D238" s="35" t="str">
        <f>IF(Warenimporte!$H250="","",IF(Warenimporte!$H250="Tonnes",Warenimporte!$G250,Warenimporte!$G250/1000))</f>
        <v/>
      </c>
    </row>
    <row r="239" spans="4:4" ht="15.75" customHeight="1">
      <c r="D239" s="35" t="str">
        <f>IF(Warenimporte!$H251="","",IF(Warenimporte!$H251="Tonnes",Warenimporte!$G251,Warenimporte!$G251/1000))</f>
        <v/>
      </c>
    </row>
    <row r="240" spans="4:4" ht="15.75" customHeight="1">
      <c r="D240" s="35" t="str">
        <f>IF(Warenimporte!$H252="","",IF(Warenimporte!$H252="Tonnes",Warenimporte!$G252,Warenimporte!$G252/1000))</f>
        <v/>
      </c>
    </row>
    <row r="241" spans="4:4" ht="15.75" customHeight="1">
      <c r="D241" s="35" t="str">
        <f>IF(Warenimporte!$H253="","",IF(Warenimporte!$H253="Tonnes",Warenimporte!$G253,Warenimporte!$G253/1000))</f>
        <v/>
      </c>
    </row>
    <row r="242" spans="4:4" ht="15.75" customHeight="1">
      <c r="D242" s="35" t="str">
        <f>IF(Warenimporte!$H254="","",IF(Warenimporte!$H254="Tonnes",Warenimporte!$G254,Warenimporte!$G254/1000))</f>
        <v/>
      </c>
    </row>
    <row r="243" spans="4:4" ht="15.75" customHeight="1">
      <c r="D243" s="35" t="str">
        <f>IF(Warenimporte!$H255="","",IF(Warenimporte!$H255="Tonnes",Warenimporte!$G255,Warenimporte!$G255/1000))</f>
        <v/>
      </c>
    </row>
    <row r="244" spans="4:4" ht="15.75" customHeight="1">
      <c r="D244" s="35" t="str">
        <f>IF(Warenimporte!$H256="","",IF(Warenimporte!$H256="Tonnes",Warenimporte!$G256,Warenimporte!$G256/1000))</f>
        <v/>
      </c>
    </row>
    <row r="245" spans="4:4" ht="15.75" customHeight="1">
      <c r="D245" s="35" t="str">
        <f>IF(Warenimporte!$H257="","",IF(Warenimporte!$H257="Tonnes",Warenimporte!$G257,Warenimporte!$G257/1000))</f>
        <v/>
      </c>
    </row>
    <row r="246" spans="4:4" ht="15.75" customHeight="1">
      <c r="D246" s="35" t="str">
        <f>IF(Warenimporte!$H258="","",IF(Warenimporte!$H258="Tonnes",Warenimporte!$G258,Warenimporte!$G258/1000))</f>
        <v/>
      </c>
    </row>
    <row r="247" spans="4:4" ht="15.75" customHeight="1">
      <c r="D247" s="35" t="str">
        <f>IF(Warenimporte!$H259="","",IF(Warenimporte!$H259="Tonnes",Warenimporte!$G259,Warenimporte!$G259/1000))</f>
        <v/>
      </c>
    </row>
    <row r="248" spans="4:4" ht="15.75" customHeight="1">
      <c r="D248" s="35" t="str">
        <f>IF(Warenimporte!$H260="","",IF(Warenimporte!$H260="Tonnes",Warenimporte!$G260,Warenimporte!$G260/1000))</f>
        <v/>
      </c>
    </row>
    <row r="249" spans="4:4" ht="15.75" customHeight="1">
      <c r="D249" s="35" t="str">
        <f>IF(Warenimporte!$H261="","",IF(Warenimporte!$H261="Tonnes",Warenimporte!$G261,Warenimporte!$G261/1000))</f>
        <v/>
      </c>
    </row>
    <row r="250" spans="4:4" ht="15.75" customHeight="1">
      <c r="D250" s="35" t="str">
        <f>IF(Warenimporte!$H262="","",IF(Warenimporte!$H262="Tonnes",Warenimporte!$G262,Warenimporte!$G262/1000))</f>
        <v/>
      </c>
    </row>
    <row r="251" spans="4:4" ht="15.75" customHeight="1">
      <c r="D251" s="35" t="str">
        <f>IF(Warenimporte!$H263="","",IF(Warenimporte!$H263="Tonnes",Warenimporte!$G263,Warenimporte!$G263/1000))</f>
        <v/>
      </c>
    </row>
    <row r="252" spans="4:4" ht="15.75" customHeight="1">
      <c r="D252" s="35" t="str">
        <f>IF(Warenimporte!$H264="","",IF(Warenimporte!$H264="Tonnes",Warenimporte!$G264,Warenimporte!$G264/1000))</f>
        <v/>
      </c>
    </row>
    <row r="253" spans="4:4" ht="15.75" customHeight="1">
      <c r="D253" s="35" t="str">
        <f>IF(Warenimporte!$H265="","",IF(Warenimporte!$H265="Tonnes",Warenimporte!$G265,Warenimporte!$G265/1000))</f>
        <v/>
      </c>
    </row>
    <row r="254" spans="4:4" ht="15.75" customHeight="1">
      <c r="D254" s="35" t="str">
        <f>IF(Warenimporte!$H266="","",IF(Warenimporte!$H266="Tonnes",Warenimporte!$G266,Warenimporte!$G266/1000))</f>
        <v/>
      </c>
    </row>
    <row r="255" spans="4:4" ht="15.75" customHeight="1">
      <c r="D255" s="35" t="str">
        <f>IF(Warenimporte!$H267="","",IF(Warenimporte!$H267="Tonnes",Warenimporte!$G267,Warenimporte!$G267/1000))</f>
        <v/>
      </c>
    </row>
    <row r="256" spans="4:4" ht="15.75" customHeight="1">
      <c r="D256" s="35" t="str">
        <f>IF(Warenimporte!$H268="","",IF(Warenimporte!$H268="Tonnes",Warenimporte!$G268,Warenimporte!$G268/1000))</f>
        <v/>
      </c>
    </row>
    <row r="257" spans="4:4" ht="15.75" customHeight="1">
      <c r="D257" s="35" t="str">
        <f>IF(Warenimporte!$H269="","",IF(Warenimporte!$H269="Tonnes",Warenimporte!$G269,Warenimporte!$G269/1000))</f>
        <v/>
      </c>
    </row>
    <row r="258" spans="4:4" ht="15.75" customHeight="1">
      <c r="D258" s="35" t="str">
        <f>IF(Warenimporte!$H270="","",IF(Warenimporte!$H270="Tonnes",Warenimporte!$G270,Warenimporte!$G270/1000))</f>
        <v/>
      </c>
    </row>
    <row r="259" spans="4:4" ht="15.75" customHeight="1">
      <c r="D259" s="35" t="str">
        <f>IF(Warenimporte!$H271="","",IF(Warenimporte!$H271="Tonnes",Warenimporte!$G271,Warenimporte!$G271/1000))</f>
        <v/>
      </c>
    </row>
    <row r="260" spans="4:4" ht="15.75" customHeight="1">
      <c r="D260" s="35" t="str">
        <f>IF(Warenimporte!$H272="","",IF(Warenimporte!$H272="Tonnes",Warenimporte!$G272,Warenimporte!$G272/1000))</f>
        <v/>
      </c>
    </row>
    <row r="261" spans="4:4" ht="15.75" customHeight="1">
      <c r="D261" s="35" t="str">
        <f>IF(Warenimporte!$H273="","",IF(Warenimporte!$H273="Tonnes",Warenimporte!$G273,Warenimporte!$G273/1000))</f>
        <v/>
      </c>
    </row>
    <row r="262" spans="4:4" ht="15.75" customHeight="1">
      <c r="D262" s="35" t="str">
        <f>IF(Warenimporte!$H274="","",IF(Warenimporte!$H274="Tonnes",Warenimporte!$G274,Warenimporte!$G274/1000))</f>
        <v/>
      </c>
    </row>
    <row r="263" spans="4:4" ht="15.75" customHeight="1">
      <c r="D263" s="35" t="str">
        <f>IF(Warenimporte!$H275="","",IF(Warenimporte!$H275="Tonnes",Warenimporte!$G275,Warenimporte!$G275/1000))</f>
        <v/>
      </c>
    </row>
    <row r="264" spans="4:4" ht="15.75" customHeight="1">
      <c r="D264" s="35" t="str">
        <f>IF(Warenimporte!$H276="","",IF(Warenimporte!$H276="Tonnes",Warenimporte!$G276,Warenimporte!$G276/1000))</f>
        <v/>
      </c>
    </row>
    <row r="265" spans="4:4" ht="15.75" customHeight="1">
      <c r="D265" s="35" t="str">
        <f>IF(Warenimporte!$H277="","",IF(Warenimporte!$H277="Tonnes",Warenimporte!$G277,Warenimporte!$G277/1000))</f>
        <v/>
      </c>
    </row>
    <row r="266" spans="4:4" ht="15.75" customHeight="1">
      <c r="D266" s="35" t="str">
        <f>IF(Warenimporte!$H278="","",IF(Warenimporte!$H278="Tonnes",Warenimporte!$G278,Warenimporte!$G278/1000))</f>
        <v/>
      </c>
    </row>
    <row r="267" spans="4:4" ht="15.75" customHeight="1">
      <c r="D267" s="35" t="str">
        <f>IF(Warenimporte!$H279="","",IF(Warenimporte!$H279="Tonnes",Warenimporte!$G279,Warenimporte!$G279/1000))</f>
        <v/>
      </c>
    </row>
    <row r="268" spans="4:4" ht="15.75" customHeight="1">
      <c r="D268" s="35" t="str">
        <f>IF(Warenimporte!$H280="","",IF(Warenimporte!$H280="Tonnes",Warenimporte!$G280,Warenimporte!$G280/1000))</f>
        <v/>
      </c>
    </row>
    <row r="269" spans="4:4" ht="15.75" customHeight="1">
      <c r="D269" s="35" t="str">
        <f>IF(Warenimporte!$H281="","",IF(Warenimporte!$H281="Tonnes",Warenimporte!$G281,Warenimporte!$G281/1000))</f>
        <v/>
      </c>
    </row>
    <row r="270" spans="4:4" ht="15.75" customHeight="1">
      <c r="D270" s="35" t="str">
        <f>IF(Warenimporte!$H282="","",IF(Warenimporte!$H282="Tonnes",Warenimporte!$G282,Warenimporte!$G282/1000))</f>
        <v/>
      </c>
    </row>
    <row r="271" spans="4:4" ht="15.75" customHeight="1">
      <c r="D271" s="35" t="str">
        <f>IF(Warenimporte!$H283="","",IF(Warenimporte!$H283="Tonnes",Warenimporte!$G283,Warenimporte!$G283/1000))</f>
        <v/>
      </c>
    </row>
    <row r="272" spans="4:4" ht="15.75" customHeight="1">
      <c r="D272" s="35" t="str">
        <f>IF(Warenimporte!$H284="","",IF(Warenimporte!$H284="Tonnes",Warenimporte!$G284,Warenimporte!$G284/1000))</f>
        <v/>
      </c>
    </row>
    <row r="273" spans="4:4" ht="15.75" customHeight="1">
      <c r="D273" s="35" t="str">
        <f>IF(Warenimporte!$H285="","",IF(Warenimporte!$H285="Tonnes",Warenimporte!$G285,Warenimporte!$G285/1000))</f>
        <v/>
      </c>
    </row>
    <row r="274" spans="4:4" ht="15.75" customHeight="1">
      <c r="D274" s="35" t="str">
        <f>IF(Warenimporte!$H286="","",IF(Warenimporte!$H286="Tonnes",Warenimporte!$G286,Warenimporte!$G286/1000))</f>
        <v/>
      </c>
    </row>
    <row r="275" spans="4:4" ht="15.75" customHeight="1">
      <c r="D275" s="35" t="str">
        <f>IF(Warenimporte!$H287="","",IF(Warenimporte!$H287="Tonnes",Warenimporte!$G287,Warenimporte!$G287/1000))</f>
        <v/>
      </c>
    </row>
    <row r="276" spans="4:4" ht="15.75" customHeight="1">
      <c r="D276" s="35" t="str">
        <f>IF(Warenimporte!$H288="","",IF(Warenimporte!$H288="Tonnes",Warenimporte!$G288,Warenimporte!$G288/1000))</f>
        <v/>
      </c>
    </row>
    <row r="277" spans="4:4" ht="15.75" customHeight="1">
      <c r="D277" s="35" t="str">
        <f>IF(Warenimporte!$H289="","",IF(Warenimporte!$H289="Tonnes",Warenimporte!$G289,Warenimporte!$G289/1000))</f>
        <v/>
      </c>
    </row>
    <row r="278" spans="4:4" ht="15.75" customHeight="1">
      <c r="D278" s="35" t="str">
        <f>IF(Warenimporte!$H290="","",IF(Warenimporte!$H290="Tonnes",Warenimporte!$G290,Warenimporte!$G290/1000))</f>
        <v/>
      </c>
    </row>
    <row r="279" spans="4:4" ht="15.75" customHeight="1">
      <c r="D279" s="35" t="str">
        <f>IF(Warenimporte!$H291="","",IF(Warenimporte!$H291="Tonnes",Warenimporte!$G291,Warenimporte!$G291/1000))</f>
        <v/>
      </c>
    </row>
    <row r="280" spans="4:4" ht="15.75" customHeight="1">
      <c r="D280" s="35" t="str">
        <f>IF(Warenimporte!$H292="","",IF(Warenimporte!$H292="Tonnes",Warenimporte!$G292,Warenimporte!$G292/1000))</f>
        <v/>
      </c>
    </row>
    <row r="281" spans="4:4" ht="15.75" customHeight="1">
      <c r="D281" s="35" t="str">
        <f>IF(Warenimporte!$H293="","",IF(Warenimporte!$H293="Tonnes",Warenimporte!$G293,Warenimporte!$G293/1000))</f>
        <v/>
      </c>
    </row>
    <row r="282" spans="4:4" ht="15.75" customHeight="1">
      <c r="D282" s="35" t="str">
        <f>IF(Warenimporte!$H294="","",IF(Warenimporte!$H294="Tonnes",Warenimporte!$G294,Warenimporte!$G294/1000))</f>
        <v/>
      </c>
    </row>
    <row r="283" spans="4:4" ht="15.75" customHeight="1">
      <c r="D283" s="35" t="str">
        <f>IF(Warenimporte!$H295="","",IF(Warenimporte!$H295="Tonnes",Warenimporte!$G295,Warenimporte!$G295/1000))</f>
        <v/>
      </c>
    </row>
    <row r="284" spans="4:4" ht="15.75" customHeight="1">
      <c r="D284" s="35" t="str">
        <f>IF(Warenimporte!$H296="","",IF(Warenimporte!$H296="Tonnes",Warenimporte!$G296,Warenimporte!$G296/1000))</f>
        <v/>
      </c>
    </row>
    <row r="285" spans="4:4" ht="15.75" customHeight="1">
      <c r="D285" s="35" t="str">
        <f>IF(Warenimporte!$H297="","",IF(Warenimporte!$H297="Tonnes",Warenimporte!$G297,Warenimporte!$G297/1000))</f>
        <v/>
      </c>
    </row>
    <row r="286" spans="4:4" ht="15.75" customHeight="1">
      <c r="D286" s="35" t="str">
        <f>IF(Warenimporte!$H298="","",IF(Warenimporte!$H298="Tonnes",Warenimporte!$G298,Warenimporte!$G298/1000))</f>
        <v/>
      </c>
    </row>
    <row r="287" spans="4:4" ht="15.75" customHeight="1">
      <c r="D287" s="35" t="str">
        <f>IF(Warenimporte!$H299="","",IF(Warenimporte!$H299="Tonnes",Warenimporte!$G299,Warenimporte!$G299/1000))</f>
        <v/>
      </c>
    </row>
    <row r="288" spans="4:4" ht="15.75" customHeight="1">
      <c r="D288" s="35" t="str">
        <f>IF(Warenimporte!$H300="","",IF(Warenimporte!$H300="Tonnes",Warenimporte!$G300,Warenimporte!$G300/1000))</f>
        <v/>
      </c>
    </row>
    <row r="289" spans="4:4" ht="15.75" customHeight="1">
      <c r="D289" s="35" t="str">
        <f>IF(Warenimporte!$H301="","",IF(Warenimporte!$H301="Tonnes",Warenimporte!$G301,Warenimporte!$G301/1000))</f>
        <v/>
      </c>
    </row>
    <row r="290" spans="4:4" ht="15.75" customHeight="1">
      <c r="D290" s="35" t="str">
        <f>IF(Warenimporte!$H302="","",IF(Warenimporte!$H302="Tonnes",Warenimporte!$G302,Warenimporte!$G302/1000))</f>
        <v/>
      </c>
    </row>
    <row r="291" spans="4:4" ht="15.75" customHeight="1">
      <c r="D291" s="35" t="str">
        <f>IF(Warenimporte!$H303="","",IF(Warenimporte!$H303="Tonnes",Warenimporte!$G303,Warenimporte!$G303/1000))</f>
        <v/>
      </c>
    </row>
    <row r="292" spans="4:4" ht="15.75" customHeight="1">
      <c r="D292" s="35" t="str">
        <f>IF(Warenimporte!$H304="","",IF(Warenimporte!$H304="Tonnes",Warenimporte!$G304,Warenimporte!$G304/1000))</f>
        <v/>
      </c>
    </row>
    <row r="293" spans="4:4" ht="15.75" customHeight="1">
      <c r="D293" s="35" t="str">
        <f>IF(Warenimporte!$H305="","",IF(Warenimporte!$H305="Tonnes",Warenimporte!$G305,Warenimporte!$G305/1000))</f>
        <v/>
      </c>
    </row>
    <row r="294" spans="4:4" ht="15.75" customHeight="1">
      <c r="D294" s="35" t="str">
        <f>IF(Warenimporte!$H306="","",IF(Warenimporte!$H306="Tonnes",Warenimporte!$G306,Warenimporte!$G306/1000))</f>
        <v/>
      </c>
    </row>
    <row r="295" spans="4:4" ht="15.75" customHeight="1">
      <c r="D295" s="35" t="str">
        <f>IF(Warenimporte!$H307="","",IF(Warenimporte!$H307="Tonnes",Warenimporte!$G307,Warenimporte!$G307/1000))</f>
        <v/>
      </c>
    </row>
    <row r="296" spans="4:4" ht="15.75" customHeight="1">
      <c r="D296" s="35" t="str">
        <f>IF(Warenimporte!$H308="","",IF(Warenimporte!$H308="Tonnes",Warenimporte!$G308,Warenimporte!$G308/1000))</f>
        <v/>
      </c>
    </row>
    <row r="297" spans="4:4" ht="15.75" customHeight="1">
      <c r="D297" s="35" t="str">
        <f>IF(Warenimporte!$H309="","",IF(Warenimporte!$H309="Tonnes",Warenimporte!$G309,Warenimporte!$G309/1000))</f>
        <v/>
      </c>
    </row>
    <row r="298" spans="4:4" ht="15.75" customHeight="1">
      <c r="D298" s="35" t="str">
        <f>IF(Warenimporte!$H310="","",IF(Warenimporte!$H310="Tonnes",Warenimporte!$G310,Warenimporte!$G310/1000))</f>
        <v/>
      </c>
    </row>
    <row r="299" spans="4:4" ht="15.75" customHeight="1">
      <c r="D299" s="35" t="str">
        <f>IF(Warenimporte!$H311="","",IF(Warenimporte!$H311="Tonnes",Warenimporte!$G311,Warenimporte!$G311/1000))</f>
        <v/>
      </c>
    </row>
    <row r="300" spans="4:4" ht="15.75" customHeight="1">
      <c r="D300" s="35" t="str">
        <f>IF(Warenimporte!$H312="","",IF(Warenimporte!$H312="Tonnes",Warenimporte!$G312,Warenimporte!$G312/1000))</f>
        <v/>
      </c>
    </row>
    <row r="301" spans="4:4" ht="15.75" customHeight="1">
      <c r="D301" s="35" t="str">
        <f>IF(Warenimporte!$H313="","",IF(Warenimporte!$H313="Tonnes",Warenimporte!$G313,Warenimporte!$G313/1000))</f>
        <v/>
      </c>
    </row>
    <row r="302" spans="4:4" ht="15.75" customHeight="1"/>
    <row r="303" spans="4:4" ht="15.75" customHeight="1"/>
    <row r="304" spans="4: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1">
    <tabColor theme="4" tint="0.79998168889431442"/>
    <outlinePr summaryBelow="0" summaryRight="0"/>
  </sheetPr>
  <dimension ref="A1:AF1007"/>
  <sheetViews>
    <sheetView workbookViewId="0">
      <selection activeCell="H4" sqref="H4:K6"/>
    </sheetView>
  </sheetViews>
  <sheetFormatPr baseColWidth="10" defaultColWidth="12.6640625" defaultRowHeight="15" customHeight="1"/>
  <cols>
    <col min="1" max="1" width="3.33203125" style="83" customWidth="1"/>
    <col min="2" max="2" width="3.33203125" style="40" customWidth="1"/>
    <col min="3" max="3" width="16" style="40" hidden="1" customWidth="1"/>
    <col min="4" max="4" width="25.6640625" style="40" hidden="1" customWidth="1"/>
    <col min="5" max="5" width="24.33203125" style="40" hidden="1" customWidth="1"/>
    <col min="6" max="6" width="22.6640625" style="40" hidden="1" customWidth="1"/>
    <col min="7" max="7" width="0.1640625" style="40" customWidth="1"/>
    <col min="8" max="8" width="21.83203125" style="40" customWidth="1"/>
    <col min="9" max="9" width="29" style="40" customWidth="1"/>
    <col min="10" max="10" width="19.5" style="40" customWidth="1"/>
    <col min="11" max="11" width="46.83203125" style="40" customWidth="1"/>
    <col min="12" max="12" width="48.5" style="40" customWidth="1"/>
    <col min="13" max="28" width="7.33203125" style="40" customWidth="1"/>
    <col min="29" max="16384" width="12.6640625" style="40"/>
  </cols>
  <sheetData>
    <row r="1" spans="1:32" s="170" customFormat="1" ht="20" customHeight="1" thickTop="1">
      <c r="B1" s="168"/>
      <c r="C1" s="468" t="s">
        <v>1203</v>
      </c>
      <c r="D1" s="469"/>
      <c r="E1" s="469"/>
      <c r="F1" s="469"/>
      <c r="G1" s="469"/>
      <c r="H1" s="469"/>
      <c r="I1" s="469"/>
      <c r="J1" s="469"/>
      <c r="K1" s="469"/>
      <c r="L1" s="470"/>
      <c r="P1" s="169"/>
      <c r="Q1" s="169"/>
      <c r="R1" s="169"/>
      <c r="S1" s="169"/>
      <c r="T1" s="169"/>
      <c r="U1" s="169"/>
      <c r="V1" s="169"/>
      <c r="W1" s="169"/>
      <c r="X1" s="169"/>
      <c r="Y1" s="169"/>
      <c r="Z1" s="169"/>
      <c r="AA1" s="169"/>
      <c r="AB1" s="169"/>
      <c r="AC1" s="169"/>
      <c r="AD1" s="169"/>
      <c r="AE1" s="169"/>
      <c r="AF1" s="169"/>
    </row>
    <row r="2" spans="1:32" s="173" customFormat="1" ht="20" customHeight="1" thickBot="1">
      <c r="A2" s="170"/>
      <c r="B2" s="171"/>
      <c r="C2" s="471"/>
      <c r="D2" s="447"/>
      <c r="E2" s="447"/>
      <c r="F2" s="447"/>
      <c r="G2" s="447"/>
      <c r="H2" s="447"/>
      <c r="I2" s="447"/>
      <c r="J2" s="447"/>
      <c r="K2" s="447"/>
      <c r="L2" s="448"/>
      <c r="P2" s="175"/>
      <c r="Q2" s="175"/>
      <c r="R2" s="175"/>
      <c r="S2" s="175"/>
      <c r="T2" s="175"/>
      <c r="U2" s="175"/>
      <c r="V2" s="175"/>
      <c r="W2" s="175"/>
      <c r="X2" s="175"/>
      <c r="Y2" s="175"/>
      <c r="Z2" s="175"/>
      <c r="AA2" s="175"/>
      <c r="AB2" s="175"/>
      <c r="AC2" s="175"/>
      <c r="AD2" s="175"/>
      <c r="AE2" s="175"/>
      <c r="AF2" s="175"/>
    </row>
    <row r="3" spans="1:32" s="179" customFormat="1" ht="30" customHeight="1" thickTop="1">
      <c r="A3" s="170"/>
      <c r="B3" s="176"/>
      <c r="C3" s="176"/>
      <c r="D3" s="176"/>
      <c r="E3" s="176"/>
      <c r="F3" s="176"/>
      <c r="G3" s="176"/>
      <c r="H3" s="177"/>
      <c r="I3" s="177"/>
      <c r="J3" s="177"/>
      <c r="K3" s="177"/>
      <c r="L3" s="177"/>
      <c r="M3" s="178"/>
      <c r="N3" s="178"/>
      <c r="O3" s="178"/>
      <c r="P3" s="178"/>
      <c r="Q3" s="178"/>
      <c r="R3" s="178"/>
      <c r="S3" s="178"/>
      <c r="T3" s="178"/>
      <c r="U3" s="178"/>
      <c r="V3" s="178"/>
      <c r="W3" s="178"/>
      <c r="X3" s="178"/>
      <c r="Y3" s="178"/>
      <c r="Z3" s="178"/>
    </row>
    <row r="4" spans="1:32" ht="39" customHeight="1">
      <c r="B4" s="41"/>
      <c r="H4" s="441" t="s">
        <v>1204</v>
      </c>
      <c r="I4" s="442"/>
      <c r="J4" s="442"/>
      <c r="K4" s="442"/>
      <c r="N4" s="42"/>
      <c r="O4" s="42"/>
      <c r="S4" s="41"/>
      <c r="T4" s="41"/>
      <c r="U4" s="41"/>
      <c r="V4" s="41"/>
      <c r="W4" s="41"/>
      <c r="X4" s="41"/>
      <c r="Y4" s="41"/>
      <c r="Z4" s="41"/>
      <c r="AA4" s="41"/>
      <c r="AB4" s="41"/>
      <c r="AC4" s="41"/>
    </row>
    <row r="5" spans="1:32" ht="39" customHeight="1">
      <c r="B5" s="41"/>
      <c r="H5" s="441"/>
      <c r="I5" s="442"/>
      <c r="J5" s="442"/>
      <c r="K5" s="442"/>
      <c r="N5" s="42"/>
      <c r="O5" s="42"/>
      <c r="S5" s="41"/>
      <c r="T5" s="280"/>
      <c r="U5" s="41"/>
      <c r="V5" s="41"/>
      <c r="W5" s="41"/>
      <c r="X5" s="41"/>
      <c r="Y5" s="41"/>
      <c r="Z5" s="41"/>
      <c r="AA5" s="41"/>
      <c r="AB5" s="41"/>
      <c r="AC5" s="41"/>
    </row>
    <row r="6" spans="1:32" ht="39" customHeight="1" thickBot="1">
      <c r="B6" s="41"/>
      <c r="H6" s="443"/>
      <c r="I6" s="444"/>
      <c r="J6" s="444"/>
      <c r="K6" s="444"/>
      <c r="N6" s="42"/>
      <c r="O6" s="42"/>
      <c r="S6" s="41"/>
      <c r="T6" s="280"/>
      <c r="U6" s="41"/>
      <c r="V6" s="41"/>
      <c r="W6" s="41"/>
      <c r="X6" s="41"/>
      <c r="Y6" s="41"/>
      <c r="Z6" s="41"/>
      <c r="AA6" s="41"/>
      <c r="AB6" s="41"/>
      <c r="AC6" s="41"/>
    </row>
    <row r="7" spans="1:32" s="179" customFormat="1" ht="30" customHeight="1" thickBot="1">
      <c r="A7" s="170"/>
      <c r="B7" s="178"/>
      <c r="C7" s="176"/>
      <c r="D7" s="176"/>
      <c r="E7" s="176"/>
      <c r="F7" s="176"/>
      <c r="G7" s="176"/>
      <c r="H7" s="177"/>
      <c r="I7" s="40"/>
      <c r="J7" s="40"/>
      <c r="K7" s="40"/>
      <c r="L7" s="177"/>
      <c r="M7" s="178"/>
      <c r="N7" s="178"/>
      <c r="O7" s="178"/>
      <c r="P7" s="178"/>
      <c r="Q7" s="178"/>
      <c r="R7" s="178"/>
      <c r="S7" s="178"/>
      <c r="T7" s="178"/>
      <c r="U7" s="178"/>
      <c r="V7" s="178"/>
      <c r="W7" s="178"/>
      <c r="X7" s="178"/>
      <c r="Y7" s="178"/>
      <c r="Z7" s="178"/>
    </row>
    <row r="8" spans="1:32" ht="54.75" customHeight="1" thickTop="1" thickBot="1">
      <c r="C8" s="194" t="s">
        <v>1205</v>
      </c>
      <c r="D8" s="194" t="s">
        <v>1206</v>
      </c>
      <c r="E8" s="194" t="s">
        <v>1207</v>
      </c>
      <c r="F8" s="194" t="s">
        <v>1208</v>
      </c>
      <c r="H8" s="194" t="s">
        <v>1209</v>
      </c>
      <c r="I8" s="194" t="s">
        <v>1210</v>
      </c>
    </row>
    <row r="9" spans="1:32" ht="15.75" customHeight="1" thickTop="1" thickBot="1">
      <c r="C9" s="209">
        <v>25070080</v>
      </c>
      <c r="D9" s="210" t="s">
        <v>303</v>
      </c>
      <c r="E9" s="211">
        <v>1</v>
      </c>
      <c r="F9" s="212" cm="1">
        <f t="array" ref="F9:F576">_xlfn._xlws.FILTER($C$9:$C$761,$E$9:$E$761,1)</f>
        <v>25070080</v>
      </c>
      <c r="G9" s="40" t="str" cm="1">
        <f t="array" ref="G9:G576">_xlfn._xlws.FILTER($D$9:$D$761,$E$9:$E$761,1)</f>
        <v>Calcined clay</v>
      </c>
      <c r="H9" s="212">
        <v>25070080</v>
      </c>
      <c r="I9" s="212" t="s">
        <v>303</v>
      </c>
    </row>
    <row r="10" spans="1:32" ht="15.75" customHeight="1" thickTop="1" thickBot="1">
      <c r="C10" s="209">
        <v>25231000</v>
      </c>
      <c r="D10" s="210" t="s">
        <v>307</v>
      </c>
      <c r="E10" s="211">
        <v>1</v>
      </c>
      <c r="F10" s="212">
        <v>25231000</v>
      </c>
      <c r="G10" s="40" t="str">
        <v>Cement clinker</v>
      </c>
      <c r="H10" s="212">
        <v>25231000</v>
      </c>
      <c r="I10" s="212" t="s">
        <v>307</v>
      </c>
    </row>
    <row r="11" spans="1:32" ht="15.75" customHeight="1" thickTop="1" thickBot="1">
      <c r="C11" s="213">
        <v>25232100</v>
      </c>
      <c r="D11" s="211" t="s">
        <v>310</v>
      </c>
      <c r="E11" s="211">
        <v>1</v>
      </c>
      <c r="F11" s="212">
        <v>25232100</v>
      </c>
      <c r="G11" s="40" t="str">
        <v>Cement</v>
      </c>
      <c r="H11" s="212">
        <v>25232100</v>
      </c>
      <c r="I11" s="212" t="s">
        <v>310</v>
      </c>
    </row>
    <row r="12" spans="1:32" ht="15.75" customHeight="1" thickTop="1" thickBot="1">
      <c r="C12" s="213">
        <v>25232900</v>
      </c>
      <c r="D12" s="211" t="s">
        <v>310</v>
      </c>
      <c r="E12" s="211">
        <v>1</v>
      </c>
      <c r="F12" s="212">
        <v>25232900</v>
      </c>
      <c r="G12" s="40" t="str">
        <v>Cement</v>
      </c>
      <c r="H12" s="212">
        <v>25232900</v>
      </c>
      <c r="I12" s="212" t="s">
        <v>310</v>
      </c>
    </row>
    <row r="13" spans="1:32" ht="15.75" customHeight="1" thickTop="1" thickBot="1">
      <c r="C13" s="214">
        <v>25233000</v>
      </c>
      <c r="D13" s="215" t="s">
        <v>1211</v>
      </c>
      <c r="E13" s="211">
        <v>1</v>
      </c>
      <c r="F13" s="212">
        <v>25233000</v>
      </c>
      <c r="G13" s="40" t="str">
        <v>Aluminous cement</v>
      </c>
      <c r="H13" s="212">
        <v>25233000</v>
      </c>
      <c r="I13" s="212" t="s">
        <v>1211</v>
      </c>
    </row>
    <row r="14" spans="1:32" ht="15.75" customHeight="1" thickTop="1" thickBot="1">
      <c r="C14" s="216">
        <v>25239000</v>
      </c>
      <c r="D14" s="217" t="s">
        <v>310</v>
      </c>
      <c r="E14" s="211">
        <v>1</v>
      </c>
      <c r="F14" s="212">
        <v>25239000</v>
      </c>
      <c r="G14" s="40" t="str">
        <v>Cement</v>
      </c>
      <c r="H14" s="212">
        <v>25239000</v>
      </c>
      <c r="I14" s="212" t="s">
        <v>310</v>
      </c>
    </row>
    <row r="15" spans="1:32" ht="15.75" customHeight="1" thickTop="1" thickBot="1">
      <c r="C15" s="209">
        <v>26011200</v>
      </c>
      <c r="D15" s="210" t="s">
        <v>1212</v>
      </c>
      <c r="E15" s="210">
        <v>1</v>
      </c>
      <c r="F15" s="212">
        <v>26011200</v>
      </c>
      <c r="G15" s="40" t="str">
        <v>Sintered Ore</v>
      </c>
      <c r="H15" s="212">
        <v>26011200</v>
      </c>
      <c r="I15" s="212" t="s">
        <v>1212</v>
      </c>
    </row>
    <row r="16" spans="1:32" ht="15.75" customHeight="1" thickTop="1" thickBot="1">
      <c r="C16" s="216">
        <v>27160000</v>
      </c>
      <c r="D16" s="217" t="s">
        <v>322</v>
      </c>
      <c r="E16" s="211">
        <v>1</v>
      </c>
      <c r="F16" s="212">
        <v>27160000</v>
      </c>
      <c r="G16" s="40" t="str">
        <v>Electricity</v>
      </c>
      <c r="H16" s="212">
        <v>27160000</v>
      </c>
      <c r="I16" s="212" t="s">
        <v>322</v>
      </c>
    </row>
    <row r="17" spans="3:9" ht="15.75" customHeight="1" thickTop="1" thickBot="1">
      <c r="C17" s="213">
        <v>28041000</v>
      </c>
      <c r="D17" s="211" t="s">
        <v>1213</v>
      </c>
      <c r="E17" s="210">
        <v>0</v>
      </c>
      <c r="F17" s="212">
        <v>28080000</v>
      </c>
      <c r="G17" s="40" t="str">
        <v>Nitric acid</v>
      </c>
      <c r="H17" s="212">
        <v>28080000</v>
      </c>
      <c r="I17" s="212" t="s">
        <v>363</v>
      </c>
    </row>
    <row r="18" spans="3:9" ht="15.75" customHeight="1" thickTop="1" thickBot="1">
      <c r="C18" s="216">
        <v>28080000</v>
      </c>
      <c r="D18" s="217" t="s">
        <v>363</v>
      </c>
      <c r="E18" s="215">
        <v>1</v>
      </c>
      <c r="F18" s="212">
        <v>28141000</v>
      </c>
      <c r="G18" s="40" t="str">
        <v>Ammonia</v>
      </c>
      <c r="H18" s="212">
        <v>28141000</v>
      </c>
      <c r="I18" s="212" t="s">
        <v>1214</v>
      </c>
    </row>
    <row r="19" spans="3:9" ht="15.75" customHeight="1" thickTop="1" thickBot="1">
      <c r="C19" s="216">
        <v>28140000</v>
      </c>
      <c r="D19" s="217" t="s">
        <v>1214</v>
      </c>
      <c r="E19" s="215">
        <v>0</v>
      </c>
      <c r="F19" s="212">
        <v>28142000</v>
      </c>
      <c r="G19" s="40" t="str">
        <v>Ammonia</v>
      </c>
      <c r="H19" s="212">
        <v>28142000</v>
      </c>
      <c r="I19" s="212" t="s">
        <v>1214</v>
      </c>
    </row>
    <row r="20" spans="3:9" ht="15.75" customHeight="1" thickTop="1" thickBot="1">
      <c r="C20" s="216">
        <v>28141000</v>
      </c>
      <c r="D20" s="217" t="s">
        <v>1214</v>
      </c>
      <c r="E20" s="215">
        <v>1</v>
      </c>
      <c r="F20" s="212">
        <v>28342100</v>
      </c>
      <c r="G20" s="40" t="str">
        <v>Mixed fertilisers</v>
      </c>
      <c r="H20" s="212">
        <v>28342100</v>
      </c>
      <c r="I20" s="212" t="s">
        <v>372</v>
      </c>
    </row>
    <row r="21" spans="3:9" ht="15.75" customHeight="1" thickTop="1" thickBot="1">
      <c r="C21" s="216">
        <v>28142000</v>
      </c>
      <c r="D21" s="217" t="s">
        <v>1214</v>
      </c>
      <c r="E21" s="215">
        <v>1</v>
      </c>
      <c r="F21" s="212">
        <v>31021010</v>
      </c>
      <c r="G21" s="40" t="str">
        <v>Urea</v>
      </c>
      <c r="H21" s="212">
        <v>31021010</v>
      </c>
      <c r="I21" s="212" t="s">
        <v>375</v>
      </c>
    </row>
    <row r="22" spans="3:9" ht="15.75" customHeight="1" thickTop="1" thickBot="1">
      <c r="C22" s="214">
        <v>28342100</v>
      </c>
      <c r="D22" s="215" t="s">
        <v>372</v>
      </c>
      <c r="E22" s="215">
        <v>1</v>
      </c>
      <c r="F22" s="212">
        <v>31021090</v>
      </c>
      <c r="G22" s="40" t="str">
        <v>Urea</v>
      </c>
      <c r="H22" s="212">
        <v>31021090</v>
      </c>
      <c r="I22" s="212" t="s">
        <v>375</v>
      </c>
    </row>
    <row r="23" spans="3:9" ht="15.75" customHeight="1" thickTop="1" thickBot="1">
      <c r="C23" s="214">
        <v>31020000</v>
      </c>
      <c r="D23" s="215" t="s">
        <v>372</v>
      </c>
      <c r="E23" s="215">
        <v>0</v>
      </c>
      <c r="F23" s="212">
        <v>31022100</v>
      </c>
      <c r="G23" s="40" t="str">
        <v>Mixed fertilisers</v>
      </c>
      <c r="H23" s="212">
        <v>31022100</v>
      </c>
      <c r="I23" s="212" t="s">
        <v>372</v>
      </c>
    </row>
    <row r="24" spans="3:9" ht="15.75" customHeight="1" thickTop="1" thickBot="1">
      <c r="C24" s="216">
        <v>31021000</v>
      </c>
      <c r="D24" s="218" t="s">
        <v>375</v>
      </c>
      <c r="E24" s="215">
        <v>0</v>
      </c>
      <c r="F24" s="212">
        <v>31022900</v>
      </c>
      <c r="G24" s="40" t="str">
        <v>Mixed fertilisers</v>
      </c>
      <c r="H24" s="212">
        <v>31022900</v>
      </c>
      <c r="I24" s="212" t="s">
        <v>372</v>
      </c>
    </row>
    <row r="25" spans="3:9" ht="15.75" customHeight="1" thickTop="1" thickBot="1">
      <c r="C25" s="216">
        <v>31021010</v>
      </c>
      <c r="D25" s="218" t="s">
        <v>375</v>
      </c>
      <c r="E25" s="215">
        <v>1</v>
      </c>
      <c r="F25" s="212">
        <v>31023010</v>
      </c>
      <c r="G25" s="40" t="str">
        <v>Mixed fertilisers</v>
      </c>
      <c r="H25" s="212">
        <v>31023010</v>
      </c>
      <c r="I25" s="212" t="s">
        <v>372</v>
      </c>
    </row>
    <row r="26" spans="3:9" ht="15.75" customHeight="1" thickTop="1" thickBot="1">
      <c r="C26" s="216">
        <v>31021090</v>
      </c>
      <c r="D26" s="218" t="s">
        <v>375</v>
      </c>
      <c r="E26" s="215">
        <v>1</v>
      </c>
      <c r="F26" s="212">
        <v>31023090</v>
      </c>
      <c r="G26" s="40" t="str">
        <v>Mixed fertilisers</v>
      </c>
      <c r="H26" s="212">
        <v>31023090</v>
      </c>
      <c r="I26" s="212" t="s">
        <v>372</v>
      </c>
    </row>
    <row r="27" spans="3:9" ht="15.75" customHeight="1" thickTop="1" thickBot="1">
      <c r="C27" s="214">
        <v>31022100</v>
      </c>
      <c r="D27" s="215" t="s">
        <v>372</v>
      </c>
      <c r="E27" s="215">
        <v>1</v>
      </c>
      <c r="F27" s="212">
        <v>31024010</v>
      </c>
      <c r="G27" s="40" t="str">
        <v>Mixed fertilisers</v>
      </c>
      <c r="H27" s="212">
        <v>31024010</v>
      </c>
      <c r="I27" s="212" t="s">
        <v>372</v>
      </c>
    </row>
    <row r="28" spans="3:9" ht="15.75" customHeight="1" thickTop="1" thickBot="1">
      <c r="C28" s="214">
        <v>31022900</v>
      </c>
      <c r="D28" s="215" t="s">
        <v>372</v>
      </c>
      <c r="E28" s="215">
        <v>1</v>
      </c>
      <c r="F28" s="212">
        <v>31024090</v>
      </c>
      <c r="G28" s="40" t="str">
        <v>Mixed fertilisers</v>
      </c>
      <c r="H28" s="212">
        <v>31024090</v>
      </c>
      <c r="I28" s="212" t="s">
        <v>372</v>
      </c>
    </row>
    <row r="29" spans="3:9" ht="15.75" customHeight="1" thickTop="1" thickBot="1">
      <c r="C29" s="214">
        <v>31023000</v>
      </c>
      <c r="D29" s="215" t="s">
        <v>372</v>
      </c>
      <c r="E29" s="215">
        <v>0</v>
      </c>
      <c r="F29" s="212">
        <v>31025000</v>
      </c>
      <c r="G29" s="40" t="str">
        <v>Mixed fertilisers</v>
      </c>
      <c r="H29" s="212">
        <v>31025000</v>
      </c>
      <c r="I29" s="212" t="s">
        <v>372</v>
      </c>
    </row>
    <row r="30" spans="3:9" ht="15.75" customHeight="1" thickTop="1" thickBot="1">
      <c r="C30" s="214">
        <v>31023010</v>
      </c>
      <c r="D30" s="215" t="s">
        <v>372</v>
      </c>
      <c r="E30" s="215">
        <v>1</v>
      </c>
      <c r="F30" s="212">
        <v>31026000</v>
      </c>
      <c r="G30" s="40" t="str">
        <v>Mixed fertilisers</v>
      </c>
      <c r="H30" s="212">
        <v>31026000</v>
      </c>
      <c r="I30" s="212" t="s">
        <v>372</v>
      </c>
    </row>
    <row r="31" spans="3:9" ht="15.75" customHeight="1" thickTop="1" thickBot="1">
      <c r="C31" s="214">
        <v>31023090</v>
      </c>
      <c r="D31" s="215" t="s">
        <v>372</v>
      </c>
      <c r="E31" s="215">
        <v>1</v>
      </c>
      <c r="F31" s="212">
        <v>31028000</v>
      </c>
      <c r="G31" s="40" t="str">
        <v>Mixed fertilisers</v>
      </c>
      <c r="H31" s="212">
        <v>31028000</v>
      </c>
      <c r="I31" s="212" t="s">
        <v>372</v>
      </c>
    </row>
    <row r="32" spans="3:9" ht="15.75" customHeight="1" thickTop="1" thickBot="1">
      <c r="C32" s="214">
        <v>31024000</v>
      </c>
      <c r="D32" s="215" t="s">
        <v>372</v>
      </c>
      <c r="E32" s="215">
        <v>0</v>
      </c>
      <c r="F32" s="212">
        <v>31029000</v>
      </c>
      <c r="G32" s="40" t="str">
        <v>Mixed fertilisers</v>
      </c>
      <c r="H32" s="212">
        <v>31029000</v>
      </c>
      <c r="I32" s="212" t="s">
        <v>372</v>
      </c>
    </row>
    <row r="33" spans="3:9" ht="15.75" customHeight="1" thickTop="1" thickBot="1">
      <c r="C33" s="214">
        <v>31024010</v>
      </c>
      <c r="D33" s="215" t="s">
        <v>372</v>
      </c>
      <c r="E33" s="215">
        <v>1</v>
      </c>
      <c r="F33" s="212">
        <v>31051000</v>
      </c>
      <c r="G33" s="40" t="str">
        <v>Mixed fertilisers</v>
      </c>
      <c r="H33" s="212">
        <v>31051000</v>
      </c>
      <c r="I33" s="212" t="s">
        <v>372</v>
      </c>
    </row>
    <row r="34" spans="3:9" ht="15.75" customHeight="1" thickTop="1" thickBot="1">
      <c r="C34" s="214">
        <v>31024090</v>
      </c>
      <c r="D34" s="215" t="s">
        <v>372</v>
      </c>
      <c r="E34" s="215">
        <v>1</v>
      </c>
      <c r="F34" s="212">
        <v>31052010</v>
      </c>
      <c r="G34" s="40" t="str">
        <v>Mixed fertilisers</v>
      </c>
      <c r="H34" s="212">
        <v>31052010</v>
      </c>
      <c r="I34" s="212" t="s">
        <v>372</v>
      </c>
    </row>
    <row r="35" spans="3:9" ht="15.75" customHeight="1" thickTop="1" thickBot="1">
      <c r="C35" s="214">
        <v>31025000</v>
      </c>
      <c r="D35" s="215" t="s">
        <v>372</v>
      </c>
      <c r="E35" s="215">
        <v>1</v>
      </c>
      <c r="F35" s="212">
        <v>31052090</v>
      </c>
      <c r="G35" s="40" t="str">
        <v>Mixed fertilisers</v>
      </c>
      <c r="H35" s="212">
        <v>31052090</v>
      </c>
      <c r="I35" s="212" t="s">
        <v>372</v>
      </c>
    </row>
    <row r="36" spans="3:9" ht="15.75" customHeight="1" thickTop="1" thickBot="1">
      <c r="C36" s="214">
        <v>31026000</v>
      </c>
      <c r="D36" s="215" t="s">
        <v>372</v>
      </c>
      <c r="E36" s="215">
        <v>1</v>
      </c>
      <c r="F36" s="212">
        <v>31053000</v>
      </c>
      <c r="G36" s="40" t="str">
        <v>Mixed fertilisers</v>
      </c>
      <c r="H36" s="212">
        <v>31053000</v>
      </c>
      <c r="I36" s="212" t="s">
        <v>372</v>
      </c>
    </row>
    <row r="37" spans="3:9" ht="15.75" customHeight="1" thickTop="1" thickBot="1">
      <c r="C37" s="214">
        <v>31028000</v>
      </c>
      <c r="D37" s="215" t="s">
        <v>372</v>
      </c>
      <c r="E37" s="215">
        <v>1</v>
      </c>
      <c r="F37" s="212">
        <v>31054000</v>
      </c>
      <c r="G37" s="40" t="str">
        <v>Mixed fertilisers</v>
      </c>
      <c r="H37" s="212">
        <v>31054000</v>
      </c>
      <c r="I37" s="212" t="s">
        <v>372</v>
      </c>
    </row>
    <row r="38" spans="3:9" ht="15.75" customHeight="1" thickTop="1" thickBot="1">
      <c r="C38" s="214">
        <v>31029000</v>
      </c>
      <c r="D38" s="215" t="s">
        <v>372</v>
      </c>
      <c r="E38" s="215">
        <v>1</v>
      </c>
      <c r="F38" s="212">
        <v>31055100</v>
      </c>
      <c r="G38" s="40" t="str">
        <v>Mixed fertilisers</v>
      </c>
      <c r="H38" s="212">
        <v>31055100</v>
      </c>
      <c r="I38" s="212" t="s">
        <v>372</v>
      </c>
    </row>
    <row r="39" spans="3:9" ht="15.75" customHeight="1" thickTop="1" thickBot="1">
      <c r="C39" s="214">
        <v>31050000</v>
      </c>
      <c r="D39" s="215" t="s">
        <v>372</v>
      </c>
      <c r="E39" s="215">
        <v>0</v>
      </c>
      <c r="F39" s="212">
        <v>31055900</v>
      </c>
      <c r="G39" s="40" t="str">
        <v>Mixed fertilisers</v>
      </c>
      <c r="H39" s="212">
        <v>31055900</v>
      </c>
      <c r="I39" s="212" t="s">
        <v>372</v>
      </c>
    </row>
    <row r="40" spans="3:9" ht="15.75" customHeight="1" thickTop="1" thickBot="1">
      <c r="C40" s="214">
        <v>31051000</v>
      </c>
      <c r="D40" s="215" t="s">
        <v>372</v>
      </c>
      <c r="E40" s="215">
        <v>1</v>
      </c>
      <c r="F40" s="212">
        <v>31059020</v>
      </c>
      <c r="G40" s="40" t="str">
        <v>Mixed fertilisers</v>
      </c>
      <c r="H40" s="212">
        <v>31059020</v>
      </c>
      <c r="I40" s="212" t="s">
        <v>372</v>
      </c>
    </row>
    <row r="41" spans="3:9" ht="15.75" customHeight="1" thickTop="1" thickBot="1">
      <c r="C41" s="214">
        <v>31052000</v>
      </c>
      <c r="D41" s="215" t="s">
        <v>372</v>
      </c>
      <c r="E41" s="215">
        <v>0</v>
      </c>
      <c r="F41" s="212">
        <v>31059080</v>
      </c>
      <c r="G41" s="40" t="str">
        <v>Mixed fertilisers</v>
      </c>
      <c r="H41" s="212">
        <v>31059080</v>
      </c>
      <c r="I41" s="212" t="s">
        <v>372</v>
      </c>
    </row>
    <row r="42" spans="3:9" ht="15.75" customHeight="1" thickTop="1" thickBot="1">
      <c r="C42" s="214">
        <v>31052010</v>
      </c>
      <c r="D42" s="215" t="s">
        <v>372</v>
      </c>
      <c r="E42" s="215">
        <v>1</v>
      </c>
      <c r="F42" s="212">
        <v>72011011</v>
      </c>
      <c r="G42" s="40" t="str">
        <v>Pig iron</v>
      </c>
      <c r="H42" s="212">
        <v>72011011</v>
      </c>
      <c r="I42" s="212" t="s">
        <v>1215</v>
      </c>
    </row>
    <row r="43" spans="3:9" ht="15.75" customHeight="1" thickTop="1" thickBot="1">
      <c r="C43" s="214">
        <v>31052090</v>
      </c>
      <c r="D43" s="215" t="s">
        <v>372</v>
      </c>
      <c r="E43" s="215">
        <v>1</v>
      </c>
      <c r="F43" s="212">
        <v>72011019</v>
      </c>
      <c r="G43" s="40" t="str">
        <v>Pig iron</v>
      </c>
      <c r="H43" s="212">
        <v>72011019</v>
      </c>
      <c r="I43" s="212" t="s">
        <v>1215</v>
      </c>
    </row>
    <row r="44" spans="3:9" ht="15.75" customHeight="1" thickTop="1" thickBot="1">
      <c r="C44" s="209">
        <v>31053000</v>
      </c>
      <c r="D44" s="210" t="s">
        <v>372</v>
      </c>
      <c r="E44" s="215">
        <v>1</v>
      </c>
      <c r="F44" s="212">
        <v>72011030</v>
      </c>
      <c r="G44" s="40" t="str">
        <v>Pig iron</v>
      </c>
      <c r="H44" s="212">
        <v>72011030</v>
      </c>
      <c r="I44" s="212" t="s">
        <v>1215</v>
      </c>
    </row>
    <row r="45" spans="3:9" ht="15.75" customHeight="1" thickTop="1" thickBot="1">
      <c r="C45" s="209">
        <v>31054000</v>
      </c>
      <c r="D45" s="210" t="s">
        <v>372</v>
      </c>
      <c r="E45" s="215">
        <v>1</v>
      </c>
      <c r="F45" s="212">
        <v>72011090</v>
      </c>
      <c r="G45" s="40" t="str">
        <v>Pig iron</v>
      </c>
      <c r="H45" s="212">
        <v>72011090</v>
      </c>
      <c r="I45" s="212" t="s">
        <v>1215</v>
      </c>
    </row>
    <row r="46" spans="3:9" ht="15.75" customHeight="1" thickTop="1" thickBot="1">
      <c r="C46" s="209">
        <v>31055100</v>
      </c>
      <c r="D46" s="210" t="s">
        <v>372</v>
      </c>
      <c r="E46" s="215">
        <v>1</v>
      </c>
      <c r="F46" s="212">
        <v>72012000</v>
      </c>
      <c r="G46" s="40" t="str">
        <v>Pig iron</v>
      </c>
      <c r="H46" s="212">
        <v>72012000</v>
      </c>
      <c r="I46" s="212" t="s">
        <v>1215</v>
      </c>
    </row>
    <row r="47" spans="3:9" ht="15.75" customHeight="1" thickTop="1" thickBot="1">
      <c r="C47" s="209">
        <v>31055900</v>
      </c>
      <c r="D47" s="210" t="s">
        <v>372</v>
      </c>
      <c r="E47" s="215">
        <v>1</v>
      </c>
      <c r="F47" s="212">
        <v>72015010</v>
      </c>
      <c r="G47" s="40" t="str">
        <v>Pig iron</v>
      </c>
      <c r="H47" s="212">
        <v>72015010</v>
      </c>
      <c r="I47" s="212" t="s">
        <v>1215</v>
      </c>
    </row>
    <row r="48" spans="3:9" ht="15.75" customHeight="1" thickTop="1" thickBot="1">
      <c r="C48" s="209">
        <v>31059000</v>
      </c>
      <c r="D48" s="210" t="s">
        <v>372</v>
      </c>
      <c r="E48" s="215">
        <v>0</v>
      </c>
      <c r="F48" s="212">
        <v>72015090</v>
      </c>
      <c r="G48" s="40" t="str">
        <v>Pig iron</v>
      </c>
      <c r="H48" s="212">
        <v>72015090</v>
      </c>
      <c r="I48" s="212" t="s">
        <v>1215</v>
      </c>
    </row>
    <row r="49" spans="3:9" ht="15.75" customHeight="1" thickTop="1" thickBot="1">
      <c r="C49" s="209">
        <v>31059020</v>
      </c>
      <c r="D49" s="210" t="s">
        <v>372</v>
      </c>
      <c r="E49" s="215">
        <v>1</v>
      </c>
      <c r="F49" s="212">
        <v>72021120</v>
      </c>
      <c r="G49" s="40" t="str">
        <v>FeMn</v>
      </c>
      <c r="H49" s="212">
        <v>72021120</v>
      </c>
      <c r="I49" s="212" t="s">
        <v>1216</v>
      </c>
    </row>
    <row r="50" spans="3:9" ht="15.75" customHeight="1" thickTop="1" thickBot="1">
      <c r="C50" s="209">
        <v>31059080</v>
      </c>
      <c r="D50" s="210" t="s">
        <v>372</v>
      </c>
      <c r="E50" s="215">
        <v>1</v>
      </c>
      <c r="F50" s="212">
        <v>72021180</v>
      </c>
      <c r="G50" s="40" t="str">
        <v>FeMn</v>
      </c>
      <c r="H50" s="212">
        <v>72021180</v>
      </c>
      <c r="I50" s="212" t="s">
        <v>1216</v>
      </c>
    </row>
    <row r="51" spans="3:9" ht="15.75" customHeight="1" thickTop="1" thickBot="1">
      <c r="C51" s="219">
        <v>72000000</v>
      </c>
      <c r="D51" s="215" t="s">
        <v>412</v>
      </c>
      <c r="E51" s="211">
        <v>0</v>
      </c>
      <c r="F51" s="212">
        <v>72021900</v>
      </c>
      <c r="G51" s="40" t="str">
        <v>FeMn</v>
      </c>
      <c r="H51" s="212">
        <v>72021900</v>
      </c>
      <c r="I51" s="212" t="s">
        <v>1216</v>
      </c>
    </row>
    <row r="52" spans="3:9" ht="15.75" customHeight="1" thickTop="1" thickBot="1">
      <c r="C52" s="216">
        <v>72010000</v>
      </c>
      <c r="D52" s="217" t="s">
        <v>1215</v>
      </c>
      <c r="E52" s="211">
        <v>0</v>
      </c>
      <c r="F52" s="212">
        <v>72024110</v>
      </c>
      <c r="G52" s="40" t="str">
        <v>FeCr</v>
      </c>
      <c r="H52" s="212">
        <v>72024110</v>
      </c>
      <c r="I52" s="212" t="s">
        <v>1217</v>
      </c>
    </row>
    <row r="53" spans="3:9" ht="15.75" customHeight="1" thickTop="1" thickBot="1">
      <c r="C53" s="216">
        <v>72011000</v>
      </c>
      <c r="D53" s="217" t="s">
        <v>1215</v>
      </c>
      <c r="E53" s="211">
        <v>0</v>
      </c>
      <c r="F53" s="212">
        <v>72024190</v>
      </c>
      <c r="G53" s="40" t="str">
        <v>FeCr</v>
      </c>
      <c r="H53" s="212">
        <v>72024190</v>
      </c>
      <c r="I53" s="212" t="s">
        <v>1217</v>
      </c>
    </row>
    <row r="54" spans="3:9" ht="15.75" customHeight="1" thickTop="1" thickBot="1">
      <c r="C54" s="216">
        <v>72011011</v>
      </c>
      <c r="D54" s="217" t="s">
        <v>1215</v>
      </c>
      <c r="E54" s="211">
        <v>1</v>
      </c>
      <c r="F54" s="212">
        <v>72024910</v>
      </c>
      <c r="G54" s="40" t="str">
        <v>FeCr</v>
      </c>
      <c r="H54" s="212">
        <v>72024910</v>
      </c>
      <c r="I54" s="212" t="s">
        <v>1217</v>
      </c>
    </row>
    <row r="55" spans="3:9" ht="15.75" customHeight="1" thickTop="1" thickBot="1">
      <c r="C55" s="213">
        <v>72011019</v>
      </c>
      <c r="D55" s="211" t="s">
        <v>1215</v>
      </c>
      <c r="E55" s="211">
        <v>1</v>
      </c>
      <c r="F55" s="212">
        <v>72024950</v>
      </c>
      <c r="G55" s="40" t="str">
        <v>FeCr</v>
      </c>
      <c r="H55" s="212">
        <v>72024950</v>
      </c>
      <c r="I55" s="212" t="s">
        <v>1217</v>
      </c>
    </row>
    <row r="56" spans="3:9" ht="15.75" customHeight="1" thickTop="1" thickBot="1">
      <c r="C56" s="213">
        <v>72011030</v>
      </c>
      <c r="D56" s="211" t="s">
        <v>1215</v>
      </c>
      <c r="E56" s="211">
        <v>1</v>
      </c>
      <c r="F56" s="212">
        <v>72024990</v>
      </c>
      <c r="G56" s="40" t="str">
        <v>FeCr</v>
      </c>
      <c r="H56" s="212">
        <v>72024990</v>
      </c>
      <c r="I56" s="212" t="s">
        <v>1217</v>
      </c>
    </row>
    <row r="57" spans="3:9" ht="15.75" customHeight="1" thickTop="1" thickBot="1">
      <c r="C57" s="213">
        <v>72011090</v>
      </c>
      <c r="D57" s="211" t="s">
        <v>1215</v>
      </c>
      <c r="E57" s="211">
        <v>1</v>
      </c>
      <c r="F57" s="212">
        <v>72026000</v>
      </c>
      <c r="G57" s="40" t="str">
        <v>FeNi</v>
      </c>
      <c r="H57" s="212">
        <v>72026000</v>
      </c>
      <c r="I57" s="212" t="s">
        <v>1218</v>
      </c>
    </row>
    <row r="58" spans="3:9" ht="15.75" customHeight="1" thickTop="1" thickBot="1">
      <c r="C58" s="213">
        <v>72012000</v>
      </c>
      <c r="D58" s="211" t="s">
        <v>1215</v>
      </c>
      <c r="E58" s="211">
        <v>1</v>
      </c>
      <c r="F58" s="212">
        <v>72031000</v>
      </c>
      <c r="G58" s="40" t="str">
        <v>DRI</v>
      </c>
      <c r="H58" s="212">
        <v>72031000</v>
      </c>
      <c r="I58" s="212" t="s">
        <v>1219</v>
      </c>
    </row>
    <row r="59" spans="3:9" ht="15.75" customHeight="1" thickTop="1" thickBot="1">
      <c r="C59" s="213">
        <v>72015000</v>
      </c>
      <c r="D59" s="211" t="s">
        <v>1215</v>
      </c>
      <c r="E59" s="211">
        <v>0</v>
      </c>
      <c r="F59" s="212">
        <v>72039000</v>
      </c>
      <c r="G59" s="40" t="str">
        <v>DRI</v>
      </c>
      <c r="H59" s="212">
        <v>72039000</v>
      </c>
      <c r="I59" s="212" t="s">
        <v>1219</v>
      </c>
    </row>
    <row r="60" spans="3:9" ht="15.75" customHeight="1" thickTop="1" thickBot="1">
      <c r="C60" s="213">
        <v>72015010</v>
      </c>
      <c r="D60" s="211" t="s">
        <v>1215</v>
      </c>
      <c r="E60" s="211">
        <v>1</v>
      </c>
      <c r="F60" s="212">
        <v>72051000</v>
      </c>
      <c r="G60" s="40" t="str">
        <v>Iron or steel products</v>
      </c>
      <c r="H60" s="212">
        <v>72051000</v>
      </c>
      <c r="I60" s="212" t="s">
        <v>412</v>
      </c>
    </row>
    <row r="61" spans="3:9" ht="15.75" customHeight="1" thickTop="1" thickBot="1">
      <c r="C61" s="213">
        <v>72015090</v>
      </c>
      <c r="D61" s="211" t="s">
        <v>1215</v>
      </c>
      <c r="E61" s="211">
        <v>1</v>
      </c>
      <c r="F61" s="212">
        <v>72052100</v>
      </c>
      <c r="G61" s="40" t="str">
        <v>Iron or steel products</v>
      </c>
      <c r="H61" s="212">
        <v>72052100</v>
      </c>
      <c r="I61" s="212" t="s">
        <v>412</v>
      </c>
    </row>
    <row r="62" spans="3:9" ht="15.75" customHeight="1" thickTop="1" thickBot="1">
      <c r="C62" s="213">
        <v>72021100</v>
      </c>
      <c r="D62" s="211" t="s">
        <v>1216</v>
      </c>
      <c r="E62" s="211">
        <v>0</v>
      </c>
      <c r="F62" s="212">
        <v>72052900</v>
      </c>
      <c r="G62" s="40" t="str">
        <v>Iron or steel products</v>
      </c>
      <c r="H62" s="212">
        <v>72052900</v>
      </c>
      <c r="I62" s="212" t="s">
        <v>412</v>
      </c>
    </row>
    <row r="63" spans="3:9" ht="15.75" customHeight="1" thickTop="1" thickBot="1">
      <c r="C63" s="213">
        <v>72021120</v>
      </c>
      <c r="D63" s="211" t="s">
        <v>1216</v>
      </c>
      <c r="E63" s="211">
        <v>1</v>
      </c>
      <c r="F63" s="212">
        <v>72061000</v>
      </c>
      <c r="G63" s="40" t="str">
        <v>Crude steel</v>
      </c>
      <c r="H63" s="212">
        <v>72061000</v>
      </c>
      <c r="I63" s="212" t="s">
        <v>1220</v>
      </c>
    </row>
    <row r="64" spans="3:9" ht="15.75" customHeight="1" thickTop="1" thickBot="1">
      <c r="C64" s="213">
        <v>72021180</v>
      </c>
      <c r="D64" s="211" t="s">
        <v>1216</v>
      </c>
      <c r="E64" s="211">
        <v>1</v>
      </c>
      <c r="F64" s="212">
        <v>72069000</v>
      </c>
      <c r="G64" s="40" t="str">
        <v>Crude steel</v>
      </c>
      <c r="H64" s="212">
        <v>72069000</v>
      </c>
      <c r="I64" s="212" t="s">
        <v>1220</v>
      </c>
    </row>
    <row r="65" spans="3:9" ht="15.75" customHeight="1" thickTop="1" thickBot="1">
      <c r="C65" s="213">
        <v>72021900</v>
      </c>
      <c r="D65" s="211" t="s">
        <v>1216</v>
      </c>
      <c r="E65" s="211">
        <v>1</v>
      </c>
      <c r="F65" s="212">
        <v>72071111</v>
      </c>
      <c r="G65" s="40" t="str">
        <v>Crude steel</v>
      </c>
      <c r="H65" s="212">
        <v>72071111</v>
      </c>
      <c r="I65" s="212" t="s">
        <v>1220</v>
      </c>
    </row>
    <row r="66" spans="3:9" ht="15.75" customHeight="1" thickTop="1" thickBot="1">
      <c r="C66" s="213">
        <v>72024100</v>
      </c>
      <c r="D66" s="211" t="s">
        <v>1217</v>
      </c>
      <c r="E66" s="211">
        <v>0</v>
      </c>
      <c r="F66" s="212">
        <v>72071114</v>
      </c>
      <c r="G66" s="40" t="str">
        <v>Crude steel</v>
      </c>
      <c r="H66" s="212">
        <v>72071114</v>
      </c>
      <c r="I66" s="212" t="s">
        <v>1220</v>
      </c>
    </row>
    <row r="67" spans="3:9" ht="15.75" customHeight="1" thickTop="1" thickBot="1">
      <c r="C67" s="213">
        <v>72024110</v>
      </c>
      <c r="D67" s="211" t="s">
        <v>1217</v>
      </c>
      <c r="E67" s="211">
        <v>1</v>
      </c>
      <c r="F67" s="212">
        <v>72071116</v>
      </c>
      <c r="G67" s="40" t="str">
        <v>Crude steel</v>
      </c>
      <c r="H67" s="212">
        <v>72071116</v>
      </c>
      <c r="I67" s="212" t="s">
        <v>1220</v>
      </c>
    </row>
    <row r="68" spans="3:9" ht="15.75" customHeight="1" thickTop="1" thickBot="1">
      <c r="C68" s="213">
        <v>72024190</v>
      </c>
      <c r="D68" s="211" t="s">
        <v>1217</v>
      </c>
      <c r="E68" s="211">
        <v>1</v>
      </c>
      <c r="F68" s="212">
        <v>72071190</v>
      </c>
      <c r="G68" s="40" t="str">
        <v>Crude steel</v>
      </c>
      <c r="H68" s="212">
        <v>72071190</v>
      </c>
      <c r="I68" s="212" t="s">
        <v>1220</v>
      </c>
    </row>
    <row r="69" spans="3:9" ht="15.75" customHeight="1" thickTop="1" thickBot="1">
      <c r="C69" s="213">
        <v>72024900</v>
      </c>
      <c r="D69" s="211" t="s">
        <v>1217</v>
      </c>
      <c r="E69" s="211">
        <v>0</v>
      </c>
      <c r="F69" s="212">
        <v>72071210</v>
      </c>
      <c r="G69" s="40" t="str">
        <v>Crude steel</v>
      </c>
      <c r="H69" s="212">
        <v>72071210</v>
      </c>
      <c r="I69" s="212" t="s">
        <v>1220</v>
      </c>
    </row>
    <row r="70" spans="3:9" ht="15.75" customHeight="1" thickTop="1" thickBot="1">
      <c r="C70" s="213">
        <v>72024910</v>
      </c>
      <c r="D70" s="211" t="s">
        <v>1217</v>
      </c>
      <c r="E70" s="211">
        <v>1</v>
      </c>
      <c r="F70" s="212">
        <v>72071290</v>
      </c>
      <c r="G70" s="40" t="str">
        <v>Crude steel</v>
      </c>
      <c r="H70" s="212">
        <v>72071290</v>
      </c>
      <c r="I70" s="212" t="s">
        <v>1220</v>
      </c>
    </row>
    <row r="71" spans="3:9" ht="15.75" customHeight="1" thickTop="1" thickBot="1">
      <c r="C71" s="213">
        <v>72024950</v>
      </c>
      <c r="D71" s="211" t="s">
        <v>1217</v>
      </c>
      <c r="E71" s="211">
        <v>1</v>
      </c>
      <c r="F71" s="212">
        <v>72071912</v>
      </c>
      <c r="G71" s="40" t="str">
        <v>Crude steel</v>
      </c>
      <c r="H71" s="212">
        <v>72071912</v>
      </c>
      <c r="I71" s="212" t="s">
        <v>1220</v>
      </c>
    </row>
    <row r="72" spans="3:9" ht="15.75" customHeight="1" thickTop="1" thickBot="1">
      <c r="C72" s="213">
        <v>72024990</v>
      </c>
      <c r="D72" s="211" t="s">
        <v>1217</v>
      </c>
      <c r="E72" s="211">
        <v>1</v>
      </c>
      <c r="F72" s="212">
        <v>72071919</v>
      </c>
      <c r="G72" s="40" t="str">
        <v>Crude steel</v>
      </c>
      <c r="H72" s="212">
        <v>72071919</v>
      </c>
      <c r="I72" s="212" t="s">
        <v>1220</v>
      </c>
    </row>
    <row r="73" spans="3:9" ht="15.75" customHeight="1" thickTop="1" thickBot="1">
      <c r="C73" s="213">
        <v>72026000</v>
      </c>
      <c r="D73" s="211" t="s">
        <v>1218</v>
      </c>
      <c r="E73" s="211">
        <v>1</v>
      </c>
      <c r="F73" s="212">
        <v>72071980</v>
      </c>
      <c r="G73" s="40" t="str">
        <v>Crude steel</v>
      </c>
      <c r="H73" s="212">
        <v>72071980</v>
      </c>
      <c r="I73" s="212" t="s">
        <v>1220</v>
      </c>
    </row>
    <row r="74" spans="3:9" ht="15.75" customHeight="1" thickTop="1" thickBot="1">
      <c r="C74" s="213">
        <v>72030000</v>
      </c>
      <c r="D74" s="211" t="s">
        <v>1219</v>
      </c>
      <c r="E74" s="211">
        <v>0</v>
      </c>
      <c r="F74" s="212">
        <v>72072011</v>
      </c>
      <c r="G74" s="40" t="str">
        <v>Crude steel</v>
      </c>
      <c r="H74" s="212">
        <v>72072011</v>
      </c>
      <c r="I74" s="212" t="s">
        <v>1220</v>
      </c>
    </row>
    <row r="75" spans="3:9" ht="15.75" customHeight="1" thickTop="1" thickBot="1">
      <c r="C75" s="213">
        <v>72031000</v>
      </c>
      <c r="D75" s="211" t="s">
        <v>1219</v>
      </c>
      <c r="E75" s="211">
        <v>1</v>
      </c>
      <c r="F75" s="212">
        <v>72072015</v>
      </c>
      <c r="G75" s="40" t="str">
        <v>Crude steel</v>
      </c>
      <c r="H75" s="212">
        <v>72072015</v>
      </c>
      <c r="I75" s="212" t="s">
        <v>1220</v>
      </c>
    </row>
    <row r="76" spans="3:9" ht="15.75" customHeight="1" thickTop="1" thickBot="1">
      <c r="C76" s="213">
        <v>72039000</v>
      </c>
      <c r="D76" s="211" t="s">
        <v>1219</v>
      </c>
      <c r="E76" s="211">
        <v>1</v>
      </c>
      <c r="F76" s="212">
        <v>72072017</v>
      </c>
      <c r="G76" s="40" t="str">
        <v>Crude steel</v>
      </c>
      <c r="H76" s="212">
        <v>72072017</v>
      </c>
      <c r="I76" s="212" t="s">
        <v>1220</v>
      </c>
    </row>
    <row r="77" spans="3:9" ht="15.75" customHeight="1" thickTop="1" thickBot="1">
      <c r="C77" s="209">
        <v>72050000</v>
      </c>
      <c r="D77" s="210" t="s">
        <v>412</v>
      </c>
      <c r="E77" s="211">
        <v>0</v>
      </c>
      <c r="F77" s="212">
        <v>72072019</v>
      </c>
      <c r="G77" s="40" t="str">
        <v>Crude steel</v>
      </c>
      <c r="H77" s="212">
        <v>72072019</v>
      </c>
      <c r="I77" s="212" t="s">
        <v>1220</v>
      </c>
    </row>
    <row r="78" spans="3:9" ht="15.75" customHeight="1" thickTop="1" thickBot="1">
      <c r="C78" s="214">
        <v>72051000</v>
      </c>
      <c r="D78" s="215" t="s">
        <v>412</v>
      </c>
      <c r="E78" s="211">
        <v>1</v>
      </c>
      <c r="F78" s="212">
        <v>72072032</v>
      </c>
      <c r="G78" s="40" t="str">
        <v>Crude steel</v>
      </c>
      <c r="H78" s="212">
        <v>72072032</v>
      </c>
      <c r="I78" s="212" t="s">
        <v>1220</v>
      </c>
    </row>
    <row r="79" spans="3:9" ht="15.75" customHeight="1" thickTop="1" thickBot="1">
      <c r="C79" s="214">
        <v>72052100</v>
      </c>
      <c r="D79" s="215" t="s">
        <v>412</v>
      </c>
      <c r="E79" s="211">
        <v>1</v>
      </c>
      <c r="F79" s="212">
        <v>72072039</v>
      </c>
      <c r="G79" s="40" t="str">
        <v>Crude steel</v>
      </c>
      <c r="H79" s="212">
        <v>72072039</v>
      </c>
      <c r="I79" s="212" t="s">
        <v>1220</v>
      </c>
    </row>
    <row r="80" spans="3:9" ht="15.75" customHeight="1" thickTop="1" thickBot="1">
      <c r="C80" s="214">
        <v>72052900</v>
      </c>
      <c r="D80" s="215" t="s">
        <v>412</v>
      </c>
      <c r="E80" s="211">
        <v>1</v>
      </c>
      <c r="F80" s="212">
        <v>72072052</v>
      </c>
      <c r="G80" s="40" t="str">
        <v>Crude steel</v>
      </c>
      <c r="H80" s="212">
        <v>72072052</v>
      </c>
      <c r="I80" s="212" t="s">
        <v>1220</v>
      </c>
    </row>
    <row r="81" spans="3:9" ht="15.75" customHeight="1" thickTop="1" thickBot="1">
      <c r="C81" s="213">
        <v>72060000</v>
      </c>
      <c r="D81" s="211" t="s">
        <v>1220</v>
      </c>
      <c r="E81" s="211">
        <v>0</v>
      </c>
      <c r="F81" s="212">
        <v>72072059</v>
      </c>
      <c r="G81" s="40" t="str">
        <v>Crude steel</v>
      </c>
      <c r="H81" s="212">
        <v>72072059</v>
      </c>
      <c r="I81" s="212" t="s">
        <v>1220</v>
      </c>
    </row>
    <row r="82" spans="3:9" ht="15.75" customHeight="1" thickTop="1" thickBot="1">
      <c r="C82" s="213">
        <v>72061000</v>
      </c>
      <c r="D82" s="211" t="s">
        <v>1220</v>
      </c>
      <c r="E82" s="211">
        <v>1</v>
      </c>
      <c r="F82" s="212">
        <v>72072080</v>
      </c>
      <c r="G82" s="40" t="str">
        <v>Crude steel</v>
      </c>
      <c r="H82" s="212">
        <v>72072080</v>
      </c>
      <c r="I82" s="212" t="s">
        <v>1220</v>
      </c>
    </row>
    <row r="83" spans="3:9" ht="15.75" customHeight="1" thickTop="1" thickBot="1">
      <c r="C83" s="213">
        <v>72069000</v>
      </c>
      <c r="D83" s="211" t="s">
        <v>1220</v>
      </c>
      <c r="E83" s="211">
        <v>1</v>
      </c>
      <c r="F83" s="212">
        <v>72081000</v>
      </c>
      <c r="G83" s="40" t="str">
        <v>Iron or steel products</v>
      </c>
      <c r="H83" s="212">
        <v>72081000</v>
      </c>
      <c r="I83" s="212" t="s">
        <v>412</v>
      </c>
    </row>
    <row r="84" spans="3:9" ht="15.75" customHeight="1" thickTop="1" thickBot="1">
      <c r="C84" s="213">
        <v>72070000</v>
      </c>
      <c r="D84" s="211" t="s">
        <v>1220</v>
      </c>
      <c r="E84" s="211">
        <v>0</v>
      </c>
      <c r="F84" s="212">
        <v>72082500</v>
      </c>
      <c r="G84" s="40" t="str">
        <v>Iron or steel products</v>
      </c>
      <c r="H84" s="212">
        <v>72082500</v>
      </c>
      <c r="I84" s="212" t="s">
        <v>412</v>
      </c>
    </row>
    <row r="85" spans="3:9" ht="15.75" customHeight="1" thickTop="1" thickBot="1">
      <c r="C85" s="213">
        <v>72071100</v>
      </c>
      <c r="D85" s="211" t="s">
        <v>1220</v>
      </c>
      <c r="E85" s="211">
        <v>0</v>
      </c>
      <c r="F85" s="212">
        <v>72082600</v>
      </c>
      <c r="G85" s="40" t="str">
        <v>Iron or steel products</v>
      </c>
      <c r="H85" s="212">
        <v>72082600</v>
      </c>
      <c r="I85" s="212" t="s">
        <v>412</v>
      </c>
    </row>
    <row r="86" spans="3:9" ht="15.75" customHeight="1" thickTop="1" thickBot="1">
      <c r="C86" s="213">
        <v>72071111</v>
      </c>
      <c r="D86" s="211" t="s">
        <v>1220</v>
      </c>
      <c r="E86" s="211">
        <v>1</v>
      </c>
      <c r="F86" s="212">
        <v>72082700</v>
      </c>
      <c r="G86" s="40" t="str">
        <v>Iron or steel products</v>
      </c>
      <c r="H86" s="212">
        <v>72082700</v>
      </c>
      <c r="I86" s="212" t="s">
        <v>412</v>
      </c>
    </row>
    <row r="87" spans="3:9" ht="15.75" customHeight="1" thickTop="1" thickBot="1">
      <c r="C87" s="213">
        <v>72071114</v>
      </c>
      <c r="D87" s="211" t="s">
        <v>1220</v>
      </c>
      <c r="E87" s="211">
        <v>1</v>
      </c>
      <c r="F87" s="212">
        <v>72083600</v>
      </c>
      <c r="G87" s="40" t="str">
        <v>Iron or steel products</v>
      </c>
      <c r="H87" s="212">
        <v>72083600</v>
      </c>
      <c r="I87" s="212" t="s">
        <v>412</v>
      </c>
    </row>
    <row r="88" spans="3:9" ht="15.75" customHeight="1" thickTop="1" thickBot="1">
      <c r="C88" s="213">
        <v>72071116</v>
      </c>
      <c r="D88" s="211" t="s">
        <v>1220</v>
      </c>
      <c r="E88" s="211">
        <v>1</v>
      </c>
      <c r="F88" s="212">
        <v>72083700</v>
      </c>
      <c r="G88" s="40" t="str">
        <v>Iron or steel products</v>
      </c>
      <c r="H88" s="212">
        <v>72083700</v>
      </c>
      <c r="I88" s="212" t="s">
        <v>412</v>
      </c>
    </row>
    <row r="89" spans="3:9" ht="15.75" customHeight="1" thickTop="1" thickBot="1">
      <c r="C89" s="213">
        <v>72071190</v>
      </c>
      <c r="D89" s="211" t="s">
        <v>1220</v>
      </c>
      <c r="E89" s="211">
        <v>1</v>
      </c>
      <c r="F89" s="212">
        <v>72083800</v>
      </c>
      <c r="G89" s="40" t="str">
        <v>Iron or steel products</v>
      </c>
      <c r="H89" s="212">
        <v>72083800</v>
      </c>
      <c r="I89" s="212" t="s">
        <v>412</v>
      </c>
    </row>
    <row r="90" spans="3:9" ht="15.75" customHeight="1" thickTop="1" thickBot="1">
      <c r="C90" s="213">
        <v>72071200</v>
      </c>
      <c r="D90" s="211" t="s">
        <v>1220</v>
      </c>
      <c r="E90" s="211">
        <v>0</v>
      </c>
      <c r="F90" s="212">
        <v>72083900</v>
      </c>
      <c r="G90" s="40" t="str">
        <v>Iron or steel products</v>
      </c>
      <c r="H90" s="212">
        <v>72083900</v>
      </c>
      <c r="I90" s="212" t="s">
        <v>412</v>
      </c>
    </row>
    <row r="91" spans="3:9" ht="15.75" customHeight="1" thickTop="1" thickBot="1">
      <c r="C91" s="213">
        <v>72071210</v>
      </c>
      <c r="D91" s="211" t="s">
        <v>1220</v>
      </c>
      <c r="E91" s="211">
        <v>1</v>
      </c>
      <c r="F91" s="212">
        <v>72084000</v>
      </c>
      <c r="G91" s="40" t="str">
        <v>Iron or steel products</v>
      </c>
      <c r="H91" s="212">
        <v>72084000</v>
      </c>
      <c r="I91" s="212" t="s">
        <v>412</v>
      </c>
    </row>
    <row r="92" spans="3:9" ht="15.75" customHeight="1" thickTop="1" thickBot="1">
      <c r="C92" s="213">
        <v>72071290</v>
      </c>
      <c r="D92" s="211" t="s">
        <v>1220</v>
      </c>
      <c r="E92" s="211">
        <v>1</v>
      </c>
      <c r="F92" s="212">
        <v>72085120</v>
      </c>
      <c r="G92" s="40" t="str">
        <v>Iron or steel products</v>
      </c>
      <c r="H92" s="212">
        <v>72085120</v>
      </c>
      <c r="I92" s="212" t="s">
        <v>412</v>
      </c>
    </row>
    <row r="93" spans="3:9" ht="15.75" customHeight="1" thickTop="1" thickBot="1">
      <c r="C93" s="213">
        <v>72071900</v>
      </c>
      <c r="D93" s="211" t="s">
        <v>1220</v>
      </c>
      <c r="E93" s="211">
        <v>0</v>
      </c>
      <c r="F93" s="212">
        <v>72085191</v>
      </c>
      <c r="G93" s="40" t="str">
        <v>Iron or steel products</v>
      </c>
      <c r="H93" s="212">
        <v>72085191</v>
      </c>
      <c r="I93" s="212" t="s">
        <v>412</v>
      </c>
    </row>
    <row r="94" spans="3:9" ht="15.75" customHeight="1" thickTop="1" thickBot="1">
      <c r="C94" s="213">
        <v>72071912</v>
      </c>
      <c r="D94" s="211" t="s">
        <v>1220</v>
      </c>
      <c r="E94" s="211">
        <v>1</v>
      </c>
      <c r="F94" s="212">
        <v>72085198</v>
      </c>
      <c r="G94" s="40" t="str">
        <v>Iron or steel products</v>
      </c>
      <c r="H94" s="212">
        <v>72085198</v>
      </c>
      <c r="I94" s="212" t="s">
        <v>412</v>
      </c>
    </row>
    <row r="95" spans="3:9" ht="15.75" customHeight="1" thickTop="1" thickBot="1">
      <c r="C95" s="213">
        <v>72071919</v>
      </c>
      <c r="D95" s="211" t="s">
        <v>1220</v>
      </c>
      <c r="E95" s="211">
        <v>1</v>
      </c>
      <c r="F95" s="212">
        <v>72085210</v>
      </c>
      <c r="G95" s="40" t="str">
        <v>Iron or steel products</v>
      </c>
      <c r="H95" s="212">
        <v>72085210</v>
      </c>
      <c r="I95" s="212" t="s">
        <v>412</v>
      </c>
    </row>
    <row r="96" spans="3:9" ht="15.75" customHeight="1" thickTop="1" thickBot="1">
      <c r="C96" s="213">
        <v>72071980</v>
      </c>
      <c r="D96" s="211" t="s">
        <v>1220</v>
      </c>
      <c r="E96" s="211">
        <v>1</v>
      </c>
      <c r="F96" s="212">
        <v>72085291</v>
      </c>
      <c r="G96" s="40" t="str">
        <v>Iron or steel products</v>
      </c>
      <c r="H96" s="212">
        <v>72085291</v>
      </c>
      <c r="I96" s="212" t="s">
        <v>412</v>
      </c>
    </row>
    <row r="97" spans="3:9" ht="15.75" customHeight="1" thickTop="1" thickBot="1">
      <c r="C97" s="213">
        <v>72072000</v>
      </c>
      <c r="D97" s="211" t="s">
        <v>1220</v>
      </c>
      <c r="E97" s="211">
        <v>0</v>
      </c>
      <c r="F97" s="212">
        <v>72085299</v>
      </c>
      <c r="G97" s="40" t="str">
        <v>Iron or steel products</v>
      </c>
      <c r="H97" s="212">
        <v>72085299</v>
      </c>
      <c r="I97" s="212" t="s">
        <v>412</v>
      </c>
    </row>
    <row r="98" spans="3:9" ht="15.75" customHeight="1" thickTop="1" thickBot="1">
      <c r="C98" s="213">
        <v>72072011</v>
      </c>
      <c r="D98" s="211" t="s">
        <v>1220</v>
      </c>
      <c r="E98" s="211">
        <v>1</v>
      </c>
      <c r="F98" s="212">
        <v>72085310</v>
      </c>
      <c r="G98" s="40" t="str">
        <v>Iron or steel products</v>
      </c>
      <c r="H98" s="212">
        <v>72085310</v>
      </c>
      <c r="I98" s="212" t="s">
        <v>412</v>
      </c>
    </row>
    <row r="99" spans="3:9" ht="15.75" customHeight="1" thickTop="1" thickBot="1">
      <c r="C99" s="213">
        <v>72072015</v>
      </c>
      <c r="D99" s="211" t="s">
        <v>1220</v>
      </c>
      <c r="E99" s="211">
        <v>1</v>
      </c>
      <c r="F99" s="212">
        <v>72085390</v>
      </c>
      <c r="G99" s="40" t="str">
        <v>Iron or steel products</v>
      </c>
      <c r="H99" s="212">
        <v>72085390</v>
      </c>
      <c r="I99" s="212" t="s">
        <v>412</v>
      </c>
    </row>
    <row r="100" spans="3:9" ht="15.75" customHeight="1" thickTop="1" thickBot="1">
      <c r="C100" s="213">
        <v>72072017</v>
      </c>
      <c r="D100" s="211" t="s">
        <v>1220</v>
      </c>
      <c r="E100" s="211">
        <v>1</v>
      </c>
      <c r="F100" s="212">
        <v>72085400</v>
      </c>
      <c r="G100" s="40" t="str">
        <v>Iron or steel products</v>
      </c>
      <c r="H100" s="212">
        <v>72085400</v>
      </c>
      <c r="I100" s="212" t="s">
        <v>412</v>
      </c>
    </row>
    <row r="101" spans="3:9" ht="15.75" customHeight="1" thickTop="1" thickBot="1">
      <c r="C101" s="213">
        <v>72072019</v>
      </c>
      <c r="D101" s="211" t="s">
        <v>1220</v>
      </c>
      <c r="E101" s="211">
        <v>1</v>
      </c>
      <c r="F101" s="212">
        <v>72089020</v>
      </c>
      <c r="G101" s="40" t="str">
        <v>Iron or steel products</v>
      </c>
      <c r="H101" s="212">
        <v>72089020</v>
      </c>
      <c r="I101" s="212" t="s">
        <v>412</v>
      </c>
    </row>
    <row r="102" spans="3:9" ht="15.75" customHeight="1" thickTop="1" thickBot="1">
      <c r="C102" s="213">
        <v>72072032</v>
      </c>
      <c r="D102" s="211" t="s">
        <v>1220</v>
      </c>
      <c r="E102" s="211">
        <v>1</v>
      </c>
      <c r="F102" s="212">
        <v>72089080</v>
      </c>
      <c r="G102" s="40" t="str">
        <v>Iron or steel products</v>
      </c>
      <c r="H102" s="212">
        <v>72089080</v>
      </c>
      <c r="I102" s="212" t="s">
        <v>412</v>
      </c>
    </row>
    <row r="103" spans="3:9" ht="15.75" customHeight="1" thickTop="1" thickBot="1">
      <c r="C103" s="213">
        <v>72072039</v>
      </c>
      <c r="D103" s="211" t="s">
        <v>1220</v>
      </c>
      <c r="E103" s="211">
        <v>1</v>
      </c>
      <c r="F103" s="212">
        <v>72091500</v>
      </c>
      <c r="G103" s="40" t="str">
        <v>Iron or steel products</v>
      </c>
      <c r="H103" s="212">
        <v>72091500</v>
      </c>
      <c r="I103" s="212" t="s">
        <v>412</v>
      </c>
    </row>
    <row r="104" spans="3:9" ht="15.75" customHeight="1" thickTop="1" thickBot="1">
      <c r="C104" s="213">
        <v>72072052</v>
      </c>
      <c r="D104" s="211" t="s">
        <v>1220</v>
      </c>
      <c r="E104" s="211">
        <v>1</v>
      </c>
      <c r="F104" s="212">
        <v>72091610</v>
      </c>
      <c r="G104" s="40" t="str">
        <v>Iron or steel products</v>
      </c>
      <c r="H104" s="212">
        <v>72091610</v>
      </c>
      <c r="I104" s="212" t="s">
        <v>412</v>
      </c>
    </row>
    <row r="105" spans="3:9" ht="15.75" customHeight="1" thickTop="1" thickBot="1">
      <c r="C105" s="213">
        <v>72072059</v>
      </c>
      <c r="D105" s="211" t="s">
        <v>1220</v>
      </c>
      <c r="E105" s="211">
        <v>1</v>
      </c>
      <c r="F105" s="212">
        <v>72091690</v>
      </c>
      <c r="G105" s="40" t="str">
        <v>Iron or steel products</v>
      </c>
      <c r="H105" s="212">
        <v>72091690</v>
      </c>
      <c r="I105" s="212" t="s">
        <v>412</v>
      </c>
    </row>
    <row r="106" spans="3:9" ht="15.75" customHeight="1" thickTop="1" thickBot="1">
      <c r="C106" s="213">
        <v>72072080</v>
      </c>
      <c r="D106" s="211" t="s">
        <v>1220</v>
      </c>
      <c r="E106" s="211">
        <v>1</v>
      </c>
      <c r="F106" s="212">
        <v>72091710</v>
      </c>
      <c r="G106" s="40" t="str">
        <v>Iron or steel products</v>
      </c>
      <c r="H106" s="212">
        <v>72091710</v>
      </c>
      <c r="I106" s="212" t="s">
        <v>412</v>
      </c>
    </row>
    <row r="107" spans="3:9" ht="15.75" customHeight="1" thickTop="1" thickBot="1">
      <c r="C107" s="214">
        <v>72080000</v>
      </c>
      <c r="D107" s="215" t="s">
        <v>412</v>
      </c>
      <c r="E107" s="211">
        <v>0</v>
      </c>
      <c r="F107" s="212">
        <v>72091790</v>
      </c>
      <c r="G107" s="40" t="str">
        <v>Iron or steel products</v>
      </c>
      <c r="H107" s="212">
        <v>72091790</v>
      </c>
      <c r="I107" s="212" t="s">
        <v>412</v>
      </c>
    </row>
    <row r="108" spans="3:9" ht="15.75" customHeight="1" thickTop="1" thickBot="1">
      <c r="C108" s="214">
        <v>72081000</v>
      </c>
      <c r="D108" s="215" t="s">
        <v>412</v>
      </c>
      <c r="E108" s="211">
        <v>1</v>
      </c>
      <c r="F108" s="212">
        <v>72091810</v>
      </c>
      <c r="G108" s="40" t="str">
        <v>Iron or steel products</v>
      </c>
      <c r="H108" s="212">
        <v>72091810</v>
      </c>
      <c r="I108" s="212" t="s">
        <v>412</v>
      </c>
    </row>
    <row r="109" spans="3:9" ht="15.75" customHeight="1" thickTop="1" thickBot="1">
      <c r="C109" s="214">
        <v>72082500</v>
      </c>
      <c r="D109" s="215" t="s">
        <v>412</v>
      </c>
      <c r="E109" s="211">
        <v>1</v>
      </c>
      <c r="F109" s="212">
        <v>72091891</v>
      </c>
      <c r="G109" s="40" t="str">
        <v>Iron or steel products</v>
      </c>
      <c r="H109" s="212">
        <v>72091891</v>
      </c>
      <c r="I109" s="212" t="s">
        <v>412</v>
      </c>
    </row>
    <row r="110" spans="3:9" ht="15.75" customHeight="1" thickTop="1" thickBot="1">
      <c r="C110" s="214">
        <v>72082600</v>
      </c>
      <c r="D110" s="215" t="s">
        <v>412</v>
      </c>
      <c r="E110" s="211">
        <v>1</v>
      </c>
      <c r="F110" s="212">
        <v>72091899</v>
      </c>
      <c r="G110" s="40" t="str">
        <v>Iron or steel products</v>
      </c>
      <c r="H110" s="212">
        <v>72091899</v>
      </c>
      <c r="I110" s="212" t="s">
        <v>412</v>
      </c>
    </row>
    <row r="111" spans="3:9" ht="15.75" customHeight="1" thickTop="1" thickBot="1">
      <c r="C111" s="214">
        <v>72082700</v>
      </c>
      <c r="D111" s="215" t="s">
        <v>412</v>
      </c>
      <c r="E111" s="211">
        <v>1</v>
      </c>
      <c r="F111" s="212">
        <v>72092500</v>
      </c>
      <c r="G111" s="40" t="str">
        <v>Iron or steel products</v>
      </c>
      <c r="H111" s="212">
        <v>72092500</v>
      </c>
      <c r="I111" s="212" t="s">
        <v>412</v>
      </c>
    </row>
    <row r="112" spans="3:9" ht="15.75" customHeight="1" thickTop="1" thickBot="1">
      <c r="C112" s="214">
        <v>72083600</v>
      </c>
      <c r="D112" s="215" t="s">
        <v>412</v>
      </c>
      <c r="E112" s="211">
        <v>1</v>
      </c>
      <c r="F112" s="212">
        <v>72092610</v>
      </c>
      <c r="G112" s="40" t="str">
        <v>Iron or steel products</v>
      </c>
      <c r="H112" s="212">
        <v>72092610</v>
      </c>
      <c r="I112" s="212" t="s">
        <v>412</v>
      </c>
    </row>
    <row r="113" spans="3:9" ht="15.75" customHeight="1" thickTop="1" thickBot="1">
      <c r="C113" s="214">
        <v>72083700</v>
      </c>
      <c r="D113" s="215" t="s">
        <v>412</v>
      </c>
      <c r="E113" s="211">
        <v>1</v>
      </c>
      <c r="F113" s="212">
        <v>72092690</v>
      </c>
      <c r="G113" s="40" t="str">
        <v>Iron or steel products</v>
      </c>
      <c r="H113" s="212">
        <v>72092690</v>
      </c>
      <c r="I113" s="212" t="s">
        <v>412</v>
      </c>
    </row>
    <row r="114" spans="3:9" ht="15.75" customHeight="1" thickTop="1" thickBot="1">
      <c r="C114" s="214">
        <v>72083800</v>
      </c>
      <c r="D114" s="215" t="s">
        <v>412</v>
      </c>
      <c r="E114" s="211">
        <v>1</v>
      </c>
      <c r="F114" s="212">
        <v>72092710</v>
      </c>
      <c r="G114" s="40" t="str">
        <v>Iron or steel products</v>
      </c>
      <c r="H114" s="212">
        <v>72092710</v>
      </c>
      <c r="I114" s="212" t="s">
        <v>412</v>
      </c>
    </row>
    <row r="115" spans="3:9" ht="15.75" customHeight="1" thickTop="1" thickBot="1">
      <c r="C115" s="214">
        <v>72083900</v>
      </c>
      <c r="D115" s="215" t="s">
        <v>412</v>
      </c>
      <c r="E115" s="211">
        <v>1</v>
      </c>
      <c r="F115" s="212">
        <v>72092790</v>
      </c>
      <c r="G115" s="40" t="str">
        <v>Iron or steel products</v>
      </c>
      <c r="H115" s="212">
        <v>72092790</v>
      </c>
      <c r="I115" s="212" t="s">
        <v>412</v>
      </c>
    </row>
    <row r="116" spans="3:9" ht="15.75" customHeight="1" thickTop="1" thickBot="1">
      <c r="C116" s="214">
        <v>72084000</v>
      </c>
      <c r="D116" s="215" t="s">
        <v>412</v>
      </c>
      <c r="E116" s="211">
        <v>1</v>
      </c>
      <c r="F116" s="212">
        <v>72092810</v>
      </c>
      <c r="G116" s="40" t="str">
        <v>Iron or steel products</v>
      </c>
      <c r="H116" s="212">
        <v>72092810</v>
      </c>
      <c r="I116" s="212" t="s">
        <v>412</v>
      </c>
    </row>
    <row r="117" spans="3:9" ht="15.75" customHeight="1" thickTop="1" thickBot="1">
      <c r="C117" s="214">
        <v>72085100</v>
      </c>
      <c r="D117" s="215" t="s">
        <v>412</v>
      </c>
      <c r="E117" s="211">
        <v>0</v>
      </c>
      <c r="F117" s="212">
        <v>72092890</v>
      </c>
      <c r="G117" s="40" t="str">
        <v>Iron or steel products</v>
      </c>
      <c r="H117" s="212">
        <v>72092890</v>
      </c>
      <c r="I117" s="212" t="s">
        <v>412</v>
      </c>
    </row>
    <row r="118" spans="3:9" ht="15.75" customHeight="1" thickTop="1" thickBot="1">
      <c r="C118" s="214">
        <v>72085120</v>
      </c>
      <c r="D118" s="215" t="s">
        <v>412</v>
      </c>
      <c r="E118" s="211">
        <v>1</v>
      </c>
      <c r="F118" s="212">
        <v>72099020</v>
      </c>
      <c r="G118" s="40" t="str">
        <v>Iron or steel products</v>
      </c>
      <c r="H118" s="212">
        <v>72099020</v>
      </c>
      <c r="I118" s="212" t="s">
        <v>412</v>
      </c>
    </row>
    <row r="119" spans="3:9" ht="15.75" customHeight="1" thickTop="1" thickBot="1">
      <c r="C119" s="214">
        <v>72085191</v>
      </c>
      <c r="D119" s="215" t="s">
        <v>412</v>
      </c>
      <c r="E119" s="211">
        <v>1</v>
      </c>
      <c r="F119" s="212">
        <v>72099080</v>
      </c>
      <c r="G119" s="40" t="str">
        <v>Iron or steel products</v>
      </c>
      <c r="H119" s="212">
        <v>72099080</v>
      </c>
      <c r="I119" s="212" t="s">
        <v>412</v>
      </c>
    </row>
    <row r="120" spans="3:9" ht="15.75" customHeight="1" thickTop="1" thickBot="1">
      <c r="C120" s="214">
        <v>72085198</v>
      </c>
      <c r="D120" s="215" t="s">
        <v>412</v>
      </c>
      <c r="E120" s="211">
        <v>1</v>
      </c>
      <c r="F120" s="212">
        <v>72101100</v>
      </c>
      <c r="G120" s="40" t="str">
        <v>Iron or steel products</v>
      </c>
      <c r="H120" s="212">
        <v>72101100</v>
      </c>
      <c r="I120" s="212" t="s">
        <v>412</v>
      </c>
    </row>
    <row r="121" spans="3:9" ht="15.75" customHeight="1" thickTop="1" thickBot="1">
      <c r="C121" s="214">
        <v>72085200</v>
      </c>
      <c r="D121" s="215" t="s">
        <v>412</v>
      </c>
      <c r="E121" s="211">
        <v>0</v>
      </c>
      <c r="F121" s="212">
        <v>72101220</v>
      </c>
      <c r="G121" s="40" t="str">
        <v>Iron or steel products</v>
      </c>
      <c r="H121" s="212">
        <v>72101220</v>
      </c>
      <c r="I121" s="212" t="s">
        <v>412</v>
      </c>
    </row>
    <row r="122" spans="3:9" ht="15.75" customHeight="1" thickTop="1" thickBot="1">
      <c r="C122" s="214">
        <v>72085210</v>
      </c>
      <c r="D122" s="215" t="s">
        <v>412</v>
      </c>
      <c r="E122" s="211">
        <v>1</v>
      </c>
      <c r="F122" s="212">
        <v>72101280</v>
      </c>
      <c r="G122" s="40" t="str">
        <v>Iron or steel products</v>
      </c>
      <c r="H122" s="212">
        <v>72101280</v>
      </c>
      <c r="I122" s="212" t="s">
        <v>412</v>
      </c>
    </row>
    <row r="123" spans="3:9" ht="15.75" customHeight="1" thickTop="1" thickBot="1">
      <c r="C123" s="214">
        <v>72085291</v>
      </c>
      <c r="D123" s="215" t="s">
        <v>412</v>
      </c>
      <c r="E123" s="211">
        <v>1</v>
      </c>
      <c r="F123" s="212">
        <v>72102000</v>
      </c>
      <c r="G123" s="40" t="str">
        <v>Iron or steel products</v>
      </c>
      <c r="H123" s="212">
        <v>72102000</v>
      </c>
      <c r="I123" s="212" t="s">
        <v>412</v>
      </c>
    </row>
    <row r="124" spans="3:9" ht="15.75" customHeight="1" thickTop="1" thickBot="1">
      <c r="C124" s="214">
        <v>72085299</v>
      </c>
      <c r="D124" s="215" t="s">
        <v>412</v>
      </c>
      <c r="E124" s="211">
        <v>1</v>
      </c>
      <c r="F124" s="212">
        <v>72103000</v>
      </c>
      <c r="G124" s="40" t="str">
        <v>Iron or steel products</v>
      </c>
      <c r="H124" s="212">
        <v>72103000</v>
      </c>
      <c r="I124" s="212" t="s">
        <v>412</v>
      </c>
    </row>
    <row r="125" spans="3:9" ht="15.75" customHeight="1" thickTop="1" thickBot="1">
      <c r="C125" s="214">
        <v>72085300</v>
      </c>
      <c r="D125" s="215" t="s">
        <v>412</v>
      </c>
      <c r="E125" s="211">
        <v>0</v>
      </c>
      <c r="F125" s="212">
        <v>72104100</v>
      </c>
      <c r="G125" s="40" t="str">
        <v>Iron or steel products</v>
      </c>
      <c r="H125" s="212">
        <v>72104100</v>
      </c>
      <c r="I125" s="212" t="s">
        <v>412</v>
      </c>
    </row>
    <row r="126" spans="3:9" ht="15.75" customHeight="1" thickTop="1" thickBot="1">
      <c r="C126" s="214">
        <v>72085310</v>
      </c>
      <c r="D126" s="215" t="s">
        <v>412</v>
      </c>
      <c r="E126" s="211">
        <v>1</v>
      </c>
      <c r="F126" s="212">
        <v>72104900</v>
      </c>
      <c r="G126" s="40" t="str">
        <v>Iron or steel products</v>
      </c>
      <c r="H126" s="212">
        <v>72104900</v>
      </c>
      <c r="I126" s="212" t="s">
        <v>412</v>
      </c>
    </row>
    <row r="127" spans="3:9" ht="15.75" customHeight="1" thickTop="1" thickBot="1">
      <c r="C127" s="214">
        <v>72085390</v>
      </c>
      <c r="D127" s="215" t="s">
        <v>412</v>
      </c>
      <c r="E127" s="211">
        <v>1</v>
      </c>
      <c r="F127" s="212">
        <v>72105000</v>
      </c>
      <c r="G127" s="40" t="str">
        <v>Iron or steel products</v>
      </c>
      <c r="H127" s="212">
        <v>72105000</v>
      </c>
      <c r="I127" s="212" t="s">
        <v>412</v>
      </c>
    </row>
    <row r="128" spans="3:9" ht="15.75" customHeight="1" thickTop="1" thickBot="1">
      <c r="C128" s="214">
        <v>72085400</v>
      </c>
      <c r="D128" s="215" t="s">
        <v>412</v>
      </c>
      <c r="E128" s="211">
        <v>1</v>
      </c>
      <c r="F128" s="212">
        <v>72106100</v>
      </c>
      <c r="G128" s="40" t="str">
        <v>Iron or steel products</v>
      </c>
      <c r="H128" s="212">
        <v>72106100</v>
      </c>
      <c r="I128" s="212" t="s">
        <v>412</v>
      </c>
    </row>
    <row r="129" spans="3:9" ht="15.75" customHeight="1" thickTop="1" thickBot="1">
      <c r="C129" s="214">
        <v>72089000</v>
      </c>
      <c r="D129" s="215" t="s">
        <v>412</v>
      </c>
      <c r="E129" s="211">
        <v>0</v>
      </c>
      <c r="F129" s="212">
        <v>72106900</v>
      </c>
      <c r="G129" s="40" t="str">
        <v>Iron or steel products</v>
      </c>
      <c r="H129" s="212">
        <v>72106900</v>
      </c>
      <c r="I129" s="212" t="s">
        <v>412</v>
      </c>
    </row>
    <row r="130" spans="3:9" ht="15.75" customHeight="1" thickTop="1" thickBot="1">
      <c r="C130" s="214">
        <v>72089020</v>
      </c>
      <c r="D130" s="215" t="s">
        <v>412</v>
      </c>
      <c r="E130" s="211">
        <v>1</v>
      </c>
      <c r="F130" s="212">
        <v>72107010</v>
      </c>
      <c r="G130" s="40" t="str">
        <v>Iron or steel products</v>
      </c>
      <c r="H130" s="212">
        <v>72107010</v>
      </c>
      <c r="I130" s="212" t="s">
        <v>412</v>
      </c>
    </row>
    <row r="131" spans="3:9" ht="15.75" customHeight="1" thickTop="1" thickBot="1">
      <c r="C131" s="214">
        <v>72089080</v>
      </c>
      <c r="D131" s="215" t="s">
        <v>412</v>
      </c>
      <c r="E131" s="211">
        <v>1</v>
      </c>
      <c r="F131" s="212">
        <v>72107080</v>
      </c>
      <c r="G131" s="40" t="str">
        <v>Iron or steel products</v>
      </c>
      <c r="H131" s="212">
        <v>72107080</v>
      </c>
      <c r="I131" s="212" t="s">
        <v>412</v>
      </c>
    </row>
    <row r="132" spans="3:9" ht="15.75" customHeight="1" thickTop="1" thickBot="1">
      <c r="C132" s="214">
        <v>72090000</v>
      </c>
      <c r="D132" s="215" t="s">
        <v>412</v>
      </c>
      <c r="E132" s="211">
        <v>0</v>
      </c>
      <c r="F132" s="212">
        <v>72109030</v>
      </c>
      <c r="G132" s="40" t="str">
        <v>Iron or steel products</v>
      </c>
      <c r="H132" s="212">
        <v>72109030</v>
      </c>
      <c r="I132" s="212" t="s">
        <v>412</v>
      </c>
    </row>
    <row r="133" spans="3:9" ht="15.75" customHeight="1" thickTop="1" thickBot="1">
      <c r="C133" s="214">
        <v>72091500</v>
      </c>
      <c r="D133" s="215" t="s">
        <v>412</v>
      </c>
      <c r="E133" s="211">
        <v>1</v>
      </c>
      <c r="F133" s="212">
        <v>72109040</v>
      </c>
      <c r="G133" s="40" t="str">
        <v>Iron or steel products</v>
      </c>
      <c r="H133" s="212">
        <v>72109040</v>
      </c>
      <c r="I133" s="212" t="s">
        <v>412</v>
      </c>
    </row>
    <row r="134" spans="3:9" ht="15.75" customHeight="1" thickTop="1" thickBot="1">
      <c r="C134" s="214">
        <v>72091600</v>
      </c>
      <c r="D134" s="215" t="s">
        <v>412</v>
      </c>
      <c r="E134" s="211">
        <v>0</v>
      </c>
      <c r="F134" s="212">
        <v>72109080</v>
      </c>
      <c r="G134" s="40" t="str">
        <v>Iron or steel products</v>
      </c>
      <c r="H134" s="212">
        <v>72109080</v>
      </c>
      <c r="I134" s="212" t="s">
        <v>412</v>
      </c>
    </row>
    <row r="135" spans="3:9" ht="15.75" customHeight="1" thickTop="1" thickBot="1">
      <c r="C135" s="214">
        <v>72091610</v>
      </c>
      <c r="D135" s="215" t="s">
        <v>412</v>
      </c>
      <c r="E135" s="211">
        <v>1</v>
      </c>
      <c r="F135" s="212">
        <v>72111300</v>
      </c>
      <c r="G135" s="40" t="str">
        <v>Iron or steel products</v>
      </c>
      <c r="H135" s="212">
        <v>72111300</v>
      </c>
      <c r="I135" s="212" t="s">
        <v>412</v>
      </c>
    </row>
    <row r="136" spans="3:9" ht="15.75" customHeight="1" thickTop="1" thickBot="1">
      <c r="C136" s="214">
        <v>72091690</v>
      </c>
      <c r="D136" s="215" t="s">
        <v>412</v>
      </c>
      <c r="E136" s="211">
        <v>1</v>
      </c>
      <c r="F136" s="212">
        <v>72111400</v>
      </c>
      <c r="G136" s="40" t="str">
        <v>Iron or steel products</v>
      </c>
      <c r="H136" s="212">
        <v>72111400</v>
      </c>
      <c r="I136" s="212" t="s">
        <v>412</v>
      </c>
    </row>
    <row r="137" spans="3:9" ht="15.75" customHeight="1" thickTop="1" thickBot="1">
      <c r="C137" s="214">
        <v>72091700</v>
      </c>
      <c r="D137" s="215" t="s">
        <v>412</v>
      </c>
      <c r="E137" s="211">
        <v>0</v>
      </c>
      <c r="F137" s="212">
        <v>72111900</v>
      </c>
      <c r="G137" s="40" t="str">
        <v>Iron or steel products</v>
      </c>
      <c r="H137" s="212">
        <v>72111900</v>
      </c>
      <c r="I137" s="212" t="s">
        <v>412</v>
      </c>
    </row>
    <row r="138" spans="3:9" ht="15.75" customHeight="1" thickTop="1" thickBot="1">
      <c r="C138" s="214">
        <v>72091710</v>
      </c>
      <c r="D138" s="215" t="s">
        <v>412</v>
      </c>
      <c r="E138" s="211">
        <v>1</v>
      </c>
      <c r="F138" s="212">
        <v>72112320</v>
      </c>
      <c r="G138" s="40" t="str">
        <v>Iron or steel products</v>
      </c>
      <c r="H138" s="212">
        <v>72112320</v>
      </c>
      <c r="I138" s="212" t="s">
        <v>412</v>
      </c>
    </row>
    <row r="139" spans="3:9" ht="15.75" customHeight="1" thickTop="1" thickBot="1">
      <c r="C139" s="214">
        <v>72091790</v>
      </c>
      <c r="D139" s="215" t="s">
        <v>412</v>
      </c>
      <c r="E139" s="211">
        <v>1</v>
      </c>
      <c r="F139" s="212">
        <v>72112330</v>
      </c>
      <c r="G139" s="40" t="str">
        <v>Iron or steel products</v>
      </c>
      <c r="H139" s="212">
        <v>72112330</v>
      </c>
      <c r="I139" s="212" t="s">
        <v>412</v>
      </c>
    </row>
    <row r="140" spans="3:9" ht="15.75" customHeight="1" thickTop="1" thickBot="1">
      <c r="C140" s="214">
        <v>72091800</v>
      </c>
      <c r="D140" s="215" t="s">
        <v>412</v>
      </c>
      <c r="E140" s="211">
        <v>0</v>
      </c>
      <c r="F140" s="212">
        <v>72112380</v>
      </c>
      <c r="G140" s="40" t="str">
        <v>Iron or steel products</v>
      </c>
      <c r="H140" s="212">
        <v>72112380</v>
      </c>
      <c r="I140" s="212" t="s">
        <v>412</v>
      </c>
    </row>
    <row r="141" spans="3:9" ht="15.75" customHeight="1" thickTop="1" thickBot="1">
      <c r="C141" s="214">
        <v>72091810</v>
      </c>
      <c r="D141" s="215" t="s">
        <v>412</v>
      </c>
      <c r="E141" s="211">
        <v>1</v>
      </c>
      <c r="F141" s="212">
        <v>72112900</v>
      </c>
      <c r="G141" s="40" t="str">
        <v>Iron or steel products</v>
      </c>
      <c r="H141" s="212">
        <v>72112900</v>
      </c>
      <c r="I141" s="212" t="s">
        <v>412</v>
      </c>
    </row>
    <row r="142" spans="3:9" ht="15.75" customHeight="1" thickTop="1" thickBot="1">
      <c r="C142" s="214">
        <v>72091891</v>
      </c>
      <c r="D142" s="215" t="s">
        <v>412</v>
      </c>
      <c r="E142" s="211">
        <v>1</v>
      </c>
      <c r="F142" s="212">
        <v>72119020</v>
      </c>
      <c r="G142" s="40" t="str">
        <v>Iron or steel products</v>
      </c>
      <c r="H142" s="212">
        <v>72119020</v>
      </c>
      <c r="I142" s="212" t="s">
        <v>412</v>
      </c>
    </row>
    <row r="143" spans="3:9" ht="15.75" customHeight="1" thickTop="1" thickBot="1">
      <c r="C143" s="214">
        <v>72091899</v>
      </c>
      <c r="D143" s="215" t="s">
        <v>412</v>
      </c>
      <c r="E143" s="211">
        <v>1</v>
      </c>
      <c r="F143" s="212">
        <v>72119080</v>
      </c>
      <c r="G143" s="40" t="str">
        <v>Iron or steel products</v>
      </c>
      <c r="H143" s="212">
        <v>72119080</v>
      </c>
      <c r="I143" s="212" t="s">
        <v>412</v>
      </c>
    </row>
    <row r="144" spans="3:9" ht="15.75" customHeight="1" thickTop="1" thickBot="1">
      <c r="C144" s="214">
        <v>72092500</v>
      </c>
      <c r="D144" s="215" t="s">
        <v>412</v>
      </c>
      <c r="E144" s="211">
        <v>1</v>
      </c>
      <c r="F144" s="212">
        <v>72121010</v>
      </c>
      <c r="G144" s="40" t="str">
        <v>Iron or steel products</v>
      </c>
      <c r="H144" s="212">
        <v>72121010</v>
      </c>
      <c r="I144" s="212" t="s">
        <v>412</v>
      </c>
    </row>
    <row r="145" spans="3:9" ht="15.75" customHeight="1" thickTop="1" thickBot="1">
      <c r="C145" s="214">
        <v>72092600</v>
      </c>
      <c r="D145" s="215" t="s">
        <v>412</v>
      </c>
      <c r="E145" s="211">
        <v>0</v>
      </c>
      <c r="F145" s="212">
        <v>72121090</v>
      </c>
      <c r="G145" s="40" t="str">
        <v>Iron or steel products</v>
      </c>
      <c r="H145" s="212">
        <v>72121090</v>
      </c>
      <c r="I145" s="212" t="s">
        <v>412</v>
      </c>
    </row>
    <row r="146" spans="3:9" ht="15.75" customHeight="1" thickTop="1" thickBot="1">
      <c r="C146" s="214">
        <v>72092610</v>
      </c>
      <c r="D146" s="215" t="s">
        <v>412</v>
      </c>
      <c r="E146" s="211">
        <v>1</v>
      </c>
      <c r="F146" s="212">
        <v>72122000</v>
      </c>
      <c r="G146" s="40" t="str">
        <v>Iron or steel products</v>
      </c>
      <c r="H146" s="212">
        <v>72122000</v>
      </c>
      <c r="I146" s="212" t="s">
        <v>412</v>
      </c>
    </row>
    <row r="147" spans="3:9" ht="15.75" customHeight="1" thickTop="1" thickBot="1">
      <c r="C147" s="214">
        <v>72092690</v>
      </c>
      <c r="D147" s="215" t="s">
        <v>412</v>
      </c>
      <c r="E147" s="211">
        <v>1</v>
      </c>
      <c r="F147" s="212">
        <v>72123000</v>
      </c>
      <c r="G147" s="40" t="str">
        <v>Iron or steel products</v>
      </c>
      <c r="H147" s="212">
        <v>72123000</v>
      </c>
      <c r="I147" s="212" t="s">
        <v>412</v>
      </c>
    </row>
    <row r="148" spans="3:9" ht="15.75" customHeight="1" thickTop="1" thickBot="1">
      <c r="C148" s="214">
        <v>72092700</v>
      </c>
      <c r="D148" s="215" t="s">
        <v>412</v>
      </c>
      <c r="E148" s="211">
        <v>0</v>
      </c>
      <c r="F148" s="212">
        <v>72124020</v>
      </c>
      <c r="G148" s="40" t="str">
        <v>Iron or steel products</v>
      </c>
      <c r="H148" s="212">
        <v>72124020</v>
      </c>
      <c r="I148" s="212" t="s">
        <v>412</v>
      </c>
    </row>
    <row r="149" spans="3:9" ht="15.75" customHeight="1" thickTop="1" thickBot="1">
      <c r="C149" s="214">
        <v>72092710</v>
      </c>
      <c r="D149" s="215" t="s">
        <v>412</v>
      </c>
      <c r="E149" s="211">
        <v>1</v>
      </c>
      <c r="F149" s="212">
        <v>72124080</v>
      </c>
      <c r="G149" s="40" t="str">
        <v>Iron or steel products</v>
      </c>
      <c r="H149" s="212">
        <v>72124080</v>
      </c>
      <c r="I149" s="212" t="s">
        <v>412</v>
      </c>
    </row>
    <row r="150" spans="3:9" ht="15.75" customHeight="1" thickTop="1" thickBot="1">
      <c r="C150" s="214">
        <v>72092790</v>
      </c>
      <c r="D150" s="215" t="s">
        <v>412</v>
      </c>
      <c r="E150" s="211">
        <v>1</v>
      </c>
      <c r="F150" s="212">
        <v>72125020</v>
      </c>
      <c r="G150" s="40" t="str">
        <v>Iron or steel products</v>
      </c>
      <c r="H150" s="212">
        <v>72125020</v>
      </c>
      <c r="I150" s="212" t="s">
        <v>412</v>
      </c>
    </row>
    <row r="151" spans="3:9" ht="15.75" customHeight="1" thickTop="1" thickBot="1">
      <c r="C151" s="214">
        <v>72092800</v>
      </c>
      <c r="D151" s="215" t="s">
        <v>412</v>
      </c>
      <c r="E151" s="211">
        <v>0</v>
      </c>
      <c r="F151" s="212">
        <v>72125030</v>
      </c>
      <c r="G151" s="40" t="str">
        <v>Iron or steel products</v>
      </c>
      <c r="H151" s="212">
        <v>72125030</v>
      </c>
      <c r="I151" s="212" t="s">
        <v>412</v>
      </c>
    </row>
    <row r="152" spans="3:9" ht="15.75" customHeight="1" thickTop="1" thickBot="1">
      <c r="C152" s="214">
        <v>72092810</v>
      </c>
      <c r="D152" s="215" t="s">
        <v>412</v>
      </c>
      <c r="E152" s="211">
        <v>1</v>
      </c>
      <c r="F152" s="212">
        <v>72125040</v>
      </c>
      <c r="G152" s="40" t="str">
        <v>Iron or steel products</v>
      </c>
      <c r="H152" s="212">
        <v>72125040</v>
      </c>
      <c r="I152" s="212" t="s">
        <v>412</v>
      </c>
    </row>
    <row r="153" spans="3:9" ht="15.75" customHeight="1" thickTop="1" thickBot="1">
      <c r="C153" s="214">
        <v>72092890</v>
      </c>
      <c r="D153" s="215" t="s">
        <v>412</v>
      </c>
      <c r="E153" s="211">
        <v>1</v>
      </c>
      <c r="F153" s="212">
        <v>72125061</v>
      </c>
      <c r="G153" s="40" t="str">
        <v>Iron or steel products</v>
      </c>
      <c r="H153" s="212">
        <v>72125061</v>
      </c>
      <c r="I153" s="212" t="s">
        <v>412</v>
      </c>
    </row>
    <row r="154" spans="3:9" ht="15.75" customHeight="1" thickTop="1" thickBot="1">
      <c r="C154" s="214">
        <v>72099000</v>
      </c>
      <c r="D154" s="215" t="s">
        <v>412</v>
      </c>
      <c r="E154" s="211">
        <v>0</v>
      </c>
      <c r="F154" s="212">
        <v>72125069</v>
      </c>
      <c r="G154" s="40" t="str">
        <v>Iron or steel products</v>
      </c>
      <c r="H154" s="212">
        <v>72125069</v>
      </c>
      <c r="I154" s="212" t="s">
        <v>412</v>
      </c>
    </row>
    <row r="155" spans="3:9" ht="15.75" customHeight="1" thickTop="1" thickBot="1">
      <c r="C155" s="214">
        <v>72099020</v>
      </c>
      <c r="D155" s="215" t="s">
        <v>412</v>
      </c>
      <c r="E155" s="211">
        <v>1</v>
      </c>
      <c r="F155" s="212">
        <v>72125090</v>
      </c>
      <c r="G155" s="40" t="str">
        <v>Iron or steel products</v>
      </c>
      <c r="H155" s="212">
        <v>72125090</v>
      </c>
      <c r="I155" s="212" t="s">
        <v>412</v>
      </c>
    </row>
    <row r="156" spans="3:9" ht="15.75" customHeight="1" thickTop="1" thickBot="1">
      <c r="C156" s="214">
        <v>72099080</v>
      </c>
      <c r="D156" s="215" t="s">
        <v>412</v>
      </c>
      <c r="E156" s="211">
        <v>1</v>
      </c>
      <c r="F156" s="212">
        <v>72126000</v>
      </c>
      <c r="G156" s="40" t="str">
        <v>Iron or steel products</v>
      </c>
      <c r="H156" s="212">
        <v>72126000</v>
      </c>
      <c r="I156" s="212" t="s">
        <v>412</v>
      </c>
    </row>
    <row r="157" spans="3:9" ht="15.75" customHeight="1" thickTop="1" thickBot="1">
      <c r="C157" s="214">
        <v>72100000</v>
      </c>
      <c r="D157" s="215" t="s">
        <v>412</v>
      </c>
      <c r="E157" s="211">
        <v>0</v>
      </c>
      <c r="F157" s="212">
        <v>72131000</v>
      </c>
      <c r="G157" s="40" t="str">
        <v>Iron or steel products</v>
      </c>
      <c r="H157" s="212">
        <v>72131000</v>
      </c>
      <c r="I157" s="212" t="s">
        <v>412</v>
      </c>
    </row>
    <row r="158" spans="3:9" ht="15.75" customHeight="1" thickTop="1" thickBot="1">
      <c r="C158" s="214">
        <v>72101100</v>
      </c>
      <c r="D158" s="215" t="s">
        <v>412</v>
      </c>
      <c r="E158" s="211">
        <v>1</v>
      </c>
      <c r="F158" s="212">
        <v>72132000</v>
      </c>
      <c r="G158" s="40" t="str">
        <v>Iron or steel products</v>
      </c>
      <c r="H158" s="212">
        <v>72132000</v>
      </c>
      <c r="I158" s="212" t="s">
        <v>412</v>
      </c>
    </row>
    <row r="159" spans="3:9" ht="15.75" customHeight="1" thickTop="1" thickBot="1">
      <c r="C159" s="214">
        <v>72101200</v>
      </c>
      <c r="D159" s="215" t="s">
        <v>412</v>
      </c>
      <c r="E159" s="211">
        <v>0</v>
      </c>
      <c r="F159" s="212">
        <v>72139110</v>
      </c>
      <c r="G159" s="40" t="str">
        <v>Iron or steel products</v>
      </c>
      <c r="H159" s="212">
        <v>72139110</v>
      </c>
      <c r="I159" s="212" t="s">
        <v>412</v>
      </c>
    </row>
    <row r="160" spans="3:9" ht="15.75" customHeight="1" thickTop="1" thickBot="1">
      <c r="C160" s="214">
        <v>72101220</v>
      </c>
      <c r="D160" s="215" t="s">
        <v>412</v>
      </c>
      <c r="E160" s="211">
        <v>1</v>
      </c>
      <c r="F160" s="212">
        <v>72139120</v>
      </c>
      <c r="G160" s="40" t="str">
        <v>Iron or steel products</v>
      </c>
      <c r="H160" s="212">
        <v>72139120</v>
      </c>
      <c r="I160" s="212" t="s">
        <v>412</v>
      </c>
    </row>
    <row r="161" spans="3:9" ht="15.75" customHeight="1" thickTop="1" thickBot="1">
      <c r="C161" s="214">
        <v>72101280</v>
      </c>
      <c r="D161" s="215" t="s">
        <v>412</v>
      </c>
      <c r="E161" s="211">
        <v>1</v>
      </c>
      <c r="F161" s="212">
        <v>72139141</v>
      </c>
      <c r="G161" s="40" t="str">
        <v>Iron or steel products</v>
      </c>
      <c r="H161" s="212">
        <v>72139141</v>
      </c>
      <c r="I161" s="212" t="s">
        <v>412</v>
      </c>
    </row>
    <row r="162" spans="3:9" ht="15.75" customHeight="1" thickTop="1" thickBot="1">
      <c r="C162" s="214">
        <v>72102000</v>
      </c>
      <c r="D162" s="215" t="s">
        <v>412</v>
      </c>
      <c r="E162" s="211">
        <v>1</v>
      </c>
      <c r="F162" s="212">
        <v>72139149</v>
      </c>
      <c r="G162" s="40" t="str">
        <v>Iron or steel products</v>
      </c>
      <c r="H162" s="212">
        <v>72139149</v>
      </c>
      <c r="I162" s="212" t="s">
        <v>412</v>
      </c>
    </row>
    <row r="163" spans="3:9" ht="15.75" customHeight="1" thickTop="1" thickBot="1">
      <c r="C163" s="214">
        <v>72103000</v>
      </c>
      <c r="D163" s="215" t="s">
        <v>412</v>
      </c>
      <c r="E163" s="211">
        <v>1</v>
      </c>
      <c r="F163" s="212">
        <v>72139170</v>
      </c>
      <c r="G163" s="40" t="str">
        <v>Iron or steel products</v>
      </c>
      <c r="H163" s="212">
        <v>72139170</v>
      </c>
      <c r="I163" s="212" t="s">
        <v>412</v>
      </c>
    </row>
    <row r="164" spans="3:9" ht="15.75" customHeight="1" thickTop="1" thickBot="1">
      <c r="C164" s="214">
        <v>72104100</v>
      </c>
      <c r="D164" s="215" t="s">
        <v>412</v>
      </c>
      <c r="E164" s="211">
        <v>1</v>
      </c>
      <c r="F164" s="212">
        <v>72139190</v>
      </c>
      <c r="G164" s="40" t="str">
        <v>Iron or steel products</v>
      </c>
      <c r="H164" s="212">
        <v>72139190</v>
      </c>
      <c r="I164" s="212" t="s">
        <v>412</v>
      </c>
    </row>
    <row r="165" spans="3:9" ht="15.75" customHeight="1" thickTop="1" thickBot="1">
      <c r="C165" s="214">
        <v>72104900</v>
      </c>
      <c r="D165" s="215" t="s">
        <v>412</v>
      </c>
      <c r="E165" s="211">
        <v>1</v>
      </c>
      <c r="F165" s="212">
        <v>72139910</v>
      </c>
      <c r="G165" s="40" t="str">
        <v>Iron or steel products</v>
      </c>
      <c r="H165" s="212">
        <v>72139910</v>
      </c>
      <c r="I165" s="212" t="s">
        <v>412</v>
      </c>
    </row>
    <row r="166" spans="3:9" ht="15.75" customHeight="1" thickTop="1" thickBot="1">
      <c r="C166" s="214">
        <v>72105000</v>
      </c>
      <c r="D166" s="215" t="s">
        <v>412</v>
      </c>
      <c r="E166" s="211">
        <v>1</v>
      </c>
      <c r="F166" s="212">
        <v>72139990</v>
      </c>
      <c r="G166" s="40" t="str">
        <v>Iron or steel products</v>
      </c>
      <c r="H166" s="212">
        <v>72139990</v>
      </c>
      <c r="I166" s="212" t="s">
        <v>412</v>
      </c>
    </row>
    <row r="167" spans="3:9" ht="15.75" customHeight="1" thickTop="1" thickBot="1">
      <c r="C167" s="214">
        <v>72106100</v>
      </c>
      <c r="D167" s="215" t="s">
        <v>412</v>
      </c>
      <c r="E167" s="211">
        <v>1</v>
      </c>
      <c r="F167" s="212">
        <v>72141000</v>
      </c>
      <c r="G167" s="40" t="str">
        <v>Iron or steel products</v>
      </c>
      <c r="H167" s="212">
        <v>72141000</v>
      </c>
      <c r="I167" s="212" t="s">
        <v>412</v>
      </c>
    </row>
    <row r="168" spans="3:9" ht="15.75" customHeight="1" thickTop="1" thickBot="1">
      <c r="C168" s="214">
        <v>72106900</v>
      </c>
      <c r="D168" s="215" t="s">
        <v>412</v>
      </c>
      <c r="E168" s="211">
        <v>1</v>
      </c>
      <c r="F168" s="212">
        <v>72142000</v>
      </c>
      <c r="G168" s="40" t="str">
        <v>Iron or steel products</v>
      </c>
      <c r="H168" s="212">
        <v>72142000</v>
      </c>
      <c r="I168" s="212" t="s">
        <v>412</v>
      </c>
    </row>
    <row r="169" spans="3:9" ht="15.75" customHeight="1" thickTop="1" thickBot="1">
      <c r="C169" s="214">
        <v>72107000</v>
      </c>
      <c r="D169" s="215" t="s">
        <v>412</v>
      </c>
      <c r="E169" s="211">
        <v>0</v>
      </c>
      <c r="F169" s="212">
        <v>72143000</v>
      </c>
      <c r="G169" s="40" t="str">
        <v>Iron or steel products</v>
      </c>
      <c r="H169" s="212">
        <v>72143000</v>
      </c>
      <c r="I169" s="212" t="s">
        <v>412</v>
      </c>
    </row>
    <row r="170" spans="3:9" ht="15.75" customHeight="1" thickTop="1" thickBot="1">
      <c r="C170" s="214">
        <v>72107010</v>
      </c>
      <c r="D170" s="215" t="s">
        <v>412</v>
      </c>
      <c r="E170" s="211">
        <v>1</v>
      </c>
      <c r="F170" s="212">
        <v>72149110</v>
      </c>
      <c r="G170" s="40" t="str">
        <v>Iron or steel products</v>
      </c>
      <c r="H170" s="212">
        <v>72149110</v>
      </c>
      <c r="I170" s="212" t="s">
        <v>412</v>
      </c>
    </row>
    <row r="171" spans="3:9" ht="15.75" customHeight="1" thickTop="1" thickBot="1">
      <c r="C171" s="214">
        <v>72107080</v>
      </c>
      <c r="D171" s="215" t="s">
        <v>412</v>
      </c>
      <c r="E171" s="211">
        <v>1</v>
      </c>
      <c r="F171" s="212">
        <v>72149190</v>
      </c>
      <c r="G171" s="40" t="str">
        <v>Iron or steel products</v>
      </c>
      <c r="H171" s="212">
        <v>72149190</v>
      </c>
      <c r="I171" s="212" t="s">
        <v>412</v>
      </c>
    </row>
    <row r="172" spans="3:9" ht="15.75" customHeight="1" thickTop="1" thickBot="1">
      <c r="C172" s="214">
        <v>72109000</v>
      </c>
      <c r="D172" s="215" t="s">
        <v>412</v>
      </c>
      <c r="E172" s="211">
        <v>0</v>
      </c>
      <c r="F172" s="212">
        <v>72149910</v>
      </c>
      <c r="G172" s="40" t="str">
        <v>Iron or steel products</v>
      </c>
      <c r="H172" s="212">
        <v>72149910</v>
      </c>
      <c r="I172" s="212" t="s">
        <v>412</v>
      </c>
    </row>
    <row r="173" spans="3:9" ht="15.75" customHeight="1" thickTop="1" thickBot="1">
      <c r="C173" s="214">
        <v>72109030</v>
      </c>
      <c r="D173" s="215" t="s">
        <v>412</v>
      </c>
      <c r="E173" s="211">
        <v>1</v>
      </c>
      <c r="F173" s="212">
        <v>72149931</v>
      </c>
      <c r="G173" s="40" t="str">
        <v>Iron or steel products</v>
      </c>
      <c r="H173" s="212">
        <v>72149931</v>
      </c>
      <c r="I173" s="212" t="s">
        <v>412</v>
      </c>
    </row>
    <row r="174" spans="3:9" ht="15.75" customHeight="1" thickTop="1" thickBot="1">
      <c r="C174" s="214">
        <v>72109040</v>
      </c>
      <c r="D174" s="215" t="s">
        <v>412</v>
      </c>
      <c r="E174" s="211">
        <v>1</v>
      </c>
      <c r="F174" s="212">
        <v>72149939</v>
      </c>
      <c r="G174" s="40" t="str">
        <v>Iron or steel products</v>
      </c>
      <c r="H174" s="212">
        <v>72149939</v>
      </c>
      <c r="I174" s="212" t="s">
        <v>412</v>
      </c>
    </row>
    <row r="175" spans="3:9" ht="15.75" customHeight="1" thickTop="1" thickBot="1">
      <c r="C175" s="214">
        <v>72109080</v>
      </c>
      <c r="D175" s="215" t="s">
        <v>412</v>
      </c>
      <c r="E175" s="211">
        <v>1</v>
      </c>
      <c r="F175" s="212">
        <v>72149950</v>
      </c>
      <c r="G175" s="40" t="str">
        <v>Iron or steel products</v>
      </c>
      <c r="H175" s="212">
        <v>72149950</v>
      </c>
      <c r="I175" s="212" t="s">
        <v>412</v>
      </c>
    </row>
    <row r="176" spans="3:9" ht="15.75" customHeight="1" thickTop="1" thickBot="1">
      <c r="C176" s="214">
        <v>72110000</v>
      </c>
      <c r="D176" s="215" t="s">
        <v>412</v>
      </c>
      <c r="E176" s="211">
        <v>0</v>
      </c>
      <c r="F176" s="212">
        <v>72149971</v>
      </c>
      <c r="G176" s="40" t="str">
        <v>Iron or steel products</v>
      </c>
      <c r="H176" s="212">
        <v>72149971</v>
      </c>
      <c r="I176" s="212" t="s">
        <v>412</v>
      </c>
    </row>
    <row r="177" spans="3:9" ht="15.75" customHeight="1" thickTop="1" thickBot="1">
      <c r="C177" s="214">
        <v>72111300</v>
      </c>
      <c r="D177" s="215" t="s">
        <v>412</v>
      </c>
      <c r="E177" s="211">
        <v>1</v>
      </c>
      <c r="F177" s="212">
        <v>72149979</v>
      </c>
      <c r="G177" s="40" t="str">
        <v>Iron or steel products</v>
      </c>
      <c r="H177" s="212">
        <v>72149979</v>
      </c>
      <c r="I177" s="212" t="s">
        <v>412</v>
      </c>
    </row>
    <row r="178" spans="3:9" ht="15.75" customHeight="1" thickTop="1" thickBot="1">
      <c r="C178" s="214">
        <v>72111400</v>
      </c>
      <c r="D178" s="215" t="s">
        <v>412</v>
      </c>
      <c r="E178" s="211">
        <v>1</v>
      </c>
      <c r="F178" s="212">
        <v>72149995</v>
      </c>
      <c r="G178" s="40" t="str">
        <v>Iron or steel products</v>
      </c>
      <c r="H178" s="212">
        <v>72149995</v>
      </c>
      <c r="I178" s="212" t="s">
        <v>412</v>
      </c>
    </row>
    <row r="179" spans="3:9" ht="15.75" customHeight="1" thickTop="1" thickBot="1">
      <c r="C179" s="214">
        <v>72111900</v>
      </c>
      <c r="D179" s="215" t="s">
        <v>412</v>
      </c>
      <c r="E179" s="211">
        <v>1</v>
      </c>
      <c r="F179" s="212">
        <v>72151000</v>
      </c>
      <c r="G179" s="40" t="str">
        <v>Iron or steel products</v>
      </c>
      <c r="H179" s="212">
        <v>72151000</v>
      </c>
      <c r="I179" s="212" t="s">
        <v>412</v>
      </c>
    </row>
    <row r="180" spans="3:9" ht="15.75" customHeight="1" thickTop="1" thickBot="1">
      <c r="C180" s="214">
        <v>72112300</v>
      </c>
      <c r="D180" s="215" t="s">
        <v>412</v>
      </c>
      <c r="E180" s="211">
        <v>0</v>
      </c>
      <c r="F180" s="212">
        <v>72155011</v>
      </c>
      <c r="G180" s="40" t="str">
        <v>Iron or steel products</v>
      </c>
      <c r="H180" s="212">
        <v>72155011</v>
      </c>
      <c r="I180" s="212" t="s">
        <v>412</v>
      </c>
    </row>
    <row r="181" spans="3:9" ht="15.75" customHeight="1" thickTop="1" thickBot="1">
      <c r="C181" s="214">
        <v>72112320</v>
      </c>
      <c r="D181" s="215" t="s">
        <v>412</v>
      </c>
      <c r="E181" s="211">
        <v>1</v>
      </c>
      <c r="F181" s="212">
        <v>72155019</v>
      </c>
      <c r="G181" s="40" t="str">
        <v>Iron or steel products</v>
      </c>
      <c r="H181" s="212">
        <v>72155019</v>
      </c>
      <c r="I181" s="212" t="s">
        <v>412</v>
      </c>
    </row>
    <row r="182" spans="3:9" ht="15.75" customHeight="1" thickTop="1" thickBot="1">
      <c r="C182" s="214">
        <v>72112330</v>
      </c>
      <c r="D182" s="215" t="s">
        <v>412</v>
      </c>
      <c r="E182" s="211">
        <v>1</v>
      </c>
      <c r="F182" s="212">
        <v>72155080</v>
      </c>
      <c r="G182" s="40" t="str">
        <v>Iron or steel products</v>
      </c>
      <c r="H182" s="212">
        <v>72155080</v>
      </c>
      <c r="I182" s="212" t="s">
        <v>412</v>
      </c>
    </row>
    <row r="183" spans="3:9" ht="15.75" customHeight="1" thickTop="1" thickBot="1">
      <c r="C183" s="214">
        <v>72112380</v>
      </c>
      <c r="D183" s="215" t="s">
        <v>412</v>
      </c>
      <c r="E183" s="211">
        <v>1</v>
      </c>
      <c r="F183" s="212">
        <v>72159000</v>
      </c>
      <c r="G183" s="40" t="str">
        <v>Iron or steel products</v>
      </c>
      <c r="H183" s="212">
        <v>72159000</v>
      </c>
      <c r="I183" s="212" t="s">
        <v>412</v>
      </c>
    </row>
    <row r="184" spans="3:9" ht="15.75" customHeight="1" thickTop="1" thickBot="1">
      <c r="C184" s="214">
        <v>72112900</v>
      </c>
      <c r="D184" s="215" t="s">
        <v>412</v>
      </c>
      <c r="E184" s="211">
        <v>1</v>
      </c>
      <c r="F184" s="212">
        <v>72161000</v>
      </c>
      <c r="G184" s="40" t="str">
        <v>Iron or steel products</v>
      </c>
      <c r="H184" s="212">
        <v>72161000</v>
      </c>
      <c r="I184" s="212" t="s">
        <v>412</v>
      </c>
    </row>
    <row r="185" spans="3:9" ht="15.75" customHeight="1" thickTop="1" thickBot="1">
      <c r="C185" s="214">
        <v>72119000</v>
      </c>
      <c r="D185" s="215" t="s">
        <v>412</v>
      </c>
      <c r="E185" s="211">
        <v>0</v>
      </c>
      <c r="F185" s="212">
        <v>72162100</v>
      </c>
      <c r="G185" s="40" t="str">
        <v>Iron or steel products</v>
      </c>
      <c r="H185" s="212">
        <v>72162100</v>
      </c>
      <c r="I185" s="212" t="s">
        <v>412</v>
      </c>
    </row>
    <row r="186" spans="3:9" ht="15.75" customHeight="1" thickTop="1" thickBot="1">
      <c r="C186" s="214">
        <v>72119020</v>
      </c>
      <c r="D186" s="215" t="s">
        <v>412</v>
      </c>
      <c r="E186" s="211">
        <v>1</v>
      </c>
      <c r="F186" s="212">
        <v>72162200</v>
      </c>
      <c r="G186" s="40" t="str">
        <v>Iron or steel products</v>
      </c>
      <c r="H186" s="212">
        <v>72162200</v>
      </c>
      <c r="I186" s="212" t="s">
        <v>412</v>
      </c>
    </row>
    <row r="187" spans="3:9" ht="15.75" customHeight="1" thickTop="1" thickBot="1">
      <c r="C187" s="214">
        <v>72119080</v>
      </c>
      <c r="D187" s="215" t="s">
        <v>412</v>
      </c>
      <c r="E187" s="211">
        <v>1</v>
      </c>
      <c r="F187" s="212">
        <v>72163110</v>
      </c>
      <c r="G187" s="40" t="str">
        <v>Iron or steel products</v>
      </c>
      <c r="H187" s="212">
        <v>72163110</v>
      </c>
      <c r="I187" s="212" t="s">
        <v>412</v>
      </c>
    </row>
    <row r="188" spans="3:9" ht="15.75" customHeight="1" thickTop="1" thickBot="1">
      <c r="C188" s="214">
        <v>72120000</v>
      </c>
      <c r="D188" s="215" t="s">
        <v>412</v>
      </c>
      <c r="E188" s="211">
        <v>0</v>
      </c>
      <c r="F188" s="212">
        <v>72163190</v>
      </c>
      <c r="G188" s="40" t="str">
        <v>Iron or steel products</v>
      </c>
      <c r="H188" s="212">
        <v>72163190</v>
      </c>
      <c r="I188" s="212" t="s">
        <v>412</v>
      </c>
    </row>
    <row r="189" spans="3:9" ht="15.75" customHeight="1" thickTop="1" thickBot="1">
      <c r="C189" s="214">
        <v>72121000</v>
      </c>
      <c r="D189" s="215" t="s">
        <v>412</v>
      </c>
      <c r="E189" s="211">
        <v>0</v>
      </c>
      <c r="F189" s="212">
        <v>72163211</v>
      </c>
      <c r="G189" s="40" t="str">
        <v>Iron or steel products</v>
      </c>
      <c r="H189" s="212">
        <v>72163211</v>
      </c>
      <c r="I189" s="212" t="s">
        <v>412</v>
      </c>
    </row>
    <row r="190" spans="3:9" ht="15.75" customHeight="1" thickTop="1" thickBot="1">
      <c r="C190" s="214">
        <v>72121010</v>
      </c>
      <c r="D190" s="215" t="s">
        <v>412</v>
      </c>
      <c r="E190" s="211">
        <v>1</v>
      </c>
      <c r="F190" s="212">
        <v>72163219</v>
      </c>
      <c r="G190" s="40" t="str">
        <v>Iron or steel products</v>
      </c>
      <c r="H190" s="212">
        <v>72163219</v>
      </c>
      <c r="I190" s="212" t="s">
        <v>412</v>
      </c>
    </row>
    <row r="191" spans="3:9" ht="15.75" customHeight="1" thickTop="1" thickBot="1">
      <c r="C191" s="214">
        <v>72121090</v>
      </c>
      <c r="D191" s="215" t="s">
        <v>412</v>
      </c>
      <c r="E191" s="211">
        <v>1</v>
      </c>
      <c r="F191" s="212">
        <v>72163291</v>
      </c>
      <c r="G191" s="40" t="str">
        <v>Iron or steel products</v>
      </c>
      <c r="H191" s="212">
        <v>72163291</v>
      </c>
      <c r="I191" s="212" t="s">
        <v>412</v>
      </c>
    </row>
    <row r="192" spans="3:9" ht="15.75" customHeight="1" thickTop="1" thickBot="1">
      <c r="C192" s="214">
        <v>72122000</v>
      </c>
      <c r="D192" s="215" t="s">
        <v>412</v>
      </c>
      <c r="E192" s="211">
        <v>1</v>
      </c>
      <c r="F192" s="212">
        <v>72163299</v>
      </c>
      <c r="G192" s="40" t="str">
        <v>Iron or steel products</v>
      </c>
      <c r="H192" s="212">
        <v>72163299</v>
      </c>
      <c r="I192" s="212" t="s">
        <v>412</v>
      </c>
    </row>
    <row r="193" spans="3:9" ht="15.75" customHeight="1" thickTop="1" thickBot="1">
      <c r="C193" s="214">
        <v>72123000</v>
      </c>
      <c r="D193" s="215" t="s">
        <v>412</v>
      </c>
      <c r="E193" s="211">
        <v>1</v>
      </c>
      <c r="F193" s="212">
        <v>72163310</v>
      </c>
      <c r="G193" s="40" t="str">
        <v>Iron or steel products</v>
      </c>
      <c r="H193" s="212">
        <v>72163310</v>
      </c>
      <c r="I193" s="212" t="s">
        <v>412</v>
      </c>
    </row>
    <row r="194" spans="3:9" ht="15.75" customHeight="1" thickTop="1" thickBot="1">
      <c r="C194" s="214">
        <v>72124000</v>
      </c>
      <c r="D194" s="215" t="s">
        <v>412</v>
      </c>
      <c r="E194" s="211">
        <v>0</v>
      </c>
      <c r="F194" s="212">
        <v>72163390</v>
      </c>
      <c r="G194" s="40" t="str">
        <v>Iron or steel products</v>
      </c>
      <c r="H194" s="212">
        <v>72163390</v>
      </c>
      <c r="I194" s="212" t="s">
        <v>412</v>
      </c>
    </row>
    <row r="195" spans="3:9" ht="15.75" customHeight="1" thickTop="1" thickBot="1">
      <c r="C195" s="214">
        <v>72124020</v>
      </c>
      <c r="D195" s="215" t="s">
        <v>412</v>
      </c>
      <c r="E195" s="211">
        <v>1</v>
      </c>
      <c r="F195" s="212">
        <v>72164010</v>
      </c>
      <c r="G195" s="40" t="str">
        <v>Iron or steel products</v>
      </c>
      <c r="H195" s="212">
        <v>72164010</v>
      </c>
      <c r="I195" s="212" t="s">
        <v>412</v>
      </c>
    </row>
    <row r="196" spans="3:9" ht="15.75" customHeight="1" thickTop="1" thickBot="1">
      <c r="C196" s="214">
        <v>72124080</v>
      </c>
      <c r="D196" s="215" t="s">
        <v>412</v>
      </c>
      <c r="E196" s="211">
        <v>1</v>
      </c>
      <c r="F196" s="212">
        <v>72164090</v>
      </c>
      <c r="G196" s="40" t="str">
        <v>Iron or steel products</v>
      </c>
      <c r="H196" s="212">
        <v>72164090</v>
      </c>
      <c r="I196" s="212" t="s">
        <v>412</v>
      </c>
    </row>
    <row r="197" spans="3:9" ht="15.75" customHeight="1" thickTop="1" thickBot="1">
      <c r="C197" s="214">
        <v>72125000</v>
      </c>
      <c r="D197" s="215" t="s">
        <v>412</v>
      </c>
      <c r="E197" s="211">
        <v>0</v>
      </c>
      <c r="F197" s="212">
        <v>72165010</v>
      </c>
      <c r="G197" s="40" t="str">
        <v>Iron or steel products</v>
      </c>
      <c r="H197" s="212">
        <v>72165010</v>
      </c>
      <c r="I197" s="212" t="s">
        <v>412</v>
      </c>
    </row>
    <row r="198" spans="3:9" ht="15.75" customHeight="1" thickTop="1" thickBot="1">
      <c r="C198" s="214">
        <v>72125020</v>
      </c>
      <c r="D198" s="215" t="s">
        <v>412</v>
      </c>
      <c r="E198" s="211">
        <v>1</v>
      </c>
      <c r="F198" s="212">
        <v>72165091</v>
      </c>
      <c r="G198" s="40" t="str">
        <v>Iron or steel products</v>
      </c>
      <c r="H198" s="212">
        <v>72165091</v>
      </c>
      <c r="I198" s="212" t="s">
        <v>412</v>
      </c>
    </row>
    <row r="199" spans="3:9" ht="15.75" customHeight="1" thickTop="1" thickBot="1">
      <c r="C199" s="214">
        <v>72125030</v>
      </c>
      <c r="D199" s="215" t="s">
        <v>412</v>
      </c>
      <c r="E199" s="211">
        <v>1</v>
      </c>
      <c r="F199" s="212">
        <v>72165099</v>
      </c>
      <c r="G199" s="40" t="str">
        <v>Iron or steel products</v>
      </c>
      <c r="H199" s="212">
        <v>72165099</v>
      </c>
      <c r="I199" s="212" t="s">
        <v>412</v>
      </c>
    </row>
    <row r="200" spans="3:9" ht="15.75" customHeight="1" thickTop="1" thickBot="1">
      <c r="C200" s="214">
        <v>72125040</v>
      </c>
      <c r="D200" s="215" t="s">
        <v>412</v>
      </c>
      <c r="E200" s="211">
        <v>1</v>
      </c>
      <c r="F200" s="212">
        <v>72166110</v>
      </c>
      <c r="G200" s="40" t="str">
        <v>Iron or steel products</v>
      </c>
      <c r="H200" s="212">
        <v>72166110</v>
      </c>
      <c r="I200" s="212" t="s">
        <v>412</v>
      </c>
    </row>
    <row r="201" spans="3:9" ht="15.75" customHeight="1" thickTop="1" thickBot="1">
      <c r="C201" s="214">
        <v>72125061</v>
      </c>
      <c r="D201" s="215" t="s">
        <v>412</v>
      </c>
      <c r="E201" s="211">
        <v>1</v>
      </c>
      <c r="F201" s="212">
        <v>72166190</v>
      </c>
      <c r="G201" s="40" t="str">
        <v>Iron or steel products</v>
      </c>
      <c r="H201" s="212">
        <v>72166190</v>
      </c>
      <c r="I201" s="212" t="s">
        <v>412</v>
      </c>
    </row>
    <row r="202" spans="3:9" ht="15.75" customHeight="1" thickTop="1" thickBot="1">
      <c r="C202" s="214">
        <v>72125069</v>
      </c>
      <c r="D202" s="215" t="s">
        <v>412</v>
      </c>
      <c r="E202" s="211">
        <v>1</v>
      </c>
      <c r="F202" s="212">
        <v>72166900</v>
      </c>
      <c r="G202" s="40" t="str">
        <v>Iron or steel products</v>
      </c>
      <c r="H202" s="212">
        <v>72166900</v>
      </c>
      <c r="I202" s="212" t="s">
        <v>412</v>
      </c>
    </row>
    <row r="203" spans="3:9" ht="15.75" customHeight="1" thickTop="1" thickBot="1">
      <c r="C203" s="214">
        <v>72125090</v>
      </c>
      <c r="D203" s="215" t="s">
        <v>412</v>
      </c>
      <c r="E203" s="211">
        <v>1</v>
      </c>
      <c r="F203" s="212">
        <v>72169110</v>
      </c>
      <c r="G203" s="40" t="str">
        <v>Iron or steel products</v>
      </c>
      <c r="H203" s="212">
        <v>72169110</v>
      </c>
      <c r="I203" s="212" t="s">
        <v>412</v>
      </c>
    </row>
    <row r="204" spans="3:9" ht="15.75" customHeight="1" thickTop="1" thickBot="1">
      <c r="C204" s="214">
        <v>72126000</v>
      </c>
      <c r="D204" s="215" t="s">
        <v>412</v>
      </c>
      <c r="E204" s="211">
        <v>1</v>
      </c>
      <c r="F204" s="212">
        <v>72169180</v>
      </c>
      <c r="G204" s="40" t="str">
        <v>Iron or steel products</v>
      </c>
      <c r="H204" s="212">
        <v>72169180</v>
      </c>
      <c r="I204" s="212" t="s">
        <v>412</v>
      </c>
    </row>
    <row r="205" spans="3:9" ht="15.75" customHeight="1" thickTop="1" thickBot="1">
      <c r="C205" s="214">
        <v>72130000</v>
      </c>
      <c r="D205" s="215" t="s">
        <v>412</v>
      </c>
      <c r="E205" s="211">
        <v>0</v>
      </c>
      <c r="F205" s="212">
        <v>72169900</v>
      </c>
      <c r="G205" s="40" t="str">
        <v>Iron or steel products</v>
      </c>
      <c r="H205" s="212">
        <v>72169900</v>
      </c>
      <c r="I205" s="212" t="s">
        <v>412</v>
      </c>
    </row>
    <row r="206" spans="3:9" ht="15.75" customHeight="1" thickTop="1" thickBot="1">
      <c r="C206" s="214">
        <v>72131000</v>
      </c>
      <c r="D206" s="215" t="s">
        <v>412</v>
      </c>
      <c r="E206" s="211">
        <v>1</v>
      </c>
      <c r="F206" s="212">
        <v>72171010</v>
      </c>
      <c r="G206" s="40" t="str">
        <v>Iron or steel products</v>
      </c>
      <c r="H206" s="212">
        <v>72171010</v>
      </c>
      <c r="I206" s="212" t="s">
        <v>412</v>
      </c>
    </row>
    <row r="207" spans="3:9" ht="15.75" customHeight="1" thickTop="1" thickBot="1">
      <c r="C207" s="214">
        <v>72132000</v>
      </c>
      <c r="D207" s="215" t="s">
        <v>412</v>
      </c>
      <c r="E207" s="211">
        <v>1</v>
      </c>
      <c r="F207" s="212">
        <v>72171031</v>
      </c>
      <c r="G207" s="40" t="str">
        <v>Iron or steel products</v>
      </c>
      <c r="H207" s="212">
        <v>72171031</v>
      </c>
      <c r="I207" s="212" t="s">
        <v>412</v>
      </c>
    </row>
    <row r="208" spans="3:9" ht="15.75" customHeight="1" thickTop="1" thickBot="1">
      <c r="C208" s="214">
        <v>72139100</v>
      </c>
      <c r="D208" s="215" t="s">
        <v>412</v>
      </c>
      <c r="E208" s="211">
        <v>0</v>
      </c>
      <c r="F208" s="212">
        <v>72171039</v>
      </c>
      <c r="G208" s="40" t="str">
        <v>Iron or steel products</v>
      </c>
      <c r="H208" s="212">
        <v>72171039</v>
      </c>
      <c r="I208" s="212" t="s">
        <v>412</v>
      </c>
    </row>
    <row r="209" spans="3:9" ht="15.75" customHeight="1" thickTop="1" thickBot="1">
      <c r="C209" s="214">
        <v>72139110</v>
      </c>
      <c r="D209" s="215" t="s">
        <v>412</v>
      </c>
      <c r="E209" s="211">
        <v>1</v>
      </c>
      <c r="F209" s="212">
        <v>72171050</v>
      </c>
      <c r="G209" s="40" t="str">
        <v>Iron or steel products</v>
      </c>
      <c r="H209" s="212">
        <v>72171050</v>
      </c>
      <c r="I209" s="212" t="s">
        <v>412</v>
      </c>
    </row>
    <row r="210" spans="3:9" ht="15.75" customHeight="1" thickTop="1" thickBot="1">
      <c r="C210" s="214">
        <v>72139120</v>
      </c>
      <c r="D210" s="215" t="s">
        <v>412</v>
      </c>
      <c r="E210" s="211">
        <v>1</v>
      </c>
      <c r="F210" s="212">
        <v>72171090</v>
      </c>
      <c r="G210" s="40" t="str">
        <v>Iron or steel products</v>
      </c>
      <c r="H210" s="212">
        <v>72171090</v>
      </c>
      <c r="I210" s="212" t="s">
        <v>412</v>
      </c>
    </row>
    <row r="211" spans="3:9" ht="15.75" customHeight="1" thickTop="1" thickBot="1">
      <c r="C211" s="214">
        <v>72139141</v>
      </c>
      <c r="D211" s="215" t="s">
        <v>412</v>
      </c>
      <c r="E211" s="211">
        <v>1</v>
      </c>
      <c r="F211" s="212">
        <v>72172010</v>
      </c>
      <c r="G211" s="40" t="str">
        <v>Iron or steel products</v>
      </c>
      <c r="H211" s="212">
        <v>72172010</v>
      </c>
      <c r="I211" s="212" t="s">
        <v>412</v>
      </c>
    </row>
    <row r="212" spans="3:9" ht="15.75" customHeight="1" thickTop="1" thickBot="1">
      <c r="C212" s="214">
        <v>72139149</v>
      </c>
      <c r="D212" s="215" t="s">
        <v>412</v>
      </c>
      <c r="E212" s="211">
        <v>1</v>
      </c>
      <c r="F212" s="212">
        <v>72172030</v>
      </c>
      <c r="G212" s="40" t="str">
        <v>Iron or steel products</v>
      </c>
      <c r="H212" s="212">
        <v>72172030</v>
      </c>
      <c r="I212" s="212" t="s">
        <v>412</v>
      </c>
    </row>
    <row r="213" spans="3:9" ht="15.75" customHeight="1" thickTop="1" thickBot="1">
      <c r="C213" s="214">
        <v>72139170</v>
      </c>
      <c r="D213" s="215" t="s">
        <v>412</v>
      </c>
      <c r="E213" s="211">
        <v>1</v>
      </c>
      <c r="F213" s="212">
        <v>72172050</v>
      </c>
      <c r="G213" s="40" t="str">
        <v>Iron or steel products</v>
      </c>
      <c r="H213" s="212">
        <v>72172050</v>
      </c>
      <c r="I213" s="212" t="s">
        <v>412</v>
      </c>
    </row>
    <row r="214" spans="3:9" ht="15.75" customHeight="1" thickTop="1" thickBot="1">
      <c r="C214" s="214">
        <v>72139190</v>
      </c>
      <c r="D214" s="215" t="s">
        <v>412</v>
      </c>
      <c r="E214" s="211">
        <v>1</v>
      </c>
      <c r="F214" s="212">
        <v>72172090</v>
      </c>
      <c r="G214" s="40" t="str">
        <v>Iron or steel products</v>
      </c>
      <c r="H214" s="212">
        <v>72172090</v>
      </c>
      <c r="I214" s="212" t="s">
        <v>412</v>
      </c>
    </row>
    <row r="215" spans="3:9" ht="15.75" customHeight="1" thickTop="1" thickBot="1">
      <c r="C215" s="214">
        <v>72139900</v>
      </c>
      <c r="D215" s="215" t="s">
        <v>412</v>
      </c>
      <c r="E215" s="211">
        <v>0</v>
      </c>
      <c r="F215" s="212">
        <v>72173041</v>
      </c>
      <c r="G215" s="40" t="str">
        <v>Iron or steel products</v>
      </c>
      <c r="H215" s="212">
        <v>72173041</v>
      </c>
      <c r="I215" s="212" t="s">
        <v>412</v>
      </c>
    </row>
    <row r="216" spans="3:9" ht="15.75" customHeight="1" thickTop="1" thickBot="1">
      <c r="C216" s="214">
        <v>72139910</v>
      </c>
      <c r="D216" s="215" t="s">
        <v>412</v>
      </c>
      <c r="E216" s="211">
        <v>1</v>
      </c>
      <c r="F216" s="212">
        <v>72173049</v>
      </c>
      <c r="G216" s="40" t="str">
        <v>Iron or steel products</v>
      </c>
      <c r="H216" s="212">
        <v>72173049</v>
      </c>
      <c r="I216" s="212" t="s">
        <v>412</v>
      </c>
    </row>
    <row r="217" spans="3:9" ht="15.75" customHeight="1" thickTop="1" thickBot="1">
      <c r="C217" s="214">
        <v>72139990</v>
      </c>
      <c r="D217" s="215" t="s">
        <v>412</v>
      </c>
      <c r="E217" s="211">
        <v>1</v>
      </c>
      <c r="F217" s="212">
        <v>72173050</v>
      </c>
      <c r="G217" s="40" t="str">
        <v>Iron or steel products</v>
      </c>
      <c r="H217" s="212">
        <v>72173050</v>
      </c>
      <c r="I217" s="212" t="s">
        <v>412</v>
      </c>
    </row>
    <row r="218" spans="3:9" ht="15.75" customHeight="1" thickTop="1" thickBot="1">
      <c r="C218" s="214">
        <v>72140000</v>
      </c>
      <c r="D218" s="215" t="s">
        <v>412</v>
      </c>
      <c r="E218" s="211">
        <v>0</v>
      </c>
      <c r="F218" s="212">
        <v>72173090</v>
      </c>
      <c r="G218" s="40" t="str">
        <v>Iron or steel products</v>
      </c>
      <c r="H218" s="212">
        <v>72173090</v>
      </c>
      <c r="I218" s="212" t="s">
        <v>412</v>
      </c>
    </row>
    <row r="219" spans="3:9" ht="15.75" customHeight="1" thickTop="1" thickBot="1">
      <c r="C219" s="214">
        <v>72141000</v>
      </c>
      <c r="D219" s="215" t="s">
        <v>412</v>
      </c>
      <c r="E219" s="211">
        <v>1</v>
      </c>
      <c r="F219" s="212">
        <v>72179020</v>
      </c>
      <c r="G219" s="40" t="str">
        <v>Iron or steel products</v>
      </c>
      <c r="H219" s="212">
        <v>72179020</v>
      </c>
      <c r="I219" s="212" t="s">
        <v>412</v>
      </c>
    </row>
    <row r="220" spans="3:9" ht="15.75" customHeight="1" thickTop="1" thickBot="1">
      <c r="C220" s="214">
        <v>72142000</v>
      </c>
      <c r="D220" s="215" t="s">
        <v>412</v>
      </c>
      <c r="E220" s="211">
        <v>1</v>
      </c>
      <c r="F220" s="212">
        <v>72179050</v>
      </c>
      <c r="G220" s="40" t="str">
        <v>Iron or steel products</v>
      </c>
      <c r="H220" s="212">
        <v>72179050</v>
      </c>
      <c r="I220" s="212" t="s">
        <v>412</v>
      </c>
    </row>
    <row r="221" spans="3:9" ht="15.75" customHeight="1" thickTop="1" thickBot="1">
      <c r="C221" s="214">
        <v>72143000</v>
      </c>
      <c r="D221" s="215" t="s">
        <v>412</v>
      </c>
      <c r="E221" s="211">
        <v>1</v>
      </c>
      <c r="F221" s="212">
        <v>72179090</v>
      </c>
      <c r="G221" s="40" t="str">
        <v>Iron or steel products</v>
      </c>
      <c r="H221" s="212">
        <v>72179090</v>
      </c>
      <c r="I221" s="212" t="s">
        <v>412</v>
      </c>
    </row>
    <row r="222" spans="3:9" ht="15.75" customHeight="1" thickTop="1" thickBot="1">
      <c r="C222" s="214">
        <v>72149100</v>
      </c>
      <c r="D222" s="215" t="s">
        <v>412</v>
      </c>
      <c r="E222" s="211">
        <v>0</v>
      </c>
      <c r="F222" s="212">
        <v>72181000</v>
      </c>
      <c r="G222" s="40" t="str">
        <v>Crude steel</v>
      </c>
      <c r="H222" s="212">
        <v>72181000</v>
      </c>
      <c r="I222" s="212" t="s">
        <v>1220</v>
      </c>
    </row>
    <row r="223" spans="3:9" ht="15.75" customHeight="1" thickTop="1" thickBot="1">
      <c r="C223" s="214">
        <v>72149110</v>
      </c>
      <c r="D223" s="215" t="s">
        <v>412</v>
      </c>
      <c r="E223" s="211">
        <v>1</v>
      </c>
      <c r="F223" s="212">
        <v>72189110</v>
      </c>
      <c r="G223" s="40" t="str">
        <v>Crude steel</v>
      </c>
      <c r="H223" s="212">
        <v>72189110</v>
      </c>
      <c r="I223" s="212" t="s">
        <v>1220</v>
      </c>
    </row>
    <row r="224" spans="3:9" ht="15.75" customHeight="1" thickTop="1" thickBot="1">
      <c r="C224" s="214">
        <v>72149190</v>
      </c>
      <c r="D224" s="215" t="s">
        <v>412</v>
      </c>
      <c r="E224" s="211">
        <v>1</v>
      </c>
      <c r="F224" s="212">
        <v>72189180</v>
      </c>
      <c r="G224" s="40" t="str">
        <v>Crude steel</v>
      </c>
      <c r="H224" s="212">
        <v>72189180</v>
      </c>
      <c r="I224" s="212" t="s">
        <v>1220</v>
      </c>
    </row>
    <row r="225" spans="3:9" ht="15.75" customHeight="1" thickTop="1" thickBot="1">
      <c r="C225" s="214">
        <v>72149900</v>
      </c>
      <c r="D225" s="215" t="s">
        <v>412</v>
      </c>
      <c r="E225" s="211">
        <v>0</v>
      </c>
      <c r="F225" s="212">
        <v>72189911</v>
      </c>
      <c r="G225" s="40" t="str">
        <v>Crude steel</v>
      </c>
      <c r="H225" s="212">
        <v>72189911</v>
      </c>
      <c r="I225" s="212" t="s">
        <v>1220</v>
      </c>
    </row>
    <row r="226" spans="3:9" ht="15.75" customHeight="1" thickTop="1" thickBot="1">
      <c r="C226" s="214">
        <v>72149910</v>
      </c>
      <c r="D226" s="215" t="s">
        <v>412</v>
      </c>
      <c r="E226" s="211">
        <v>1</v>
      </c>
      <c r="F226" s="212">
        <v>72189919</v>
      </c>
      <c r="G226" s="40" t="str">
        <v>Crude steel</v>
      </c>
      <c r="H226" s="212">
        <v>72189919</v>
      </c>
      <c r="I226" s="212" t="s">
        <v>1220</v>
      </c>
    </row>
    <row r="227" spans="3:9" ht="15.75" customHeight="1" thickTop="1" thickBot="1">
      <c r="C227" s="214">
        <v>72149931</v>
      </c>
      <c r="D227" s="215" t="s">
        <v>412</v>
      </c>
      <c r="E227" s="211">
        <v>1</v>
      </c>
      <c r="F227" s="212">
        <v>72189920</v>
      </c>
      <c r="G227" s="40" t="str">
        <v>Crude steel</v>
      </c>
      <c r="H227" s="212">
        <v>72189920</v>
      </c>
      <c r="I227" s="212" t="s">
        <v>1220</v>
      </c>
    </row>
    <row r="228" spans="3:9" ht="15.75" customHeight="1" thickTop="1" thickBot="1">
      <c r="C228" s="214">
        <v>72149939</v>
      </c>
      <c r="D228" s="215" t="s">
        <v>412</v>
      </c>
      <c r="E228" s="211">
        <v>1</v>
      </c>
      <c r="F228" s="212">
        <v>72189980</v>
      </c>
      <c r="G228" s="40" t="str">
        <v>Crude steel</v>
      </c>
      <c r="H228" s="212">
        <v>72189980</v>
      </c>
      <c r="I228" s="212" t="s">
        <v>1220</v>
      </c>
    </row>
    <row r="229" spans="3:9" ht="15.75" customHeight="1" thickTop="1" thickBot="1">
      <c r="C229" s="214">
        <v>72149950</v>
      </c>
      <c r="D229" s="215" t="s">
        <v>412</v>
      </c>
      <c r="E229" s="211">
        <v>1</v>
      </c>
      <c r="F229" s="212">
        <v>72191100</v>
      </c>
      <c r="G229" s="40" t="str">
        <v>Iron or steel products</v>
      </c>
      <c r="H229" s="212">
        <v>72191100</v>
      </c>
      <c r="I229" s="212" t="s">
        <v>412</v>
      </c>
    </row>
    <row r="230" spans="3:9" ht="15.75" customHeight="1" thickTop="1" thickBot="1">
      <c r="C230" s="214">
        <v>72149971</v>
      </c>
      <c r="D230" s="215" t="s">
        <v>412</v>
      </c>
      <c r="E230" s="211">
        <v>1</v>
      </c>
      <c r="F230" s="212">
        <v>72191210</v>
      </c>
      <c r="G230" s="40" t="str">
        <v>Iron or steel products</v>
      </c>
      <c r="H230" s="212">
        <v>72191210</v>
      </c>
      <c r="I230" s="212" t="s">
        <v>412</v>
      </c>
    </row>
    <row r="231" spans="3:9" ht="15.75" customHeight="1" thickTop="1" thickBot="1">
      <c r="C231" s="214">
        <v>72149979</v>
      </c>
      <c r="D231" s="215" t="s">
        <v>412</v>
      </c>
      <c r="E231" s="211">
        <v>1</v>
      </c>
      <c r="F231" s="212">
        <v>72191290</v>
      </c>
      <c r="G231" s="40" t="str">
        <v>Iron or steel products</v>
      </c>
      <c r="H231" s="212">
        <v>72191290</v>
      </c>
      <c r="I231" s="212" t="s">
        <v>412</v>
      </c>
    </row>
    <row r="232" spans="3:9" ht="15.75" customHeight="1" thickTop="1" thickBot="1">
      <c r="C232" s="214">
        <v>72149995</v>
      </c>
      <c r="D232" s="215" t="s">
        <v>412</v>
      </c>
      <c r="E232" s="211">
        <v>1</v>
      </c>
      <c r="F232" s="212">
        <v>72191310</v>
      </c>
      <c r="G232" s="40" t="str">
        <v>Iron or steel products</v>
      </c>
      <c r="H232" s="212">
        <v>72191310</v>
      </c>
      <c r="I232" s="212" t="s">
        <v>412</v>
      </c>
    </row>
    <row r="233" spans="3:9" ht="15.75" customHeight="1" thickTop="1" thickBot="1">
      <c r="C233" s="214">
        <v>72150000</v>
      </c>
      <c r="D233" s="215" t="s">
        <v>412</v>
      </c>
      <c r="E233" s="211">
        <v>0</v>
      </c>
      <c r="F233" s="212">
        <v>72191390</v>
      </c>
      <c r="G233" s="40" t="str">
        <v>Iron or steel products</v>
      </c>
      <c r="H233" s="212">
        <v>72191390</v>
      </c>
      <c r="I233" s="212" t="s">
        <v>412</v>
      </c>
    </row>
    <row r="234" spans="3:9" ht="15.75" customHeight="1" thickTop="1" thickBot="1">
      <c r="C234" s="214">
        <v>72151000</v>
      </c>
      <c r="D234" s="215" t="s">
        <v>412</v>
      </c>
      <c r="E234" s="211">
        <v>1</v>
      </c>
      <c r="F234" s="212">
        <v>72191410</v>
      </c>
      <c r="G234" s="40" t="str">
        <v>Iron or steel products</v>
      </c>
      <c r="H234" s="212">
        <v>72191410</v>
      </c>
      <c r="I234" s="212" t="s">
        <v>412</v>
      </c>
    </row>
    <row r="235" spans="3:9" ht="15.75" customHeight="1" thickTop="1" thickBot="1">
      <c r="C235" s="214">
        <v>72155000</v>
      </c>
      <c r="D235" s="215" t="s">
        <v>412</v>
      </c>
      <c r="E235" s="211">
        <v>0</v>
      </c>
      <c r="F235" s="212">
        <v>72191490</v>
      </c>
      <c r="G235" s="40" t="str">
        <v>Iron or steel products</v>
      </c>
      <c r="H235" s="212">
        <v>72191490</v>
      </c>
      <c r="I235" s="212" t="s">
        <v>412</v>
      </c>
    </row>
    <row r="236" spans="3:9" ht="15.75" customHeight="1" thickTop="1" thickBot="1">
      <c r="C236" s="214">
        <v>72155011</v>
      </c>
      <c r="D236" s="215" t="s">
        <v>412</v>
      </c>
      <c r="E236" s="211">
        <v>1</v>
      </c>
      <c r="F236" s="212">
        <v>72192110</v>
      </c>
      <c r="G236" s="40" t="str">
        <v>Iron or steel products</v>
      </c>
      <c r="H236" s="212">
        <v>72192110</v>
      </c>
      <c r="I236" s="212" t="s">
        <v>412</v>
      </c>
    </row>
    <row r="237" spans="3:9" ht="15.75" customHeight="1" thickTop="1" thickBot="1">
      <c r="C237" s="214">
        <v>72155019</v>
      </c>
      <c r="D237" s="215" t="s">
        <v>412</v>
      </c>
      <c r="E237" s="211">
        <v>1</v>
      </c>
      <c r="F237" s="212">
        <v>72192190</v>
      </c>
      <c r="G237" s="40" t="str">
        <v>Iron or steel products</v>
      </c>
      <c r="H237" s="212">
        <v>72192190</v>
      </c>
      <c r="I237" s="212" t="s">
        <v>412</v>
      </c>
    </row>
    <row r="238" spans="3:9" ht="15.75" customHeight="1" thickTop="1" thickBot="1">
      <c r="C238" s="214">
        <v>72155080</v>
      </c>
      <c r="D238" s="215" t="s">
        <v>412</v>
      </c>
      <c r="E238" s="211">
        <v>1</v>
      </c>
      <c r="F238" s="212">
        <v>72192210</v>
      </c>
      <c r="G238" s="40" t="str">
        <v>Iron or steel products</v>
      </c>
      <c r="H238" s="212">
        <v>72192210</v>
      </c>
      <c r="I238" s="212" t="s">
        <v>412</v>
      </c>
    </row>
    <row r="239" spans="3:9" ht="15.75" customHeight="1" thickTop="1" thickBot="1">
      <c r="C239" s="214">
        <v>72159000</v>
      </c>
      <c r="D239" s="215" t="s">
        <v>412</v>
      </c>
      <c r="E239" s="211">
        <v>1</v>
      </c>
      <c r="F239" s="212">
        <v>72192290</v>
      </c>
      <c r="G239" s="40" t="str">
        <v>Iron or steel products</v>
      </c>
      <c r="H239" s="212">
        <v>72192290</v>
      </c>
      <c r="I239" s="212" t="s">
        <v>412</v>
      </c>
    </row>
    <row r="240" spans="3:9" ht="15.75" customHeight="1" thickTop="1" thickBot="1">
      <c r="C240" s="214">
        <v>72160000</v>
      </c>
      <c r="D240" s="215" t="s">
        <v>412</v>
      </c>
      <c r="E240" s="211">
        <v>0</v>
      </c>
      <c r="F240" s="212">
        <v>72192300</v>
      </c>
      <c r="G240" s="40" t="str">
        <v>Iron or steel products</v>
      </c>
      <c r="H240" s="212">
        <v>72192300</v>
      </c>
      <c r="I240" s="212" t="s">
        <v>412</v>
      </c>
    </row>
    <row r="241" spans="3:9" ht="15.75" customHeight="1" thickTop="1" thickBot="1">
      <c r="C241" s="214">
        <v>72161000</v>
      </c>
      <c r="D241" s="215" t="s">
        <v>412</v>
      </c>
      <c r="E241" s="211">
        <v>1</v>
      </c>
      <c r="F241" s="212">
        <v>72192400</v>
      </c>
      <c r="G241" s="40" t="str">
        <v>Iron or steel products</v>
      </c>
      <c r="H241" s="212">
        <v>72192400</v>
      </c>
      <c r="I241" s="212" t="s">
        <v>412</v>
      </c>
    </row>
    <row r="242" spans="3:9" ht="15.75" customHeight="1" thickTop="1" thickBot="1">
      <c r="C242" s="214">
        <v>72162100</v>
      </c>
      <c r="D242" s="215" t="s">
        <v>412</v>
      </c>
      <c r="E242" s="211">
        <v>1</v>
      </c>
      <c r="F242" s="212">
        <v>72193100</v>
      </c>
      <c r="G242" s="40" t="str">
        <v>Iron or steel products</v>
      </c>
      <c r="H242" s="212">
        <v>72193100</v>
      </c>
      <c r="I242" s="212" t="s">
        <v>412</v>
      </c>
    </row>
    <row r="243" spans="3:9" ht="15.75" customHeight="1" thickTop="1" thickBot="1">
      <c r="C243" s="214">
        <v>72162200</v>
      </c>
      <c r="D243" s="215" t="s">
        <v>412</v>
      </c>
      <c r="E243" s="211">
        <v>1</v>
      </c>
      <c r="F243" s="212">
        <v>72193210</v>
      </c>
      <c r="G243" s="40" t="str">
        <v>Iron or steel products</v>
      </c>
      <c r="H243" s="212">
        <v>72193210</v>
      </c>
      <c r="I243" s="212" t="s">
        <v>412</v>
      </c>
    </row>
    <row r="244" spans="3:9" ht="15.75" customHeight="1" thickTop="1" thickBot="1">
      <c r="C244" s="214">
        <v>72163100</v>
      </c>
      <c r="D244" s="215" t="s">
        <v>412</v>
      </c>
      <c r="E244" s="211">
        <v>0</v>
      </c>
      <c r="F244" s="212">
        <v>72193290</v>
      </c>
      <c r="G244" s="40" t="str">
        <v>Iron or steel products</v>
      </c>
      <c r="H244" s="212">
        <v>72193290</v>
      </c>
      <c r="I244" s="212" t="s">
        <v>412</v>
      </c>
    </row>
    <row r="245" spans="3:9" ht="15.75" customHeight="1" thickTop="1" thickBot="1">
      <c r="C245" s="214">
        <v>72163110</v>
      </c>
      <c r="D245" s="215" t="s">
        <v>412</v>
      </c>
      <c r="E245" s="211">
        <v>1</v>
      </c>
      <c r="F245" s="212">
        <v>72193310</v>
      </c>
      <c r="G245" s="40" t="str">
        <v>Iron or steel products</v>
      </c>
      <c r="H245" s="212">
        <v>72193310</v>
      </c>
      <c r="I245" s="212" t="s">
        <v>412</v>
      </c>
    </row>
    <row r="246" spans="3:9" ht="15.75" customHeight="1" thickTop="1" thickBot="1">
      <c r="C246" s="214">
        <v>72163190</v>
      </c>
      <c r="D246" s="215" t="s">
        <v>412</v>
      </c>
      <c r="E246" s="211">
        <v>1</v>
      </c>
      <c r="F246" s="212">
        <v>72193390</v>
      </c>
      <c r="G246" s="40" t="str">
        <v>Iron or steel products</v>
      </c>
      <c r="H246" s="212">
        <v>72193390</v>
      </c>
      <c r="I246" s="212" t="s">
        <v>412</v>
      </c>
    </row>
    <row r="247" spans="3:9" ht="15.75" customHeight="1" thickTop="1" thickBot="1">
      <c r="C247" s="214">
        <v>72163200</v>
      </c>
      <c r="D247" s="215" t="s">
        <v>412</v>
      </c>
      <c r="E247" s="211">
        <v>0</v>
      </c>
      <c r="F247" s="212">
        <v>72193410</v>
      </c>
      <c r="G247" s="40" t="str">
        <v>Iron or steel products</v>
      </c>
      <c r="H247" s="212">
        <v>72193410</v>
      </c>
      <c r="I247" s="212" t="s">
        <v>412</v>
      </c>
    </row>
    <row r="248" spans="3:9" ht="15.75" customHeight="1" thickTop="1" thickBot="1">
      <c r="C248" s="214">
        <v>72163211</v>
      </c>
      <c r="D248" s="215" t="s">
        <v>412</v>
      </c>
      <c r="E248" s="211">
        <v>1</v>
      </c>
      <c r="F248" s="212">
        <v>72193490</v>
      </c>
      <c r="G248" s="40" t="str">
        <v>Iron or steel products</v>
      </c>
      <c r="H248" s="212">
        <v>72193490</v>
      </c>
      <c r="I248" s="212" t="s">
        <v>412</v>
      </c>
    </row>
    <row r="249" spans="3:9" ht="15.75" customHeight="1" thickTop="1" thickBot="1">
      <c r="C249" s="214">
        <v>72163219</v>
      </c>
      <c r="D249" s="215" t="s">
        <v>412</v>
      </c>
      <c r="E249" s="211">
        <v>1</v>
      </c>
      <c r="F249" s="212">
        <v>72193510</v>
      </c>
      <c r="G249" s="40" t="str">
        <v>Iron or steel products</v>
      </c>
      <c r="H249" s="212">
        <v>72193510</v>
      </c>
      <c r="I249" s="212" t="s">
        <v>412</v>
      </c>
    </row>
    <row r="250" spans="3:9" ht="15.75" customHeight="1" thickTop="1" thickBot="1">
      <c r="C250" s="214">
        <v>72163291</v>
      </c>
      <c r="D250" s="215" t="s">
        <v>412</v>
      </c>
      <c r="E250" s="211">
        <v>1</v>
      </c>
      <c r="F250" s="212">
        <v>72193590</v>
      </c>
      <c r="G250" s="40" t="str">
        <v>Iron or steel products</v>
      </c>
      <c r="H250" s="212">
        <v>72193590</v>
      </c>
      <c r="I250" s="212" t="s">
        <v>412</v>
      </c>
    </row>
    <row r="251" spans="3:9" ht="15.75" customHeight="1" thickTop="1" thickBot="1">
      <c r="C251" s="214">
        <v>72163299</v>
      </c>
      <c r="D251" s="215" t="s">
        <v>412</v>
      </c>
      <c r="E251" s="211">
        <v>1</v>
      </c>
      <c r="F251" s="212">
        <v>72199020</v>
      </c>
      <c r="G251" s="40" t="str">
        <v>Iron or steel products</v>
      </c>
      <c r="H251" s="212">
        <v>72199020</v>
      </c>
      <c r="I251" s="212" t="s">
        <v>412</v>
      </c>
    </row>
    <row r="252" spans="3:9" ht="15.75" customHeight="1" thickTop="1" thickBot="1">
      <c r="C252" s="214">
        <v>72163300</v>
      </c>
      <c r="D252" s="215" t="s">
        <v>412</v>
      </c>
      <c r="E252" s="211">
        <v>0</v>
      </c>
      <c r="F252" s="212">
        <v>72199080</v>
      </c>
      <c r="G252" s="40" t="str">
        <v>Iron or steel products</v>
      </c>
      <c r="H252" s="212">
        <v>72199080</v>
      </c>
      <c r="I252" s="212" t="s">
        <v>412</v>
      </c>
    </row>
    <row r="253" spans="3:9" ht="15.75" customHeight="1" thickTop="1" thickBot="1">
      <c r="C253" s="214">
        <v>72163310</v>
      </c>
      <c r="D253" s="215" t="s">
        <v>412</v>
      </c>
      <c r="E253" s="211">
        <v>1</v>
      </c>
      <c r="F253" s="212">
        <v>72201100</v>
      </c>
      <c r="G253" s="40" t="str">
        <v>Iron or steel products</v>
      </c>
      <c r="H253" s="212">
        <v>72201100</v>
      </c>
      <c r="I253" s="212" t="s">
        <v>412</v>
      </c>
    </row>
    <row r="254" spans="3:9" ht="15.75" customHeight="1" thickTop="1" thickBot="1">
      <c r="C254" s="214">
        <v>72163390</v>
      </c>
      <c r="D254" s="215" t="s">
        <v>412</v>
      </c>
      <c r="E254" s="211">
        <v>1</v>
      </c>
      <c r="F254" s="212">
        <v>72201200</v>
      </c>
      <c r="G254" s="40" t="str">
        <v>Iron or steel products</v>
      </c>
      <c r="H254" s="212">
        <v>72201200</v>
      </c>
      <c r="I254" s="212" t="s">
        <v>412</v>
      </c>
    </row>
    <row r="255" spans="3:9" ht="15.75" customHeight="1" thickTop="1" thickBot="1">
      <c r="C255" s="214">
        <v>72164000</v>
      </c>
      <c r="D255" s="215" t="s">
        <v>412</v>
      </c>
      <c r="E255" s="211">
        <v>0</v>
      </c>
      <c r="F255" s="212">
        <v>72202021</v>
      </c>
      <c r="G255" s="40" t="str">
        <v>Iron or steel products</v>
      </c>
      <c r="H255" s="212">
        <v>72202021</v>
      </c>
      <c r="I255" s="212" t="s">
        <v>412</v>
      </c>
    </row>
    <row r="256" spans="3:9" ht="15.75" customHeight="1" thickTop="1" thickBot="1">
      <c r="C256" s="214">
        <v>72164010</v>
      </c>
      <c r="D256" s="215" t="s">
        <v>412</v>
      </c>
      <c r="E256" s="211">
        <v>1</v>
      </c>
      <c r="F256" s="212">
        <v>72202029</v>
      </c>
      <c r="G256" s="40" t="str">
        <v>Iron or steel products</v>
      </c>
      <c r="H256" s="212">
        <v>72202029</v>
      </c>
      <c r="I256" s="212" t="s">
        <v>412</v>
      </c>
    </row>
    <row r="257" spans="3:9" ht="15.75" customHeight="1" thickTop="1" thickBot="1">
      <c r="C257" s="214">
        <v>72164090</v>
      </c>
      <c r="D257" s="215" t="s">
        <v>412</v>
      </c>
      <c r="E257" s="211">
        <v>1</v>
      </c>
      <c r="F257" s="212">
        <v>72202041</v>
      </c>
      <c r="G257" s="40" t="str">
        <v>Iron or steel products</v>
      </c>
      <c r="H257" s="212">
        <v>72202041</v>
      </c>
      <c r="I257" s="212" t="s">
        <v>412</v>
      </c>
    </row>
    <row r="258" spans="3:9" ht="15.75" customHeight="1" thickTop="1" thickBot="1">
      <c r="C258" s="214">
        <v>72165000</v>
      </c>
      <c r="D258" s="215" t="s">
        <v>412</v>
      </c>
      <c r="E258" s="211">
        <v>0</v>
      </c>
      <c r="F258" s="212">
        <v>72202049</v>
      </c>
      <c r="G258" s="40" t="str">
        <v>Iron or steel products</v>
      </c>
      <c r="H258" s="212">
        <v>72202049</v>
      </c>
      <c r="I258" s="212" t="s">
        <v>412</v>
      </c>
    </row>
    <row r="259" spans="3:9" ht="15.75" customHeight="1" thickTop="1" thickBot="1">
      <c r="C259" s="214">
        <v>72165010</v>
      </c>
      <c r="D259" s="215" t="s">
        <v>412</v>
      </c>
      <c r="E259" s="211">
        <v>1</v>
      </c>
      <c r="F259" s="212">
        <v>72202081</v>
      </c>
      <c r="G259" s="40" t="str">
        <v>Iron or steel products</v>
      </c>
      <c r="H259" s="212">
        <v>72202081</v>
      </c>
      <c r="I259" s="212" t="s">
        <v>412</v>
      </c>
    </row>
    <row r="260" spans="3:9" ht="15.75" customHeight="1" thickTop="1" thickBot="1">
      <c r="C260" s="214">
        <v>72165091</v>
      </c>
      <c r="D260" s="215" t="s">
        <v>412</v>
      </c>
      <c r="E260" s="211">
        <v>1</v>
      </c>
      <c r="F260" s="212">
        <v>72202089</v>
      </c>
      <c r="G260" s="40" t="str">
        <v>Iron or steel products</v>
      </c>
      <c r="H260" s="212">
        <v>72202089</v>
      </c>
      <c r="I260" s="212" t="s">
        <v>412</v>
      </c>
    </row>
    <row r="261" spans="3:9" ht="15.75" customHeight="1" thickTop="1" thickBot="1">
      <c r="C261" s="214">
        <v>72165099</v>
      </c>
      <c r="D261" s="215" t="s">
        <v>412</v>
      </c>
      <c r="E261" s="211">
        <v>1</v>
      </c>
      <c r="F261" s="212">
        <v>72209020</v>
      </c>
      <c r="G261" s="40" t="str">
        <v>Iron or steel products</v>
      </c>
      <c r="H261" s="212">
        <v>72209020</v>
      </c>
      <c r="I261" s="212" t="s">
        <v>412</v>
      </c>
    </row>
    <row r="262" spans="3:9" ht="15.75" customHeight="1" thickTop="1" thickBot="1">
      <c r="C262" s="214">
        <v>72166100</v>
      </c>
      <c r="D262" s="215" t="s">
        <v>412</v>
      </c>
      <c r="E262" s="211">
        <v>0</v>
      </c>
      <c r="F262" s="212">
        <v>72209080</v>
      </c>
      <c r="G262" s="40" t="str">
        <v>Iron or steel products</v>
      </c>
      <c r="H262" s="212">
        <v>72209080</v>
      </c>
      <c r="I262" s="212" t="s">
        <v>412</v>
      </c>
    </row>
    <row r="263" spans="3:9" ht="15.75" customHeight="1" thickTop="1" thickBot="1">
      <c r="C263" s="214">
        <v>72166110</v>
      </c>
      <c r="D263" s="215" t="s">
        <v>412</v>
      </c>
      <c r="E263" s="211">
        <v>1</v>
      </c>
      <c r="F263" s="212">
        <v>72210010</v>
      </c>
      <c r="G263" s="40" t="str">
        <v>Iron or steel products</v>
      </c>
      <c r="H263" s="212">
        <v>72210010</v>
      </c>
      <c r="I263" s="212" t="s">
        <v>412</v>
      </c>
    </row>
    <row r="264" spans="3:9" ht="15.75" customHeight="1" thickTop="1" thickBot="1">
      <c r="C264" s="214">
        <v>72166190</v>
      </c>
      <c r="D264" s="215" t="s">
        <v>412</v>
      </c>
      <c r="E264" s="211">
        <v>1</v>
      </c>
      <c r="F264" s="212">
        <v>72210090</v>
      </c>
      <c r="G264" s="40" t="str">
        <v>Iron or steel products</v>
      </c>
      <c r="H264" s="212">
        <v>72210090</v>
      </c>
      <c r="I264" s="212" t="s">
        <v>412</v>
      </c>
    </row>
    <row r="265" spans="3:9" ht="15.75" customHeight="1" thickTop="1" thickBot="1">
      <c r="C265" s="214">
        <v>72166900</v>
      </c>
      <c r="D265" s="215" t="s">
        <v>412</v>
      </c>
      <c r="E265" s="211">
        <v>1</v>
      </c>
      <c r="F265" s="212">
        <v>72221111</v>
      </c>
      <c r="G265" s="40" t="str">
        <v>Iron or steel products</v>
      </c>
      <c r="H265" s="212">
        <v>72221111</v>
      </c>
      <c r="I265" s="212" t="s">
        <v>412</v>
      </c>
    </row>
    <row r="266" spans="3:9" ht="15.75" customHeight="1" thickTop="1" thickBot="1">
      <c r="C266" s="214">
        <v>72169100</v>
      </c>
      <c r="D266" s="215" t="s">
        <v>412</v>
      </c>
      <c r="E266" s="211">
        <v>0</v>
      </c>
      <c r="F266" s="212">
        <v>72221119</v>
      </c>
      <c r="G266" s="40" t="str">
        <v>Iron or steel products</v>
      </c>
      <c r="H266" s="212">
        <v>72221119</v>
      </c>
      <c r="I266" s="212" t="s">
        <v>412</v>
      </c>
    </row>
    <row r="267" spans="3:9" ht="15.75" customHeight="1" thickTop="1" thickBot="1">
      <c r="C267" s="214">
        <v>72169110</v>
      </c>
      <c r="D267" s="215" t="s">
        <v>412</v>
      </c>
      <c r="E267" s="211">
        <v>1</v>
      </c>
      <c r="F267" s="212">
        <v>72221181</v>
      </c>
      <c r="G267" s="40" t="str">
        <v>Iron or steel products</v>
      </c>
      <c r="H267" s="212">
        <v>72221181</v>
      </c>
      <c r="I267" s="212" t="s">
        <v>412</v>
      </c>
    </row>
    <row r="268" spans="3:9" ht="15.75" customHeight="1" thickTop="1" thickBot="1">
      <c r="C268" s="214">
        <v>72169180</v>
      </c>
      <c r="D268" s="215" t="s">
        <v>412</v>
      </c>
      <c r="E268" s="211">
        <v>1</v>
      </c>
      <c r="F268" s="212">
        <v>72221189</v>
      </c>
      <c r="G268" s="40" t="str">
        <v>Iron or steel products</v>
      </c>
      <c r="H268" s="212">
        <v>72221189</v>
      </c>
      <c r="I268" s="212" t="s">
        <v>412</v>
      </c>
    </row>
    <row r="269" spans="3:9" ht="15.75" customHeight="1" thickTop="1" thickBot="1">
      <c r="C269" s="214">
        <v>72169900</v>
      </c>
      <c r="D269" s="215" t="s">
        <v>412</v>
      </c>
      <c r="E269" s="211">
        <v>1</v>
      </c>
      <c r="F269" s="212">
        <v>72221910</v>
      </c>
      <c r="G269" s="40" t="str">
        <v>Iron or steel products</v>
      </c>
      <c r="H269" s="212">
        <v>72221910</v>
      </c>
      <c r="I269" s="212" t="s">
        <v>412</v>
      </c>
    </row>
    <row r="270" spans="3:9" ht="15.75" customHeight="1" thickTop="1" thickBot="1">
      <c r="C270" s="214">
        <v>72170000</v>
      </c>
      <c r="D270" s="215" t="s">
        <v>412</v>
      </c>
      <c r="E270" s="211">
        <v>0</v>
      </c>
      <c r="F270" s="212">
        <v>72221990</v>
      </c>
      <c r="G270" s="40" t="str">
        <v>Iron or steel products</v>
      </c>
      <c r="H270" s="212">
        <v>72221990</v>
      </c>
      <c r="I270" s="212" t="s">
        <v>412</v>
      </c>
    </row>
    <row r="271" spans="3:9" ht="15.75" customHeight="1" thickTop="1" thickBot="1">
      <c r="C271" s="214">
        <v>72171000</v>
      </c>
      <c r="D271" s="215" t="s">
        <v>412</v>
      </c>
      <c r="E271" s="211">
        <v>0</v>
      </c>
      <c r="F271" s="212">
        <v>72222011</v>
      </c>
      <c r="G271" s="40" t="str">
        <v>Iron or steel products</v>
      </c>
      <c r="H271" s="212">
        <v>72222011</v>
      </c>
      <c r="I271" s="212" t="s">
        <v>412</v>
      </c>
    </row>
    <row r="272" spans="3:9" ht="15.75" customHeight="1" thickTop="1" thickBot="1">
      <c r="C272" s="214">
        <v>72171010</v>
      </c>
      <c r="D272" s="215" t="s">
        <v>412</v>
      </c>
      <c r="E272" s="211">
        <v>1</v>
      </c>
      <c r="F272" s="212">
        <v>72222019</v>
      </c>
      <c r="G272" s="40" t="str">
        <v>Iron or steel products</v>
      </c>
      <c r="H272" s="212">
        <v>72222019</v>
      </c>
      <c r="I272" s="212" t="s">
        <v>412</v>
      </c>
    </row>
    <row r="273" spans="3:9" ht="15.75" customHeight="1" thickTop="1" thickBot="1">
      <c r="C273" s="214">
        <v>72171031</v>
      </c>
      <c r="D273" s="215" t="s">
        <v>412</v>
      </c>
      <c r="E273" s="211">
        <v>1</v>
      </c>
      <c r="F273" s="212">
        <v>72222021</v>
      </c>
      <c r="G273" s="40" t="str">
        <v>Iron or steel products</v>
      </c>
      <c r="H273" s="212">
        <v>72222021</v>
      </c>
      <c r="I273" s="212" t="s">
        <v>412</v>
      </c>
    </row>
    <row r="274" spans="3:9" ht="15.75" customHeight="1" thickTop="1" thickBot="1">
      <c r="C274" s="214">
        <v>72171039</v>
      </c>
      <c r="D274" s="215" t="s">
        <v>412</v>
      </c>
      <c r="E274" s="211">
        <v>1</v>
      </c>
      <c r="F274" s="212">
        <v>72222029</v>
      </c>
      <c r="G274" s="40" t="str">
        <v>Iron or steel products</v>
      </c>
      <c r="H274" s="212">
        <v>72222029</v>
      </c>
      <c r="I274" s="212" t="s">
        <v>412</v>
      </c>
    </row>
    <row r="275" spans="3:9" ht="15.75" customHeight="1" thickTop="1" thickBot="1">
      <c r="C275" s="214">
        <v>72171050</v>
      </c>
      <c r="D275" s="215" t="s">
        <v>412</v>
      </c>
      <c r="E275" s="211">
        <v>1</v>
      </c>
      <c r="F275" s="212">
        <v>72222031</v>
      </c>
      <c r="G275" s="40" t="str">
        <v>Iron or steel products</v>
      </c>
      <c r="H275" s="212">
        <v>72222031</v>
      </c>
      <c r="I275" s="212" t="s">
        <v>412</v>
      </c>
    </row>
    <row r="276" spans="3:9" ht="15.75" customHeight="1" thickTop="1" thickBot="1">
      <c r="C276" s="214">
        <v>72171090</v>
      </c>
      <c r="D276" s="215" t="s">
        <v>412</v>
      </c>
      <c r="E276" s="211">
        <v>1</v>
      </c>
      <c r="F276" s="212">
        <v>72222039</v>
      </c>
      <c r="G276" s="40" t="str">
        <v>Iron or steel products</v>
      </c>
      <c r="H276" s="212">
        <v>72222039</v>
      </c>
      <c r="I276" s="212" t="s">
        <v>412</v>
      </c>
    </row>
    <row r="277" spans="3:9" ht="15.75" customHeight="1" thickTop="1" thickBot="1">
      <c r="C277" s="214">
        <v>72172000</v>
      </c>
      <c r="D277" s="215" t="s">
        <v>412</v>
      </c>
      <c r="E277" s="211">
        <v>0</v>
      </c>
      <c r="F277" s="212">
        <v>72222081</v>
      </c>
      <c r="G277" s="40" t="str">
        <v>Iron or steel products</v>
      </c>
      <c r="H277" s="212">
        <v>72222081</v>
      </c>
      <c r="I277" s="212" t="s">
        <v>412</v>
      </c>
    </row>
    <row r="278" spans="3:9" ht="15.75" customHeight="1" thickTop="1" thickBot="1">
      <c r="C278" s="214">
        <v>72172010</v>
      </c>
      <c r="D278" s="215" t="s">
        <v>412</v>
      </c>
      <c r="E278" s="211">
        <v>1</v>
      </c>
      <c r="F278" s="212">
        <v>72222089</v>
      </c>
      <c r="G278" s="40" t="str">
        <v>Iron or steel products</v>
      </c>
      <c r="H278" s="212">
        <v>72222089</v>
      </c>
      <c r="I278" s="212" t="s">
        <v>412</v>
      </c>
    </row>
    <row r="279" spans="3:9" ht="15.75" customHeight="1" thickTop="1" thickBot="1">
      <c r="C279" s="214">
        <v>72172030</v>
      </c>
      <c r="D279" s="215" t="s">
        <v>412</v>
      </c>
      <c r="E279" s="211">
        <v>1</v>
      </c>
      <c r="F279" s="212">
        <v>72223051</v>
      </c>
      <c r="G279" s="40" t="str">
        <v>Iron or steel products</v>
      </c>
      <c r="H279" s="212">
        <v>72223051</v>
      </c>
      <c r="I279" s="212" t="s">
        <v>412</v>
      </c>
    </row>
    <row r="280" spans="3:9" ht="15.75" customHeight="1" thickTop="1" thickBot="1">
      <c r="C280" s="214">
        <v>72172050</v>
      </c>
      <c r="D280" s="215" t="s">
        <v>412</v>
      </c>
      <c r="E280" s="211">
        <v>1</v>
      </c>
      <c r="F280" s="212">
        <v>72223091</v>
      </c>
      <c r="G280" s="40" t="str">
        <v>Iron or steel products</v>
      </c>
      <c r="H280" s="212">
        <v>72223091</v>
      </c>
      <c r="I280" s="212" t="s">
        <v>412</v>
      </c>
    </row>
    <row r="281" spans="3:9" ht="15.75" customHeight="1" thickTop="1" thickBot="1">
      <c r="C281" s="214">
        <v>72172090</v>
      </c>
      <c r="D281" s="215" t="s">
        <v>412</v>
      </c>
      <c r="E281" s="211">
        <v>1</v>
      </c>
      <c r="F281" s="212">
        <v>72223097</v>
      </c>
      <c r="G281" s="40" t="str">
        <v>Iron or steel products</v>
      </c>
      <c r="H281" s="212">
        <v>72223097</v>
      </c>
      <c r="I281" s="212" t="s">
        <v>412</v>
      </c>
    </row>
    <row r="282" spans="3:9" ht="15.75" customHeight="1" thickTop="1" thickBot="1">
      <c r="C282" s="214">
        <v>72173000</v>
      </c>
      <c r="D282" s="215" t="s">
        <v>412</v>
      </c>
      <c r="E282" s="211">
        <v>0</v>
      </c>
      <c r="F282" s="212">
        <v>72224010</v>
      </c>
      <c r="G282" s="40" t="str">
        <v>Iron or steel products</v>
      </c>
      <c r="H282" s="212">
        <v>72224010</v>
      </c>
      <c r="I282" s="212" t="s">
        <v>412</v>
      </c>
    </row>
    <row r="283" spans="3:9" ht="15.75" customHeight="1" thickTop="1" thickBot="1">
      <c r="C283" s="214">
        <v>72173041</v>
      </c>
      <c r="D283" s="215" t="s">
        <v>412</v>
      </c>
      <c r="E283" s="211">
        <v>1</v>
      </c>
      <c r="F283" s="212">
        <v>72224050</v>
      </c>
      <c r="G283" s="40" t="str">
        <v>Iron or steel products</v>
      </c>
      <c r="H283" s="212">
        <v>72224050</v>
      </c>
      <c r="I283" s="212" t="s">
        <v>412</v>
      </c>
    </row>
    <row r="284" spans="3:9" ht="15.75" customHeight="1" thickTop="1" thickBot="1">
      <c r="C284" s="214">
        <v>72173049</v>
      </c>
      <c r="D284" s="215" t="s">
        <v>412</v>
      </c>
      <c r="E284" s="211">
        <v>1</v>
      </c>
      <c r="F284" s="212">
        <v>72224090</v>
      </c>
      <c r="G284" s="40" t="str">
        <v>Iron or steel products</v>
      </c>
      <c r="H284" s="212">
        <v>72224090</v>
      </c>
      <c r="I284" s="212" t="s">
        <v>412</v>
      </c>
    </row>
    <row r="285" spans="3:9" ht="15.75" customHeight="1" thickTop="1" thickBot="1">
      <c r="C285" s="214">
        <v>72173050</v>
      </c>
      <c r="D285" s="215" t="s">
        <v>412</v>
      </c>
      <c r="E285" s="211">
        <v>1</v>
      </c>
      <c r="F285" s="212">
        <v>72230011</v>
      </c>
      <c r="G285" s="40" t="str">
        <v>Iron or steel products</v>
      </c>
      <c r="H285" s="212">
        <v>72230011</v>
      </c>
      <c r="I285" s="212" t="s">
        <v>412</v>
      </c>
    </row>
    <row r="286" spans="3:9" ht="15.75" customHeight="1" thickTop="1" thickBot="1">
      <c r="C286" s="214">
        <v>72173090</v>
      </c>
      <c r="D286" s="215" t="s">
        <v>412</v>
      </c>
      <c r="E286" s="211">
        <v>1</v>
      </c>
      <c r="F286" s="212">
        <v>72230019</v>
      </c>
      <c r="G286" s="40" t="str">
        <v>Iron or steel products</v>
      </c>
      <c r="H286" s="212">
        <v>72230019</v>
      </c>
      <c r="I286" s="212" t="s">
        <v>412</v>
      </c>
    </row>
    <row r="287" spans="3:9" ht="15.75" customHeight="1" thickTop="1" thickBot="1">
      <c r="C287" s="214">
        <v>72179000</v>
      </c>
      <c r="D287" s="215" t="s">
        <v>412</v>
      </c>
      <c r="E287" s="211">
        <v>0</v>
      </c>
      <c r="F287" s="212">
        <v>72230091</v>
      </c>
      <c r="G287" s="40" t="str">
        <v>Iron or steel products</v>
      </c>
      <c r="H287" s="212">
        <v>72230091</v>
      </c>
      <c r="I287" s="212" t="s">
        <v>412</v>
      </c>
    </row>
    <row r="288" spans="3:9" ht="15.75" customHeight="1" thickTop="1" thickBot="1">
      <c r="C288" s="214">
        <v>72179020</v>
      </c>
      <c r="D288" s="215" t="s">
        <v>412</v>
      </c>
      <c r="E288" s="211">
        <v>1</v>
      </c>
      <c r="F288" s="212">
        <v>72230099</v>
      </c>
      <c r="G288" s="40" t="str">
        <v>Iron or steel products</v>
      </c>
      <c r="H288" s="212">
        <v>72230099</v>
      </c>
      <c r="I288" s="212" t="s">
        <v>412</v>
      </c>
    </row>
    <row r="289" spans="3:9" ht="15.75" customHeight="1" thickTop="1" thickBot="1">
      <c r="C289" s="214">
        <v>72179050</v>
      </c>
      <c r="D289" s="215" t="s">
        <v>412</v>
      </c>
      <c r="E289" s="211">
        <v>1</v>
      </c>
      <c r="F289" s="212">
        <v>72241010</v>
      </c>
      <c r="G289" s="40" t="str">
        <v>Crude steel</v>
      </c>
      <c r="H289" s="212">
        <v>72241010</v>
      </c>
      <c r="I289" s="212" t="s">
        <v>1220</v>
      </c>
    </row>
    <row r="290" spans="3:9" ht="15.75" customHeight="1" thickTop="1" thickBot="1">
      <c r="C290" s="214">
        <v>72179090</v>
      </c>
      <c r="D290" s="215" t="s">
        <v>412</v>
      </c>
      <c r="E290" s="211">
        <v>1</v>
      </c>
      <c r="F290" s="212">
        <v>72241090</v>
      </c>
      <c r="G290" s="40" t="str">
        <v>Crude steel</v>
      </c>
      <c r="H290" s="212">
        <v>72241090</v>
      </c>
      <c r="I290" s="212" t="s">
        <v>1220</v>
      </c>
    </row>
    <row r="291" spans="3:9" ht="15.75" customHeight="1" thickTop="1" thickBot="1">
      <c r="C291" s="213">
        <v>72180000</v>
      </c>
      <c r="D291" s="211" t="s">
        <v>1220</v>
      </c>
      <c r="E291" s="211">
        <v>0</v>
      </c>
      <c r="F291" s="212">
        <v>72249002</v>
      </c>
      <c r="G291" s="40" t="str">
        <v>Crude steel</v>
      </c>
      <c r="H291" s="212">
        <v>72249002</v>
      </c>
      <c r="I291" s="212" t="s">
        <v>1220</v>
      </c>
    </row>
    <row r="292" spans="3:9" ht="15.75" customHeight="1" thickTop="1" thickBot="1">
      <c r="C292" s="213">
        <v>72181000</v>
      </c>
      <c r="D292" s="211" t="s">
        <v>1220</v>
      </c>
      <c r="E292" s="211">
        <v>1</v>
      </c>
      <c r="F292" s="212">
        <v>72249003</v>
      </c>
      <c r="G292" s="40" t="str">
        <v>Crude steel</v>
      </c>
      <c r="H292" s="212">
        <v>72249003</v>
      </c>
      <c r="I292" s="212" t="s">
        <v>1220</v>
      </c>
    </row>
    <row r="293" spans="3:9" ht="15.75" customHeight="1" thickTop="1" thickBot="1">
      <c r="C293" s="213">
        <v>72189100</v>
      </c>
      <c r="D293" s="211" t="s">
        <v>1220</v>
      </c>
      <c r="E293" s="211">
        <v>0</v>
      </c>
      <c r="F293" s="212">
        <v>72249005</v>
      </c>
      <c r="G293" s="40" t="str">
        <v>Crude steel</v>
      </c>
      <c r="H293" s="212">
        <v>72249005</v>
      </c>
      <c r="I293" s="212" t="s">
        <v>1220</v>
      </c>
    </row>
    <row r="294" spans="3:9" ht="15.75" customHeight="1" thickTop="1" thickBot="1">
      <c r="C294" s="213">
        <v>72189110</v>
      </c>
      <c r="D294" s="211" t="s">
        <v>1220</v>
      </c>
      <c r="E294" s="211">
        <v>1</v>
      </c>
      <c r="F294" s="212">
        <v>72249007</v>
      </c>
      <c r="G294" s="40" t="str">
        <v>Crude steel</v>
      </c>
      <c r="H294" s="212">
        <v>72249007</v>
      </c>
      <c r="I294" s="212" t="s">
        <v>1220</v>
      </c>
    </row>
    <row r="295" spans="3:9" ht="15.75" customHeight="1" thickTop="1" thickBot="1">
      <c r="C295" s="213">
        <v>72189180</v>
      </c>
      <c r="D295" s="211" t="s">
        <v>1220</v>
      </c>
      <c r="E295" s="211">
        <v>1</v>
      </c>
      <c r="F295" s="212">
        <v>72249014</v>
      </c>
      <c r="G295" s="40" t="str">
        <v>Crude steel</v>
      </c>
      <c r="H295" s="212">
        <v>72249014</v>
      </c>
      <c r="I295" s="212" t="s">
        <v>1220</v>
      </c>
    </row>
    <row r="296" spans="3:9" ht="15.75" customHeight="1" thickTop="1" thickBot="1">
      <c r="C296" s="213">
        <v>72189900</v>
      </c>
      <c r="D296" s="211" t="s">
        <v>1220</v>
      </c>
      <c r="E296" s="211">
        <v>0</v>
      </c>
      <c r="F296" s="212">
        <v>72249018</v>
      </c>
      <c r="G296" s="40" t="str">
        <v>Crude steel</v>
      </c>
      <c r="H296" s="212">
        <v>72249018</v>
      </c>
      <c r="I296" s="212" t="s">
        <v>1220</v>
      </c>
    </row>
    <row r="297" spans="3:9" ht="15.75" customHeight="1" thickTop="1" thickBot="1">
      <c r="C297" s="213">
        <v>72189911</v>
      </c>
      <c r="D297" s="211" t="s">
        <v>1220</v>
      </c>
      <c r="E297" s="211">
        <v>1</v>
      </c>
      <c r="F297" s="212">
        <v>72249031</v>
      </c>
      <c r="G297" s="40" t="str">
        <v>Crude steel</v>
      </c>
      <c r="H297" s="212">
        <v>72249031</v>
      </c>
      <c r="I297" s="212" t="s">
        <v>1220</v>
      </c>
    </row>
    <row r="298" spans="3:9" ht="15.75" customHeight="1" thickTop="1" thickBot="1">
      <c r="C298" s="213">
        <v>72189919</v>
      </c>
      <c r="D298" s="211" t="s">
        <v>1220</v>
      </c>
      <c r="E298" s="211">
        <v>1</v>
      </c>
      <c r="F298" s="212">
        <v>72249038</v>
      </c>
      <c r="G298" s="40" t="str">
        <v>Crude steel</v>
      </c>
      <c r="H298" s="212">
        <v>72249038</v>
      </c>
      <c r="I298" s="212" t="s">
        <v>1220</v>
      </c>
    </row>
    <row r="299" spans="3:9" ht="15.75" customHeight="1" thickTop="1" thickBot="1">
      <c r="C299" s="213">
        <v>72189920</v>
      </c>
      <c r="D299" s="211" t="s">
        <v>1220</v>
      </c>
      <c r="E299" s="211">
        <v>1</v>
      </c>
      <c r="F299" s="212">
        <v>72249090</v>
      </c>
      <c r="G299" s="40" t="str">
        <v>Crude steel</v>
      </c>
      <c r="H299" s="212">
        <v>72249090</v>
      </c>
      <c r="I299" s="212" t="s">
        <v>1220</v>
      </c>
    </row>
    <row r="300" spans="3:9" ht="15.75" customHeight="1" thickTop="1" thickBot="1">
      <c r="C300" s="213">
        <v>72189980</v>
      </c>
      <c r="D300" s="211" t="s">
        <v>1220</v>
      </c>
      <c r="E300" s="211">
        <v>1</v>
      </c>
      <c r="F300" s="212">
        <v>72251100</v>
      </c>
      <c r="G300" s="40" t="str">
        <v>Iron or steel products</v>
      </c>
      <c r="H300" s="212">
        <v>72251100</v>
      </c>
      <c r="I300" s="212" t="s">
        <v>412</v>
      </c>
    </row>
    <row r="301" spans="3:9" ht="15.75" customHeight="1" thickTop="1" thickBot="1">
      <c r="C301" s="214">
        <v>72190000</v>
      </c>
      <c r="D301" s="215" t="s">
        <v>412</v>
      </c>
      <c r="E301" s="211">
        <v>0</v>
      </c>
      <c r="F301" s="212">
        <v>72251910</v>
      </c>
      <c r="G301" s="40" t="str">
        <v>Iron or steel products</v>
      </c>
      <c r="H301" s="212">
        <v>72251910</v>
      </c>
      <c r="I301" s="212" t="s">
        <v>412</v>
      </c>
    </row>
    <row r="302" spans="3:9" ht="15.75" customHeight="1" thickTop="1" thickBot="1">
      <c r="C302" s="214">
        <v>72191100</v>
      </c>
      <c r="D302" s="215" t="s">
        <v>412</v>
      </c>
      <c r="E302" s="211">
        <v>1</v>
      </c>
      <c r="F302" s="212">
        <v>72251990</v>
      </c>
      <c r="G302" s="40" t="str">
        <v>Iron or steel products</v>
      </c>
      <c r="H302" s="212">
        <v>72251990</v>
      </c>
      <c r="I302" s="212" t="s">
        <v>412</v>
      </c>
    </row>
    <row r="303" spans="3:9" ht="15.75" customHeight="1" thickTop="1" thickBot="1">
      <c r="C303" s="214">
        <v>72191200</v>
      </c>
      <c r="D303" s="215" t="s">
        <v>412</v>
      </c>
      <c r="E303" s="211">
        <v>0</v>
      </c>
      <c r="F303" s="212">
        <v>72253010</v>
      </c>
      <c r="G303" s="40" t="str">
        <v>Iron or steel products</v>
      </c>
      <c r="H303" s="212">
        <v>72253010</v>
      </c>
      <c r="I303" s="212" t="s">
        <v>412</v>
      </c>
    </row>
    <row r="304" spans="3:9" ht="15.75" customHeight="1" thickTop="1" thickBot="1">
      <c r="C304" s="214">
        <v>72191210</v>
      </c>
      <c r="D304" s="215" t="s">
        <v>412</v>
      </c>
      <c r="E304" s="211">
        <v>1</v>
      </c>
      <c r="F304" s="212">
        <v>72253030</v>
      </c>
      <c r="G304" s="40" t="str">
        <v>Iron or steel products</v>
      </c>
      <c r="H304" s="212">
        <v>72253030</v>
      </c>
      <c r="I304" s="212" t="s">
        <v>412</v>
      </c>
    </row>
    <row r="305" spans="3:9" ht="15.75" customHeight="1" thickTop="1" thickBot="1">
      <c r="C305" s="214">
        <v>72191290</v>
      </c>
      <c r="D305" s="215" t="s">
        <v>412</v>
      </c>
      <c r="E305" s="211">
        <v>1</v>
      </c>
      <c r="F305" s="212">
        <v>72253090</v>
      </c>
      <c r="G305" s="40" t="str">
        <v>Iron or steel products</v>
      </c>
      <c r="H305" s="212">
        <v>72253090</v>
      </c>
      <c r="I305" s="212" t="s">
        <v>412</v>
      </c>
    </row>
    <row r="306" spans="3:9" ht="15.75" customHeight="1" thickTop="1" thickBot="1">
      <c r="C306" s="214">
        <v>72191300</v>
      </c>
      <c r="D306" s="215" t="s">
        <v>412</v>
      </c>
      <c r="E306" s="211">
        <v>0</v>
      </c>
      <c r="F306" s="212">
        <v>72254012</v>
      </c>
      <c r="G306" s="40" t="str">
        <v>Iron or steel products</v>
      </c>
      <c r="H306" s="212">
        <v>72254012</v>
      </c>
      <c r="I306" s="212" t="s">
        <v>412</v>
      </c>
    </row>
    <row r="307" spans="3:9" ht="15.75" customHeight="1" thickTop="1" thickBot="1">
      <c r="C307" s="214">
        <v>72191310</v>
      </c>
      <c r="D307" s="215" t="s">
        <v>412</v>
      </c>
      <c r="E307" s="211">
        <v>1</v>
      </c>
      <c r="F307" s="212">
        <v>72254015</v>
      </c>
      <c r="G307" s="40" t="str">
        <v>Iron or steel products</v>
      </c>
      <c r="H307" s="212">
        <v>72254015</v>
      </c>
      <c r="I307" s="212" t="s">
        <v>412</v>
      </c>
    </row>
    <row r="308" spans="3:9" ht="15.75" customHeight="1" thickTop="1" thickBot="1">
      <c r="C308" s="214">
        <v>72191390</v>
      </c>
      <c r="D308" s="215" t="s">
        <v>412</v>
      </c>
      <c r="E308" s="211">
        <v>1</v>
      </c>
      <c r="F308" s="212">
        <v>72254040</v>
      </c>
      <c r="G308" s="40" t="str">
        <v>Iron or steel products</v>
      </c>
      <c r="H308" s="212">
        <v>72254040</v>
      </c>
      <c r="I308" s="212" t="s">
        <v>412</v>
      </c>
    </row>
    <row r="309" spans="3:9" ht="15.75" customHeight="1" thickTop="1" thickBot="1">
      <c r="C309" s="214">
        <v>72191400</v>
      </c>
      <c r="D309" s="215" t="s">
        <v>412</v>
      </c>
      <c r="E309" s="211">
        <v>0</v>
      </c>
      <c r="F309" s="212">
        <v>72254060</v>
      </c>
      <c r="G309" s="40" t="str">
        <v>Iron or steel products</v>
      </c>
      <c r="H309" s="212">
        <v>72254060</v>
      </c>
      <c r="I309" s="212" t="s">
        <v>412</v>
      </c>
    </row>
    <row r="310" spans="3:9" ht="15.75" customHeight="1" thickTop="1" thickBot="1">
      <c r="C310" s="214">
        <v>72191410</v>
      </c>
      <c r="D310" s="215" t="s">
        <v>412</v>
      </c>
      <c r="E310" s="211">
        <v>1</v>
      </c>
      <c r="F310" s="212">
        <v>72254090</v>
      </c>
      <c r="G310" s="40" t="str">
        <v>Iron or steel products</v>
      </c>
      <c r="H310" s="212">
        <v>72254090</v>
      </c>
      <c r="I310" s="212" t="s">
        <v>412</v>
      </c>
    </row>
    <row r="311" spans="3:9" ht="15.75" customHeight="1" thickTop="1" thickBot="1">
      <c r="C311" s="214">
        <v>72191490</v>
      </c>
      <c r="D311" s="215" t="s">
        <v>412</v>
      </c>
      <c r="E311" s="211">
        <v>1</v>
      </c>
      <c r="F311" s="212">
        <v>72255020</v>
      </c>
      <c r="G311" s="40" t="str">
        <v>Iron or steel products</v>
      </c>
      <c r="H311" s="212">
        <v>72255020</v>
      </c>
      <c r="I311" s="212" t="s">
        <v>412</v>
      </c>
    </row>
    <row r="312" spans="3:9" ht="15.75" customHeight="1" thickTop="1" thickBot="1">
      <c r="C312" s="214">
        <v>72192100</v>
      </c>
      <c r="D312" s="215" t="s">
        <v>412</v>
      </c>
      <c r="E312" s="211">
        <v>0</v>
      </c>
      <c r="F312" s="212">
        <v>72255080</v>
      </c>
      <c r="G312" s="40" t="str">
        <v>Iron or steel products</v>
      </c>
      <c r="H312" s="212">
        <v>72255080</v>
      </c>
      <c r="I312" s="212" t="s">
        <v>412</v>
      </c>
    </row>
    <row r="313" spans="3:9" ht="15.75" customHeight="1" thickTop="1" thickBot="1">
      <c r="C313" s="214">
        <v>72192110</v>
      </c>
      <c r="D313" s="215" t="s">
        <v>412</v>
      </c>
      <c r="E313" s="211">
        <v>1</v>
      </c>
      <c r="F313" s="212">
        <v>72259100</v>
      </c>
      <c r="G313" s="40" t="str">
        <v>Iron or steel products</v>
      </c>
      <c r="H313" s="212">
        <v>72259100</v>
      </c>
      <c r="I313" s="212" t="s">
        <v>412</v>
      </c>
    </row>
    <row r="314" spans="3:9" ht="15.75" customHeight="1" thickTop="1" thickBot="1">
      <c r="C314" s="214">
        <v>72192190</v>
      </c>
      <c r="D314" s="215" t="s">
        <v>412</v>
      </c>
      <c r="E314" s="211">
        <v>1</v>
      </c>
      <c r="F314" s="212">
        <v>72259200</v>
      </c>
      <c r="G314" s="40" t="str">
        <v>Iron or steel products</v>
      </c>
      <c r="H314" s="212">
        <v>72259200</v>
      </c>
      <c r="I314" s="212" t="s">
        <v>412</v>
      </c>
    </row>
    <row r="315" spans="3:9" ht="15.75" customHeight="1" thickTop="1" thickBot="1">
      <c r="C315" s="214">
        <v>72192200</v>
      </c>
      <c r="D315" s="215" t="s">
        <v>412</v>
      </c>
      <c r="E315" s="211">
        <v>0</v>
      </c>
      <c r="F315" s="212">
        <v>72259900</v>
      </c>
      <c r="G315" s="40" t="str">
        <v>Iron or steel products</v>
      </c>
      <c r="H315" s="212">
        <v>72259900</v>
      </c>
      <c r="I315" s="212" t="s">
        <v>412</v>
      </c>
    </row>
    <row r="316" spans="3:9" ht="15.75" customHeight="1" thickTop="1" thickBot="1">
      <c r="C316" s="214">
        <v>72192210</v>
      </c>
      <c r="D316" s="215" t="s">
        <v>412</v>
      </c>
      <c r="E316" s="211">
        <v>1</v>
      </c>
      <c r="F316" s="212">
        <v>72261100</v>
      </c>
      <c r="G316" s="40" t="str">
        <v>Iron or steel products</v>
      </c>
      <c r="H316" s="212">
        <v>72261100</v>
      </c>
      <c r="I316" s="212" t="s">
        <v>412</v>
      </c>
    </row>
    <row r="317" spans="3:9" ht="15.75" customHeight="1" thickTop="1" thickBot="1">
      <c r="C317" s="214">
        <v>72192290</v>
      </c>
      <c r="D317" s="215" t="s">
        <v>412</v>
      </c>
      <c r="E317" s="211">
        <v>1</v>
      </c>
      <c r="F317" s="212">
        <v>72261910</v>
      </c>
      <c r="G317" s="40" t="str">
        <v>Iron or steel products</v>
      </c>
      <c r="H317" s="212">
        <v>72261910</v>
      </c>
      <c r="I317" s="212" t="s">
        <v>412</v>
      </c>
    </row>
    <row r="318" spans="3:9" ht="15.75" customHeight="1" thickTop="1" thickBot="1">
      <c r="C318" s="214">
        <v>72192300</v>
      </c>
      <c r="D318" s="215" t="s">
        <v>412</v>
      </c>
      <c r="E318" s="211">
        <v>1</v>
      </c>
      <c r="F318" s="212">
        <v>72261980</v>
      </c>
      <c r="G318" s="40" t="str">
        <v>Iron or steel products</v>
      </c>
      <c r="H318" s="212">
        <v>72261980</v>
      </c>
      <c r="I318" s="212" t="s">
        <v>412</v>
      </c>
    </row>
    <row r="319" spans="3:9" ht="15.75" customHeight="1" thickTop="1" thickBot="1">
      <c r="C319" s="214">
        <v>72192400</v>
      </c>
      <c r="D319" s="215" t="s">
        <v>412</v>
      </c>
      <c r="E319" s="211">
        <v>1</v>
      </c>
      <c r="F319" s="212">
        <v>72262000</v>
      </c>
      <c r="G319" s="40" t="str">
        <v>Iron or steel products</v>
      </c>
      <c r="H319" s="212">
        <v>72262000</v>
      </c>
      <c r="I319" s="212" t="s">
        <v>412</v>
      </c>
    </row>
    <row r="320" spans="3:9" ht="15.75" customHeight="1" thickTop="1" thickBot="1">
      <c r="C320" s="214">
        <v>72193100</v>
      </c>
      <c r="D320" s="215" t="s">
        <v>412</v>
      </c>
      <c r="E320" s="211">
        <v>1</v>
      </c>
      <c r="F320" s="212">
        <v>72269120</v>
      </c>
      <c r="G320" s="40" t="str">
        <v>Iron or steel products</v>
      </c>
      <c r="H320" s="212">
        <v>72269120</v>
      </c>
      <c r="I320" s="212" t="s">
        <v>412</v>
      </c>
    </row>
    <row r="321" spans="3:9" ht="15.75" customHeight="1" thickTop="1" thickBot="1">
      <c r="C321" s="214">
        <v>72193200</v>
      </c>
      <c r="D321" s="215" t="s">
        <v>412</v>
      </c>
      <c r="E321" s="211">
        <v>0</v>
      </c>
      <c r="F321" s="212">
        <v>72269191</v>
      </c>
      <c r="G321" s="40" t="str">
        <v>Iron or steel products</v>
      </c>
      <c r="H321" s="212">
        <v>72269191</v>
      </c>
      <c r="I321" s="212" t="s">
        <v>412</v>
      </c>
    </row>
    <row r="322" spans="3:9" ht="15.75" customHeight="1" thickTop="1" thickBot="1">
      <c r="C322" s="214">
        <v>72193210</v>
      </c>
      <c r="D322" s="215" t="s">
        <v>412</v>
      </c>
      <c r="E322" s="211">
        <v>1</v>
      </c>
      <c r="F322" s="212">
        <v>72269199</v>
      </c>
      <c r="G322" s="40" t="str">
        <v>Iron or steel products</v>
      </c>
      <c r="H322" s="212">
        <v>72269199</v>
      </c>
      <c r="I322" s="212" t="s">
        <v>412</v>
      </c>
    </row>
    <row r="323" spans="3:9" ht="15.75" customHeight="1" thickTop="1" thickBot="1">
      <c r="C323" s="214">
        <v>72193290</v>
      </c>
      <c r="D323" s="215" t="s">
        <v>412</v>
      </c>
      <c r="E323" s="211">
        <v>1</v>
      </c>
      <c r="F323" s="212">
        <v>72269200</v>
      </c>
      <c r="G323" s="40" t="str">
        <v>Iron or steel products</v>
      </c>
      <c r="H323" s="212">
        <v>72269200</v>
      </c>
      <c r="I323" s="212" t="s">
        <v>412</v>
      </c>
    </row>
    <row r="324" spans="3:9" ht="15.75" customHeight="1" thickTop="1" thickBot="1">
      <c r="C324" s="214">
        <v>72193300</v>
      </c>
      <c r="D324" s="215" t="s">
        <v>412</v>
      </c>
      <c r="E324" s="211">
        <v>0</v>
      </c>
      <c r="F324" s="212">
        <v>72269910</v>
      </c>
      <c r="G324" s="40" t="str">
        <v>Iron or steel products</v>
      </c>
      <c r="H324" s="212">
        <v>72269910</v>
      </c>
      <c r="I324" s="212" t="s">
        <v>412</v>
      </c>
    </row>
    <row r="325" spans="3:9" ht="15.75" customHeight="1" thickTop="1" thickBot="1">
      <c r="C325" s="214">
        <v>72193310</v>
      </c>
      <c r="D325" s="215" t="s">
        <v>412</v>
      </c>
      <c r="E325" s="211">
        <v>1</v>
      </c>
      <c r="F325" s="212">
        <v>72269930</v>
      </c>
      <c r="G325" s="40" t="str">
        <v>Iron or steel products</v>
      </c>
      <c r="H325" s="212">
        <v>72269930</v>
      </c>
      <c r="I325" s="212" t="s">
        <v>412</v>
      </c>
    </row>
    <row r="326" spans="3:9" ht="15.75" customHeight="1" thickTop="1" thickBot="1">
      <c r="C326" s="214">
        <v>72193390</v>
      </c>
      <c r="D326" s="215" t="s">
        <v>412</v>
      </c>
      <c r="E326" s="211">
        <v>1</v>
      </c>
      <c r="F326" s="212">
        <v>72269970</v>
      </c>
      <c r="G326" s="40" t="str">
        <v>Iron or steel products</v>
      </c>
      <c r="H326" s="212">
        <v>72269970</v>
      </c>
      <c r="I326" s="212" t="s">
        <v>412</v>
      </c>
    </row>
    <row r="327" spans="3:9" ht="15.75" customHeight="1" thickTop="1" thickBot="1">
      <c r="C327" s="214">
        <v>72193400</v>
      </c>
      <c r="D327" s="215" t="s">
        <v>412</v>
      </c>
      <c r="E327" s="211">
        <v>0</v>
      </c>
      <c r="F327" s="212">
        <v>72271000</v>
      </c>
      <c r="G327" s="40" t="str">
        <v>Iron or steel products</v>
      </c>
      <c r="H327" s="212">
        <v>72271000</v>
      </c>
      <c r="I327" s="212" t="s">
        <v>412</v>
      </c>
    </row>
    <row r="328" spans="3:9" ht="15.75" customHeight="1" thickTop="1" thickBot="1">
      <c r="C328" s="214">
        <v>72193410</v>
      </c>
      <c r="D328" s="215" t="s">
        <v>412</v>
      </c>
      <c r="E328" s="211">
        <v>1</v>
      </c>
      <c r="F328" s="212">
        <v>72272000</v>
      </c>
      <c r="G328" s="40" t="str">
        <v>Iron or steel products</v>
      </c>
      <c r="H328" s="212">
        <v>72272000</v>
      </c>
      <c r="I328" s="212" t="s">
        <v>412</v>
      </c>
    </row>
    <row r="329" spans="3:9" ht="15.75" customHeight="1" thickTop="1" thickBot="1">
      <c r="C329" s="214">
        <v>72193490</v>
      </c>
      <c r="D329" s="215" t="s">
        <v>412</v>
      </c>
      <c r="E329" s="211">
        <v>1</v>
      </c>
      <c r="F329" s="212">
        <v>72279010</v>
      </c>
      <c r="G329" s="40" t="str">
        <v>Iron or steel products</v>
      </c>
      <c r="H329" s="212">
        <v>72279010</v>
      </c>
      <c r="I329" s="212" t="s">
        <v>412</v>
      </c>
    </row>
    <row r="330" spans="3:9" ht="15.75" customHeight="1" thickTop="1" thickBot="1">
      <c r="C330" s="214">
        <v>72193500</v>
      </c>
      <c r="D330" s="215" t="s">
        <v>412</v>
      </c>
      <c r="E330" s="211">
        <v>0</v>
      </c>
      <c r="F330" s="212">
        <v>72279050</v>
      </c>
      <c r="G330" s="40" t="str">
        <v>Iron or steel products</v>
      </c>
      <c r="H330" s="212">
        <v>72279050</v>
      </c>
      <c r="I330" s="212" t="s">
        <v>412</v>
      </c>
    </row>
    <row r="331" spans="3:9" ht="15.75" customHeight="1" thickTop="1" thickBot="1">
      <c r="C331" s="214">
        <v>72193510</v>
      </c>
      <c r="D331" s="215" t="s">
        <v>412</v>
      </c>
      <c r="E331" s="211">
        <v>1</v>
      </c>
      <c r="F331" s="212">
        <v>72279095</v>
      </c>
      <c r="G331" s="40" t="str">
        <v>Iron or steel products</v>
      </c>
      <c r="H331" s="212">
        <v>72279095</v>
      </c>
      <c r="I331" s="212" t="s">
        <v>412</v>
      </c>
    </row>
    <row r="332" spans="3:9" ht="15.75" customHeight="1" thickTop="1" thickBot="1">
      <c r="C332" s="214">
        <v>72193590</v>
      </c>
      <c r="D332" s="215" t="s">
        <v>412</v>
      </c>
      <c r="E332" s="211">
        <v>1</v>
      </c>
      <c r="F332" s="212">
        <v>72281020</v>
      </c>
      <c r="G332" s="40" t="str">
        <v>Iron or steel products</v>
      </c>
      <c r="H332" s="212">
        <v>72281020</v>
      </c>
      <c r="I332" s="212" t="s">
        <v>412</v>
      </c>
    </row>
    <row r="333" spans="3:9" ht="15.75" customHeight="1" thickTop="1" thickBot="1">
      <c r="C333" s="214">
        <v>72199000</v>
      </c>
      <c r="D333" s="215" t="s">
        <v>412</v>
      </c>
      <c r="E333" s="211">
        <v>0</v>
      </c>
      <c r="F333" s="212">
        <v>72281050</v>
      </c>
      <c r="G333" s="40" t="str">
        <v>Iron or steel products</v>
      </c>
      <c r="H333" s="212">
        <v>72281050</v>
      </c>
      <c r="I333" s="212" t="s">
        <v>412</v>
      </c>
    </row>
    <row r="334" spans="3:9" ht="15.75" customHeight="1" thickTop="1" thickBot="1">
      <c r="C334" s="214">
        <v>72199020</v>
      </c>
      <c r="D334" s="215" t="s">
        <v>412</v>
      </c>
      <c r="E334" s="211">
        <v>1</v>
      </c>
      <c r="F334" s="212">
        <v>72281090</v>
      </c>
      <c r="G334" s="40" t="str">
        <v>Iron or steel products</v>
      </c>
      <c r="H334" s="212">
        <v>72281090</v>
      </c>
      <c r="I334" s="212" t="s">
        <v>412</v>
      </c>
    </row>
    <row r="335" spans="3:9" ht="15.75" customHeight="1" thickTop="1" thickBot="1">
      <c r="C335" s="214">
        <v>72199080</v>
      </c>
      <c r="D335" s="215" t="s">
        <v>412</v>
      </c>
      <c r="E335" s="211">
        <v>1</v>
      </c>
      <c r="F335" s="212">
        <v>72282010</v>
      </c>
      <c r="G335" s="40" t="str">
        <v>Iron or steel products</v>
      </c>
      <c r="H335" s="212">
        <v>72282010</v>
      </c>
      <c r="I335" s="212" t="s">
        <v>412</v>
      </c>
    </row>
    <row r="336" spans="3:9" ht="15.75" customHeight="1" thickTop="1" thickBot="1">
      <c r="C336" s="214">
        <v>72200000</v>
      </c>
      <c r="D336" s="215" t="s">
        <v>412</v>
      </c>
      <c r="E336" s="211">
        <v>0</v>
      </c>
      <c r="F336" s="212">
        <v>72282091</v>
      </c>
      <c r="G336" s="40" t="str">
        <v>Iron or steel products</v>
      </c>
      <c r="H336" s="212">
        <v>72282091</v>
      </c>
      <c r="I336" s="212" t="s">
        <v>412</v>
      </c>
    </row>
    <row r="337" spans="3:9" ht="15.75" customHeight="1" thickTop="1" thickBot="1">
      <c r="C337" s="214">
        <v>72201100</v>
      </c>
      <c r="D337" s="215" t="s">
        <v>412</v>
      </c>
      <c r="E337" s="211">
        <v>1</v>
      </c>
      <c r="F337" s="212">
        <v>72282099</v>
      </c>
      <c r="G337" s="40" t="str">
        <v>Iron or steel products</v>
      </c>
      <c r="H337" s="212">
        <v>72282099</v>
      </c>
      <c r="I337" s="212" t="s">
        <v>412</v>
      </c>
    </row>
    <row r="338" spans="3:9" ht="15.75" customHeight="1" thickTop="1" thickBot="1">
      <c r="C338" s="214">
        <v>72201200</v>
      </c>
      <c r="D338" s="215" t="s">
        <v>412</v>
      </c>
      <c r="E338" s="211">
        <v>1</v>
      </c>
      <c r="F338" s="212">
        <v>72283020</v>
      </c>
      <c r="G338" s="40" t="str">
        <v>Iron or steel products</v>
      </c>
      <c r="H338" s="212">
        <v>72283020</v>
      </c>
      <c r="I338" s="212" t="s">
        <v>412</v>
      </c>
    </row>
    <row r="339" spans="3:9" ht="15.75" customHeight="1" thickTop="1" thickBot="1">
      <c r="C339" s="214">
        <v>72202000</v>
      </c>
      <c r="D339" s="215" t="s">
        <v>412</v>
      </c>
      <c r="E339" s="211">
        <v>0</v>
      </c>
      <c r="F339" s="212">
        <v>72283041</v>
      </c>
      <c r="G339" s="40" t="str">
        <v>Iron or steel products</v>
      </c>
      <c r="H339" s="212">
        <v>72283041</v>
      </c>
      <c r="I339" s="212" t="s">
        <v>412</v>
      </c>
    </row>
    <row r="340" spans="3:9" ht="15.75" customHeight="1" thickTop="1" thickBot="1">
      <c r="C340" s="214">
        <v>72202021</v>
      </c>
      <c r="D340" s="215" t="s">
        <v>412</v>
      </c>
      <c r="E340" s="211">
        <v>1</v>
      </c>
      <c r="F340" s="212">
        <v>72283049</v>
      </c>
      <c r="G340" s="40" t="str">
        <v>Iron or steel products</v>
      </c>
      <c r="H340" s="212">
        <v>72283049</v>
      </c>
      <c r="I340" s="212" t="s">
        <v>412</v>
      </c>
    </row>
    <row r="341" spans="3:9" ht="15.75" customHeight="1" thickTop="1" thickBot="1">
      <c r="C341" s="214">
        <v>72202029</v>
      </c>
      <c r="D341" s="215" t="s">
        <v>412</v>
      </c>
      <c r="E341" s="211">
        <v>1</v>
      </c>
      <c r="F341" s="212">
        <v>72283061</v>
      </c>
      <c r="G341" s="40" t="str">
        <v>Iron or steel products</v>
      </c>
      <c r="H341" s="212">
        <v>72283061</v>
      </c>
      <c r="I341" s="212" t="s">
        <v>412</v>
      </c>
    </row>
    <row r="342" spans="3:9" ht="15.75" customHeight="1" thickTop="1" thickBot="1">
      <c r="C342" s="214">
        <v>72202041</v>
      </c>
      <c r="D342" s="215" t="s">
        <v>412</v>
      </c>
      <c r="E342" s="211">
        <v>1</v>
      </c>
      <c r="F342" s="212">
        <v>72283069</v>
      </c>
      <c r="G342" s="40" t="str">
        <v>Iron or steel products</v>
      </c>
      <c r="H342" s="212">
        <v>72283069</v>
      </c>
      <c r="I342" s="212" t="s">
        <v>412</v>
      </c>
    </row>
    <row r="343" spans="3:9" ht="15.75" customHeight="1" thickTop="1" thickBot="1">
      <c r="C343" s="214">
        <v>72202049</v>
      </c>
      <c r="D343" s="215" t="s">
        <v>412</v>
      </c>
      <c r="E343" s="211">
        <v>1</v>
      </c>
      <c r="F343" s="212">
        <v>72283070</v>
      </c>
      <c r="G343" s="40" t="str">
        <v>Iron or steel products</v>
      </c>
      <c r="H343" s="212">
        <v>72283070</v>
      </c>
      <c r="I343" s="212" t="s">
        <v>412</v>
      </c>
    </row>
    <row r="344" spans="3:9" ht="15.75" customHeight="1" thickTop="1" thickBot="1">
      <c r="C344" s="214">
        <v>72202081</v>
      </c>
      <c r="D344" s="215" t="s">
        <v>412</v>
      </c>
      <c r="E344" s="211">
        <v>1</v>
      </c>
      <c r="F344" s="212">
        <v>72283089</v>
      </c>
      <c r="G344" s="40" t="str">
        <v>Iron or steel products</v>
      </c>
      <c r="H344" s="212">
        <v>72283089</v>
      </c>
      <c r="I344" s="212" t="s">
        <v>412</v>
      </c>
    </row>
    <row r="345" spans="3:9" ht="15.75" customHeight="1" thickTop="1" thickBot="1">
      <c r="C345" s="214">
        <v>72202089</v>
      </c>
      <c r="D345" s="215" t="s">
        <v>412</v>
      </c>
      <c r="E345" s="211">
        <v>1</v>
      </c>
      <c r="F345" s="212">
        <v>72284010</v>
      </c>
      <c r="G345" s="40" t="str">
        <v>Iron or steel products</v>
      </c>
      <c r="H345" s="212">
        <v>72284010</v>
      </c>
      <c r="I345" s="212" t="s">
        <v>412</v>
      </c>
    </row>
    <row r="346" spans="3:9" ht="15.75" customHeight="1" thickTop="1" thickBot="1">
      <c r="C346" s="214">
        <v>72209000</v>
      </c>
      <c r="D346" s="215" t="s">
        <v>412</v>
      </c>
      <c r="E346" s="211">
        <v>0</v>
      </c>
      <c r="F346" s="212">
        <v>72284090</v>
      </c>
      <c r="G346" s="40" t="str">
        <v>Iron or steel products</v>
      </c>
      <c r="H346" s="212">
        <v>72284090</v>
      </c>
      <c r="I346" s="212" t="s">
        <v>412</v>
      </c>
    </row>
    <row r="347" spans="3:9" ht="15.75" customHeight="1" thickTop="1" thickBot="1">
      <c r="C347" s="214">
        <v>72209020</v>
      </c>
      <c r="D347" s="215" t="s">
        <v>412</v>
      </c>
      <c r="E347" s="211">
        <v>1</v>
      </c>
      <c r="F347" s="212">
        <v>72285020</v>
      </c>
      <c r="G347" s="40" t="str">
        <v>Iron or steel products</v>
      </c>
      <c r="H347" s="212">
        <v>72285020</v>
      </c>
      <c r="I347" s="212" t="s">
        <v>412</v>
      </c>
    </row>
    <row r="348" spans="3:9" ht="15.75" customHeight="1" thickTop="1" thickBot="1">
      <c r="C348" s="214">
        <v>72209080</v>
      </c>
      <c r="D348" s="215" t="s">
        <v>412</v>
      </c>
      <c r="E348" s="211">
        <v>1</v>
      </c>
      <c r="F348" s="212">
        <v>72285040</v>
      </c>
      <c r="G348" s="40" t="str">
        <v>Iron or steel products</v>
      </c>
      <c r="H348" s="212">
        <v>72285040</v>
      </c>
      <c r="I348" s="212" t="s">
        <v>412</v>
      </c>
    </row>
    <row r="349" spans="3:9" ht="15.75" customHeight="1" thickTop="1" thickBot="1">
      <c r="C349" s="214">
        <v>72210000</v>
      </c>
      <c r="D349" s="215" t="s">
        <v>412</v>
      </c>
      <c r="E349" s="211">
        <v>0</v>
      </c>
      <c r="F349" s="212">
        <v>72285061</v>
      </c>
      <c r="G349" s="40" t="str">
        <v>Iron or steel products</v>
      </c>
      <c r="H349" s="212">
        <v>72285061</v>
      </c>
      <c r="I349" s="212" t="s">
        <v>412</v>
      </c>
    </row>
    <row r="350" spans="3:9" ht="15.75" customHeight="1" thickTop="1" thickBot="1">
      <c r="C350" s="214">
        <v>72210010</v>
      </c>
      <c r="D350" s="215" t="s">
        <v>412</v>
      </c>
      <c r="E350" s="211">
        <v>1</v>
      </c>
      <c r="F350" s="212">
        <v>72285069</v>
      </c>
      <c r="G350" s="40" t="str">
        <v>Iron or steel products</v>
      </c>
      <c r="H350" s="212">
        <v>72285069</v>
      </c>
      <c r="I350" s="212" t="s">
        <v>412</v>
      </c>
    </row>
    <row r="351" spans="3:9" ht="15.75" customHeight="1" thickTop="1" thickBot="1">
      <c r="C351" s="214">
        <v>72210090</v>
      </c>
      <c r="D351" s="215" t="s">
        <v>412</v>
      </c>
      <c r="E351" s="211">
        <v>1</v>
      </c>
      <c r="F351" s="212">
        <v>72285080</v>
      </c>
      <c r="G351" s="40" t="str">
        <v>Iron or steel products</v>
      </c>
      <c r="H351" s="212">
        <v>72285080</v>
      </c>
      <c r="I351" s="212" t="s">
        <v>412</v>
      </c>
    </row>
    <row r="352" spans="3:9" ht="15.75" customHeight="1" thickTop="1" thickBot="1">
      <c r="C352" s="214">
        <v>72220000</v>
      </c>
      <c r="D352" s="215" t="s">
        <v>412</v>
      </c>
      <c r="E352" s="211">
        <v>0</v>
      </c>
      <c r="F352" s="212">
        <v>72286020</v>
      </c>
      <c r="G352" s="40" t="str">
        <v>Iron or steel products</v>
      </c>
      <c r="H352" s="212">
        <v>72286020</v>
      </c>
      <c r="I352" s="212" t="s">
        <v>412</v>
      </c>
    </row>
    <row r="353" spans="3:9" ht="15.75" customHeight="1" thickTop="1" thickBot="1">
      <c r="C353" s="214">
        <v>72221100</v>
      </c>
      <c r="D353" s="215" t="s">
        <v>412</v>
      </c>
      <c r="E353" s="211">
        <v>0</v>
      </c>
      <c r="F353" s="212">
        <v>72286080</v>
      </c>
      <c r="G353" s="40" t="str">
        <v>Iron or steel products</v>
      </c>
      <c r="H353" s="212">
        <v>72286080</v>
      </c>
      <c r="I353" s="212" t="s">
        <v>412</v>
      </c>
    </row>
    <row r="354" spans="3:9" ht="15.75" customHeight="1" thickTop="1" thickBot="1">
      <c r="C354" s="214">
        <v>72221111</v>
      </c>
      <c r="D354" s="215" t="s">
        <v>412</v>
      </c>
      <c r="E354" s="211">
        <v>1</v>
      </c>
      <c r="F354" s="212">
        <v>72287010</v>
      </c>
      <c r="G354" s="40" t="str">
        <v>Iron or steel products</v>
      </c>
      <c r="H354" s="212">
        <v>72287010</v>
      </c>
      <c r="I354" s="212" t="s">
        <v>412</v>
      </c>
    </row>
    <row r="355" spans="3:9" ht="15.75" customHeight="1" thickTop="1" thickBot="1">
      <c r="C355" s="214">
        <v>72221119</v>
      </c>
      <c r="D355" s="215" t="s">
        <v>412</v>
      </c>
      <c r="E355" s="211">
        <v>1</v>
      </c>
      <c r="F355" s="212">
        <v>72287090</v>
      </c>
      <c r="G355" s="40" t="str">
        <v>Iron or steel products</v>
      </c>
      <c r="H355" s="212">
        <v>72287090</v>
      </c>
      <c r="I355" s="212" t="s">
        <v>412</v>
      </c>
    </row>
    <row r="356" spans="3:9" ht="15.75" customHeight="1" thickTop="1" thickBot="1">
      <c r="C356" s="214">
        <v>72221181</v>
      </c>
      <c r="D356" s="215" t="s">
        <v>412</v>
      </c>
      <c r="E356" s="211">
        <v>1</v>
      </c>
      <c r="F356" s="212">
        <v>72288000</v>
      </c>
      <c r="G356" s="40" t="str">
        <v>Iron or steel products</v>
      </c>
      <c r="H356" s="212">
        <v>72288000</v>
      </c>
      <c r="I356" s="212" t="s">
        <v>412</v>
      </c>
    </row>
    <row r="357" spans="3:9" ht="15.75" customHeight="1" thickTop="1" thickBot="1">
      <c r="C357" s="214">
        <v>72221189</v>
      </c>
      <c r="D357" s="215" t="s">
        <v>412</v>
      </c>
      <c r="E357" s="211">
        <v>1</v>
      </c>
      <c r="F357" s="212">
        <v>72292000</v>
      </c>
      <c r="G357" s="40" t="str">
        <v>Iron or steel products</v>
      </c>
      <c r="H357" s="212">
        <v>72292000</v>
      </c>
      <c r="I357" s="212" t="s">
        <v>412</v>
      </c>
    </row>
    <row r="358" spans="3:9" ht="15.75" customHeight="1" thickTop="1" thickBot="1">
      <c r="C358" s="214">
        <v>72221900</v>
      </c>
      <c r="D358" s="215" t="s">
        <v>412</v>
      </c>
      <c r="E358" s="211">
        <v>0</v>
      </c>
      <c r="F358" s="212">
        <v>72299020</v>
      </c>
      <c r="G358" s="40" t="str">
        <v>Iron or steel products</v>
      </c>
      <c r="H358" s="212">
        <v>72299020</v>
      </c>
      <c r="I358" s="212" t="s">
        <v>412</v>
      </c>
    </row>
    <row r="359" spans="3:9" ht="15.75" customHeight="1" thickTop="1" thickBot="1">
      <c r="C359" s="214">
        <v>72221910</v>
      </c>
      <c r="D359" s="215" t="s">
        <v>412</v>
      </c>
      <c r="E359" s="211">
        <v>1</v>
      </c>
      <c r="F359" s="212">
        <v>72299050</v>
      </c>
      <c r="G359" s="40" t="str">
        <v>Iron or steel products</v>
      </c>
      <c r="H359" s="212">
        <v>72299050</v>
      </c>
      <c r="I359" s="212" t="s">
        <v>412</v>
      </c>
    </row>
    <row r="360" spans="3:9" ht="15.75" customHeight="1" thickTop="1" thickBot="1">
      <c r="C360" s="214">
        <v>72221990</v>
      </c>
      <c r="D360" s="215" t="s">
        <v>412</v>
      </c>
      <c r="E360" s="211">
        <v>1</v>
      </c>
      <c r="F360" s="212">
        <v>72299090</v>
      </c>
      <c r="G360" s="40" t="str">
        <v>Iron or steel products</v>
      </c>
      <c r="H360" s="212">
        <v>72299090</v>
      </c>
      <c r="I360" s="212" t="s">
        <v>412</v>
      </c>
    </row>
    <row r="361" spans="3:9" ht="15.75" customHeight="1" thickTop="1" thickBot="1">
      <c r="C361" s="214">
        <v>72222000</v>
      </c>
      <c r="D361" s="215" t="s">
        <v>412</v>
      </c>
      <c r="E361" s="211">
        <v>0</v>
      </c>
      <c r="F361" s="212">
        <v>73011000</v>
      </c>
      <c r="G361" s="40" t="str">
        <v>Iron or steel products</v>
      </c>
      <c r="H361" s="212">
        <v>73011000</v>
      </c>
      <c r="I361" s="212" t="s">
        <v>412</v>
      </c>
    </row>
    <row r="362" spans="3:9" ht="15.75" customHeight="1" thickTop="1" thickBot="1">
      <c r="C362" s="214">
        <v>72222011</v>
      </c>
      <c r="D362" s="215" t="s">
        <v>412</v>
      </c>
      <c r="E362" s="211">
        <v>1</v>
      </c>
      <c r="F362" s="212">
        <v>73012000</v>
      </c>
      <c r="G362" s="40" t="str">
        <v>Iron or steel products</v>
      </c>
      <c r="H362" s="212">
        <v>73012000</v>
      </c>
      <c r="I362" s="212" t="s">
        <v>412</v>
      </c>
    </row>
    <row r="363" spans="3:9" ht="15.75" customHeight="1" thickTop="1" thickBot="1">
      <c r="C363" s="214">
        <v>72222019</v>
      </c>
      <c r="D363" s="215" t="s">
        <v>412</v>
      </c>
      <c r="E363" s="211">
        <v>1</v>
      </c>
      <c r="F363" s="212">
        <v>73021010</v>
      </c>
      <c r="G363" s="40" t="str">
        <v>Iron or steel products</v>
      </c>
      <c r="H363" s="212">
        <v>73021010</v>
      </c>
      <c r="I363" s="212" t="s">
        <v>412</v>
      </c>
    </row>
    <row r="364" spans="3:9" ht="15.75" customHeight="1" thickTop="1" thickBot="1">
      <c r="C364" s="214">
        <v>72222021</v>
      </c>
      <c r="D364" s="215" t="s">
        <v>412</v>
      </c>
      <c r="E364" s="211">
        <v>1</v>
      </c>
      <c r="F364" s="212">
        <v>73021022</v>
      </c>
      <c r="G364" s="40" t="str">
        <v>Iron or steel products</v>
      </c>
      <c r="H364" s="212">
        <v>73021022</v>
      </c>
      <c r="I364" s="212" t="s">
        <v>412</v>
      </c>
    </row>
    <row r="365" spans="3:9" ht="15.75" customHeight="1" thickTop="1" thickBot="1">
      <c r="C365" s="214">
        <v>72222029</v>
      </c>
      <c r="D365" s="215" t="s">
        <v>412</v>
      </c>
      <c r="E365" s="211">
        <v>1</v>
      </c>
      <c r="F365" s="212">
        <v>73021028</v>
      </c>
      <c r="G365" s="40" t="str">
        <v>Iron or steel products</v>
      </c>
      <c r="H365" s="212">
        <v>73021028</v>
      </c>
      <c r="I365" s="212" t="s">
        <v>412</v>
      </c>
    </row>
    <row r="366" spans="3:9" ht="15.75" customHeight="1" thickTop="1" thickBot="1">
      <c r="C366" s="214">
        <v>72222031</v>
      </c>
      <c r="D366" s="215" t="s">
        <v>412</v>
      </c>
      <c r="E366" s="211">
        <v>1</v>
      </c>
      <c r="F366" s="212">
        <v>73021040</v>
      </c>
      <c r="G366" s="40" t="str">
        <v>Iron or steel products</v>
      </c>
      <c r="H366" s="212">
        <v>73021040</v>
      </c>
      <c r="I366" s="212" t="s">
        <v>412</v>
      </c>
    </row>
    <row r="367" spans="3:9" ht="15.75" customHeight="1" thickTop="1" thickBot="1">
      <c r="C367" s="214">
        <v>72222039</v>
      </c>
      <c r="D367" s="215" t="s">
        <v>412</v>
      </c>
      <c r="E367" s="211">
        <v>1</v>
      </c>
      <c r="F367" s="212">
        <v>73021050</v>
      </c>
      <c r="G367" s="40" t="str">
        <v>Iron or steel products</v>
      </c>
      <c r="H367" s="212">
        <v>73021050</v>
      </c>
      <c r="I367" s="212" t="s">
        <v>412</v>
      </c>
    </row>
    <row r="368" spans="3:9" ht="15.75" customHeight="1" thickTop="1" thickBot="1">
      <c r="C368" s="214">
        <v>72222081</v>
      </c>
      <c r="D368" s="215" t="s">
        <v>412</v>
      </c>
      <c r="E368" s="211">
        <v>1</v>
      </c>
      <c r="F368" s="212">
        <v>73021090</v>
      </c>
      <c r="G368" s="40" t="str">
        <v>Iron or steel products</v>
      </c>
      <c r="H368" s="212">
        <v>73021090</v>
      </c>
      <c r="I368" s="212" t="s">
        <v>412</v>
      </c>
    </row>
    <row r="369" spans="3:9" ht="15.75" customHeight="1" thickTop="1" thickBot="1">
      <c r="C369" s="214">
        <v>72222089</v>
      </c>
      <c r="D369" s="215" t="s">
        <v>412</v>
      </c>
      <c r="E369" s="211">
        <v>1</v>
      </c>
      <c r="F369" s="212">
        <v>73023000</v>
      </c>
      <c r="G369" s="40" t="str">
        <v>Iron or steel products</v>
      </c>
      <c r="H369" s="212">
        <v>73023000</v>
      </c>
      <c r="I369" s="212" t="s">
        <v>412</v>
      </c>
    </row>
    <row r="370" spans="3:9" ht="15.75" customHeight="1" thickTop="1" thickBot="1">
      <c r="C370" s="214">
        <v>72223000</v>
      </c>
      <c r="D370" s="215" t="s">
        <v>412</v>
      </c>
      <c r="E370" s="211">
        <v>0</v>
      </c>
      <c r="F370" s="212">
        <v>73024000</v>
      </c>
      <c r="G370" s="40" t="str">
        <v>Iron or steel products</v>
      </c>
      <c r="H370" s="212">
        <v>73024000</v>
      </c>
      <c r="I370" s="212" t="s">
        <v>412</v>
      </c>
    </row>
    <row r="371" spans="3:9" ht="15.75" customHeight="1" thickTop="1" thickBot="1">
      <c r="C371" s="214">
        <v>72223051</v>
      </c>
      <c r="D371" s="215" t="s">
        <v>412</v>
      </c>
      <c r="E371" s="211">
        <v>1</v>
      </c>
      <c r="F371" s="212">
        <v>73029000</v>
      </c>
      <c r="G371" s="40" t="str">
        <v>Iron or steel products</v>
      </c>
      <c r="H371" s="212">
        <v>73029000</v>
      </c>
      <c r="I371" s="212" t="s">
        <v>412</v>
      </c>
    </row>
    <row r="372" spans="3:9" ht="15.75" customHeight="1" thickTop="1" thickBot="1">
      <c r="C372" s="214">
        <v>72223091</v>
      </c>
      <c r="D372" s="215" t="s">
        <v>412</v>
      </c>
      <c r="E372" s="211">
        <v>1</v>
      </c>
      <c r="F372" s="212">
        <v>73030010</v>
      </c>
      <c r="G372" s="40" t="str">
        <v>Iron or steel products</v>
      </c>
      <c r="H372" s="212">
        <v>73030010</v>
      </c>
      <c r="I372" s="212" t="s">
        <v>412</v>
      </c>
    </row>
    <row r="373" spans="3:9" ht="15.75" customHeight="1" thickTop="1" thickBot="1">
      <c r="C373" s="214">
        <v>72223097</v>
      </c>
      <c r="D373" s="215" t="s">
        <v>412</v>
      </c>
      <c r="E373" s="211">
        <v>1</v>
      </c>
      <c r="F373" s="212">
        <v>73030090</v>
      </c>
      <c r="G373" s="40" t="str">
        <v>Iron or steel products</v>
      </c>
      <c r="H373" s="212">
        <v>73030090</v>
      </c>
      <c r="I373" s="212" t="s">
        <v>412</v>
      </c>
    </row>
    <row r="374" spans="3:9" ht="15.75" customHeight="1" thickTop="1" thickBot="1">
      <c r="C374" s="214">
        <v>72224000</v>
      </c>
      <c r="D374" s="215" t="s">
        <v>412</v>
      </c>
      <c r="E374" s="211">
        <v>0</v>
      </c>
      <c r="F374" s="212">
        <v>73041100</v>
      </c>
      <c r="G374" s="40" t="str">
        <v>Iron or steel products</v>
      </c>
      <c r="H374" s="212">
        <v>73041100</v>
      </c>
      <c r="I374" s="212" t="s">
        <v>412</v>
      </c>
    </row>
    <row r="375" spans="3:9" ht="15.75" customHeight="1" thickTop="1" thickBot="1">
      <c r="C375" s="214">
        <v>72224010</v>
      </c>
      <c r="D375" s="215" t="s">
        <v>412</v>
      </c>
      <c r="E375" s="211">
        <v>1</v>
      </c>
      <c r="F375" s="212">
        <v>73041910</v>
      </c>
      <c r="G375" s="40" t="str">
        <v>Iron or steel products</v>
      </c>
      <c r="H375" s="212">
        <v>73041910</v>
      </c>
      <c r="I375" s="212" t="s">
        <v>412</v>
      </c>
    </row>
    <row r="376" spans="3:9" ht="15.75" customHeight="1" thickTop="1" thickBot="1">
      <c r="C376" s="214">
        <v>72224050</v>
      </c>
      <c r="D376" s="215" t="s">
        <v>412</v>
      </c>
      <c r="E376" s="211">
        <v>1</v>
      </c>
      <c r="F376" s="212">
        <v>73041930</v>
      </c>
      <c r="G376" s="40" t="str">
        <v>Iron or steel products</v>
      </c>
      <c r="H376" s="212">
        <v>73041930</v>
      </c>
      <c r="I376" s="212" t="s">
        <v>412</v>
      </c>
    </row>
    <row r="377" spans="3:9" ht="15.75" customHeight="1" thickTop="1" thickBot="1">
      <c r="C377" s="214">
        <v>72224090</v>
      </c>
      <c r="D377" s="215" t="s">
        <v>412</v>
      </c>
      <c r="E377" s="211">
        <v>1</v>
      </c>
      <c r="F377" s="212">
        <v>73041990</v>
      </c>
      <c r="G377" s="40" t="str">
        <v>Iron or steel products</v>
      </c>
      <c r="H377" s="212">
        <v>73041990</v>
      </c>
      <c r="I377" s="212" t="s">
        <v>412</v>
      </c>
    </row>
    <row r="378" spans="3:9" ht="15.75" customHeight="1" thickTop="1" thickBot="1">
      <c r="C378" s="214">
        <v>72230000</v>
      </c>
      <c r="D378" s="215" t="s">
        <v>412</v>
      </c>
      <c r="E378" s="211">
        <v>0</v>
      </c>
      <c r="F378" s="212">
        <v>73042200</v>
      </c>
      <c r="G378" s="40" t="str">
        <v>Iron or steel products</v>
      </c>
      <c r="H378" s="212">
        <v>73042200</v>
      </c>
      <c r="I378" s="212" t="s">
        <v>412</v>
      </c>
    </row>
    <row r="379" spans="3:9" ht="15.75" customHeight="1" thickTop="1" thickBot="1">
      <c r="C379" s="214">
        <v>72230011</v>
      </c>
      <c r="D379" s="215" t="s">
        <v>412</v>
      </c>
      <c r="E379" s="211">
        <v>1</v>
      </c>
      <c r="F379" s="212">
        <v>73042300</v>
      </c>
      <c r="G379" s="40" t="str">
        <v>Iron or steel products</v>
      </c>
      <c r="H379" s="212">
        <v>73042300</v>
      </c>
      <c r="I379" s="212" t="s">
        <v>412</v>
      </c>
    </row>
    <row r="380" spans="3:9" ht="15.75" customHeight="1" thickTop="1" thickBot="1">
      <c r="C380" s="214">
        <v>72230019</v>
      </c>
      <c r="D380" s="215" t="s">
        <v>412</v>
      </c>
      <c r="E380" s="211">
        <v>1</v>
      </c>
      <c r="F380" s="212">
        <v>73042400</v>
      </c>
      <c r="G380" s="40" t="str">
        <v>Iron or steel products</v>
      </c>
      <c r="H380" s="212">
        <v>73042400</v>
      </c>
      <c r="I380" s="212" t="s">
        <v>412</v>
      </c>
    </row>
    <row r="381" spans="3:9" ht="15.75" customHeight="1" thickTop="1" thickBot="1">
      <c r="C381" s="214">
        <v>72230091</v>
      </c>
      <c r="D381" s="215" t="s">
        <v>412</v>
      </c>
      <c r="E381" s="211">
        <v>1</v>
      </c>
      <c r="F381" s="212">
        <v>73042910</v>
      </c>
      <c r="G381" s="40" t="str">
        <v>Iron or steel products</v>
      </c>
      <c r="H381" s="212">
        <v>73042910</v>
      </c>
      <c r="I381" s="212" t="s">
        <v>412</v>
      </c>
    </row>
    <row r="382" spans="3:9" ht="15.75" customHeight="1" thickTop="1" thickBot="1">
      <c r="C382" s="214">
        <v>72230099</v>
      </c>
      <c r="D382" s="215" t="s">
        <v>412</v>
      </c>
      <c r="E382" s="211">
        <v>1</v>
      </c>
      <c r="F382" s="212">
        <v>73042930</v>
      </c>
      <c r="G382" s="40" t="str">
        <v>Iron or steel products</v>
      </c>
      <c r="H382" s="212">
        <v>73042930</v>
      </c>
      <c r="I382" s="212" t="s">
        <v>412</v>
      </c>
    </row>
    <row r="383" spans="3:9" ht="15.75" customHeight="1" thickTop="1" thickBot="1">
      <c r="C383" s="213">
        <v>72240000</v>
      </c>
      <c r="D383" s="211" t="s">
        <v>1220</v>
      </c>
      <c r="E383" s="211">
        <v>0</v>
      </c>
      <c r="F383" s="212">
        <v>73042990</v>
      </c>
      <c r="G383" s="40" t="str">
        <v>Iron or steel products</v>
      </c>
      <c r="H383" s="212">
        <v>73042990</v>
      </c>
      <c r="I383" s="212" t="s">
        <v>412</v>
      </c>
    </row>
    <row r="384" spans="3:9" ht="15.75" customHeight="1" thickTop="1" thickBot="1">
      <c r="C384" s="213">
        <v>72241000</v>
      </c>
      <c r="D384" s="211" t="s">
        <v>1220</v>
      </c>
      <c r="E384" s="211">
        <v>0</v>
      </c>
      <c r="F384" s="212">
        <v>73043120</v>
      </c>
      <c r="G384" s="40" t="str">
        <v>Iron or steel products</v>
      </c>
      <c r="H384" s="212">
        <v>73043120</v>
      </c>
      <c r="I384" s="212" t="s">
        <v>412</v>
      </c>
    </row>
    <row r="385" spans="3:9" ht="15.75" customHeight="1" thickTop="1" thickBot="1">
      <c r="C385" s="213">
        <v>72241010</v>
      </c>
      <c r="D385" s="211" t="s">
        <v>1220</v>
      </c>
      <c r="E385" s="211">
        <v>1</v>
      </c>
      <c r="F385" s="212">
        <v>73043180</v>
      </c>
      <c r="G385" s="40" t="str">
        <v>Iron or steel products</v>
      </c>
      <c r="H385" s="212">
        <v>73043180</v>
      </c>
      <c r="I385" s="212" t="s">
        <v>412</v>
      </c>
    </row>
    <row r="386" spans="3:9" ht="15.75" customHeight="1" thickTop="1" thickBot="1">
      <c r="C386" s="213">
        <v>72241090</v>
      </c>
      <c r="D386" s="211" t="s">
        <v>1220</v>
      </c>
      <c r="E386" s="211">
        <v>1</v>
      </c>
      <c r="F386" s="212">
        <v>73043950</v>
      </c>
      <c r="G386" s="40" t="str">
        <v>Iron or steel products</v>
      </c>
      <c r="H386" s="212">
        <v>73043950</v>
      </c>
      <c r="I386" s="212" t="s">
        <v>412</v>
      </c>
    </row>
    <row r="387" spans="3:9" ht="15.75" customHeight="1" thickTop="1" thickBot="1">
      <c r="C387" s="213">
        <v>72249000</v>
      </c>
      <c r="D387" s="211" t="s">
        <v>1220</v>
      </c>
      <c r="E387" s="211">
        <v>0</v>
      </c>
      <c r="F387" s="212">
        <v>73043982</v>
      </c>
      <c r="G387" s="40" t="str">
        <v>Iron or steel products</v>
      </c>
      <c r="H387" s="212">
        <v>73043982</v>
      </c>
      <c r="I387" s="212" t="s">
        <v>412</v>
      </c>
    </row>
    <row r="388" spans="3:9" ht="15.75" customHeight="1" thickTop="1" thickBot="1">
      <c r="C388" s="213">
        <v>72249002</v>
      </c>
      <c r="D388" s="211" t="s">
        <v>1220</v>
      </c>
      <c r="E388" s="211">
        <v>1</v>
      </c>
      <c r="F388" s="212">
        <v>73043983</v>
      </c>
      <c r="G388" s="40" t="str">
        <v>Iron or steel products</v>
      </c>
      <c r="H388" s="212">
        <v>73043983</v>
      </c>
      <c r="I388" s="212" t="s">
        <v>412</v>
      </c>
    </row>
    <row r="389" spans="3:9" ht="15.75" customHeight="1" thickTop="1" thickBot="1">
      <c r="C389" s="213">
        <v>72249003</v>
      </c>
      <c r="D389" s="211" t="s">
        <v>1220</v>
      </c>
      <c r="E389" s="211">
        <v>1</v>
      </c>
      <c r="F389" s="212">
        <v>73043988</v>
      </c>
      <c r="G389" s="40" t="str">
        <v>Iron or steel products</v>
      </c>
      <c r="H389" s="212">
        <v>73043988</v>
      </c>
      <c r="I389" s="212" t="s">
        <v>412</v>
      </c>
    </row>
    <row r="390" spans="3:9" ht="15.75" customHeight="1" thickTop="1" thickBot="1">
      <c r="C390" s="213">
        <v>72249005</v>
      </c>
      <c r="D390" s="211" t="s">
        <v>1220</v>
      </c>
      <c r="E390" s="211">
        <v>1</v>
      </c>
      <c r="F390" s="212">
        <v>73044100</v>
      </c>
      <c r="G390" s="40" t="str">
        <v>Iron or steel products</v>
      </c>
      <c r="H390" s="212">
        <v>73044100</v>
      </c>
      <c r="I390" s="212" t="s">
        <v>412</v>
      </c>
    </row>
    <row r="391" spans="3:9" ht="15.75" customHeight="1" thickTop="1" thickBot="1">
      <c r="C391" s="213">
        <v>72249007</v>
      </c>
      <c r="D391" s="211" t="s">
        <v>1220</v>
      </c>
      <c r="E391" s="211">
        <v>1</v>
      </c>
      <c r="F391" s="212">
        <v>73044983</v>
      </c>
      <c r="G391" s="40" t="str">
        <v>Iron or steel products</v>
      </c>
      <c r="H391" s="212">
        <v>73044983</v>
      </c>
      <c r="I391" s="212" t="s">
        <v>412</v>
      </c>
    </row>
    <row r="392" spans="3:9" ht="15.75" customHeight="1" thickTop="1" thickBot="1">
      <c r="C392" s="213">
        <v>72249014</v>
      </c>
      <c r="D392" s="211" t="s">
        <v>1220</v>
      </c>
      <c r="E392" s="211">
        <v>1</v>
      </c>
      <c r="F392" s="212">
        <v>73044985</v>
      </c>
      <c r="G392" s="40" t="str">
        <v>Iron or steel products</v>
      </c>
      <c r="H392" s="212">
        <v>73044985</v>
      </c>
      <c r="I392" s="212" t="s">
        <v>412</v>
      </c>
    </row>
    <row r="393" spans="3:9" ht="15.75" customHeight="1" thickTop="1" thickBot="1">
      <c r="C393" s="213">
        <v>72249018</v>
      </c>
      <c r="D393" s="211" t="s">
        <v>1220</v>
      </c>
      <c r="E393" s="211">
        <v>1</v>
      </c>
      <c r="F393" s="212">
        <v>73044989</v>
      </c>
      <c r="G393" s="40" t="str">
        <v>Iron or steel products</v>
      </c>
      <c r="H393" s="212">
        <v>73044989</v>
      </c>
      <c r="I393" s="212" t="s">
        <v>412</v>
      </c>
    </row>
    <row r="394" spans="3:9" ht="15.75" customHeight="1" thickTop="1" thickBot="1">
      <c r="C394" s="213">
        <v>72249031</v>
      </c>
      <c r="D394" s="211" t="s">
        <v>1220</v>
      </c>
      <c r="E394" s="211">
        <v>1</v>
      </c>
      <c r="F394" s="212">
        <v>73045110</v>
      </c>
      <c r="G394" s="40" t="str">
        <v>Iron or steel products</v>
      </c>
      <c r="H394" s="212">
        <v>73045110</v>
      </c>
      <c r="I394" s="212" t="s">
        <v>412</v>
      </c>
    </row>
    <row r="395" spans="3:9" ht="15.75" customHeight="1" thickTop="1" thickBot="1">
      <c r="C395" s="213">
        <v>72249038</v>
      </c>
      <c r="D395" s="211" t="s">
        <v>1220</v>
      </c>
      <c r="E395" s="210">
        <v>1</v>
      </c>
      <c r="F395" s="212">
        <v>73045181</v>
      </c>
      <c r="G395" s="40" t="str">
        <v>Iron or steel products</v>
      </c>
      <c r="H395" s="212">
        <v>73045181</v>
      </c>
      <c r="I395" s="212" t="s">
        <v>412</v>
      </c>
    </row>
    <row r="396" spans="3:9" ht="15.75" customHeight="1" thickTop="1" thickBot="1">
      <c r="C396" s="213">
        <v>72249090</v>
      </c>
      <c r="D396" s="211" t="s">
        <v>1220</v>
      </c>
      <c r="E396" s="210">
        <v>1</v>
      </c>
      <c r="F396" s="212">
        <v>73045189</v>
      </c>
      <c r="G396" s="40" t="str">
        <v>Iron or steel products</v>
      </c>
      <c r="H396" s="212">
        <v>73045189</v>
      </c>
      <c r="I396" s="212" t="s">
        <v>412</v>
      </c>
    </row>
    <row r="397" spans="3:9" ht="15.75" customHeight="1" thickTop="1" thickBot="1">
      <c r="C397" s="214">
        <v>72250000</v>
      </c>
      <c r="D397" s="215" t="s">
        <v>412</v>
      </c>
      <c r="E397" s="210">
        <v>0</v>
      </c>
      <c r="F397" s="212">
        <v>73045930</v>
      </c>
      <c r="G397" s="40" t="str">
        <v>Iron or steel products</v>
      </c>
      <c r="H397" s="212">
        <v>73045930</v>
      </c>
      <c r="I397" s="212" t="s">
        <v>412</v>
      </c>
    </row>
    <row r="398" spans="3:9" ht="15.75" customHeight="1" thickTop="1" thickBot="1">
      <c r="C398" s="214">
        <v>72251100</v>
      </c>
      <c r="D398" s="215" t="s">
        <v>412</v>
      </c>
      <c r="E398" s="210">
        <v>1</v>
      </c>
      <c r="F398" s="212">
        <v>73045982</v>
      </c>
      <c r="G398" s="40" t="str">
        <v>Iron or steel products</v>
      </c>
      <c r="H398" s="212">
        <v>73045982</v>
      </c>
      <c r="I398" s="212" t="s">
        <v>412</v>
      </c>
    </row>
    <row r="399" spans="3:9" ht="15.75" customHeight="1" thickTop="1" thickBot="1">
      <c r="C399" s="214">
        <v>72251900</v>
      </c>
      <c r="D399" s="215" t="s">
        <v>412</v>
      </c>
      <c r="E399" s="210">
        <v>0</v>
      </c>
      <c r="F399" s="212">
        <v>73045983</v>
      </c>
      <c r="G399" s="40" t="str">
        <v>Iron or steel products</v>
      </c>
      <c r="H399" s="212">
        <v>73045983</v>
      </c>
      <c r="I399" s="212" t="s">
        <v>412</v>
      </c>
    </row>
    <row r="400" spans="3:9" ht="15.75" customHeight="1" thickTop="1" thickBot="1">
      <c r="C400" s="214">
        <v>72251910</v>
      </c>
      <c r="D400" s="215" t="s">
        <v>412</v>
      </c>
      <c r="E400" s="210">
        <v>1</v>
      </c>
      <c r="F400" s="212">
        <v>73045989</v>
      </c>
      <c r="G400" s="40" t="str">
        <v>Iron or steel products</v>
      </c>
      <c r="H400" s="212">
        <v>73045989</v>
      </c>
      <c r="I400" s="212" t="s">
        <v>412</v>
      </c>
    </row>
    <row r="401" spans="3:9" ht="15.75" customHeight="1" thickTop="1" thickBot="1">
      <c r="C401" s="214">
        <v>72251990</v>
      </c>
      <c r="D401" s="215" t="s">
        <v>412</v>
      </c>
      <c r="E401" s="210">
        <v>1</v>
      </c>
      <c r="F401" s="212">
        <v>73049000</v>
      </c>
      <c r="G401" s="40" t="str">
        <v>Iron or steel products</v>
      </c>
      <c r="H401" s="212">
        <v>73049000</v>
      </c>
      <c r="I401" s="212" t="s">
        <v>412</v>
      </c>
    </row>
    <row r="402" spans="3:9" ht="15.75" customHeight="1" thickTop="1" thickBot="1">
      <c r="C402" s="214">
        <v>72253000</v>
      </c>
      <c r="D402" s="215" t="s">
        <v>412</v>
      </c>
      <c r="E402" s="210">
        <v>0</v>
      </c>
      <c r="F402" s="212">
        <v>73051100</v>
      </c>
      <c r="G402" s="40" t="str">
        <v>Iron or steel products</v>
      </c>
      <c r="H402" s="212">
        <v>73051100</v>
      </c>
      <c r="I402" s="212" t="s">
        <v>412</v>
      </c>
    </row>
    <row r="403" spans="3:9" ht="15.75" customHeight="1" thickTop="1" thickBot="1">
      <c r="C403" s="214">
        <v>72253010</v>
      </c>
      <c r="D403" s="215" t="s">
        <v>412</v>
      </c>
      <c r="E403" s="210">
        <v>1</v>
      </c>
      <c r="F403" s="212">
        <v>73051200</v>
      </c>
      <c r="G403" s="40" t="str">
        <v>Iron or steel products</v>
      </c>
      <c r="H403" s="212">
        <v>73051200</v>
      </c>
      <c r="I403" s="212" t="s">
        <v>412</v>
      </c>
    </row>
    <row r="404" spans="3:9" ht="15.75" customHeight="1" thickTop="1" thickBot="1">
      <c r="C404" s="214">
        <v>72253030</v>
      </c>
      <c r="D404" s="215" t="s">
        <v>412</v>
      </c>
      <c r="E404" s="210">
        <v>1</v>
      </c>
      <c r="F404" s="212">
        <v>73051900</v>
      </c>
      <c r="G404" s="40" t="str">
        <v>Iron or steel products</v>
      </c>
      <c r="H404" s="212">
        <v>73051900</v>
      </c>
      <c r="I404" s="212" t="s">
        <v>412</v>
      </c>
    </row>
    <row r="405" spans="3:9" ht="15.75" customHeight="1" thickTop="1" thickBot="1">
      <c r="C405" s="214">
        <v>72253090</v>
      </c>
      <c r="D405" s="215" t="s">
        <v>412</v>
      </c>
      <c r="E405" s="210">
        <v>1</v>
      </c>
      <c r="F405" s="212">
        <v>73052000</v>
      </c>
      <c r="G405" s="40" t="str">
        <v>Iron or steel products</v>
      </c>
      <c r="H405" s="212">
        <v>73052000</v>
      </c>
      <c r="I405" s="212" t="s">
        <v>412</v>
      </c>
    </row>
    <row r="406" spans="3:9" ht="15.75" customHeight="1" thickTop="1" thickBot="1">
      <c r="C406" s="214">
        <v>72254000</v>
      </c>
      <c r="D406" s="215" t="s">
        <v>412</v>
      </c>
      <c r="E406" s="210">
        <v>0</v>
      </c>
      <c r="F406" s="212">
        <v>73053100</v>
      </c>
      <c r="G406" s="40" t="str">
        <v>Iron or steel products</v>
      </c>
      <c r="H406" s="212">
        <v>73053100</v>
      </c>
      <c r="I406" s="212" t="s">
        <v>412</v>
      </c>
    </row>
    <row r="407" spans="3:9" ht="15.75" customHeight="1" thickTop="1" thickBot="1">
      <c r="C407" s="214">
        <v>72254012</v>
      </c>
      <c r="D407" s="215" t="s">
        <v>412</v>
      </c>
      <c r="E407" s="210">
        <v>1</v>
      </c>
      <c r="F407" s="212">
        <v>73053900</v>
      </c>
      <c r="G407" s="40" t="str">
        <v>Iron or steel products</v>
      </c>
      <c r="H407" s="212">
        <v>73053900</v>
      </c>
      <c r="I407" s="212" t="s">
        <v>412</v>
      </c>
    </row>
    <row r="408" spans="3:9" ht="15.75" customHeight="1" thickTop="1" thickBot="1">
      <c r="C408" s="214">
        <v>72254015</v>
      </c>
      <c r="D408" s="215" t="s">
        <v>412</v>
      </c>
      <c r="E408" s="210">
        <v>1</v>
      </c>
      <c r="F408" s="212">
        <v>73059000</v>
      </c>
      <c r="G408" s="40" t="str">
        <v>Iron or steel products</v>
      </c>
      <c r="H408" s="212">
        <v>73059000</v>
      </c>
      <c r="I408" s="212" t="s">
        <v>412</v>
      </c>
    </row>
    <row r="409" spans="3:9" ht="15.75" customHeight="1" thickTop="1" thickBot="1">
      <c r="C409" s="214">
        <v>72254040</v>
      </c>
      <c r="D409" s="215" t="s">
        <v>412</v>
      </c>
      <c r="E409" s="210">
        <v>1</v>
      </c>
      <c r="F409" s="212">
        <v>73061100</v>
      </c>
      <c r="G409" s="40" t="str">
        <v>Iron or steel products</v>
      </c>
      <c r="H409" s="212">
        <v>73061100</v>
      </c>
      <c r="I409" s="212" t="s">
        <v>412</v>
      </c>
    </row>
    <row r="410" spans="3:9" ht="15.75" customHeight="1" thickTop="1" thickBot="1">
      <c r="C410" s="214">
        <v>72254060</v>
      </c>
      <c r="D410" s="215" t="s">
        <v>412</v>
      </c>
      <c r="E410" s="210">
        <v>1</v>
      </c>
      <c r="F410" s="212">
        <v>73061900</v>
      </c>
      <c r="G410" s="40" t="str">
        <v>Iron or steel products</v>
      </c>
      <c r="H410" s="212">
        <v>73061900</v>
      </c>
      <c r="I410" s="212" t="s">
        <v>412</v>
      </c>
    </row>
    <row r="411" spans="3:9" ht="15.75" customHeight="1" thickTop="1" thickBot="1">
      <c r="C411" s="214">
        <v>72254090</v>
      </c>
      <c r="D411" s="215" t="s">
        <v>412</v>
      </c>
      <c r="E411" s="210">
        <v>1</v>
      </c>
      <c r="F411" s="212">
        <v>73062100</v>
      </c>
      <c r="G411" s="40" t="str">
        <v>Iron or steel products</v>
      </c>
      <c r="H411" s="212">
        <v>73062100</v>
      </c>
      <c r="I411" s="212" t="s">
        <v>412</v>
      </c>
    </row>
    <row r="412" spans="3:9" ht="15.75" customHeight="1" thickTop="1" thickBot="1">
      <c r="C412" s="214">
        <v>72255000</v>
      </c>
      <c r="D412" s="215" t="s">
        <v>412</v>
      </c>
      <c r="E412" s="210">
        <v>0</v>
      </c>
      <c r="F412" s="212">
        <v>73062900</v>
      </c>
      <c r="G412" s="40" t="str">
        <v>Iron or steel products</v>
      </c>
      <c r="H412" s="212">
        <v>73062900</v>
      </c>
      <c r="I412" s="212" t="s">
        <v>412</v>
      </c>
    </row>
    <row r="413" spans="3:9" ht="15.75" customHeight="1" thickTop="1" thickBot="1">
      <c r="C413" s="214">
        <v>72255020</v>
      </c>
      <c r="D413" s="215" t="s">
        <v>412</v>
      </c>
      <c r="E413" s="210">
        <v>1</v>
      </c>
      <c r="F413" s="212">
        <v>73063012</v>
      </c>
      <c r="G413" s="40" t="str">
        <v>Iron or steel products</v>
      </c>
      <c r="H413" s="212">
        <v>73063012</v>
      </c>
      <c r="I413" s="212" t="s">
        <v>412</v>
      </c>
    </row>
    <row r="414" spans="3:9" ht="15.75" customHeight="1" thickTop="1" thickBot="1">
      <c r="C414" s="214">
        <v>72255080</v>
      </c>
      <c r="D414" s="215" t="s">
        <v>412</v>
      </c>
      <c r="E414" s="210">
        <v>1</v>
      </c>
      <c r="F414" s="212">
        <v>73063018</v>
      </c>
      <c r="G414" s="40" t="str">
        <v>Iron or steel products</v>
      </c>
      <c r="H414" s="212">
        <v>73063018</v>
      </c>
      <c r="I414" s="212" t="s">
        <v>412</v>
      </c>
    </row>
    <row r="415" spans="3:9" ht="15.75" customHeight="1" thickTop="1" thickBot="1">
      <c r="C415" s="214">
        <v>72259100</v>
      </c>
      <c r="D415" s="215" t="s">
        <v>412</v>
      </c>
      <c r="E415" s="210">
        <v>1</v>
      </c>
      <c r="F415" s="212">
        <v>73063041</v>
      </c>
      <c r="G415" s="40" t="str">
        <v>Iron or steel products</v>
      </c>
      <c r="H415" s="212">
        <v>73063041</v>
      </c>
      <c r="I415" s="212" t="s">
        <v>412</v>
      </c>
    </row>
    <row r="416" spans="3:9" ht="15.75" customHeight="1" thickTop="1" thickBot="1">
      <c r="C416" s="214">
        <v>72259200</v>
      </c>
      <c r="D416" s="215" t="s">
        <v>412</v>
      </c>
      <c r="E416" s="210">
        <v>1</v>
      </c>
      <c r="F416" s="212">
        <v>73063049</v>
      </c>
      <c r="G416" s="40" t="str">
        <v>Iron or steel products</v>
      </c>
      <c r="H416" s="212">
        <v>73063049</v>
      </c>
      <c r="I416" s="212" t="s">
        <v>412</v>
      </c>
    </row>
    <row r="417" spans="3:9" ht="15.75" customHeight="1" thickTop="1" thickBot="1">
      <c r="C417" s="214">
        <v>72259900</v>
      </c>
      <c r="D417" s="215" t="s">
        <v>412</v>
      </c>
      <c r="E417" s="210">
        <v>1</v>
      </c>
      <c r="F417" s="212">
        <v>73063072</v>
      </c>
      <c r="G417" s="40" t="str">
        <v>Iron or steel products</v>
      </c>
      <c r="H417" s="212">
        <v>73063072</v>
      </c>
      <c r="I417" s="212" t="s">
        <v>412</v>
      </c>
    </row>
    <row r="418" spans="3:9" ht="15.75" customHeight="1" thickTop="1" thickBot="1">
      <c r="C418" s="214">
        <v>72260000</v>
      </c>
      <c r="D418" s="215" t="s">
        <v>412</v>
      </c>
      <c r="E418" s="210">
        <v>0</v>
      </c>
      <c r="F418" s="212">
        <v>73063077</v>
      </c>
      <c r="G418" s="40" t="str">
        <v>Iron or steel products</v>
      </c>
      <c r="H418" s="212">
        <v>73063077</v>
      </c>
      <c r="I418" s="212" t="s">
        <v>412</v>
      </c>
    </row>
    <row r="419" spans="3:9" ht="15.75" customHeight="1" thickTop="1" thickBot="1">
      <c r="C419" s="214">
        <v>72261100</v>
      </c>
      <c r="D419" s="215" t="s">
        <v>412</v>
      </c>
      <c r="E419" s="210">
        <v>1</v>
      </c>
      <c r="F419" s="212">
        <v>73063080</v>
      </c>
      <c r="G419" s="40" t="str">
        <v>Iron or steel products</v>
      </c>
      <c r="H419" s="212">
        <v>73063080</v>
      </c>
      <c r="I419" s="212" t="s">
        <v>412</v>
      </c>
    </row>
    <row r="420" spans="3:9" ht="15.75" customHeight="1" thickTop="1" thickBot="1">
      <c r="C420" s="214">
        <v>72261900</v>
      </c>
      <c r="D420" s="215" t="s">
        <v>412</v>
      </c>
      <c r="E420" s="210">
        <v>0</v>
      </c>
      <c r="F420" s="212">
        <v>73064020</v>
      </c>
      <c r="G420" s="40" t="str">
        <v>Iron or steel products</v>
      </c>
      <c r="H420" s="212">
        <v>73064020</v>
      </c>
      <c r="I420" s="212" t="s">
        <v>412</v>
      </c>
    </row>
    <row r="421" spans="3:9" ht="15.75" customHeight="1" thickTop="1" thickBot="1">
      <c r="C421" s="214">
        <v>72261910</v>
      </c>
      <c r="D421" s="215" t="s">
        <v>412</v>
      </c>
      <c r="E421" s="210">
        <v>1</v>
      </c>
      <c r="F421" s="212">
        <v>73064080</v>
      </c>
      <c r="G421" s="40" t="str">
        <v>Iron or steel products</v>
      </c>
      <c r="H421" s="212">
        <v>73064080</v>
      </c>
      <c r="I421" s="212" t="s">
        <v>412</v>
      </c>
    </row>
    <row r="422" spans="3:9" ht="15.75" customHeight="1" thickTop="1" thickBot="1">
      <c r="C422" s="214">
        <v>72261980</v>
      </c>
      <c r="D422" s="215" t="s">
        <v>412</v>
      </c>
      <c r="E422" s="210">
        <v>1</v>
      </c>
      <c r="F422" s="212">
        <v>73065021</v>
      </c>
      <c r="G422" s="40" t="str">
        <v>Iron or steel products</v>
      </c>
      <c r="H422" s="212">
        <v>73065021</v>
      </c>
      <c r="I422" s="212" t="s">
        <v>412</v>
      </c>
    </row>
    <row r="423" spans="3:9" ht="15.75" customHeight="1" thickTop="1" thickBot="1">
      <c r="C423" s="214">
        <v>72262000</v>
      </c>
      <c r="D423" s="215" t="s">
        <v>412</v>
      </c>
      <c r="E423" s="210">
        <v>1</v>
      </c>
      <c r="F423" s="212">
        <v>73065029</v>
      </c>
      <c r="G423" s="40" t="str">
        <v>Iron or steel products</v>
      </c>
      <c r="H423" s="212">
        <v>73065029</v>
      </c>
      <c r="I423" s="212" t="s">
        <v>412</v>
      </c>
    </row>
    <row r="424" spans="3:9" ht="15.75" customHeight="1" thickTop="1" thickBot="1">
      <c r="C424" s="214">
        <v>72269100</v>
      </c>
      <c r="D424" s="215" t="s">
        <v>412</v>
      </c>
      <c r="E424" s="210">
        <v>0</v>
      </c>
      <c r="F424" s="212">
        <v>73065080</v>
      </c>
      <c r="G424" s="40" t="str">
        <v>Iron or steel products</v>
      </c>
      <c r="H424" s="212">
        <v>73065080</v>
      </c>
      <c r="I424" s="212" t="s">
        <v>412</v>
      </c>
    </row>
    <row r="425" spans="3:9" ht="15.75" customHeight="1" thickTop="1" thickBot="1">
      <c r="C425" s="214">
        <v>72269120</v>
      </c>
      <c r="D425" s="215" t="s">
        <v>412</v>
      </c>
      <c r="E425" s="210">
        <v>1</v>
      </c>
      <c r="F425" s="212">
        <v>73066110</v>
      </c>
      <c r="G425" s="40" t="str">
        <v>Iron or steel products</v>
      </c>
      <c r="H425" s="212">
        <v>73066110</v>
      </c>
      <c r="I425" s="212" t="s">
        <v>412</v>
      </c>
    </row>
    <row r="426" spans="3:9" ht="15.75" customHeight="1" thickTop="1" thickBot="1">
      <c r="C426" s="214">
        <v>72269191</v>
      </c>
      <c r="D426" s="215" t="s">
        <v>412</v>
      </c>
      <c r="E426" s="210">
        <v>1</v>
      </c>
      <c r="F426" s="212">
        <v>73066192</v>
      </c>
      <c r="G426" s="40" t="str">
        <v>Iron or steel products</v>
      </c>
      <c r="H426" s="212">
        <v>73066192</v>
      </c>
      <c r="I426" s="212" t="s">
        <v>412</v>
      </c>
    </row>
    <row r="427" spans="3:9" ht="15.75" customHeight="1" thickTop="1" thickBot="1">
      <c r="C427" s="214">
        <v>72269199</v>
      </c>
      <c r="D427" s="215" t="s">
        <v>412</v>
      </c>
      <c r="E427" s="210">
        <v>1</v>
      </c>
      <c r="F427" s="212">
        <v>73066199</v>
      </c>
      <c r="G427" s="40" t="str">
        <v>Iron or steel products</v>
      </c>
      <c r="H427" s="212">
        <v>73066199</v>
      </c>
      <c r="I427" s="212" t="s">
        <v>412</v>
      </c>
    </row>
    <row r="428" spans="3:9" ht="15.75" customHeight="1" thickTop="1" thickBot="1">
      <c r="C428" s="214">
        <v>72269200</v>
      </c>
      <c r="D428" s="215" t="s">
        <v>412</v>
      </c>
      <c r="E428" s="210">
        <v>1</v>
      </c>
      <c r="F428" s="212">
        <v>73066910</v>
      </c>
      <c r="G428" s="40" t="str">
        <v>Iron or steel products</v>
      </c>
      <c r="H428" s="212">
        <v>73066910</v>
      </c>
      <c r="I428" s="212" t="s">
        <v>412</v>
      </c>
    </row>
    <row r="429" spans="3:9" ht="15.75" customHeight="1" thickTop="1" thickBot="1">
      <c r="C429" s="214">
        <v>72269900</v>
      </c>
      <c r="D429" s="215" t="s">
        <v>412</v>
      </c>
      <c r="E429" s="210">
        <v>0</v>
      </c>
      <c r="F429" s="212">
        <v>73066990</v>
      </c>
      <c r="G429" s="40" t="str">
        <v>Iron or steel products</v>
      </c>
      <c r="H429" s="212">
        <v>73066990</v>
      </c>
      <c r="I429" s="212" t="s">
        <v>412</v>
      </c>
    </row>
    <row r="430" spans="3:9" ht="15.75" customHeight="1" thickTop="1" thickBot="1">
      <c r="C430" s="214">
        <v>72269910</v>
      </c>
      <c r="D430" s="215" t="s">
        <v>412</v>
      </c>
      <c r="E430" s="210">
        <v>1</v>
      </c>
      <c r="F430" s="212">
        <v>73069000</v>
      </c>
      <c r="G430" s="40" t="str">
        <v>Iron or steel products</v>
      </c>
      <c r="H430" s="212">
        <v>73069000</v>
      </c>
      <c r="I430" s="212" t="s">
        <v>412</v>
      </c>
    </row>
    <row r="431" spans="3:9" ht="15.75" customHeight="1" thickTop="1" thickBot="1">
      <c r="C431" s="214">
        <v>72269930</v>
      </c>
      <c r="D431" s="215" t="s">
        <v>412</v>
      </c>
      <c r="E431" s="210">
        <v>1</v>
      </c>
      <c r="F431" s="212">
        <v>73071110</v>
      </c>
      <c r="G431" s="40" t="str">
        <v>Iron or steel products</v>
      </c>
      <c r="H431" s="212">
        <v>73071110</v>
      </c>
      <c r="I431" s="212" t="s">
        <v>412</v>
      </c>
    </row>
    <row r="432" spans="3:9" ht="15.75" customHeight="1" thickTop="1" thickBot="1">
      <c r="C432" s="214">
        <v>72269970</v>
      </c>
      <c r="D432" s="215" t="s">
        <v>412</v>
      </c>
      <c r="E432" s="210">
        <v>1</v>
      </c>
      <c r="F432" s="212">
        <v>73071190</v>
      </c>
      <c r="G432" s="40" t="str">
        <v>Iron or steel products</v>
      </c>
      <c r="H432" s="212">
        <v>73071190</v>
      </c>
      <c r="I432" s="212" t="s">
        <v>412</v>
      </c>
    </row>
    <row r="433" spans="3:9" ht="15.75" customHeight="1" thickTop="1" thickBot="1">
      <c r="C433" s="214">
        <v>72270000</v>
      </c>
      <c r="D433" s="215" t="s">
        <v>412</v>
      </c>
      <c r="E433" s="210">
        <v>0</v>
      </c>
      <c r="F433" s="212">
        <v>73071910</v>
      </c>
      <c r="G433" s="40" t="str">
        <v>Iron or steel products</v>
      </c>
      <c r="H433" s="212">
        <v>73071910</v>
      </c>
      <c r="I433" s="212" t="s">
        <v>412</v>
      </c>
    </row>
    <row r="434" spans="3:9" ht="15.75" customHeight="1" thickTop="1" thickBot="1">
      <c r="C434" s="214">
        <v>72271000</v>
      </c>
      <c r="D434" s="215" t="s">
        <v>412</v>
      </c>
      <c r="E434" s="210">
        <v>1</v>
      </c>
      <c r="F434" s="212">
        <v>73071990</v>
      </c>
      <c r="G434" s="40" t="str">
        <v>Iron or steel products</v>
      </c>
      <c r="H434" s="212">
        <v>73071990</v>
      </c>
      <c r="I434" s="212" t="s">
        <v>412</v>
      </c>
    </row>
    <row r="435" spans="3:9" ht="15.75" customHeight="1" thickTop="1" thickBot="1">
      <c r="C435" s="214">
        <v>72272000</v>
      </c>
      <c r="D435" s="215" t="s">
        <v>412</v>
      </c>
      <c r="E435" s="210">
        <v>1</v>
      </c>
      <c r="F435" s="212">
        <v>73072100</v>
      </c>
      <c r="G435" s="40" t="str">
        <v>Iron or steel products</v>
      </c>
      <c r="H435" s="212">
        <v>73072100</v>
      </c>
      <c r="I435" s="212" t="s">
        <v>412</v>
      </c>
    </row>
    <row r="436" spans="3:9" ht="15.75" customHeight="1" thickTop="1" thickBot="1">
      <c r="C436" s="214">
        <v>72279000</v>
      </c>
      <c r="D436" s="215" t="s">
        <v>412</v>
      </c>
      <c r="E436" s="210">
        <v>0</v>
      </c>
      <c r="F436" s="212">
        <v>73072210</v>
      </c>
      <c r="G436" s="40" t="str">
        <v>Iron or steel products</v>
      </c>
      <c r="H436" s="212">
        <v>73072210</v>
      </c>
      <c r="I436" s="212" t="s">
        <v>412</v>
      </c>
    </row>
    <row r="437" spans="3:9" ht="15.75" customHeight="1" thickTop="1" thickBot="1">
      <c r="C437" s="214">
        <v>72279010</v>
      </c>
      <c r="D437" s="215" t="s">
        <v>412</v>
      </c>
      <c r="E437" s="210">
        <v>1</v>
      </c>
      <c r="F437" s="212">
        <v>73072290</v>
      </c>
      <c r="G437" s="40" t="str">
        <v>Iron or steel products</v>
      </c>
      <c r="H437" s="212">
        <v>73072290</v>
      </c>
      <c r="I437" s="212" t="s">
        <v>412</v>
      </c>
    </row>
    <row r="438" spans="3:9" ht="15.75" customHeight="1" thickTop="1" thickBot="1">
      <c r="C438" s="214">
        <v>72279050</v>
      </c>
      <c r="D438" s="215" t="s">
        <v>412</v>
      </c>
      <c r="E438" s="210">
        <v>1</v>
      </c>
      <c r="F438" s="212">
        <v>73072310</v>
      </c>
      <c r="G438" s="40" t="str">
        <v>Iron or steel products</v>
      </c>
      <c r="H438" s="212">
        <v>73072310</v>
      </c>
      <c r="I438" s="212" t="s">
        <v>412</v>
      </c>
    </row>
    <row r="439" spans="3:9" ht="15.75" customHeight="1" thickTop="1" thickBot="1">
      <c r="C439" s="214">
        <v>72279095</v>
      </c>
      <c r="D439" s="215" t="s">
        <v>412</v>
      </c>
      <c r="E439" s="210">
        <v>1</v>
      </c>
      <c r="F439" s="212">
        <v>73072390</v>
      </c>
      <c r="G439" s="40" t="str">
        <v>Iron or steel products</v>
      </c>
      <c r="H439" s="212">
        <v>73072390</v>
      </c>
      <c r="I439" s="212" t="s">
        <v>412</v>
      </c>
    </row>
    <row r="440" spans="3:9" ht="15.75" customHeight="1" thickTop="1" thickBot="1">
      <c r="C440" s="214">
        <v>72280000</v>
      </c>
      <c r="D440" s="215" t="s">
        <v>412</v>
      </c>
      <c r="E440" s="210">
        <v>0</v>
      </c>
      <c r="F440" s="212">
        <v>73072910</v>
      </c>
      <c r="G440" s="40" t="str">
        <v>Iron or steel products</v>
      </c>
      <c r="H440" s="212">
        <v>73072910</v>
      </c>
      <c r="I440" s="212" t="s">
        <v>412</v>
      </c>
    </row>
    <row r="441" spans="3:9" ht="15.75" customHeight="1" thickTop="1" thickBot="1">
      <c r="C441" s="214">
        <v>72281000</v>
      </c>
      <c r="D441" s="215" t="s">
        <v>412</v>
      </c>
      <c r="E441" s="210">
        <v>0</v>
      </c>
      <c r="F441" s="212">
        <v>73072980</v>
      </c>
      <c r="G441" s="40" t="str">
        <v>Iron or steel products</v>
      </c>
      <c r="H441" s="212">
        <v>73072980</v>
      </c>
      <c r="I441" s="212" t="s">
        <v>412</v>
      </c>
    </row>
    <row r="442" spans="3:9" ht="15.75" customHeight="1" thickTop="1" thickBot="1">
      <c r="C442" s="214">
        <v>72281020</v>
      </c>
      <c r="D442" s="215" t="s">
        <v>412</v>
      </c>
      <c r="E442" s="210">
        <v>1</v>
      </c>
      <c r="F442" s="212">
        <v>73079100</v>
      </c>
      <c r="G442" s="40" t="str">
        <v>Iron or steel products</v>
      </c>
      <c r="H442" s="212">
        <v>73079100</v>
      </c>
      <c r="I442" s="212" t="s">
        <v>412</v>
      </c>
    </row>
    <row r="443" spans="3:9" ht="15.75" customHeight="1" thickTop="1" thickBot="1">
      <c r="C443" s="214">
        <v>72281050</v>
      </c>
      <c r="D443" s="215" t="s">
        <v>412</v>
      </c>
      <c r="E443" s="210">
        <v>1</v>
      </c>
      <c r="F443" s="212">
        <v>73079210</v>
      </c>
      <c r="G443" s="40" t="str">
        <v>Iron or steel products</v>
      </c>
      <c r="H443" s="212">
        <v>73079210</v>
      </c>
      <c r="I443" s="212" t="s">
        <v>412</v>
      </c>
    </row>
    <row r="444" spans="3:9" ht="15.75" customHeight="1" thickTop="1" thickBot="1">
      <c r="C444" s="214">
        <v>72281090</v>
      </c>
      <c r="D444" s="215" t="s">
        <v>412</v>
      </c>
      <c r="E444" s="210">
        <v>1</v>
      </c>
      <c r="F444" s="212">
        <v>73079290</v>
      </c>
      <c r="G444" s="40" t="str">
        <v>Iron or steel products</v>
      </c>
      <c r="H444" s="212">
        <v>73079290</v>
      </c>
      <c r="I444" s="212" t="s">
        <v>412</v>
      </c>
    </row>
    <row r="445" spans="3:9" ht="15.75" customHeight="1" thickTop="1" thickBot="1">
      <c r="C445" s="214">
        <v>72282000</v>
      </c>
      <c r="D445" s="215" t="s">
        <v>412</v>
      </c>
      <c r="E445" s="210">
        <v>0</v>
      </c>
      <c r="F445" s="212">
        <v>73079311</v>
      </c>
      <c r="G445" s="40" t="str">
        <v>Iron or steel products</v>
      </c>
      <c r="H445" s="212">
        <v>73079311</v>
      </c>
      <c r="I445" s="212" t="s">
        <v>412</v>
      </c>
    </row>
    <row r="446" spans="3:9" ht="15.75" customHeight="1" thickTop="1" thickBot="1">
      <c r="C446" s="214">
        <v>72282010</v>
      </c>
      <c r="D446" s="215" t="s">
        <v>412</v>
      </c>
      <c r="E446" s="210">
        <v>1</v>
      </c>
      <c r="F446" s="212">
        <v>73079319</v>
      </c>
      <c r="G446" s="40" t="str">
        <v>Iron or steel products</v>
      </c>
      <c r="H446" s="212">
        <v>73079319</v>
      </c>
      <c r="I446" s="212" t="s">
        <v>412</v>
      </c>
    </row>
    <row r="447" spans="3:9" ht="15.75" customHeight="1" thickTop="1" thickBot="1">
      <c r="C447" s="214">
        <v>72282091</v>
      </c>
      <c r="D447" s="215" t="s">
        <v>412</v>
      </c>
      <c r="E447" s="210">
        <v>1</v>
      </c>
      <c r="F447" s="212">
        <v>73079391</v>
      </c>
      <c r="G447" s="40" t="str">
        <v>Iron or steel products</v>
      </c>
      <c r="H447" s="212">
        <v>73079391</v>
      </c>
      <c r="I447" s="212" t="s">
        <v>412</v>
      </c>
    </row>
    <row r="448" spans="3:9" ht="15.75" customHeight="1" thickTop="1" thickBot="1">
      <c r="C448" s="214">
        <v>72282099</v>
      </c>
      <c r="D448" s="215" t="s">
        <v>412</v>
      </c>
      <c r="E448" s="210">
        <v>1</v>
      </c>
      <c r="F448" s="212">
        <v>73079399</v>
      </c>
      <c r="G448" s="40" t="str">
        <v>Iron or steel products</v>
      </c>
      <c r="H448" s="212">
        <v>73079399</v>
      </c>
      <c r="I448" s="212" t="s">
        <v>412</v>
      </c>
    </row>
    <row r="449" spans="3:9" ht="15.75" customHeight="1" thickTop="1" thickBot="1">
      <c r="C449" s="214">
        <v>72283000</v>
      </c>
      <c r="D449" s="215" t="s">
        <v>412</v>
      </c>
      <c r="E449" s="210">
        <v>0</v>
      </c>
      <c r="F449" s="212">
        <v>73079910</v>
      </c>
      <c r="G449" s="40" t="str">
        <v>Iron or steel products</v>
      </c>
      <c r="H449" s="212">
        <v>73079910</v>
      </c>
      <c r="I449" s="212" t="s">
        <v>412</v>
      </c>
    </row>
    <row r="450" spans="3:9" ht="15.75" customHeight="1" thickTop="1" thickBot="1">
      <c r="C450" s="214">
        <v>72283020</v>
      </c>
      <c r="D450" s="215" t="s">
        <v>412</v>
      </c>
      <c r="E450" s="210">
        <v>1</v>
      </c>
      <c r="F450" s="212">
        <v>73079980</v>
      </c>
      <c r="G450" s="40" t="str">
        <v>Iron or steel products</v>
      </c>
      <c r="H450" s="212">
        <v>73079980</v>
      </c>
      <c r="I450" s="212" t="s">
        <v>412</v>
      </c>
    </row>
    <row r="451" spans="3:9" ht="15.75" customHeight="1" thickTop="1" thickBot="1">
      <c r="C451" s="214">
        <v>72283041</v>
      </c>
      <c r="D451" s="215" t="s">
        <v>412</v>
      </c>
      <c r="E451" s="210">
        <v>1</v>
      </c>
      <c r="F451" s="212">
        <v>73081000</v>
      </c>
      <c r="G451" s="40" t="str">
        <v>Iron or steel products</v>
      </c>
      <c r="H451" s="212">
        <v>73081000</v>
      </c>
      <c r="I451" s="212" t="s">
        <v>412</v>
      </c>
    </row>
    <row r="452" spans="3:9" ht="15.75" customHeight="1" thickTop="1" thickBot="1">
      <c r="C452" s="214">
        <v>72283049</v>
      </c>
      <c r="D452" s="215" t="s">
        <v>412</v>
      </c>
      <c r="E452" s="210">
        <v>1</v>
      </c>
      <c r="F452" s="212">
        <v>73082000</v>
      </c>
      <c r="G452" s="40" t="str">
        <v>Iron or steel products</v>
      </c>
      <c r="H452" s="212">
        <v>73082000</v>
      </c>
      <c r="I452" s="212" t="s">
        <v>412</v>
      </c>
    </row>
    <row r="453" spans="3:9" ht="15.75" customHeight="1" thickTop="1" thickBot="1">
      <c r="C453" s="214">
        <v>72283061</v>
      </c>
      <c r="D453" s="215" t="s">
        <v>412</v>
      </c>
      <c r="E453" s="210">
        <v>1</v>
      </c>
      <c r="F453" s="212">
        <v>73083000</v>
      </c>
      <c r="G453" s="40" t="str">
        <v>Iron or steel products</v>
      </c>
      <c r="H453" s="212">
        <v>73083000</v>
      </c>
      <c r="I453" s="212" t="s">
        <v>412</v>
      </c>
    </row>
    <row r="454" spans="3:9" ht="15.75" customHeight="1" thickTop="1" thickBot="1">
      <c r="C454" s="214">
        <v>72283069</v>
      </c>
      <c r="D454" s="215" t="s">
        <v>412</v>
      </c>
      <c r="E454" s="210">
        <v>1</v>
      </c>
      <c r="F454" s="212">
        <v>73084000</v>
      </c>
      <c r="G454" s="40" t="str">
        <v>Iron or steel products</v>
      </c>
      <c r="H454" s="212">
        <v>73084000</v>
      </c>
      <c r="I454" s="212" t="s">
        <v>412</v>
      </c>
    </row>
    <row r="455" spans="3:9" ht="15.75" customHeight="1" thickTop="1" thickBot="1">
      <c r="C455" s="214">
        <v>72283070</v>
      </c>
      <c r="D455" s="215" t="s">
        <v>412</v>
      </c>
      <c r="E455" s="210">
        <v>1</v>
      </c>
      <c r="F455" s="212">
        <v>73089051</v>
      </c>
      <c r="G455" s="40" t="str">
        <v>Iron or steel products</v>
      </c>
      <c r="H455" s="212">
        <v>73089051</v>
      </c>
      <c r="I455" s="212" t="s">
        <v>412</v>
      </c>
    </row>
    <row r="456" spans="3:9" ht="15.75" customHeight="1" thickTop="1" thickBot="1">
      <c r="C456" s="214">
        <v>72283089</v>
      </c>
      <c r="D456" s="215" t="s">
        <v>412</v>
      </c>
      <c r="E456" s="210">
        <v>1</v>
      </c>
      <c r="F456" s="212">
        <v>73089059</v>
      </c>
      <c r="G456" s="40" t="str">
        <v>Iron or steel products</v>
      </c>
      <c r="H456" s="212">
        <v>73089059</v>
      </c>
      <c r="I456" s="212" t="s">
        <v>412</v>
      </c>
    </row>
    <row r="457" spans="3:9" ht="15.75" customHeight="1" thickTop="1" thickBot="1">
      <c r="C457" s="214">
        <v>72284000</v>
      </c>
      <c r="D457" s="215" t="s">
        <v>412</v>
      </c>
      <c r="E457" s="210">
        <v>0</v>
      </c>
      <c r="F457" s="212">
        <v>73089098</v>
      </c>
      <c r="G457" s="40" t="str">
        <v>Iron or steel products</v>
      </c>
      <c r="H457" s="212">
        <v>73089098</v>
      </c>
      <c r="I457" s="212" t="s">
        <v>412</v>
      </c>
    </row>
    <row r="458" spans="3:9" ht="15.75" customHeight="1" thickTop="1" thickBot="1">
      <c r="C458" s="214">
        <v>72284010</v>
      </c>
      <c r="D458" s="215" t="s">
        <v>412</v>
      </c>
      <c r="E458" s="210">
        <v>1</v>
      </c>
      <c r="F458" s="212">
        <v>73090010</v>
      </c>
      <c r="G458" s="40" t="str">
        <v>Iron or steel products</v>
      </c>
      <c r="H458" s="212">
        <v>73090010</v>
      </c>
      <c r="I458" s="212" t="s">
        <v>412</v>
      </c>
    </row>
    <row r="459" spans="3:9" ht="15.75" customHeight="1" thickTop="1" thickBot="1">
      <c r="C459" s="214">
        <v>72284090</v>
      </c>
      <c r="D459" s="215" t="s">
        <v>412</v>
      </c>
      <c r="E459" s="210">
        <v>1</v>
      </c>
      <c r="F459" s="212">
        <v>73090030</v>
      </c>
      <c r="G459" s="40" t="str">
        <v>Iron or steel products</v>
      </c>
      <c r="H459" s="212">
        <v>73090030</v>
      </c>
      <c r="I459" s="212" t="s">
        <v>412</v>
      </c>
    </row>
    <row r="460" spans="3:9" ht="15.75" customHeight="1" thickTop="1" thickBot="1">
      <c r="C460" s="214">
        <v>72285000</v>
      </c>
      <c r="D460" s="215" t="s">
        <v>412</v>
      </c>
      <c r="E460" s="210">
        <v>0</v>
      </c>
      <c r="F460" s="212">
        <v>73090051</v>
      </c>
      <c r="G460" s="40" t="str">
        <v>Iron or steel products</v>
      </c>
      <c r="H460" s="212">
        <v>73090051</v>
      </c>
      <c r="I460" s="212" t="s">
        <v>412</v>
      </c>
    </row>
    <row r="461" spans="3:9" ht="15.75" customHeight="1" thickTop="1" thickBot="1">
      <c r="C461" s="214">
        <v>72285020</v>
      </c>
      <c r="D461" s="215" t="s">
        <v>412</v>
      </c>
      <c r="E461" s="210">
        <v>1</v>
      </c>
      <c r="F461" s="212">
        <v>73090059</v>
      </c>
      <c r="G461" s="40" t="str">
        <v>Iron or steel products</v>
      </c>
      <c r="H461" s="212">
        <v>73090059</v>
      </c>
      <c r="I461" s="212" t="s">
        <v>412</v>
      </c>
    </row>
    <row r="462" spans="3:9" ht="15.75" customHeight="1" thickTop="1" thickBot="1">
      <c r="C462" s="214">
        <v>72285040</v>
      </c>
      <c r="D462" s="215" t="s">
        <v>412</v>
      </c>
      <c r="E462" s="210">
        <v>1</v>
      </c>
      <c r="F462" s="212">
        <v>73090090</v>
      </c>
      <c r="G462" s="40" t="str">
        <v>Iron or steel products</v>
      </c>
      <c r="H462" s="212">
        <v>73090090</v>
      </c>
      <c r="I462" s="212" t="s">
        <v>412</v>
      </c>
    </row>
    <row r="463" spans="3:9" ht="15.75" customHeight="1" thickTop="1" thickBot="1">
      <c r="C463" s="214">
        <v>72285061</v>
      </c>
      <c r="D463" s="215" t="s">
        <v>412</v>
      </c>
      <c r="E463" s="210">
        <v>1</v>
      </c>
      <c r="F463" s="212">
        <v>73101000</v>
      </c>
      <c r="G463" s="40" t="str">
        <v>Iron or steel products</v>
      </c>
      <c r="H463" s="212">
        <v>73101000</v>
      </c>
      <c r="I463" s="212" t="s">
        <v>412</v>
      </c>
    </row>
    <row r="464" spans="3:9" ht="15.75" customHeight="1" thickTop="1" thickBot="1">
      <c r="C464" s="214">
        <v>72285069</v>
      </c>
      <c r="D464" s="215" t="s">
        <v>412</v>
      </c>
      <c r="E464" s="210">
        <v>1</v>
      </c>
      <c r="F464" s="212">
        <v>73102111</v>
      </c>
      <c r="G464" s="40" t="str">
        <v>Iron or steel products</v>
      </c>
      <c r="H464" s="212">
        <v>73102111</v>
      </c>
      <c r="I464" s="212" t="s">
        <v>412</v>
      </c>
    </row>
    <row r="465" spans="3:9" ht="15.75" customHeight="1" thickTop="1" thickBot="1">
      <c r="C465" s="214">
        <v>72285080</v>
      </c>
      <c r="D465" s="215" t="s">
        <v>412</v>
      </c>
      <c r="E465" s="210">
        <v>1</v>
      </c>
      <c r="F465" s="212">
        <v>73102119</v>
      </c>
      <c r="G465" s="40" t="str">
        <v>Iron or steel products</v>
      </c>
      <c r="H465" s="212">
        <v>73102119</v>
      </c>
      <c r="I465" s="212" t="s">
        <v>412</v>
      </c>
    </row>
    <row r="466" spans="3:9" ht="15.75" customHeight="1" thickTop="1" thickBot="1">
      <c r="C466" s="214">
        <v>72286000</v>
      </c>
      <c r="D466" s="215" t="s">
        <v>412</v>
      </c>
      <c r="E466" s="210">
        <v>0</v>
      </c>
      <c r="F466" s="212">
        <v>73102191</v>
      </c>
      <c r="G466" s="40" t="str">
        <v>Iron or steel products</v>
      </c>
      <c r="H466" s="212">
        <v>73102191</v>
      </c>
      <c r="I466" s="212" t="s">
        <v>412</v>
      </c>
    </row>
    <row r="467" spans="3:9" ht="15.75" customHeight="1" thickTop="1" thickBot="1">
      <c r="C467" s="214">
        <v>72286020</v>
      </c>
      <c r="D467" s="215" t="s">
        <v>412</v>
      </c>
      <c r="E467" s="210">
        <v>1</v>
      </c>
      <c r="F467" s="212">
        <v>73102199</v>
      </c>
      <c r="G467" s="40" t="str">
        <v>Iron or steel products</v>
      </c>
      <c r="H467" s="212">
        <v>73102199</v>
      </c>
      <c r="I467" s="212" t="s">
        <v>412</v>
      </c>
    </row>
    <row r="468" spans="3:9" ht="15.75" customHeight="1" thickTop="1" thickBot="1">
      <c r="C468" s="214">
        <v>72286080</v>
      </c>
      <c r="D468" s="215" t="s">
        <v>412</v>
      </c>
      <c r="E468" s="210">
        <v>1</v>
      </c>
      <c r="F468" s="212">
        <v>73102910</v>
      </c>
      <c r="G468" s="40" t="str">
        <v>Iron or steel products</v>
      </c>
      <c r="H468" s="212">
        <v>73102910</v>
      </c>
      <c r="I468" s="212" t="s">
        <v>412</v>
      </c>
    </row>
    <row r="469" spans="3:9" ht="15.75" customHeight="1" thickTop="1" thickBot="1">
      <c r="C469" s="214">
        <v>72287000</v>
      </c>
      <c r="D469" s="215" t="s">
        <v>412</v>
      </c>
      <c r="E469" s="210">
        <v>0</v>
      </c>
      <c r="F469" s="212">
        <v>73102990</v>
      </c>
      <c r="G469" s="40" t="str">
        <v>Iron or steel products</v>
      </c>
      <c r="H469" s="212">
        <v>73102990</v>
      </c>
      <c r="I469" s="212" t="s">
        <v>412</v>
      </c>
    </row>
    <row r="470" spans="3:9" ht="15.75" customHeight="1" thickTop="1" thickBot="1">
      <c r="C470" s="214">
        <v>72287010</v>
      </c>
      <c r="D470" s="215" t="s">
        <v>412</v>
      </c>
      <c r="E470" s="210">
        <v>1</v>
      </c>
      <c r="F470" s="212">
        <v>73110011</v>
      </c>
      <c r="G470" s="40" t="str">
        <v>Iron or steel products</v>
      </c>
      <c r="H470" s="212">
        <v>73110011</v>
      </c>
      <c r="I470" s="212" t="s">
        <v>412</v>
      </c>
    </row>
    <row r="471" spans="3:9" ht="15.75" customHeight="1" thickTop="1" thickBot="1">
      <c r="C471" s="214">
        <v>72287090</v>
      </c>
      <c r="D471" s="215" t="s">
        <v>412</v>
      </c>
      <c r="E471" s="210">
        <v>1</v>
      </c>
      <c r="F471" s="212">
        <v>73110013</v>
      </c>
      <c r="G471" s="40" t="str">
        <v>Iron or steel products</v>
      </c>
      <c r="H471" s="212">
        <v>73110013</v>
      </c>
      <c r="I471" s="212" t="s">
        <v>412</v>
      </c>
    </row>
    <row r="472" spans="3:9" ht="15.75" customHeight="1" thickTop="1" thickBot="1">
      <c r="C472" s="214">
        <v>72288000</v>
      </c>
      <c r="D472" s="215" t="s">
        <v>412</v>
      </c>
      <c r="E472" s="210">
        <v>1</v>
      </c>
      <c r="F472" s="212">
        <v>73110019</v>
      </c>
      <c r="G472" s="40" t="str">
        <v>Iron or steel products</v>
      </c>
      <c r="H472" s="212">
        <v>73110019</v>
      </c>
      <c r="I472" s="212" t="s">
        <v>412</v>
      </c>
    </row>
    <row r="473" spans="3:9" ht="15.75" customHeight="1" thickTop="1" thickBot="1">
      <c r="C473" s="214">
        <v>72290000</v>
      </c>
      <c r="D473" s="215" t="s">
        <v>412</v>
      </c>
      <c r="E473" s="210">
        <v>0</v>
      </c>
      <c r="F473" s="212">
        <v>73110030</v>
      </c>
      <c r="G473" s="40" t="str">
        <v>Iron or steel products</v>
      </c>
      <c r="H473" s="212">
        <v>73110030</v>
      </c>
      <c r="I473" s="212" t="s">
        <v>412</v>
      </c>
    </row>
    <row r="474" spans="3:9" ht="15.75" customHeight="1" thickTop="1" thickBot="1">
      <c r="C474" s="214">
        <v>72292000</v>
      </c>
      <c r="D474" s="215" t="s">
        <v>412</v>
      </c>
      <c r="E474" s="210">
        <v>1</v>
      </c>
      <c r="F474" s="212">
        <v>73110091</v>
      </c>
      <c r="G474" s="40" t="str">
        <v>Iron or steel products</v>
      </c>
      <c r="H474" s="212">
        <v>73110091</v>
      </c>
      <c r="I474" s="212" t="s">
        <v>412</v>
      </c>
    </row>
    <row r="475" spans="3:9" ht="15.75" customHeight="1" thickTop="1" thickBot="1">
      <c r="C475" s="214">
        <v>72299000</v>
      </c>
      <c r="D475" s="215" t="s">
        <v>412</v>
      </c>
      <c r="E475" s="210">
        <v>0</v>
      </c>
      <c r="F475" s="212">
        <v>73110099</v>
      </c>
      <c r="G475" s="40" t="str">
        <v>Iron or steel products</v>
      </c>
      <c r="H475" s="212">
        <v>73110099</v>
      </c>
      <c r="I475" s="212" t="s">
        <v>412</v>
      </c>
    </row>
    <row r="476" spans="3:9" ht="15.75" customHeight="1" thickTop="1" thickBot="1">
      <c r="C476" s="214">
        <v>72299020</v>
      </c>
      <c r="D476" s="215" t="s">
        <v>412</v>
      </c>
      <c r="E476" s="210">
        <v>1</v>
      </c>
      <c r="F476" s="212">
        <v>73181100</v>
      </c>
      <c r="G476" s="40" t="str">
        <v>Iron or steel products</v>
      </c>
      <c r="H476" s="212">
        <v>73181100</v>
      </c>
      <c r="I476" s="212" t="s">
        <v>412</v>
      </c>
    </row>
    <row r="477" spans="3:9" ht="15.75" customHeight="1" thickTop="1" thickBot="1">
      <c r="C477" s="214">
        <v>72299050</v>
      </c>
      <c r="D477" s="215" t="s">
        <v>412</v>
      </c>
      <c r="E477" s="210">
        <v>1</v>
      </c>
      <c r="F477" s="212">
        <v>73181210</v>
      </c>
      <c r="G477" s="40" t="str">
        <v>Iron or steel products</v>
      </c>
      <c r="H477" s="212">
        <v>73181210</v>
      </c>
      <c r="I477" s="212" t="s">
        <v>412</v>
      </c>
    </row>
    <row r="478" spans="3:9" ht="15.75" customHeight="1" thickTop="1" thickBot="1">
      <c r="C478" s="214">
        <v>72299090</v>
      </c>
      <c r="D478" s="215" t="s">
        <v>412</v>
      </c>
      <c r="E478" s="210">
        <v>1</v>
      </c>
      <c r="F478" s="212">
        <v>73181290</v>
      </c>
      <c r="G478" s="40" t="str">
        <v>Iron or steel products</v>
      </c>
      <c r="H478" s="212">
        <v>73181290</v>
      </c>
      <c r="I478" s="212" t="s">
        <v>412</v>
      </c>
    </row>
    <row r="479" spans="3:9" ht="15.75" customHeight="1" thickTop="1" thickBot="1">
      <c r="C479" s="209">
        <v>73010000</v>
      </c>
      <c r="D479" s="210" t="s">
        <v>412</v>
      </c>
      <c r="E479" s="210">
        <v>0</v>
      </c>
      <c r="F479" s="212">
        <v>73181300</v>
      </c>
      <c r="G479" s="40" t="str">
        <v>Iron or steel products</v>
      </c>
      <c r="H479" s="212">
        <v>73181300</v>
      </c>
      <c r="I479" s="212" t="s">
        <v>412</v>
      </c>
    </row>
    <row r="480" spans="3:9" ht="15.75" customHeight="1" thickTop="1" thickBot="1">
      <c r="C480" s="209">
        <v>73011000</v>
      </c>
      <c r="D480" s="210" t="s">
        <v>412</v>
      </c>
      <c r="E480" s="210">
        <v>1</v>
      </c>
      <c r="F480" s="212">
        <v>73181410</v>
      </c>
      <c r="G480" s="40" t="str">
        <v>Iron or steel products</v>
      </c>
      <c r="H480" s="212">
        <v>73181410</v>
      </c>
      <c r="I480" s="212" t="s">
        <v>412</v>
      </c>
    </row>
    <row r="481" spans="3:9" ht="15.75" customHeight="1" thickTop="1" thickBot="1">
      <c r="C481" s="209">
        <v>73012000</v>
      </c>
      <c r="D481" s="210" t="s">
        <v>412</v>
      </c>
      <c r="E481" s="210">
        <v>1</v>
      </c>
      <c r="F481" s="212">
        <v>73181491</v>
      </c>
      <c r="G481" s="40" t="str">
        <v>Iron or steel products</v>
      </c>
      <c r="H481" s="212">
        <v>73181491</v>
      </c>
      <c r="I481" s="212" t="s">
        <v>412</v>
      </c>
    </row>
    <row r="482" spans="3:9" ht="15.75" customHeight="1" thickTop="1" thickBot="1">
      <c r="C482" s="209">
        <v>73020000</v>
      </c>
      <c r="D482" s="210" t="s">
        <v>412</v>
      </c>
      <c r="E482" s="210">
        <v>0</v>
      </c>
      <c r="F482" s="212">
        <v>73181499</v>
      </c>
      <c r="G482" s="40" t="str">
        <v>Iron or steel products</v>
      </c>
      <c r="H482" s="212">
        <v>73181499</v>
      </c>
      <c r="I482" s="212" t="s">
        <v>412</v>
      </c>
    </row>
    <row r="483" spans="3:9" ht="15.75" customHeight="1" thickTop="1" thickBot="1">
      <c r="C483" s="209">
        <v>73021000</v>
      </c>
      <c r="D483" s="210" t="s">
        <v>412</v>
      </c>
      <c r="E483" s="210">
        <v>0</v>
      </c>
      <c r="F483" s="212">
        <v>73181520</v>
      </c>
      <c r="G483" s="40" t="str">
        <v>Iron or steel products</v>
      </c>
      <c r="H483" s="212">
        <v>73181520</v>
      </c>
      <c r="I483" s="212" t="s">
        <v>412</v>
      </c>
    </row>
    <row r="484" spans="3:9" ht="15.75" customHeight="1" thickTop="1" thickBot="1">
      <c r="C484" s="209">
        <v>73021010</v>
      </c>
      <c r="D484" s="210" t="s">
        <v>412</v>
      </c>
      <c r="E484" s="210">
        <v>1</v>
      </c>
      <c r="F484" s="212">
        <v>73181535</v>
      </c>
      <c r="G484" s="40" t="str">
        <v>Iron or steel products</v>
      </c>
      <c r="H484" s="212">
        <v>73181535</v>
      </c>
      <c r="I484" s="212" t="s">
        <v>412</v>
      </c>
    </row>
    <row r="485" spans="3:9" ht="15.75" customHeight="1" thickTop="1" thickBot="1">
      <c r="C485" s="209">
        <v>73021022</v>
      </c>
      <c r="D485" s="210" t="s">
        <v>412</v>
      </c>
      <c r="E485" s="210">
        <v>1</v>
      </c>
      <c r="F485" s="212">
        <v>73181542</v>
      </c>
      <c r="G485" s="40" t="str">
        <v>Iron or steel products</v>
      </c>
      <c r="H485" s="212">
        <v>73181542</v>
      </c>
      <c r="I485" s="212" t="s">
        <v>412</v>
      </c>
    </row>
    <row r="486" spans="3:9" ht="15.75" customHeight="1" thickTop="1" thickBot="1">
      <c r="C486" s="209">
        <v>73021028</v>
      </c>
      <c r="D486" s="210" t="s">
        <v>412</v>
      </c>
      <c r="E486" s="210">
        <v>1</v>
      </c>
      <c r="F486" s="212">
        <v>73181548</v>
      </c>
      <c r="G486" s="40" t="str">
        <v>Iron or steel products</v>
      </c>
      <c r="H486" s="212">
        <v>73181548</v>
      </c>
      <c r="I486" s="212" t="s">
        <v>412</v>
      </c>
    </row>
    <row r="487" spans="3:9" ht="15.75" customHeight="1" thickTop="1" thickBot="1">
      <c r="C487" s="209">
        <v>73021040</v>
      </c>
      <c r="D487" s="210" t="s">
        <v>412</v>
      </c>
      <c r="E487" s="210">
        <v>1</v>
      </c>
      <c r="F487" s="212">
        <v>73181552</v>
      </c>
      <c r="G487" s="40" t="str">
        <v>Iron or steel products</v>
      </c>
      <c r="H487" s="212">
        <v>73181552</v>
      </c>
      <c r="I487" s="212" t="s">
        <v>412</v>
      </c>
    </row>
    <row r="488" spans="3:9" ht="15.75" customHeight="1" thickTop="1" thickBot="1">
      <c r="C488" s="209">
        <v>73021050</v>
      </c>
      <c r="D488" s="210" t="s">
        <v>412</v>
      </c>
      <c r="E488" s="210">
        <v>1</v>
      </c>
      <c r="F488" s="212">
        <v>73181558</v>
      </c>
      <c r="G488" s="40" t="str">
        <v>Iron or steel products</v>
      </c>
      <c r="H488" s="212">
        <v>73181558</v>
      </c>
      <c r="I488" s="212" t="s">
        <v>412</v>
      </c>
    </row>
    <row r="489" spans="3:9" ht="15.75" customHeight="1" thickTop="1" thickBot="1">
      <c r="C489" s="209">
        <v>73021090</v>
      </c>
      <c r="D489" s="210" t="s">
        <v>412</v>
      </c>
      <c r="E489" s="210">
        <v>1</v>
      </c>
      <c r="F489" s="212">
        <v>73181562</v>
      </c>
      <c r="G489" s="40" t="str">
        <v>Iron or steel products</v>
      </c>
      <c r="H489" s="212">
        <v>73181562</v>
      </c>
      <c r="I489" s="212" t="s">
        <v>412</v>
      </c>
    </row>
    <row r="490" spans="3:9" ht="15.75" customHeight="1" thickTop="1" thickBot="1">
      <c r="C490" s="209">
        <v>73023000</v>
      </c>
      <c r="D490" s="210" t="s">
        <v>412</v>
      </c>
      <c r="E490" s="210">
        <v>1</v>
      </c>
      <c r="F490" s="212">
        <v>73181568</v>
      </c>
      <c r="G490" s="40" t="str">
        <v>Iron or steel products</v>
      </c>
      <c r="H490" s="212">
        <v>73181568</v>
      </c>
      <c r="I490" s="212" t="s">
        <v>412</v>
      </c>
    </row>
    <row r="491" spans="3:9" ht="15.75" customHeight="1" thickTop="1" thickBot="1">
      <c r="C491" s="209">
        <v>73024000</v>
      </c>
      <c r="D491" s="210" t="s">
        <v>412</v>
      </c>
      <c r="E491" s="210">
        <v>1</v>
      </c>
      <c r="F491" s="212">
        <v>73181575</v>
      </c>
      <c r="G491" s="40" t="str">
        <v>Iron or steel products</v>
      </c>
      <c r="H491" s="212">
        <v>73181575</v>
      </c>
      <c r="I491" s="212" t="s">
        <v>412</v>
      </c>
    </row>
    <row r="492" spans="3:9" ht="15.75" customHeight="1" thickTop="1" thickBot="1">
      <c r="C492" s="209">
        <v>73029000</v>
      </c>
      <c r="D492" s="210" t="s">
        <v>412</v>
      </c>
      <c r="E492" s="210">
        <v>1</v>
      </c>
      <c r="F492" s="212">
        <v>73181582</v>
      </c>
      <c r="G492" s="40" t="str">
        <v>Iron or steel products</v>
      </c>
      <c r="H492" s="212">
        <v>73181582</v>
      </c>
      <c r="I492" s="212" t="s">
        <v>412</v>
      </c>
    </row>
    <row r="493" spans="3:9" ht="15.75" customHeight="1" thickTop="1" thickBot="1">
      <c r="C493" s="214">
        <v>73030000</v>
      </c>
      <c r="D493" s="215" t="s">
        <v>412</v>
      </c>
      <c r="E493" s="210">
        <v>0</v>
      </c>
      <c r="F493" s="212">
        <v>73181588</v>
      </c>
      <c r="G493" s="40" t="str">
        <v>Iron or steel products</v>
      </c>
      <c r="H493" s="212">
        <v>73181588</v>
      </c>
      <c r="I493" s="212" t="s">
        <v>412</v>
      </c>
    </row>
    <row r="494" spans="3:9" ht="15.75" customHeight="1" thickTop="1" thickBot="1">
      <c r="C494" s="214">
        <v>73030010</v>
      </c>
      <c r="D494" s="215" t="s">
        <v>412</v>
      </c>
      <c r="E494" s="210">
        <v>1</v>
      </c>
      <c r="F494" s="212">
        <v>73181595</v>
      </c>
      <c r="G494" s="40" t="str">
        <v>Iron or steel products</v>
      </c>
      <c r="H494" s="212">
        <v>73181595</v>
      </c>
      <c r="I494" s="212" t="s">
        <v>412</v>
      </c>
    </row>
    <row r="495" spans="3:9" ht="15.75" customHeight="1" thickTop="1" thickBot="1">
      <c r="C495" s="214">
        <v>73030090</v>
      </c>
      <c r="D495" s="215" t="s">
        <v>412</v>
      </c>
      <c r="E495" s="210">
        <v>1</v>
      </c>
      <c r="F495" s="212">
        <v>73181631</v>
      </c>
      <c r="G495" s="40" t="str">
        <v>Iron or steel products</v>
      </c>
      <c r="H495" s="212">
        <v>73181631</v>
      </c>
      <c r="I495" s="212" t="s">
        <v>412</v>
      </c>
    </row>
    <row r="496" spans="3:9" ht="15.75" customHeight="1" thickTop="1" thickBot="1">
      <c r="C496" s="214">
        <v>73040000</v>
      </c>
      <c r="D496" s="215" t="s">
        <v>412</v>
      </c>
      <c r="E496" s="210">
        <v>0</v>
      </c>
      <c r="F496" s="212">
        <v>73181639</v>
      </c>
      <c r="G496" s="40" t="str">
        <v>Iron or steel products</v>
      </c>
      <c r="H496" s="212">
        <v>73181639</v>
      </c>
      <c r="I496" s="212" t="s">
        <v>412</v>
      </c>
    </row>
    <row r="497" spans="3:9" ht="15.75" customHeight="1" thickTop="1" thickBot="1">
      <c r="C497" s="214">
        <v>73041100</v>
      </c>
      <c r="D497" s="215" t="s">
        <v>412</v>
      </c>
      <c r="E497" s="210">
        <v>1</v>
      </c>
      <c r="F497" s="212">
        <v>73181640</v>
      </c>
      <c r="G497" s="40" t="str">
        <v>Iron or steel products</v>
      </c>
      <c r="H497" s="212">
        <v>73181640</v>
      </c>
      <c r="I497" s="212" t="s">
        <v>412</v>
      </c>
    </row>
    <row r="498" spans="3:9" ht="15.75" customHeight="1" thickTop="1" thickBot="1">
      <c r="C498" s="214">
        <v>73041900</v>
      </c>
      <c r="D498" s="215" t="s">
        <v>412</v>
      </c>
      <c r="E498" s="210">
        <v>0</v>
      </c>
      <c r="F498" s="212">
        <v>73181660</v>
      </c>
      <c r="G498" s="40" t="str">
        <v>Iron or steel products</v>
      </c>
      <c r="H498" s="212">
        <v>73181660</v>
      </c>
      <c r="I498" s="212" t="s">
        <v>412</v>
      </c>
    </row>
    <row r="499" spans="3:9" ht="15.75" customHeight="1" thickTop="1" thickBot="1">
      <c r="C499" s="209">
        <v>73041910</v>
      </c>
      <c r="D499" s="210" t="s">
        <v>412</v>
      </c>
      <c r="E499" s="210">
        <v>1</v>
      </c>
      <c r="F499" s="212">
        <v>73181692</v>
      </c>
      <c r="G499" s="40" t="str">
        <v>Iron or steel products</v>
      </c>
      <c r="H499" s="212">
        <v>73181692</v>
      </c>
      <c r="I499" s="212" t="s">
        <v>412</v>
      </c>
    </row>
    <row r="500" spans="3:9" ht="15.75" customHeight="1" thickTop="1" thickBot="1">
      <c r="C500" s="209">
        <v>73041930</v>
      </c>
      <c r="D500" s="210" t="s">
        <v>412</v>
      </c>
      <c r="E500" s="210">
        <v>1</v>
      </c>
      <c r="F500" s="212">
        <v>73181699</v>
      </c>
      <c r="G500" s="40" t="str">
        <v>Iron or steel products</v>
      </c>
      <c r="H500" s="212">
        <v>73181699</v>
      </c>
      <c r="I500" s="212" t="s">
        <v>412</v>
      </c>
    </row>
    <row r="501" spans="3:9" ht="15.75" customHeight="1" thickTop="1" thickBot="1">
      <c r="C501" s="209">
        <v>73041990</v>
      </c>
      <c r="D501" s="210" t="s">
        <v>412</v>
      </c>
      <c r="E501" s="210">
        <v>1</v>
      </c>
      <c r="F501" s="212">
        <v>73181900</v>
      </c>
      <c r="G501" s="40" t="str">
        <v>Iron or steel products</v>
      </c>
      <c r="H501" s="212">
        <v>73181900</v>
      </c>
      <c r="I501" s="212" t="s">
        <v>412</v>
      </c>
    </row>
    <row r="502" spans="3:9" ht="15.75" customHeight="1" thickTop="1" thickBot="1">
      <c r="C502" s="209">
        <v>73042200</v>
      </c>
      <c r="D502" s="210" t="s">
        <v>412</v>
      </c>
      <c r="E502" s="210">
        <v>1</v>
      </c>
      <c r="F502" s="212">
        <v>73182100</v>
      </c>
      <c r="G502" s="40" t="str">
        <v>Iron or steel products</v>
      </c>
      <c r="H502" s="212">
        <v>73182100</v>
      </c>
      <c r="I502" s="212" t="s">
        <v>412</v>
      </c>
    </row>
    <row r="503" spans="3:9" ht="15.75" customHeight="1" thickTop="1" thickBot="1">
      <c r="C503" s="209">
        <v>73042300</v>
      </c>
      <c r="D503" s="210" t="s">
        <v>412</v>
      </c>
      <c r="E503" s="210">
        <v>1</v>
      </c>
      <c r="F503" s="212">
        <v>73182200</v>
      </c>
      <c r="G503" s="40" t="str">
        <v>Iron or steel products</v>
      </c>
      <c r="H503" s="212">
        <v>73182200</v>
      </c>
      <c r="I503" s="212" t="s">
        <v>412</v>
      </c>
    </row>
    <row r="504" spans="3:9" ht="15.75" customHeight="1" thickTop="1" thickBot="1">
      <c r="C504" s="209">
        <v>73042400</v>
      </c>
      <c r="D504" s="210" t="s">
        <v>412</v>
      </c>
      <c r="E504" s="210">
        <v>1</v>
      </c>
      <c r="F504" s="212">
        <v>73182300</v>
      </c>
      <c r="G504" s="40" t="str">
        <v>Iron or steel products</v>
      </c>
      <c r="H504" s="212">
        <v>73182300</v>
      </c>
      <c r="I504" s="212" t="s">
        <v>412</v>
      </c>
    </row>
    <row r="505" spans="3:9" ht="15.75" customHeight="1" thickTop="1" thickBot="1">
      <c r="C505" s="209">
        <v>73042900</v>
      </c>
      <c r="D505" s="210" t="s">
        <v>412</v>
      </c>
      <c r="E505" s="210">
        <v>0</v>
      </c>
      <c r="F505" s="212">
        <v>73182400</v>
      </c>
      <c r="G505" s="40" t="str">
        <v>Iron or steel products</v>
      </c>
      <c r="H505" s="212">
        <v>73182400</v>
      </c>
      <c r="I505" s="212" t="s">
        <v>412</v>
      </c>
    </row>
    <row r="506" spans="3:9" ht="15.75" customHeight="1" thickTop="1" thickBot="1">
      <c r="C506" s="209">
        <v>73042910</v>
      </c>
      <c r="D506" s="210" t="s">
        <v>412</v>
      </c>
      <c r="E506" s="210">
        <v>1</v>
      </c>
      <c r="F506" s="212">
        <v>73182900</v>
      </c>
      <c r="G506" s="40" t="str">
        <v>Iron or steel products</v>
      </c>
      <c r="H506" s="212">
        <v>73182900</v>
      </c>
      <c r="I506" s="212" t="s">
        <v>412</v>
      </c>
    </row>
    <row r="507" spans="3:9" ht="15.75" customHeight="1" thickTop="1" thickBot="1">
      <c r="C507" s="209">
        <v>73042930</v>
      </c>
      <c r="D507" s="210" t="s">
        <v>412</v>
      </c>
      <c r="E507" s="210">
        <v>1</v>
      </c>
      <c r="F507" s="212">
        <v>73261100</v>
      </c>
      <c r="G507" s="40" t="str">
        <v>Iron or steel products</v>
      </c>
      <c r="H507" s="212">
        <v>73261100</v>
      </c>
      <c r="I507" s="212" t="s">
        <v>412</v>
      </c>
    </row>
    <row r="508" spans="3:9" ht="15.75" customHeight="1" thickTop="1" thickBot="1">
      <c r="C508" s="209">
        <v>73042990</v>
      </c>
      <c r="D508" s="210" t="s">
        <v>412</v>
      </c>
      <c r="E508" s="210">
        <v>1</v>
      </c>
      <c r="F508" s="212">
        <v>73261910</v>
      </c>
      <c r="G508" s="40" t="str">
        <v>Iron or steel products</v>
      </c>
      <c r="H508" s="212">
        <v>73261910</v>
      </c>
      <c r="I508" s="212" t="s">
        <v>412</v>
      </c>
    </row>
    <row r="509" spans="3:9" ht="15.75" customHeight="1" thickTop="1" thickBot="1">
      <c r="C509" s="209">
        <v>73043100</v>
      </c>
      <c r="D509" s="210" t="s">
        <v>412</v>
      </c>
      <c r="E509" s="210">
        <v>0</v>
      </c>
      <c r="F509" s="212">
        <v>73261990</v>
      </c>
      <c r="G509" s="40" t="str">
        <v>Iron or steel products</v>
      </c>
      <c r="H509" s="212">
        <v>73261990</v>
      </c>
      <c r="I509" s="212" t="s">
        <v>412</v>
      </c>
    </row>
    <row r="510" spans="3:9" ht="15.75" customHeight="1" thickTop="1" thickBot="1">
      <c r="C510" s="209">
        <v>73043120</v>
      </c>
      <c r="D510" s="210" t="s">
        <v>412</v>
      </c>
      <c r="E510" s="210">
        <v>1</v>
      </c>
      <c r="F510" s="212">
        <v>73262000</v>
      </c>
      <c r="G510" s="40" t="str">
        <v>Iron or steel products</v>
      </c>
      <c r="H510" s="212">
        <v>73262000</v>
      </c>
      <c r="I510" s="212" t="s">
        <v>412</v>
      </c>
    </row>
    <row r="511" spans="3:9" ht="15.75" customHeight="1" thickTop="1" thickBot="1">
      <c r="C511" s="209">
        <v>73043180</v>
      </c>
      <c r="D511" s="210" t="s">
        <v>412</v>
      </c>
      <c r="E511" s="210">
        <v>1</v>
      </c>
      <c r="F511" s="212">
        <v>73269030</v>
      </c>
      <c r="G511" s="40" t="str">
        <v>Iron or steel products</v>
      </c>
      <c r="H511" s="212">
        <v>73269030</v>
      </c>
      <c r="I511" s="212" t="s">
        <v>412</v>
      </c>
    </row>
    <row r="512" spans="3:9" ht="15.75" customHeight="1" thickTop="1" thickBot="1">
      <c r="C512" s="209">
        <v>73043900</v>
      </c>
      <c r="D512" s="210" t="s">
        <v>412</v>
      </c>
      <c r="E512" s="210">
        <v>0</v>
      </c>
      <c r="F512" s="212">
        <v>73269040</v>
      </c>
      <c r="G512" s="40" t="str">
        <v>Iron or steel products</v>
      </c>
      <c r="H512" s="212">
        <v>73269040</v>
      </c>
      <c r="I512" s="212" t="s">
        <v>412</v>
      </c>
    </row>
    <row r="513" spans="3:9" ht="15.75" customHeight="1" thickTop="1" thickBot="1">
      <c r="C513" s="209">
        <v>73043950</v>
      </c>
      <c r="D513" s="210" t="s">
        <v>412</v>
      </c>
      <c r="E513" s="210">
        <v>1</v>
      </c>
      <c r="F513" s="212">
        <v>73269050</v>
      </c>
      <c r="G513" s="40" t="str">
        <v>Iron or steel products</v>
      </c>
      <c r="H513" s="212">
        <v>73269050</v>
      </c>
      <c r="I513" s="212" t="s">
        <v>412</v>
      </c>
    </row>
    <row r="514" spans="3:9" ht="15.75" customHeight="1" thickTop="1" thickBot="1">
      <c r="C514" s="209">
        <v>73043982</v>
      </c>
      <c r="D514" s="210" t="s">
        <v>412</v>
      </c>
      <c r="E514" s="210">
        <v>1</v>
      </c>
      <c r="F514" s="212">
        <v>73269060</v>
      </c>
      <c r="G514" s="40" t="str">
        <v>Iron or steel products</v>
      </c>
      <c r="H514" s="212">
        <v>73269060</v>
      </c>
      <c r="I514" s="212" t="s">
        <v>412</v>
      </c>
    </row>
    <row r="515" spans="3:9" ht="15.75" customHeight="1" thickTop="1" thickBot="1">
      <c r="C515" s="209">
        <v>73043983</v>
      </c>
      <c r="D515" s="210" t="s">
        <v>412</v>
      </c>
      <c r="E515" s="210">
        <v>1</v>
      </c>
      <c r="F515" s="212">
        <v>73269092</v>
      </c>
      <c r="G515" s="40" t="str">
        <v>Iron or steel products</v>
      </c>
      <c r="H515" s="212">
        <v>73269092</v>
      </c>
      <c r="I515" s="212" t="s">
        <v>412</v>
      </c>
    </row>
    <row r="516" spans="3:9" ht="15.75" customHeight="1" thickTop="1" thickBot="1">
      <c r="C516" s="209">
        <v>73043988</v>
      </c>
      <c r="D516" s="210" t="s">
        <v>412</v>
      </c>
      <c r="E516" s="210">
        <v>1</v>
      </c>
      <c r="F516" s="212">
        <v>73269094</v>
      </c>
      <c r="G516" s="40" t="str">
        <v>Iron or steel products</v>
      </c>
      <c r="H516" s="212">
        <v>73269094</v>
      </c>
      <c r="I516" s="212" t="s">
        <v>412</v>
      </c>
    </row>
    <row r="517" spans="3:9" ht="15.75" customHeight="1" thickTop="1" thickBot="1">
      <c r="C517" s="209">
        <v>73044100</v>
      </c>
      <c r="D517" s="210" t="s">
        <v>412</v>
      </c>
      <c r="E517" s="210">
        <v>1</v>
      </c>
      <c r="F517" s="212">
        <v>73269096</v>
      </c>
      <c r="G517" s="40" t="str">
        <v>Iron or steel products</v>
      </c>
      <c r="H517" s="212">
        <v>73269096</v>
      </c>
      <c r="I517" s="212" t="s">
        <v>412</v>
      </c>
    </row>
    <row r="518" spans="3:9" ht="15.75" customHeight="1" thickTop="1" thickBot="1">
      <c r="C518" s="209">
        <v>73044900</v>
      </c>
      <c r="D518" s="210" t="s">
        <v>412</v>
      </c>
      <c r="E518" s="210">
        <v>0</v>
      </c>
      <c r="F518" s="212">
        <v>73269098</v>
      </c>
      <c r="G518" s="40" t="str">
        <v>Iron or steel products</v>
      </c>
      <c r="H518" s="212">
        <v>73269098</v>
      </c>
      <c r="I518" s="212" t="s">
        <v>412</v>
      </c>
    </row>
    <row r="519" spans="3:9" ht="15.75" customHeight="1" thickTop="1" thickBot="1">
      <c r="C519" s="209">
        <v>73044983</v>
      </c>
      <c r="D519" s="210" t="s">
        <v>412</v>
      </c>
      <c r="E519" s="210">
        <v>1</v>
      </c>
      <c r="F519" s="212">
        <v>76011010</v>
      </c>
      <c r="G519" s="40" t="str">
        <v>Unwrought aluminium</v>
      </c>
      <c r="H519" s="212">
        <v>76011010</v>
      </c>
      <c r="I519" s="212" t="s">
        <v>1221</v>
      </c>
    </row>
    <row r="520" spans="3:9" ht="15.75" customHeight="1" thickTop="1" thickBot="1">
      <c r="C520" s="209">
        <v>73044985</v>
      </c>
      <c r="D520" s="210" t="s">
        <v>412</v>
      </c>
      <c r="E520" s="210">
        <v>1</v>
      </c>
      <c r="F520" s="212">
        <v>76011090</v>
      </c>
      <c r="G520" s="40" t="str">
        <v>Unwrought aluminium</v>
      </c>
      <c r="H520" s="212">
        <v>76011090</v>
      </c>
      <c r="I520" s="212" t="s">
        <v>1221</v>
      </c>
    </row>
    <row r="521" spans="3:9" ht="15.75" customHeight="1" thickTop="1" thickBot="1">
      <c r="C521" s="209">
        <v>73044989</v>
      </c>
      <c r="D521" s="210" t="s">
        <v>412</v>
      </c>
      <c r="E521" s="210">
        <v>1</v>
      </c>
      <c r="F521" s="212">
        <v>76012030</v>
      </c>
      <c r="G521" s="40" t="str">
        <v>Unwrought aluminium</v>
      </c>
      <c r="H521" s="212">
        <v>76012030</v>
      </c>
      <c r="I521" s="212" t="s">
        <v>1221</v>
      </c>
    </row>
    <row r="522" spans="3:9" ht="15.75" customHeight="1" thickTop="1" thickBot="1">
      <c r="C522" s="209">
        <v>73045100</v>
      </c>
      <c r="D522" s="210" t="s">
        <v>412</v>
      </c>
      <c r="E522" s="210">
        <v>0</v>
      </c>
      <c r="F522" s="212">
        <v>76012040</v>
      </c>
      <c r="G522" s="40" t="str">
        <v>Unwrought aluminium</v>
      </c>
      <c r="H522" s="212">
        <v>76012040</v>
      </c>
      <c r="I522" s="212" t="s">
        <v>1221</v>
      </c>
    </row>
    <row r="523" spans="3:9" ht="15.75" customHeight="1" thickTop="1" thickBot="1">
      <c r="C523" s="209">
        <v>73045110</v>
      </c>
      <c r="D523" s="210" t="s">
        <v>412</v>
      </c>
      <c r="E523" s="210">
        <v>1</v>
      </c>
      <c r="F523" s="212">
        <v>76012080</v>
      </c>
      <c r="G523" s="40" t="str">
        <v>Unwrought aluminium</v>
      </c>
      <c r="H523" s="212">
        <v>76012080</v>
      </c>
      <c r="I523" s="212" t="s">
        <v>1221</v>
      </c>
    </row>
    <row r="524" spans="3:9" ht="15.75" customHeight="1" thickTop="1" thickBot="1">
      <c r="C524" s="209">
        <v>73045181</v>
      </c>
      <c r="D524" s="210" t="s">
        <v>412</v>
      </c>
      <c r="E524" s="210">
        <v>1</v>
      </c>
      <c r="F524" s="212">
        <v>76031000</v>
      </c>
      <c r="G524" s="40" t="str">
        <v>Aluminium products</v>
      </c>
      <c r="H524" s="212">
        <v>76031000</v>
      </c>
      <c r="I524" s="212" t="s">
        <v>456</v>
      </c>
    </row>
    <row r="525" spans="3:9" ht="15.75" customHeight="1" thickTop="1" thickBot="1">
      <c r="C525" s="209">
        <v>73045189</v>
      </c>
      <c r="D525" s="210" t="s">
        <v>412</v>
      </c>
      <c r="E525" s="210">
        <v>1</v>
      </c>
      <c r="F525" s="212">
        <v>76032000</v>
      </c>
      <c r="G525" s="40" t="str">
        <v>Aluminium products</v>
      </c>
      <c r="H525" s="212">
        <v>76032000</v>
      </c>
      <c r="I525" s="212" t="s">
        <v>456</v>
      </c>
    </row>
    <row r="526" spans="3:9" ht="15.75" customHeight="1" thickTop="1" thickBot="1">
      <c r="C526" s="209">
        <v>73045900</v>
      </c>
      <c r="D526" s="210" t="s">
        <v>412</v>
      </c>
      <c r="E526" s="210">
        <v>0</v>
      </c>
      <c r="F526" s="212">
        <v>76041010</v>
      </c>
      <c r="G526" s="40" t="str">
        <v>Aluminium products</v>
      </c>
      <c r="H526" s="212">
        <v>76041010</v>
      </c>
      <c r="I526" s="212" t="s">
        <v>456</v>
      </c>
    </row>
    <row r="527" spans="3:9" ht="15.75" customHeight="1" thickTop="1" thickBot="1">
      <c r="C527" s="209">
        <v>73045930</v>
      </c>
      <c r="D527" s="210" t="s">
        <v>412</v>
      </c>
      <c r="E527" s="210">
        <v>1</v>
      </c>
      <c r="F527" s="212">
        <v>76041090</v>
      </c>
      <c r="G527" s="40" t="str">
        <v>Aluminium products</v>
      </c>
      <c r="H527" s="212">
        <v>76041090</v>
      </c>
      <c r="I527" s="212" t="s">
        <v>456</v>
      </c>
    </row>
    <row r="528" spans="3:9" ht="15.75" customHeight="1" thickTop="1" thickBot="1">
      <c r="C528" s="209">
        <v>73045982</v>
      </c>
      <c r="D528" s="210" t="s">
        <v>412</v>
      </c>
      <c r="E528" s="210">
        <v>1</v>
      </c>
      <c r="F528" s="212">
        <v>76042100</v>
      </c>
      <c r="G528" s="40" t="str">
        <v>Aluminium products</v>
      </c>
      <c r="H528" s="212">
        <v>76042100</v>
      </c>
      <c r="I528" s="212" t="s">
        <v>456</v>
      </c>
    </row>
    <row r="529" spans="3:9" ht="15.75" customHeight="1" thickTop="1" thickBot="1">
      <c r="C529" s="209">
        <v>73045983</v>
      </c>
      <c r="D529" s="210" t="s">
        <v>412</v>
      </c>
      <c r="E529" s="210">
        <v>1</v>
      </c>
      <c r="F529" s="212">
        <v>76042910</v>
      </c>
      <c r="G529" s="40" t="str">
        <v>Aluminium products</v>
      </c>
      <c r="H529" s="212">
        <v>76042910</v>
      </c>
      <c r="I529" s="212" t="s">
        <v>456</v>
      </c>
    </row>
    <row r="530" spans="3:9" ht="15.75" customHeight="1" thickTop="1" thickBot="1">
      <c r="C530" s="209">
        <v>73045989</v>
      </c>
      <c r="D530" s="210" t="s">
        <v>412</v>
      </c>
      <c r="E530" s="210">
        <v>1</v>
      </c>
      <c r="F530" s="212">
        <v>76042990</v>
      </c>
      <c r="G530" s="40" t="str">
        <v>Aluminium products</v>
      </c>
      <c r="H530" s="212">
        <v>76042990</v>
      </c>
      <c r="I530" s="212" t="s">
        <v>456</v>
      </c>
    </row>
    <row r="531" spans="3:9" ht="15.75" customHeight="1" thickTop="1" thickBot="1">
      <c r="C531" s="209">
        <v>73049000</v>
      </c>
      <c r="D531" s="210" t="s">
        <v>412</v>
      </c>
      <c r="E531" s="210">
        <v>1</v>
      </c>
      <c r="F531" s="212">
        <v>76051100</v>
      </c>
      <c r="G531" s="40" t="str">
        <v>Aluminium products</v>
      </c>
      <c r="H531" s="212">
        <v>76051100</v>
      </c>
      <c r="I531" s="212" t="s">
        <v>456</v>
      </c>
    </row>
    <row r="532" spans="3:9" ht="15.75" customHeight="1" thickTop="1" thickBot="1">
      <c r="C532" s="209">
        <v>73050000</v>
      </c>
      <c r="D532" s="210" t="s">
        <v>412</v>
      </c>
      <c r="E532" s="210">
        <v>0</v>
      </c>
      <c r="F532" s="212">
        <v>76051900</v>
      </c>
      <c r="G532" s="40" t="str">
        <v>Aluminium products</v>
      </c>
      <c r="H532" s="212">
        <v>76051900</v>
      </c>
      <c r="I532" s="212" t="s">
        <v>456</v>
      </c>
    </row>
    <row r="533" spans="3:9" ht="15.75" customHeight="1" thickTop="1" thickBot="1">
      <c r="C533" s="209">
        <v>73051100</v>
      </c>
      <c r="D533" s="210" t="s">
        <v>412</v>
      </c>
      <c r="E533" s="210">
        <v>1</v>
      </c>
      <c r="F533" s="212">
        <v>76052100</v>
      </c>
      <c r="G533" s="40" t="str">
        <v>Aluminium products</v>
      </c>
      <c r="H533" s="212">
        <v>76052100</v>
      </c>
      <c r="I533" s="212" t="s">
        <v>456</v>
      </c>
    </row>
    <row r="534" spans="3:9" ht="15.75" customHeight="1" thickTop="1" thickBot="1">
      <c r="C534" s="209">
        <v>73051200</v>
      </c>
      <c r="D534" s="210" t="s">
        <v>412</v>
      </c>
      <c r="E534" s="210">
        <v>1</v>
      </c>
      <c r="F534" s="212">
        <v>76052900</v>
      </c>
      <c r="G534" s="40" t="str">
        <v>Aluminium products</v>
      </c>
      <c r="H534" s="212">
        <v>76052900</v>
      </c>
      <c r="I534" s="212" t="s">
        <v>456</v>
      </c>
    </row>
    <row r="535" spans="3:9" ht="15.75" customHeight="1" thickTop="1" thickBot="1">
      <c r="C535" s="214">
        <v>73051900</v>
      </c>
      <c r="D535" s="215" t="s">
        <v>412</v>
      </c>
      <c r="E535" s="210">
        <v>1</v>
      </c>
      <c r="F535" s="212">
        <v>76061130</v>
      </c>
      <c r="G535" s="40" t="str">
        <v>Aluminium products</v>
      </c>
      <c r="H535" s="212">
        <v>76061130</v>
      </c>
      <c r="I535" s="212" t="s">
        <v>456</v>
      </c>
    </row>
    <row r="536" spans="3:9" ht="15.75" customHeight="1" thickTop="1" thickBot="1">
      <c r="C536" s="214">
        <v>73052000</v>
      </c>
      <c r="D536" s="215" t="s">
        <v>412</v>
      </c>
      <c r="E536" s="210">
        <v>1</v>
      </c>
      <c r="F536" s="212">
        <v>76061150</v>
      </c>
      <c r="G536" s="40" t="str">
        <v>Aluminium products</v>
      </c>
      <c r="H536" s="212">
        <v>76061150</v>
      </c>
      <c r="I536" s="212" t="s">
        <v>456</v>
      </c>
    </row>
    <row r="537" spans="3:9" ht="15.75" customHeight="1" thickTop="1" thickBot="1">
      <c r="C537" s="214">
        <v>73053100</v>
      </c>
      <c r="D537" s="215" t="s">
        <v>412</v>
      </c>
      <c r="E537" s="210">
        <v>1</v>
      </c>
      <c r="F537" s="212">
        <v>76061191</v>
      </c>
      <c r="G537" s="40" t="str">
        <v>Aluminium products</v>
      </c>
      <c r="H537" s="212">
        <v>76061191</v>
      </c>
      <c r="I537" s="212" t="s">
        <v>456</v>
      </c>
    </row>
    <row r="538" spans="3:9" ht="15.75" customHeight="1" thickTop="1" thickBot="1">
      <c r="C538" s="214">
        <v>73053900</v>
      </c>
      <c r="D538" s="215" t="s">
        <v>412</v>
      </c>
      <c r="E538" s="210">
        <v>1</v>
      </c>
      <c r="F538" s="212">
        <v>76061193</v>
      </c>
      <c r="G538" s="40" t="str">
        <v>Aluminium products</v>
      </c>
      <c r="H538" s="212">
        <v>76061193</v>
      </c>
      <c r="I538" s="212" t="s">
        <v>456</v>
      </c>
    </row>
    <row r="539" spans="3:9" ht="15.75" customHeight="1" thickTop="1" thickBot="1">
      <c r="C539" s="214">
        <v>73059000</v>
      </c>
      <c r="D539" s="215" t="s">
        <v>412</v>
      </c>
      <c r="E539" s="210">
        <v>1</v>
      </c>
      <c r="F539" s="212">
        <v>76061199</v>
      </c>
      <c r="G539" s="40" t="str">
        <v>Aluminium products</v>
      </c>
      <c r="H539" s="212">
        <v>76061199</v>
      </c>
      <c r="I539" s="212" t="s">
        <v>456</v>
      </c>
    </row>
    <row r="540" spans="3:9" ht="15.75" customHeight="1" thickTop="1" thickBot="1">
      <c r="C540" s="214">
        <v>73060000</v>
      </c>
      <c r="D540" s="215" t="s">
        <v>412</v>
      </c>
      <c r="E540" s="210">
        <v>0</v>
      </c>
      <c r="F540" s="212">
        <v>76061211</v>
      </c>
      <c r="G540" s="40" t="str">
        <v>Aluminium products</v>
      </c>
      <c r="H540" s="212">
        <v>76061211</v>
      </c>
      <c r="I540" s="212" t="s">
        <v>456</v>
      </c>
    </row>
    <row r="541" spans="3:9" ht="15.75" customHeight="1" thickTop="1" thickBot="1">
      <c r="C541" s="214">
        <v>73061100</v>
      </c>
      <c r="D541" s="215" t="s">
        <v>412</v>
      </c>
      <c r="E541" s="210">
        <v>1</v>
      </c>
      <c r="F541" s="212">
        <v>76061219</v>
      </c>
      <c r="G541" s="40" t="str">
        <v>Aluminium products</v>
      </c>
      <c r="H541" s="212">
        <v>76061219</v>
      </c>
      <c r="I541" s="212" t="s">
        <v>456</v>
      </c>
    </row>
    <row r="542" spans="3:9" ht="15.75" customHeight="1" thickTop="1" thickBot="1">
      <c r="C542" s="214">
        <v>73061900</v>
      </c>
      <c r="D542" s="215" t="s">
        <v>412</v>
      </c>
      <c r="E542" s="210">
        <v>1</v>
      </c>
      <c r="F542" s="212">
        <v>76061230</v>
      </c>
      <c r="G542" s="40" t="str">
        <v>Aluminium products</v>
      </c>
      <c r="H542" s="212">
        <v>76061230</v>
      </c>
      <c r="I542" s="212" t="s">
        <v>456</v>
      </c>
    </row>
    <row r="543" spans="3:9" ht="15.75" customHeight="1" thickTop="1" thickBot="1">
      <c r="C543" s="214">
        <v>73062100</v>
      </c>
      <c r="D543" s="215" t="s">
        <v>412</v>
      </c>
      <c r="E543" s="210">
        <v>1</v>
      </c>
      <c r="F543" s="212">
        <v>76061250</v>
      </c>
      <c r="G543" s="40" t="str">
        <v>Aluminium products</v>
      </c>
      <c r="H543" s="212">
        <v>76061250</v>
      </c>
      <c r="I543" s="212" t="s">
        <v>456</v>
      </c>
    </row>
    <row r="544" spans="3:9" ht="15.75" customHeight="1" thickTop="1" thickBot="1">
      <c r="C544" s="214">
        <v>73062900</v>
      </c>
      <c r="D544" s="215" t="s">
        <v>412</v>
      </c>
      <c r="E544" s="210">
        <v>1</v>
      </c>
      <c r="F544" s="212">
        <v>76061292</v>
      </c>
      <c r="G544" s="40" t="str">
        <v>Aluminium products</v>
      </c>
      <c r="H544" s="212">
        <v>76061292</v>
      </c>
      <c r="I544" s="212" t="s">
        <v>456</v>
      </c>
    </row>
    <row r="545" spans="3:9" ht="15.75" customHeight="1" thickTop="1" thickBot="1">
      <c r="C545" s="214">
        <v>73063000</v>
      </c>
      <c r="D545" s="215" t="s">
        <v>412</v>
      </c>
      <c r="E545" s="210">
        <v>0</v>
      </c>
      <c r="F545" s="212">
        <v>76061293</v>
      </c>
      <c r="G545" s="40" t="str">
        <v>Aluminium products</v>
      </c>
      <c r="H545" s="212">
        <v>76061293</v>
      </c>
      <c r="I545" s="212" t="s">
        <v>456</v>
      </c>
    </row>
    <row r="546" spans="3:9" ht="15.75" customHeight="1" thickTop="1" thickBot="1">
      <c r="C546" s="214">
        <v>73063012</v>
      </c>
      <c r="D546" s="215" t="s">
        <v>412</v>
      </c>
      <c r="E546" s="210">
        <v>1</v>
      </c>
      <c r="F546" s="212">
        <v>76061299</v>
      </c>
      <c r="G546" s="40" t="str">
        <v>Aluminium products</v>
      </c>
      <c r="H546" s="212">
        <v>76061299</v>
      </c>
      <c r="I546" s="212" t="s">
        <v>456</v>
      </c>
    </row>
    <row r="547" spans="3:9" ht="15.75" customHeight="1" thickTop="1" thickBot="1">
      <c r="C547" s="214">
        <v>73063018</v>
      </c>
      <c r="D547" s="215" t="s">
        <v>412</v>
      </c>
      <c r="E547" s="210">
        <v>1</v>
      </c>
      <c r="F547" s="212">
        <v>76069100</v>
      </c>
      <c r="G547" s="40" t="str">
        <v>Aluminium products</v>
      </c>
      <c r="H547" s="212">
        <v>76069100</v>
      </c>
      <c r="I547" s="212" t="s">
        <v>456</v>
      </c>
    </row>
    <row r="548" spans="3:9" ht="15.75" customHeight="1" thickTop="1" thickBot="1">
      <c r="C548" s="214">
        <v>73063041</v>
      </c>
      <c r="D548" s="215" t="s">
        <v>412</v>
      </c>
      <c r="E548" s="210">
        <v>1</v>
      </c>
      <c r="F548" s="212">
        <v>76069200</v>
      </c>
      <c r="G548" s="40" t="str">
        <v>Aluminium products</v>
      </c>
      <c r="H548" s="212">
        <v>76069200</v>
      </c>
      <c r="I548" s="212" t="s">
        <v>456</v>
      </c>
    </row>
    <row r="549" spans="3:9" ht="15.75" customHeight="1" thickTop="1" thickBot="1">
      <c r="C549" s="214">
        <v>73063049</v>
      </c>
      <c r="D549" s="215" t="s">
        <v>412</v>
      </c>
      <c r="E549" s="210">
        <v>1</v>
      </c>
      <c r="F549" s="212">
        <v>76071111</v>
      </c>
      <c r="G549" s="40" t="str">
        <v>Aluminium products</v>
      </c>
      <c r="H549" s="212">
        <v>76071111</v>
      </c>
      <c r="I549" s="212" t="s">
        <v>456</v>
      </c>
    </row>
    <row r="550" spans="3:9" ht="15.75" customHeight="1" thickTop="1" thickBot="1">
      <c r="C550" s="214">
        <v>73063072</v>
      </c>
      <c r="D550" s="215" t="s">
        <v>412</v>
      </c>
      <c r="E550" s="210">
        <v>1</v>
      </c>
      <c r="F550" s="212">
        <v>76071119</v>
      </c>
      <c r="G550" s="40" t="str">
        <v>Aluminium products</v>
      </c>
      <c r="H550" s="212">
        <v>76071119</v>
      </c>
      <c r="I550" s="212" t="s">
        <v>456</v>
      </c>
    </row>
    <row r="551" spans="3:9" ht="15.75" customHeight="1" thickTop="1" thickBot="1">
      <c r="C551" s="214">
        <v>73063077</v>
      </c>
      <c r="D551" s="215" t="s">
        <v>412</v>
      </c>
      <c r="E551" s="210">
        <v>1</v>
      </c>
      <c r="F551" s="212">
        <v>76071190</v>
      </c>
      <c r="G551" s="40" t="str">
        <v>Aluminium products</v>
      </c>
      <c r="H551" s="212">
        <v>76071190</v>
      </c>
      <c r="I551" s="212" t="s">
        <v>456</v>
      </c>
    </row>
    <row r="552" spans="3:9" ht="15.75" customHeight="1" thickTop="1" thickBot="1">
      <c r="C552" s="214">
        <v>73063080</v>
      </c>
      <c r="D552" s="215" t="s">
        <v>412</v>
      </c>
      <c r="E552" s="210">
        <v>1</v>
      </c>
      <c r="F552" s="212">
        <v>76071910</v>
      </c>
      <c r="G552" s="40" t="str">
        <v>Aluminium products</v>
      </c>
      <c r="H552" s="212">
        <v>76071910</v>
      </c>
      <c r="I552" s="212" t="s">
        <v>456</v>
      </c>
    </row>
    <row r="553" spans="3:9" ht="15.75" customHeight="1" thickTop="1" thickBot="1">
      <c r="C553" s="214">
        <v>73064000</v>
      </c>
      <c r="D553" s="215" t="s">
        <v>412</v>
      </c>
      <c r="E553" s="210">
        <v>0</v>
      </c>
      <c r="F553" s="212">
        <v>76071990</v>
      </c>
      <c r="G553" s="40" t="str">
        <v>Aluminium products</v>
      </c>
      <c r="H553" s="212">
        <v>76071990</v>
      </c>
      <c r="I553" s="212" t="s">
        <v>456</v>
      </c>
    </row>
    <row r="554" spans="3:9" ht="15.75" customHeight="1" thickTop="1" thickBot="1">
      <c r="C554" s="214">
        <v>73064020</v>
      </c>
      <c r="D554" s="215" t="s">
        <v>412</v>
      </c>
      <c r="E554" s="210">
        <v>1</v>
      </c>
      <c r="F554" s="212">
        <v>76072010</v>
      </c>
      <c r="G554" s="40" t="str">
        <v>Aluminium products</v>
      </c>
      <c r="H554" s="212">
        <v>76072010</v>
      </c>
      <c r="I554" s="212" t="s">
        <v>456</v>
      </c>
    </row>
    <row r="555" spans="3:9" ht="15.75" customHeight="1" thickTop="1" thickBot="1">
      <c r="C555" s="214">
        <v>73064080</v>
      </c>
      <c r="D555" s="215" t="s">
        <v>412</v>
      </c>
      <c r="E555" s="210">
        <v>1</v>
      </c>
      <c r="F555" s="212">
        <v>76072091</v>
      </c>
      <c r="G555" s="40" t="str">
        <v>Aluminium products</v>
      </c>
      <c r="H555" s="212">
        <v>76072091</v>
      </c>
      <c r="I555" s="212" t="s">
        <v>456</v>
      </c>
    </row>
    <row r="556" spans="3:9" ht="15.75" customHeight="1" thickTop="1" thickBot="1">
      <c r="C556" s="214">
        <v>73065000</v>
      </c>
      <c r="D556" s="215" t="s">
        <v>412</v>
      </c>
      <c r="E556" s="210">
        <v>0</v>
      </c>
      <c r="F556" s="212">
        <v>76072099</v>
      </c>
      <c r="G556" s="40" t="str">
        <v>Aluminium products</v>
      </c>
      <c r="H556" s="212">
        <v>76072099</v>
      </c>
      <c r="I556" s="212" t="s">
        <v>456</v>
      </c>
    </row>
    <row r="557" spans="3:9" ht="15.75" customHeight="1" thickTop="1" thickBot="1">
      <c r="C557" s="214">
        <v>73065021</v>
      </c>
      <c r="D557" s="215" t="s">
        <v>412</v>
      </c>
      <c r="E557" s="210">
        <v>1</v>
      </c>
      <c r="F557" s="212">
        <v>76081000</v>
      </c>
      <c r="G557" s="40" t="str">
        <v>Aluminium products</v>
      </c>
      <c r="H557" s="212">
        <v>76081000</v>
      </c>
      <c r="I557" s="212" t="s">
        <v>456</v>
      </c>
    </row>
    <row r="558" spans="3:9" ht="15.75" customHeight="1" thickTop="1" thickBot="1">
      <c r="C558" s="214">
        <v>73065029</v>
      </c>
      <c r="D558" s="215" t="s">
        <v>412</v>
      </c>
      <c r="E558" s="210">
        <v>1</v>
      </c>
      <c r="F558" s="212">
        <v>76082020</v>
      </c>
      <c r="G558" s="40" t="str">
        <v>Aluminium products</v>
      </c>
      <c r="H558" s="212">
        <v>76082020</v>
      </c>
      <c r="I558" s="212" t="s">
        <v>456</v>
      </c>
    </row>
    <row r="559" spans="3:9" ht="15.75" customHeight="1" thickTop="1" thickBot="1">
      <c r="C559" s="214">
        <v>73065080</v>
      </c>
      <c r="D559" s="215" t="s">
        <v>412</v>
      </c>
      <c r="E559" s="210">
        <v>1</v>
      </c>
      <c r="F559" s="212">
        <v>76082081</v>
      </c>
      <c r="G559" s="40" t="str">
        <v>Aluminium products</v>
      </c>
      <c r="H559" s="212">
        <v>76082081</v>
      </c>
      <c r="I559" s="212" t="s">
        <v>456</v>
      </c>
    </row>
    <row r="560" spans="3:9" ht="15.75" customHeight="1" thickTop="1" thickBot="1">
      <c r="C560" s="214">
        <v>73066100</v>
      </c>
      <c r="D560" s="215" t="s">
        <v>412</v>
      </c>
      <c r="E560" s="210">
        <v>0</v>
      </c>
      <c r="F560" s="212">
        <v>76082089</v>
      </c>
      <c r="G560" s="40" t="str">
        <v>Aluminium products</v>
      </c>
      <c r="H560" s="212">
        <v>76082089</v>
      </c>
      <c r="I560" s="212" t="s">
        <v>456</v>
      </c>
    </row>
    <row r="561" spans="3:9" ht="15.75" customHeight="1" thickTop="1" thickBot="1">
      <c r="C561" s="214">
        <v>73066110</v>
      </c>
      <c r="D561" s="215" t="s">
        <v>412</v>
      </c>
      <c r="E561" s="210">
        <v>1</v>
      </c>
      <c r="F561" s="212">
        <v>76090000</v>
      </c>
      <c r="G561" s="40" t="str">
        <v>Aluminium products</v>
      </c>
      <c r="H561" s="212">
        <v>76090000</v>
      </c>
      <c r="I561" s="212" t="s">
        <v>456</v>
      </c>
    </row>
    <row r="562" spans="3:9" ht="15.75" customHeight="1" thickTop="1" thickBot="1">
      <c r="C562" s="209">
        <v>73066192</v>
      </c>
      <c r="D562" s="210" t="s">
        <v>412</v>
      </c>
      <c r="E562" s="210">
        <v>1</v>
      </c>
      <c r="F562" s="212">
        <v>76101000</v>
      </c>
      <c r="G562" s="40" t="str">
        <v>Aluminium products</v>
      </c>
      <c r="H562" s="212">
        <v>76101000</v>
      </c>
      <c r="I562" s="212" t="s">
        <v>456</v>
      </c>
    </row>
    <row r="563" spans="3:9" ht="15.75" customHeight="1" thickTop="1" thickBot="1">
      <c r="C563" s="209">
        <v>73066199</v>
      </c>
      <c r="D563" s="210" t="s">
        <v>412</v>
      </c>
      <c r="E563" s="210">
        <v>1</v>
      </c>
      <c r="F563" s="212">
        <v>76109010</v>
      </c>
      <c r="G563" s="40" t="str">
        <v>Aluminium products</v>
      </c>
      <c r="H563" s="212">
        <v>76109010</v>
      </c>
      <c r="I563" s="212" t="s">
        <v>456</v>
      </c>
    </row>
    <row r="564" spans="3:9" ht="15.75" customHeight="1" thickTop="1" thickBot="1">
      <c r="C564" s="209">
        <v>73066900</v>
      </c>
      <c r="D564" s="210" t="s">
        <v>412</v>
      </c>
      <c r="E564" s="210">
        <v>0</v>
      </c>
      <c r="F564" s="212">
        <v>76109090</v>
      </c>
      <c r="G564" s="40" t="str">
        <v>Aluminium products</v>
      </c>
      <c r="H564" s="212">
        <v>76109090</v>
      </c>
      <c r="I564" s="212" t="s">
        <v>456</v>
      </c>
    </row>
    <row r="565" spans="3:9" ht="15.75" customHeight="1" thickTop="1" thickBot="1">
      <c r="C565" s="209">
        <v>73066910</v>
      </c>
      <c r="D565" s="210" t="s">
        <v>412</v>
      </c>
      <c r="E565" s="210">
        <v>1</v>
      </c>
      <c r="F565" s="212">
        <v>76110000</v>
      </c>
      <c r="G565" s="40" t="str">
        <v>Aluminium products</v>
      </c>
      <c r="H565" s="212">
        <v>76110000</v>
      </c>
      <c r="I565" s="212" t="s">
        <v>456</v>
      </c>
    </row>
    <row r="566" spans="3:9" ht="15.75" customHeight="1" thickTop="1" thickBot="1">
      <c r="C566" s="209">
        <v>73066990</v>
      </c>
      <c r="D566" s="210" t="s">
        <v>412</v>
      </c>
      <c r="E566" s="210">
        <v>1</v>
      </c>
      <c r="F566" s="212">
        <v>76121000</v>
      </c>
      <c r="G566" s="40" t="str">
        <v>Aluminium products</v>
      </c>
      <c r="H566" s="212">
        <v>76121000</v>
      </c>
      <c r="I566" s="212" t="s">
        <v>456</v>
      </c>
    </row>
    <row r="567" spans="3:9" ht="15.75" customHeight="1" thickTop="1" thickBot="1">
      <c r="C567" s="209">
        <v>73069000</v>
      </c>
      <c r="D567" s="210" t="s">
        <v>412</v>
      </c>
      <c r="E567" s="210">
        <v>1</v>
      </c>
      <c r="F567" s="212">
        <v>76129020</v>
      </c>
      <c r="G567" s="40" t="str">
        <v>Aluminium products</v>
      </c>
      <c r="H567" s="212">
        <v>76129020</v>
      </c>
      <c r="I567" s="212" t="s">
        <v>456</v>
      </c>
    </row>
    <row r="568" spans="3:9" ht="15.75" customHeight="1" thickTop="1" thickBot="1">
      <c r="C568" s="209">
        <v>73070000</v>
      </c>
      <c r="D568" s="210" t="s">
        <v>412</v>
      </c>
      <c r="E568" s="210">
        <v>0</v>
      </c>
      <c r="F568" s="212">
        <v>76129030</v>
      </c>
      <c r="G568" s="40" t="str">
        <v>Aluminium products</v>
      </c>
      <c r="H568" s="212">
        <v>76129030</v>
      </c>
      <c r="I568" s="212" t="s">
        <v>456</v>
      </c>
    </row>
    <row r="569" spans="3:9" ht="15.75" customHeight="1" thickTop="1" thickBot="1">
      <c r="C569" s="209">
        <v>73071100</v>
      </c>
      <c r="D569" s="210" t="s">
        <v>412</v>
      </c>
      <c r="E569" s="210">
        <v>0</v>
      </c>
      <c r="F569" s="212">
        <v>76129080</v>
      </c>
      <c r="G569" s="40" t="str">
        <v>Aluminium products</v>
      </c>
      <c r="H569" s="212">
        <v>76129080</v>
      </c>
      <c r="I569" s="212" t="s">
        <v>456</v>
      </c>
    </row>
    <row r="570" spans="3:9" ht="15.75" customHeight="1" thickTop="1" thickBot="1">
      <c r="C570" s="209">
        <v>73071110</v>
      </c>
      <c r="D570" s="210" t="s">
        <v>412</v>
      </c>
      <c r="E570" s="210">
        <v>1</v>
      </c>
      <c r="F570" s="212">
        <v>76130000</v>
      </c>
      <c r="G570" s="40" t="str">
        <v>Aluminium products</v>
      </c>
      <c r="H570" s="212">
        <v>76130000</v>
      </c>
      <c r="I570" s="212" t="s">
        <v>456</v>
      </c>
    </row>
    <row r="571" spans="3:9" ht="15.75" customHeight="1" thickTop="1" thickBot="1">
      <c r="C571" s="209">
        <v>73071190</v>
      </c>
      <c r="D571" s="210" t="s">
        <v>412</v>
      </c>
      <c r="E571" s="210">
        <v>1</v>
      </c>
      <c r="F571" s="212">
        <v>76141000</v>
      </c>
      <c r="G571" s="40" t="str">
        <v>Aluminium products</v>
      </c>
      <c r="H571" s="212">
        <v>76141000</v>
      </c>
      <c r="I571" s="212" t="s">
        <v>456</v>
      </c>
    </row>
    <row r="572" spans="3:9" ht="15.75" customHeight="1" thickTop="1" thickBot="1">
      <c r="C572" s="209">
        <v>73071900</v>
      </c>
      <c r="D572" s="210" t="s">
        <v>412</v>
      </c>
      <c r="E572" s="210">
        <v>0</v>
      </c>
      <c r="F572" s="212">
        <v>76149000</v>
      </c>
      <c r="G572" s="40" t="str">
        <v>Aluminium products</v>
      </c>
      <c r="H572" s="212">
        <v>76149000</v>
      </c>
      <c r="I572" s="212" t="s">
        <v>456</v>
      </c>
    </row>
    <row r="573" spans="3:9" ht="15.75" customHeight="1" thickTop="1" thickBot="1">
      <c r="C573" s="209">
        <v>73071910</v>
      </c>
      <c r="D573" s="210" t="s">
        <v>412</v>
      </c>
      <c r="E573" s="210">
        <v>1</v>
      </c>
      <c r="F573" s="212">
        <v>76161000</v>
      </c>
      <c r="G573" s="40" t="str">
        <v>Aluminium products</v>
      </c>
      <c r="H573" s="212">
        <v>76161000</v>
      </c>
      <c r="I573" s="212" t="s">
        <v>456</v>
      </c>
    </row>
    <row r="574" spans="3:9" ht="15.75" customHeight="1" thickTop="1" thickBot="1">
      <c r="C574" s="209">
        <v>73071990</v>
      </c>
      <c r="D574" s="210" t="s">
        <v>412</v>
      </c>
      <c r="E574" s="210">
        <v>1</v>
      </c>
      <c r="F574" s="212">
        <v>76169100</v>
      </c>
      <c r="G574" s="40" t="str">
        <v>Aluminium products</v>
      </c>
      <c r="H574" s="212">
        <v>76169100</v>
      </c>
      <c r="I574" s="212" t="s">
        <v>456</v>
      </c>
    </row>
    <row r="575" spans="3:9" ht="15.75" customHeight="1" thickTop="1" thickBot="1">
      <c r="C575" s="209">
        <v>73072100</v>
      </c>
      <c r="D575" s="210" t="s">
        <v>412</v>
      </c>
      <c r="E575" s="210">
        <v>1</v>
      </c>
      <c r="F575" s="212">
        <v>76169910</v>
      </c>
      <c r="G575" s="40" t="str">
        <v>Aluminium products</v>
      </c>
      <c r="H575" s="212">
        <v>76169910</v>
      </c>
      <c r="I575" s="212" t="s">
        <v>456</v>
      </c>
    </row>
    <row r="576" spans="3:9" ht="15.75" customHeight="1" thickTop="1" thickBot="1">
      <c r="C576" s="209">
        <v>73072200</v>
      </c>
      <c r="D576" s="210" t="s">
        <v>412</v>
      </c>
      <c r="E576" s="210">
        <v>0</v>
      </c>
      <c r="F576" s="212">
        <v>76169990</v>
      </c>
      <c r="G576" s="40" t="str">
        <v>Aluminium products</v>
      </c>
      <c r="H576" s="212">
        <v>76169990</v>
      </c>
      <c r="I576" s="212" t="s">
        <v>456</v>
      </c>
    </row>
    <row r="577" spans="3:6" ht="15.75" customHeight="1" thickTop="1" thickBot="1">
      <c r="C577" s="209">
        <v>73072210</v>
      </c>
      <c r="D577" s="210" t="s">
        <v>412</v>
      </c>
      <c r="E577" s="210">
        <v>1</v>
      </c>
      <c r="F577" s="212"/>
    </row>
    <row r="578" spans="3:6" ht="15.75" customHeight="1" thickTop="1" thickBot="1">
      <c r="C578" s="209">
        <v>73072290</v>
      </c>
      <c r="D578" s="210" t="s">
        <v>412</v>
      </c>
      <c r="E578" s="210">
        <v>1</v>
      </c>
      <c r="F578" s="212"/>
    </row>
    <row r="579" spans="3:6" ht="15.75" customHeight="1" thickTop="1" thickBot="1">
      <c r="C579" s="209">
        <v>73072300</v>
      </c>
      <c r="D579" s="210" t="s">
        <v>412</v>
      </c>
      <c r="E579" s="210">
        <v>0</v>
      </c>
      <c r="F579" s="212"/>
    </row>
    <row r="580" spans="3:6" ht="15.75" customHeight="1" thickTop="1" thickBot="1">
      <c r="C580" s="209">
        <v>73072310</v>
      </c>
      <c r="D580" s="210" t="s">
        <v>412</v>
      </c>
      <c r="E580" s="210">
        <v>1</v>
      </c>
      <c r="F580" s="212"/>
    </row>
    <row r="581" spans="3:6" ht="15.75" customHeight="1" thickTop="1" thickBot="1">
      <c r="C581" s="209">
        <v>73072390</v>
      </c>
      <c r="D581" s="210" t="s">
        <v>412</v>
      </c>
      <c r="E581" s="210">
        <v>1</v>
      </c>
      <c r="F581" s="212"/>
    </row>
    <row r="582" spans="3:6" ht="15.75" customHeight="1" thickTop="1" thickBot="1">
      <c r="C582" s="209">
        <v>73072900</v>
      </c>
      <c r="D582" s="210" t="s">
        <v>412</v>
      </c>
      <c r="E582" s="210">
        <v>0</v>
      </c>
      <c r="F582" s="212"/>
    </row>
    <row r="583" spans="3:6" ht="15.75" customHeight="1" thickTop="1" thickBot="1">
      <c r="C583" s="209">
        <v>73072910</v>
      </c>
      <c r="D583" s="210" t="s">
        <v>412</v>
      </c>
      <c r="E583" s="210">
        <v>1</v>
      </c>
      <c r="F583" s="212"/>
    </row>
    <row r="584" spans="3:6" ht="15.75" customHeight="1" thickTop="1" thickBot="1">
      <c r="C584" s="209">
        <v>73072980</v>
      </c>
      <c r="D584" s="210" t="s">
        <v>412</v>
      </c>
      <c r="E584" s="210">
        <v>1</v>
      </c>
      <c r="F584" s="212"/>
    </row>
    <row r="585" spans="3:6" ht="15.75" customHeight="1" thickTop="1" thickBot="1">
      <c r="C585" s="209">
        <v>73079100</v>
      </c>
      <c r="D585" s="210" t="s">
        <v>412</v>
      </c>
      <c r="E585" s="210">
        <v>1</v>
      </c>
      <c r="F585" s="212"/>
    </row>
    <row r="586" spans="3:6" ht="15.75" customHeight="1" thickTop="1" thickBot="1">
      <c r="C586" s="209">
        <v>73079200</v>
      </c>
      <c r="D586" s="210" t="s">
        <v>412</v>
      </c>
      <c r="E586" s="210">
        <v>0</v>
      </c>
      <c r="F586" s="212"/>
    </row>
    <row r="587" spans="3:6" ht="15.75" customHeight="1" thickTop="1" thickBot="1">
      <c r="C587" s="209">
        <v>73079210</v>
      </c>
      <c r="D587" s="210" t="s">
        <v>412</v>
      </c>
      <c r="E587" s="210">
        <v>1</v>
      </c>
      <c r="F587" s="212"/>
    </row>
    <row r="588" spans="3:6" ht="15.75" customHeight="1" thickTop="1" thickBot="1">
      <c r="C588" s="209">
        <v>73079290</v>
      </c>
      <c r="D588" s="210" t="s">
        <v>412</v>
      </c>
      <c r="E588" s="210">
        <v>1</v>
      </c>
      <c r="F588" s="212"/>
    </row>
    <row r="589" spans="3:6" ht="15.75" customHeight="1" thickTop="1" thickBot="1">
      <c r="C589" s="209">
        <v>73079300</v>
      </c>
      <c r="D589" s="210" t="s">
        <v>412</v>
      </c>
      <c r="E589" s="210">
        <v>0</v>
      </c>
      <c r="F589" s="212"/>
    </row>
    <row r="590" spans="3:6" ht="15.75" customHeight="1" thickTop="1" thickBot="1">
      <c r="C590" s="209">
        <v>73079311</v>
      </c>
      <c r="D590" s="210" t="s">
        <v>412</v>
      </c>
      <c r="E590" s="210">
        <v>1</v>
      </c>
      <c r="F590" s="212"/>
    </row>
    <row r="591" spans="3:6" ht="15.75" customHeight="1" thickTop="1" thickBot="1">
      <c r="C591" s="209">
        <v>73079319</v>
      </c>
      <c r="D591" s="210" t="s">
        <v>412</v>
      </c>
      <c r="E591" s="210">
        <v>1</v>
      </c>
      <c r="F591" s="212"/>
    </row>
    <row r="592" spans="3:6" ht="15.75" customHeight="1" thickTop="1" thickBot="1">
      <c r="C592" s="209">
        <v>73079391</v>
      </c>
      <c r="D592" s="210" t="s">
        <v>412</v>
      </c>
      <c r="E592" s="210">
        <v>1</v>
      </c>
      <c r="F592" s="212"/>
    </row>
    <row r="593" spans="3:6" ht="15.75" customHeight="1" thickTop="1" thickBot="1">
      <c r="C593" s="209">
        <v>73079399</v>
      </c>
      <c r="D593" s="210" t="s">
        <v>412</v>
      </c>
      <c r="E593" s="210">
        <v>1</v>
      </c>
      <c r="F593" s="212"/>
    </row>
    <row r="594" spans="3:6" ht="15.75" customHeight="1" thickTop="1" thickBot="1">
      <c r="C594" s="209">
        <v>73079900</v>
      </c>
      <c r="D594" s="210" t="s">
        <v>412</v>
      </c>
      <c r="E594" s="210">
        <v>0</v>
      </c>
      <c r="F594" s="212"/>
    </row>
    <row r="595" spans="3:6" ht="15.75" customHeight="1" thickTop="1" thickBot="1">
      <c r="C595" s="209">
        <v>73079910</v>
      </c>
      <c r="D595" s="210" t="s">
        <v>412</v>
      </c>
      <c r="E595" s="210">
        <v>1</v>
      </c>
      <c r="F595" s="212"/>
    </row>
    <row r="596" spans="3:6" ht="15.75" customHeight="1" thickTop="1" thickBot="1">
      <c r="C596" s="209">
        <v>73079980</v>
      </c>
      <c r="D596" s="210" t="s">
        <v>412</v>
      </c>
      <c r="E596" s="210">
        <v>1</v>
      </c>
      <c r="F596" s="212"/>
    </row>
    <row r="597" spans="3:6" ht="15.75" customHeight="1" thickTop="1" thickBot="1">
      <c r="C597" s="209">
        <v>73080000</v>
      </c>
      <c r="D597" s="210" t="s">
        <v>412</v>
      </c>
      <c r="E597" s="210">
        <v>0</v>
      </c>
      <c r="F597" s="212"/>
    </row>
    <row r="598" spans="3:6" ht="15.75" customHeight="1" thickTop="1" thickBot="1">
      <c r="C598" s="209">
        <v>73081000</v>
      </c>
      <c r="D598" s="210" t="s">
        <v>412</v>
      </c>
      <c r="E598" s="210">
        <v>1</v>
      </c>
      <c r="F598" s="212"/>
    </row>
    <row r="599" spans="3:6" ht="15.75" customHeight="1" thickTop="1" thickBot="1">
      <c r="C599" s="209">
        <v>73082000</v>
      </c>
      <c r="D599" s="210" t="s">
        <v>412</v>
      </c>
      <c r="E599" s="210">
        <v>1</v>
      </c>
      <c r="F599" s="212"/>
    </row>
    <row r="600" spans="3:6" ht="15.75" customHeight="1" thickTop="1" thickBot="1">
      <c r="C600" s="209">
        <v>73083000</v>
      </c>
      <c r="D600" s="210" t="s">
        <v>412</v>
      </c>
      <c r="E600" s="210">
        <v>1</v>
      </c>
      <c r="F600" s="212"/>
    </row>
    <row r="601" spans="3:6" ht="15.75" customHeight="1" thickTop="1" thickBot="1">
      <c r="C601" s="209">
        <v>73084000</v>
      </c>
      <c r="D601" s="210" t="s">
        <v>412</v>
      </c>
      <c r="E601" s="210">
        <v>1</v>
      </c>
      <c r="F601" s="212"/>
    </row>
    <row r="602" spans="3:6" ht="15.75" customHeight="1" thickTop="1" thickBot="1">
      <c r="C602" s="209">
        <v>73089000</v>
      </c>
      <c r="D602" s="210" t="s">
        <v>412</v>
      </c>
      <c r="E602" s="210">
        <v>0</v>
      </c>
      <c r="F602" s="212"/>
    </row>
    <row r="603" spans="3:6" ht="15.75" customHeight="1" thickTop="1" thickBot="1">
      <c r="C603" s="209">
        <v>73089051</v>
      </c>
      <c r="D603" s="210" t="s">
        <v>412</v>
      </c>
      <c r="E603" s="210">
        <v>1</v>
      </c>
      <c r="F603" s="212"/>
    </row>
    <row r="604" spans="3:6" ht="15.75" customHeight="1" thickTop="1" thickBot="1">
      <c r="C604" s="209">
        <v>73089059</v>
      </c>
      <c r="D604" s="210" t="s">
        <v>412</v>
      </c>
      <c r="E604" s="210">
        <v>1</v>
      </c>
      <c r="F604" s="212"/>
    </row>
    <row r="605" spans="3:6" ht="15.75" customHeight="1" thickTop="1" thickBot="1">
      <c r="C605" s="209">
        <v>73089098</v>
      </c>
      <c r="D605" s="210" t="s">
        <v>412</v>
      </c>
      <c r="E605" s="210">
        <v>1</v>
      </c>
      <c r="F605" s="212"/>
    </row>
    <row r="606" spans="3:6" ht="15.75" customHeight="1" thickTop="1" thickBot="1">
      <c r="C606" s="209">
        <v>73090000</v>
      </c>
      <c r="D606" s="210" t="s">
        <v>412</v>
      </c>
      <c r="E606" s="210">
        <v>0</v>
      </c>
      <c r="F606" s="212"/>
    </row>
    <row r="607" spans="3:6" ht="15.75" customHeight="1" thickTop="1" thickBot="1">
      <c r="C607" s="209">
        <v>73090010</v>
      </c>
      <c r="D607" s="210" t="s">
        <v>412</v>
      </c>
      <c r="E607" s="210">
        <v>1</v>
      </c>
      <c r="F607" s="212"/>
    </row>
    <row r="608" spans="3:6" ht="15.75" customHeight="1" thickTop="1" thickBot="1">
      <c r="C608" s="209">
        <v>73090030</v>
      </c>
      <c r="D608" s="210" t="s">
        <v>412</v>
      </c>
      <c r="E608" s="210">
        <v>1</v>
      </c>
      <c r="F608" s="212"/>
    </row>
    <row r="609" spans="3:6" ht="15.75" customHeight="1" thickTop="1" thickBot="1">
      <c r="C609" s="209">
        <v>73090051</v>
      </c>
      <c r="D609" s="210" t="s">
        <v>412</v>
      </c>
      <c r="E609" s="210">
        <v>1</v>
      </c>
      <c r="F609" s="212"/>
    </row>
    <row r="610" spans="3:6" ht="15.75" customHeight="1" thickTop="1" thickBot="1">
      <c r="C610" s="209">
        <v>73090059</v>
      </c>
      <c r="D610" s="210" t="s">
        <v>412</v>
      </c>
      <c r="E610" s="210">
        <v>1</v>
      </c>
      <c r="F610" s="212"/>
    </row>
    <row r="611" spans="3:6" ht="15.75" customHeight="1" thickTop="1" thickBot="1">
      <c r="C611" s="209">
        <v>73090090</v>
      </c>
      <c r="D611" s="210" t="s">
        <v>412</v>
      </c>
      <c r="E611" s="210">
        <v>1</v>
      </c>
      <c r="F611" s="212"/>
    </row>
    <row r="612" spans="3:6" ht="15.75" customHeight="1" thickTop="1" thickBot="1">
      <c r="C612" s="209">
        <v>73100000</v>
      </c>
      <c r="D612" s="210" t="s">
        <v>412</v>
      </c>
      <c r="E612" s="210">
        <v>0</v>
      </c>
      <c r="F612" s="212"/>
    </row>
    <row r="613" spans="3:6" ht="15.75" customHeight="1" thickTop="1" thickBot="1">
      <c r="C613" s="209">
        <v>73101000</v>
      </c>
      <c r="D613" s="210" t="s">
        <v>412</v>
      </c>
      <c r="E613" s="210">
        <v>1</v>
      </c>
      <c r="F613" s="212"/>
    </row>
    <row r="614" spans="3:6" ht="15.75" customHeight="1" thickTop="1" thickBot="1">
      <c r="C614" s="209">
        <v>73102100</v>
      </c>
      <c r="D614" s="210" t="s">
        <v>412</v>
      </c>
      <c r="E614" s="210">
        <v>0</v>
      </c>
      <c r="F614" s="212"/>
    </row>
    <row r="615" spans="3:6" ht="15.75" customHeight="1" thickTop="1" thickBot="1">
      <c r="C615" s="209">
        <v>73102111</v>
      </c>
      <c r="D615" s="210" t="s">
        <v>412</v>
      </c>
      <c r="E615" s="210">
        <v>1</v>
      </c>
      <c r="F615" s="212"/>
    </row>
    <row r="616" spans="3:6" ht="15.75" customHeight="1" thickTop="1" thickBot="1">
      <c r="C616" s="209">
        <v>73102119</v>
      </c>
      <c r="D616" s="210" t="s">
        <v>412</v>
      </c>
      <c r="E616" s="210">
        <v>1</v>
      </c>
      <c r="F616" s="212"/>
    </row>
    <row r="617" spans="3:6" ht="15.75" customHeight="1" thickTop="1" thickBot="1">
      <c r="C617" s="209">
        <v>73102191</v>
      </c>
      <c r="D617" s="210" t="s">
        <v>412</v>
      </c>
      <c r="E617" s="210">
        <v>1</v>
      </c>
      <c r="F617" s="212"/>
    </row>
    <row r="618" spans="3:6" ht="15.75" customHeight="1" thickTop="1" thickBot="1">
      <c r="C618" s="209">
        <v>73102199</v>
      </c>
      <c r="D618" s="210" t="s">
        <v>412</v>
      </c>
      <c r="E618" s="210">
        <v>1</v>
      </c>
      <c r="F618" s="212"/>
    </row>
    <row r="619" spans="3:6" ht="15.75" customHeight="1" thickTop="1" thickBot="1">
      <c r="C619" s="209">
        <v>73102900</v>
      </c>
      <c r="D619" s="210" t="s">
        <v>412</v>
      </c>
      <c r="E619" s="210">
        <v>0</v>
      </c>
      <c r="F619" s="212"/>
    </row>
    <row r="620" spans="3:6" ht="15.75" customHeight="1" thickTop="1" thickBot="1">
      <c r="C620" s="209">
        <v>73102910</v>
      </c>
      <c r="D620" s="210" t="s">
        <v>412</v>
      </c>
      <c r="E620" s="210">
        <v>1</v>
      </c>
      <c r="F620" s="212"/>
    </row>
    <row r="621" spans="3:6" ht="15.75" customHeight="1" thickTop="1" thickBot="1">
      <c r="C621" s="209">
        <v>73102990</v>
      </c>
      <c r="D621" s="210" t="s">
        <v>412</v>
      </c>
      <c r="E621" s="210">
        <v>1</v>
      </c>
      <c r="F621" s="212"/>
    </row>
    <row r="622" spans="3:6" ht="15.75" customHeight="1" thickTop="1" thickBot="1">
      <c r="C622" s="209">
        <v>73110000</v>
      </c>
      <c r="D622" s="210" t="s">
        <v>412</v>
      </c>
      <c r="E622" s="210">
        <v>0</v>
      </c>
      <c r="F622" s="212"/>
    </row>
    <row r="623" spans="3:6" ht="15.75" customHeight="1" thickTop="1" thickBot="1">
      <c r="C623" s="209">
        <v>73110011</v>
      </c>
      <c r="D623" s="210" t="s">
        <v>412</v>
      </c>
      <c r="E623" s="210">
        <v>1</v>
      </c>
      <c r="F623" s="212"/>
    </row>
    <row r="624" spans="3:6" ht="15.75" customHeight="1" thickTop="1" thickBot="1">
      <c r="C624" s="209">
        <v>73110013</v>
      </c>
      <c r="D624" s="210" t="s">
        <v>412</v>
      </c>
      <c r="E624" s="210">
        <v>1</v>
      </c>
      <c r="F624" s="212"/>
    </row>
    <row r="625" spans="3:6" ht="15.75" customHeight="1" thickTop="1" thickBot="1">
      <c r="C625" s="209">
        <v>73110019</v>
      </c>
      <c r="D625" s="210" t="s">
        <v>412</v>
      </c>
      <c r="E625" s="210">
        <v>1</v>
      </c>
      <c r="F625" s="212"/>
    </row>
    <row r="626" spans="3:6" ht="15.75" customHeight="1" thickTop="1" thickBot="1">
      <c r="C626" s="214">
        <v>73110030</v>
      </c>
      <c r="D626" s="215" t="s">
        <v>412</v>
      </c>
      <c r="E626" s="210">
        <v>1</v>
      </c>
      <c r="F626" s="212"/>
    </row>
    <row r="627" spans="3:6" ht="15.75" customHeight="1" thickTop="1" thickBot="1">
      <c r="C627" s="214">
        <v>73110091</v>
      </c>
      <c r="D627" s="215" t="s">
        <v>412</v>
      </c>
      <c r="E627" s="210">
        <v>1</v>
      </c>
      <c r="F627" s="212"/>
    </row>
    <row r="628" spans="3:6" ht="15.75" customHeight="1" thickTop="1" thickBot="1">
      <c r="C628" s="214">
        <v>73110099</v>
      </c>
      <c r="D628" s="215" t="s">
        <v>412</v>
      </c>
      <c r="E628" s="211">
        <v>1</v>
      </c>
      <c r="F628" s="212"/>
    </row>
    <row r="629" spans="3:6" ht="15.75" customHeight="1" thickTop="1" thickBot="1">
      <c r="C629" s="214">
        <v>73180000</v>
      </c>
      <c r="D629" s="215" t="s">
        <v>412</v>
      </c>
      <c r="E629" s="211">
        <v>0</v>
      </c>
      <c r="F629" s="212"/>
    </row>
    <row r="630" spans="3:6" ht="15.75" customHeight="1" thickTop="1" thickBot="1">
      <c r="C630" s="214">
        <v>73181100</v>
      </c>
      <c r="D630" s="215" t="s">
        <v>412</v>
      </c>
      <c r="E630" s="211">
        <v>1</v>
      </c>
      <c r="F630" s="212"/>
    </row>
    <row r="631" spans="3:6" ht="15.75" customHeight="1" thickTop="1" thickBot="1">
      <c r="C631" s="214">
        <v>73181200</v>
      </c>
      <c r="D631" s="215" t="s">
        <v>412</v>
      </c>
      <c r="E631" s="211">
        <v>0</v>
      </c>
      <c r="F631" s="212"/>
    </row>
    <row r="632" spans="3:6" ht="15.75" customHeight="1" thickTop="1" thickBot="1">
      <c r="C632" s="214">
        <v>73181210</v>
      </c>
      <c r="D632" s="215" t="s">
        <v>412</v>
      </c>
      <c r="E632" s="211">
        <v>1</v>
      </c>
      <c r="F632" s="212"/>
    </row>
    <row r="633" spans="3:6" ht="15.75" customHeight="1" thickTop="1" thickBot="1">
      <c r="C633" s="214">
        <v>73181290</v>
      </c>
      <c r="D633" s="215" t="s">
        <v>412</v>
      </c>
      <c r="E633" s="211">
        <v>1</v>
      </c>
      <c r="F633" s="212"/>
    </row>
    <row r="634" spans="3:6" ht="15.75" customHeight="1" thickTop="1" thickBot="1">
      <c r="C634" s="214">
        <v>73181300</v>
      </c>
      <c r="D634" s="215" t="s">
        <v>412</v>
      </c>
      <c r="E634" s="211">
        <v>1</v>
      </c>
      <c r="F634" s="212"/>
    </row>
    <row r="635" spans="3:6" ht="15.75" customHeight="1" thickTop="1" thickBot="1">
      <c r="C635" s="214">
        <v>73181400</v>
      </c>
      <c r="D635" s="215" t="s">
        <v>412</v>
      </c>
      <c r="E635" s="211">
        <v>0</v>
      </c>
      <c r="F635" s="212"/>
    </row>
    <row r="636" spans="3:6" ht="15.75" customHeight="1" thickTop="1" thickBot="1">
      <c r="C636" s="214">
        <v>73181410</v>
      </c>
      <c r="D636" s="215" t="s">
        <v>412</v>
      </c>
      <c r="E636" s="211">
        <v>1</v>
      </c>
      <c r="F636" s="212"/>
    </row>
    <row r="637" spans="3:6" ht="15.75" customHeight="1" thickTop="1" thickBot="1">
      <c r="C637" s="214">
        <v>73181491</v>
      </c>
      <c r="D637" s="215" t="s">
        <v>412</v>
      </c>
      <c r="E637" s="211">
        <v>1</v>
      </c>
      <c r="F637" s="212"/>
    </row>
    <row r="638" spans="3:6" ht="15.75" customHeight="1" thickTop="1" thickBot="1">
      <c r="C638" s="214">
        <v>73181499</v>
      </c>
      <c r="D638" s="215" t="s">
        <v>412</v>
      </c>
      <c r="E638" s="211">
        <v>1</v>
      </c>
      <c r="F638" s="212"/>
    </row>
    <row r="639" spans="3:6" ht="15.75" customHeight="1" thickTop="1" thickBot="1">
      <c r="C639" s="214">
        <v>73181500</v>
      </c>
      <c r="D639" s="215" t="s">
        <v>412</v>
      </c>
      <c r="E639" s="211">
        <v>0</v>
      </c>
      <c r="F639" s="212"/>
    </row>
    <row r="640" spans="3:6" ht="15.75" customHeight="1" thickTop="1" thickBot="1">
      <c r="C640" s="214">
        <v>73181520</v>
      </c>
      <c r="D640" s="215" t="s">
        <v>412</v>
      </c>
      <c r="E640" s="211">
        <v>1</v>
      </c>
      <c r="F640" s="212"/>
    </row>
    <row r="641" spans="3:6" ht="15.75" customHeight="1" thickTop="1" thickBot="1">
      <c r="C641" s="214">
        <v>73181535</v>
      </c>
      <c r="D641" s="215" t="s">
        <v>412</v>
      </c>
      <c r="E641" s="211">
        <v>1</v>
      </c>
      <c r="F641" s="212"/>
    </row>
    <row r="642" spans="3:6" ht="15.75" customHeight="1" thickTop="1" thickBot="1">
      <c r="C642" s="209">
        <v>73181542</v>
      </c>
      <c r="D642" s="210" t="s">
        <v>412</v>
      </c>
      <c r="E642" s="211">
        <v>1</v>
      </c>
      <c r="F642" s="212"/>
    </row>
    <row r="643" spans="3:6" ht="15.75" customHeight="1" thickTop="1" thickBot="1">
      <c r="C643" s="209">
        <v>73181548</v>
      </c>
      <c r="D643" s="210" t="s">
        <v>412</v>
      </c>
      <c r="E643" s="211">
        <v>1</v>
      </c>
      <c r="F643" s="212"/>
    </row>
    <row r="644" spans="3:6" ht="15.75" customHeight="1" thickTop="1" thickBot="1">
      <c r="C644" s="209">
        <v>73181552</v>
      </c>
      <c r="D644" s="210" t="s">
        <v>412</v>
      </c>
      <c r="E644" s="211">
        <v>1</v>
      </c>
      <c r="F644" s="212"/>
    </row>
    <row r="645" spans="3:6" ht="15.75" customHeight="1" thickTop="1" thickBot="1">
      <c r="C645" s="209">
        <v>73181558</v>
      </c>
      <c r="D645" s="210" t="s">
        <v>412</v>
      </c>
      <c r="E645" s="211">
        <v>1</v>
      </c>
      <c r="F645" s="212"/>
    </row>
    <row r="646" spans="3:6" ht="15.75" customHeight="1" thickTop="1" thickBot="1">
      <c r="C646" s="209">
        <v>73181562</v>
      </c>
      <c r="D646" s="210" t="s">
        <v>412</v>
      </c>
      <c r="E646" s="211">
        <v>1</v>
      </c>
      <c r="F646" s="212"/>
    </row>
    <row r="647" spans="3:6" ht="15.75" customHeight="1" thickTop="1" thickBot="1">
      <c r="C647" s="209">
        <v>73181568</v>
      </c>
      <c r="D647" s="210" t="s">
        <v>412</v>
      </c>
      <c r="E647" s="211">
        <v>1</v>
      </c>
      <c r="F647" s="212"/>
    </row>
    <row r="648" spans="3:6" ht="15.75" customHeight="1" thickTop="1" thickBot="1">
      <c r="C648" s="209">
        <v>73181575</v>
      </c>
      <c r="D648" s="210" t="s">
        <v>412</v>
      </c>
      <c r="E648" s="211">
        <v>1</v>
      </c>
      <c r="F648" s="212"/>
    </row>
    <row r="649" spans="3:6" ht="15.75" customHeight="1" thickTop="1" thickBot="1">
      <c r="C649" s="209">
        <v>73181582</v>
      </c>
      <c r="D649" s="210" t="s">
        <v>412</v>
      </c>
      <c r="E649" s="211">
        <v>1</v>
      </c>
      <c r="F649" s="212"/>
    </row>
    <row r="650" spans="3:6" ht="15.75" customHeight="1" thickTop="1" thickBot="1">
      <c r="C650" s="209">
        <v>73181588</v>
      </c>
      <c r="D650" s="210" t="s">
        <v>412</v>
      </c>
      <c r="E650" s="211">
        <v>1</v>
      </c>
      <c r="F650" s="212"/>
    </row>
    <row r="651" spans="3:6" ht="15.75" customHeight="1" thickTop="1" thickBot="1">
      <c r="C651" s="209">
        <v>73181595</v>
      </c>
      <c r="D651" s="210" t="s">
        <v>412</v>
      </c>
      <c r="E651" s="211">
        <v>1</v>
      </c>
      <c r="F651" s="212"/>
    </row>
    <row r="652" spans="3:6" ht="15.75" customHeight="1" thickTop="1" thickBot="1">
      <c r="C652" s="209">
        <v>73181600</v>
      </c>
      <c r="D652" s="210" t="s">
        <v>412</v>
      </c>
      <c r="E652" s="211">
        <v>0</v>
      </c>
      <c r="F652" s="212"/>
    </row>
    <row r="653" spans="3:6" ht="15.75" customHeight="1" thickTop="1" thickBot="1">
      <c r="C653" s="209">
        <v>73181631</v>
      </c>
      <c r="D653" s="210" t="s">
        <v>412</v>
      </c>
      <c r="E653" s="211">
        <v>1</v>
      </c>
      <c r="F653" s="212"/>
    </row>
    <row r="654" spans="3:6" ht="15.75" customHeight="1" thickTop="1" thickBot="1">
      <c r="C654" s="209">
        <v>73181639</v>
      </c>
      <c r="D654" s="210" t="s">
        <v>412</v>
      </c>
      <c r="E654" s="211">
        <v>1</v>
      </c>
      <c r="F654" s="212"/>
    </row>
    <row r="655" spans="3:6" ht="15.75" customHeight="1" thickTop="1" thickBot="1">
      <c r="C655" s="209">
        <v>73181640</v>
      </c>
      <c r="D655" s="210" t="s">
        <v>412</v>
      </c>
      <c r="E655" s="211">
        <v>1</v>
      </c>
      <c r="F655" s="212"/>
    </row>
    <row r="656" spans="3:6" ht="15.75" customHeight="1" thickTop="1" thickBot="1">
      <c r="C656" s="209">
        <v>73181660</v>
      </c>
      <c r="D656" s="210" t="s">
        <v>412</v>
      </c>
      <c r="E656" s="211">
        <v>1</v>
      </c>
      <c r="F656" s="212"/>
    </row>
    <row r="657" spans="3:6" ht="15.75" customHeight="1" thickTop="1" thickBot="1">
      <c r="C657" s="209">
        <v>73181692</v>
      </c>
      <c r="D657" s="210" t="s">
        <v>412</v>
      </c>
      <c r="E657" s="211">
        <v>1</v>
      </c>
      <c r="F657" s="212"/>
    </row>
    <row r="658" spans="3:6" ht="15.75" customHeight="1" thickTop="1" thickBot="1">
      <c r="C658" s="209">
        <v>73181699</v>
      </c>
      <c r="D658" s="210" t="s">
        <v>412</v>
      </c>
      <c r="E658" s="211">
        <v>1</v>
      </c>
      <c r="F658" s="212"/>
    </row>
    <row r="659" spans="3:6" ht="15.75" customHeight="1" thickTop="1" thickBot="1">
      <c r="C659" s="209">
        <v>73181900</v>
      </c>
      <c r="D659" s="210" t="s">
        <v>412</v>
      </c>
      <c r="E659" s="211">
        <v>1</v>
      </c>
      <c r="F659" s="212"/>
    </row>
    <row r="660" spans="3:6" ht="15.75" customHeight="1" thickTop="1" thickBot="1">
      <c r="C660" s="209">
        <v>73182100</v>
      </c>
      <c r="D660" s="210" t="s">
        <v>412</v>
      </c>
      <c r="E660" s="211">
        <v>1</v>
      </c>
      <c r="F660" s="212"/>
    </row>
    <row r="661" spans="3:6" ht="15.75" customHeight="1" thickTop="1" thickBot="1">
      <c r="C661" s="209">
        <v>73182200</v>
      </c>
      <c r="D661" s="210" t="s">
        <v>412</v>
      </c>
      <c r="E661" s="211">
        <v>1</v>
      </c>
      <c r="F661" s="212"/>
    </row>
    <row r="662" spans="3:6" ht="15.75" customHeight="1" thickTop="1" thickBot="1">
      <c r="C662" s="209">
        <v>73182300</v>
      </c>
      <c r="D662" s="210" t="s">
        <v>412</v>
      </c>
      <c r="E662" s="211">
        <v>1</v>
      </c>
      <c r="F662" s="212"/>
    </row>
    <row r="663" spans="3:6" ht="15.75" customHeight="1" thickTop="1" thickBot="1">
      <c r="C663" s="209">
        <v>73182400</v>
      </c>
      <c r="D663" s="210" t="s">
        <v>412</v>
      </c>
      <c r="E663" s="211">
        <v>1</v>
      </c>
      <c r="F663" s="212"/>
    </row>
    <row r="664" spans="3:6" ht="15.75" customHeight="1" thickTop="1" thickBot="1">
      <c r="C664" s="209">
        <v>73182900</v>
      </c>
      <c r="D664" s="210" t="s">
        <v>412</v>
      </c>
      <c r="E664" s="211">
        <v>1</v>
      </c>
      <c r="F664" s="212"/>
    </row>
    <row r="665" spans="3:6" ht="15.75" customHeight="1" thickTop="1" thickBot="1">
      <c r="C665" s="209">
        <v>73260000</v>
      </c>
      <c r="D665" s="210" t="s">
        <v>412</v>
      </c>
      <c r="E665" s="211">
        <v>0</v>
      </c>
      <c r="F665" s="212"/>
    </row>
    <row r="666" spans="3:6" ht="15.75" customHeight="1" thickTop="1" thickBot="1">
      <c r="C666" s="209">
        <v>73261100</v>
      </c>
      <c r="D666" s="210" t="s">
        <v>412</v>
      </c>
      <c r="E666" s="211">
        <v>1</v>
      </c>
      <c r="F666" s="212"/>
    </row>
    <row r="667" spans="3:6" ht="15.75" customHeight="1" thickTop="1" thickBot="1">
      <c r="C667" s="209">
        <v>73261900</v>
      </c>
      <c r="D667" s="210" t="s">
        <v>412</v>
      </c>
      <c r="E667" s="211">
        <v>0</v>
      </c>
      <c r="F667" s="212"/>
    </row>
    <row r="668" spans="3:6" ht="15.75" customHeight="1" thickTop="1" thickBot="1">
      <c r="C668" s="209">
        <v>73261910</v>
      </c>
      <c r="D668" s="210" t="s">
        <v>412</v>
      </c>
      <c r="E668" s="211">
        <v>1</v>
      </c>
      <c r="F668" s="212"/>
    </row>
    <row r="669" spans="3:6" ht="15.75" customHeight="1" thickTop="1" thickBot="1">
      <c r="C669" s="209">
        <v>73261990</v>
      </c>
      <c r="D669" s="210" t="s">
        <v>412</v>
      </c>
      <c r="E669" s="211">
        <v>1</v>
      </c>
      <c r="F669" s="212"/>
    </row>
    <row r="670" spans="3:6" ht="15.75" customHeight="1" thickTop="1" thickBot="1">
      <c r="C670" s="209">
        <v>73262000</v>
      </c>
      <c r="D670" s="210" t="s">
        <v>412</v>
      </c>
      <c r="E670" s="211">
        <v>1</v>
      </c>
      <c r="F670" s="212"/>
    </row>
    <row r="671" spans="3:6" ht="15.75" customHeight="1" thickTop="1" thickBot="1">
      <c r="C671" s="209">
        <v>73269000</v>
      </c>
      <c r="D671" s="210" t="s">
        <v>412</v>
      </c>
      <c r="E671" s="211">
        <v>0</v>
      </c>
      <c r="F671" s="212"/>
    </row>
    <row r="672" spans="3:6" ht="15.75" customHeight="1" thickTop="1" thickBot="1">
      <c r="C672" s="209">
        <v>73269030</v>
      </c>
      <c r="D672" s="210" t="s">
        <v>412</v>
      </c>
      <c r="E672" s="211">
        <v>1</v>
      </c>
      <c r="F672" s="212"/>
    </row>
    <row r="673" spans="3:6" ht="15.75" customHeight="1" thickTop="1" thickBot="1">
      <c r="C673" s="209">
        <v>73269040</v>
      </c>
      <c r="D673" s="210" t="s">
        <v>412</v>
      </c>
      <c r="E673" s="211">
        <v>1</v>
      </c>
      <c r="F673" s="212"/>
    </row>
    <row r="674" spans="3:6" ht="15.75" customHeight="1" thickTop="1" thickBot="1">
      <c r="C674" s="209">
        <v>73269050</v>
      </c>
      <c r="D674" s="210" t="s">
        <v>412</v>
      </c>
      <c r="E674" s="211">
        <v>1</v>
      </c>
      <c r="F674" s="212"/>
    </row>
    <row r="675" spans="3:6" ht="15.75" customHeight="1" thickTop="1" thickBot="1">
      <c r="C675" s="209">
        <v>73269060</v>
      </c>
      <c r="D675" s="210" t="s">
        <v>412</v>
      </c>
      <c r="E675" s="211">
        <v>1</v>
      </c>
      <c r="F675" s="212"/>
    </row>
    <row r="676" spans="3:6" ht="15.75" customHeight="1" thickTop="1" thickBot="1">
      <c r="C676" s="209">
        <v>73269092</v>
      </c>
      <c r="D676" s="210" t="s">
        <v>412</v>
      </c>
      <c r="E676" s="211">
        <v>1</v>
      </c>
      <c r="F676" s="212"/>
    </row>
    <row r="677" spans="3:6" ht="15.75" customHeight="1" thickTop="1" thickBot="1">
      <c r="C677" s="209">
        <v>73269094</v>
      </c>
      <c r="D677" s="210" t="s">
        <v>412</v>
      </c>
      <c r="E677" s="211">
        <v>1</v>
      </c>
      <c r="F677" s="212"/>
    </row>
    <row r="678" spans="3:6" ht="15.75" customHeight="1" thickTop="1" thickBot="1">
      <c r="C678" s="214">
        <v>73269096</v>
      </c>
      <c r="D678" s="215" t="s">
        <v>412</v>
      </c>
      <c r="E678" s="211">
        <v>1</v>
      </c>
      <c r="F678" s="212"/>
    </row>
    <row r="679" spans="3:6" ht="15.75" customHeight="1" thickTop="1" thickBot="1">
      <c r="C679" s="214">
        <v>73269098</v>
      </c>
      <c r="D679" s="215" t="s">
        <v>412</v>
      </c>
      <c r="E679" s="211">
        <v>1</v>
      </c>
      <c r="F679" s="212"/>
    </row>
    <row r="680" spans="3:6" ht="15.75" customHeight="1" thickTop="1" thickBot="1">
      <c r="C680" s="209">
        <v>76010000</v>
      </c>
      <c r="D680" s="210" t="s">
        <v>1221</v>
      </c>
      <c r="E680" s="210">
        <v>0</v>
      </c>
      <c r="F680" s="212"/>
    </row>
    <row r="681" spans="3:6" ht="15.75" customHeight="1" thickTop="1" thickBot="1">
      <c r="C681" s="209">
        <v>76011000</v>
      </c>
      <c r="D681" s="210" t="s">
        <v>1221</v>
      </c>
      <c r="E681" s="210">
        <v>0</v>
      </c>
      <c r="F681" s="212"/>
    </row>
    <row r="682" spans="3:6" ht="15.75" customHeight="1" thickTop="1" thickBot="1">
      <c r="C682" s="209">
        <v>76011010</v>
      </c>
      <c r="D682" s="210" t="s">
        <v>1221</v>
      </c>
      <c r="E682" s="210">
        <v>1</v>
      </c>
      <c r="F682" s="212"/>
    </row>
    <row r="683" spans="3:6" ht="15.75" customHeight="1" thickTop="1" thickBot="1">
      <c r="C683" s="209">
        <v>76011090</v>
      </c>
      <c r="D683" s="210" t="s">
        <v>1221</v>
      </c>
      <c r="E683" s="210">
        <v>1</v>
      </c>
      <c r="F683" s="212"/>
    </row>
    <row r="684" spans="3:6" ht="15.75" customHeight="1" thickTop="1" thickBot="1">
      <c r="C684" s="209">
        <v>76012000</v>
      </c>
      <c r="D684" s="210" t="s">
        <v>1221</v>
      </c>
      <c r="E684" s="210">
        <v>0</v>
      </c>
      <c r="F684" s="212"/>
    </row>
    <row r="685" spans="3:6" ht="15.75" customHeight="1" thickTop="1" thickBot="1">
      <c r="C685" s="209">
        <v>76012030</v>
      </c>
      <c r="D685" s="210" t="s">
        <v>1221</v>
      </c>
      <c r="E685" s="210">
        <v>1</v>
      </c>
      <c r="F685" s="212"/>
    </row>
    <row r="686" spans="3:6" ht="15.75" customHeight="1" thickTop="1" thickBot="1">
      <c r="C686" s="209">
        <v>76012040</v>
      </c>
      <c r="D686" s="210" t="s">
        <v>1221</v>
      </c>
      <c r="E686" s="210">
        <v>1</v>
      </c>
      <c r="F686" s="212"/>
    </row>
    <row r="687" spans="3:6" ht="15.75" customHeight="1" thickTop="1" thickBot="1">
      <c r="C687" s="209">
        <v>76012080</v>
      </c>
      <c r="D687" s="210" t="s">
        <v>1221</v>
      </c>
      <c r="E687" s="210">
        <v>1</v>
      </c>
      <c r="F687" s="212"/>
    </row>
    <row r="688" spans="3:6" ht="15.75" customHeight="1" thickTop="1" thickBot="1">
      <c r="C688" s="209">
        <v>76030000</v>
      </c>
      <c r="D688" s="210" t="s">
        <v>456</v>
      </c>
      <c r="E688" s="210">
        <v>0</v>
      </c>
      <c r="F688" s="212"/>
    </row>
    <row r="689" spans="3:6" ht="15.75" customHeight="1" thickTop="1" thickBot="1">
      <c r="C689" s="209">
        <v>76031000</v>
      </c>
      <c r="D689" s="210" t="s">
        <v>456</v>
      </c>
      <c r="E689" s="210">
        <v>1</v>
      </c>
      <c r="F689" s="212"/>
    </row>
    <row r="690" spans="3:6" ht="15.75" customHeight="1" thickTop="1" thickBot="1">
      <c r="C690" s="209">
        <v>76032000</v>
      </c>
      <c r="D690" s="210" t="s">
        <v>456</v>
      </c>
      <c r="E690" s="210">
        <v>1</v>
      </c>
      <c r="F690" s="212"/>
    </row>
    <row r="691" spans="3:6" ht="15.75" customHeight="1" thickTop="1" thickBot="1">
      <c r="C691" s="209">
        <v>76040000</v>
      </c>
      <c r="D691" s="210" t="s">
        <v>456</v>
      </c>
      <c r="E691" s="210">
        <v>0</v>
      </c>
      <c r="F691" s="212"/>
    </row>
    <row r="692" spans="3:6" ht="15.75" customHeight="1" thickTop="1" thickBot="1">
      <c r="C692" s="209">
        <v>76041000</v>
      </c>
      <c r="D692" s="210" t="s">
        <v>456</v>
      </c>
      <c r="E692" s="210">
        <v>0</v>
      </c>
      <c r="F692" s="212"/>
    </row>
    <row r="693" spans="3:6" ht="15.75" customHeight="1" thickTop="1" thickBot="1">
      <c r="C693" s="209">
        <v>76041010</v>
      </c>
      <c r="D693" s="210" t="s">
        <v>456</v>
      </c>
      <c r="E693" s="210">
        <v>1</v>
      </c>
      <c r="F693" s="212"/>
    </row>
    <row r="694" spans="3:6" ht="15.75" customHeight="1" thickTop="1" thickBot="1">
      <c r="C694" s="209">
        <v>76041090</v>
      </c>
      <c r="D694" s="210" t="s">
        <v>456</v>
      </c>
      <c r="E694" s="210">
        <v>1</v>
      </c>
      <c r="F694" s="212"/>
    </row>
    <row r="695" spans="3:6" ht="15.75" customHeight="1" thickTop="1" thickBot="1">
      <c r="C695" s="209">
        <v>76042100</v>
      </c>
      <c r="D695" s="210" t="s">
        <v>456</v>
      </c>
      <c r="E695" s="210">
        <v>1</v>
      </c>
      <c r="F695" s="212"/>
    </row>
    <row r="696" spans="3:6" ht="15.75" customHeight="1" thickTop="1" thickBot="1">
      <c r="C696" s="209">
        <v>76042900</v>
      </c>
      <c r="D696" s="210" t="s">
        <v>456</v>
      </c>
      <c r="E696" s="210">
        <v>0</v>
      </c>
      <c r="F696" s="212"/>
    </row>
    <row r="697" spans="3:6" ht="15.75" customHeight="1" thickTop="1" thickBot="1">
      <c r="C697" s="209">
        <v>76042910</v>
      </c>
      <c r="D697" s="210" t="s">
        <v>456</v>
      </c>
      <c r="E697" s="210">
        <v>1</v>
      </c>
      <c r="F697" s="212"/>
    </row>
    <row r="698" spans="3:6" ht="15.75" customHeight="1" thickTop="1" thickBot="1">
      <c r="C698" s="209">
        <v>76042990</v>
      </c>
      <c r="D698" s="210" t="s">
        <v>456</v>
      </c>
      <c r="E698" s="210">
        <v>1</v>
      </c>
      <c r="F698" s="212"/>
    </row>
    <row r="699" spans="3:6" ht="15.75" customHeight="1" thickTop="1" thickBot="1">
      <c r="C699" s="209">
        <v>76050000</v>
      </c>
      <c r="D699" s="210" t="s">
        <v>456</v>
      </c>
      <c r="E699" s="210">
        <v>0</v>
      </c>
      <c r="F699" s="212"/>
    </row>
    <row r="700" spans="3:6" ht="15.75" customHeight="1" thickTop="1" thickBot="1">
      <c r="C700" s="209">
        <v>76051100</v>
      </c>
      <c r="D700" s="210" t="s">
        <v>456</v>
      </c>
      <c r="E700" s="210">
        <v>1</v>
      </c>
      <c r="F700" s="212"/>
    </row>
    <row r="701" spans="3:6" ht="15.75" customHeight="1" thickTop="1" thickBot="1">
      <c r="C701" s="209">
        <v>76051900</v>
      </c>
      <c r="D701" s="210" t="s">
        <v>456</v>
      </c>
      <c r="E701" s="210">
        <v>1</v>
      </c>
      <c r="F701" s="212"/>
    </row>
    <row r="702" spans="3:6" ht="15.75" customHeight="1" thickTop="1" thickBot="1">
      <c r="C702" s="209">
        <v>76052100</v>
      </c>
      <c r="D702" s="210" t="s">
        <v>456</v>
      </c>
      <c r="E702" s="210">
        <v>1</v>
      </c>
      <c r="F702" s="212"/>
    </row>
    <row r="703" spans="3:6" ht="15.75" customHeight="1" thickTop="1" thickBot="1">
      <c r="C703" s="209">
        <v>76052900</v>
      </c>
      <c r="D703" s="210" t="s">
        <v>456</v>
      </c>
      <c r="E703" s="210">
        <v>1</v>
      </c>
      <c r="F703" s="212"/>
    </row>
    <row r="704" spans="3:6" ht="15.75" customHeight="1" thickTop="1" thickBot="1">
      <c r="C704" s="209">
        <v>76060000</v>
      </c>
      <c r="D704" s="210" t="s">
        <v>456</v>
      </c>
      <c r="E704" s="210">
        <v>0</v>
      </c>
      <c r="F704" s="212"/>
    </row>
    <row r="705" spans="3:6" ht="15.75" customHeight="1" thickTop="1" thickBot="1">
      <c r="C705" s="209">
        <v>76061100</v>
      </c>
      <c r="D705" s="210" t="s">
        <v>456</v>
      </c>
      <c r="E705" s="210">
        <v>0</v>
      </c>
      <c r="F705" s="212"/>
    </row>
    <row r="706" spans="3:6" ht="15.75" customHeight="1" thickTop="1" thickBot="1">
      <c r="C706" s="209">
        <v>76061130</v>
      </c>
      <c r="D706" s="210" t="s">
        <v>456</v>
      </c>
      <c r="E706" s="210">
        <v>1</v>
      </c>
      <c r="F706" s="212"/>
    </row>
    <row r="707" spans="3:6" ht="15.75" customHeight="1" thickTop="1" thickBot="1">
      <c r="C707" s="209">
        <v>76061150</v>
      </c>
      <c r="D707" s="210" t="s">
        <v>456</v>
      </c>
      <c r="E707" s="210">
        <v>1</v>
      </c>
      <c r="F707" s="212"/>
    </row>
    <row r="708" spans="3:6" ht="15.75" customHeight="1" thickTop="1" thickBot="1">
      <c r="C708" s="209">
        <v>76061191</v>
      </c>
      <c r="D708" s="210" t="s">
        <v>456</v>
      </c>
      <c r="E708" s="210">
        <v>1</v>
      </c>
      <c r="F708" s="212"/>
    </row>
    <row r="709" spans="3:6" ht="15.75" customHeight="1" thickTop="1" thickBot="1">
      <c r="C709" s="209">
        <v>76061193</v>
      </c>
      <c r="D709" s="210" t="s">
        <v>456</v>
      </c>
      <c r="E709" s="210">
        <v>1</v>
      </c>
      <c r="F709" s="212"/>
    </row>
    <row r="710" spans="3:6" ht="15.75" customHeight="1" thickTop="1" thickBot="1">
      <c r="C710" s="209">
        <v>76061199</v>
      </c>
      <c r="D710" s="210" t="s">
        <v>456</v>
      </c>
      <c r="E710" s="210">
        <v>1</v>
      </c>
      <c r="F710" s="212"/>
    </row>
    <row r="711" spans="3:6" ht="15.75" customHeight="1" thickTop="1" thickBot="1">
      <c r="C711" s="209">
        <v>76061200</v>
      </c>
      <c r="D711" s="210" t="s">
        <v>456</v>
      </c>
      <c r="E711" s="210">
        <v>0</v>
      </c>
      <c r="F711" s="212"/>
    </row>
    <row r="712" spans="3:6" ht="15.75" customHeight="1" thickTop="1" thickBot="1">
      <c r="C712" s="209">
        <v>76061211</v>
      </c>
      <c r="D712" s="210" t="s">
        <v>456</v>
      </c>
      <c r="E712" s="210">
        <v>1</v>
      </c>
      <c r="F712" s="212"/>
    </row>
    <row r="713" spans="3:6" ht="15.75" customHeight="1" thickTop="1" thickBot="1">
      <c r="C713" s="209">
        <v>76061219</v>
      </c>
      <c r="D713" s="210" t="s">
        <v>456</v>
      </c>
      <c r="E713" s="210">
        <v>1</v>
      </c>
      <c r="F713" s="212"/>
    </row>
    <row r="714" spans="3:6" ht="15.75" customHeight="1" thickTop="1" thickBot="1">
      <c r="C714" s="209">
        <v>76061230</v>
      </c>
      <c r="D714" s="210" t="s">
        <v>456</v>
      </c>
      <c r="E714" s="210">
        <v>1</v>
      </c>
      <c r="F714" s="212"/>
    </row>
    <row r="715" spans="3:6" ht="15.75" customHeight="1" thickTop="1" thickBot="1">
      <c r="C715" s="209">
        <v>76061250</v>
      </c>
      <c r="D715" s="210" t="s">
        <v>456</v>
      </c>
      <c r="E715" s="210">
        <v>1</v>
      </c>
      <c r="F715" s="212"/>
    </row>
    <row r="716" spans="3:6" ht="15.75" customHeight="1" thickTop="1" thickBot="1">
      <c r="C716" s="209">
        <v>76061292</v>
      </c>
      <c r="D716" s="210" t="s">
        <v>456</v>
      </c>
      <c r="E716" s="210">
        <v>1</v>
      </c>
      <c r="F716" s="212"/>
    </row>
    <row r="717" spans="3:6" ht="15.75" customHeight="1" thickTop="1" thickBot="1">
      <c r="C717" s="209">
        <v>76061293</v>
      </c>
      <c r="D717" s="210" t="s">
        <v>456</v>
      </c>
      <c r="E717" s="210">
        <v>1</v>
      </c>
      <c r="F717" s="212"/>
    </row>
    <row r="718" spans="3:6" ht="15.75" customHeight="1" thickTop="1" thickBot="1">
      <c r="C718" s="209">
        <v>76061299</v>
      </c>
      <c r="D718" s="210" t="s">
        <v>456</v>
      </c>
      <c r="E718" s="210">
        <v>1</v>
      </c>
      <c r="F718" s="212"/>
    </row>
    <row r="719" spans="3:6" ht="15.75" customHeight="1" thickTop="1" thickBot="1">
      <c r="C719" s="209">
        <v>76069100</v>
      </c>
      <c r="D719" s="210" t="s">
        <v>456</v>
      </c>
      <c r="E719" s="210">
        <v>1</v>
      </c>
      <c r="F719" s="212"/>
    </row>
    <row r="720" spans="3:6" ht="15.75" customHeight="1" thickTop="1" thickBot="1">
      <c r="C720" s="209">
        <v>76069200</v>
      </c>
      <c r="D720" s="210" t="s">
        <v>456</v>
      </c>
      <c r="E720" s="210">
        <v>1</v>
      </c>
      <c r="F720" s="212"/>
    </row>
    <row r="721" spans="3:6" ht="15.75" customHeight="1" thickTop="1" thickBot="1">
      <c r="C721" s="209">
        <v>76070000</v>
      </c>
      <c r="D721" s="210" t="s">
        <v>456</v>
      </c>
      <c r="E721" s="210">
        <v>0</v>
      </c>
      <c r="F721" s="212"/>
    </row>
    <row r="722" spans="3:6" ht="15.75" customHeight="1" thickTop="1" thickBot="1">
      <c r="C722" s="209">
        <v>76071100</v>
      </c>
      <c r="D722" s="210" t="s">
        <v>456</v>
      </c>
      <c r="E722" s="210">
        <v>0</v>
      </c>
      <c r="F722" s="212"/>
    </row>
    <row r="723" spans="3:6" ht="15.75" customHeight="1" thickTop="1" thickBot="1">
      <c r="C723" s="209">
        <v>76071111</v>
      </c>
      <c r="D723" s="210" t="s">
        <v>456</v>
      </c>
      <c r="E723" s="210">
        <v>1</v>
      </c>
      <c r="F723" s="212"/>
    </row>
    <row r="724" spans="3:6" ht="15.75" customHeight="1" thickTop="1" thickBot="1">
      <c r="C724" s="209">
        <v>76071119</v>
      </c>
      <c r="D724" s="210" t="s">
        <v>456</v>
      </c>
      <c r="E724" s="210">
        <v>1</v>
      </c>
      <c r="F724" s="212"/>
    </row>
    <row r="725" spans="3:6" ht="15.75" customHeight="1" thickTop="1" thickBot="1">
      <c r="C725" s="209">
        <v>76071190</v>
      </c>
      <c r="D725" s="210" t="s">
        <v>456</v>
      </c>
      <c r="E725" s="210">
        <v>1</v>
      </c>
      <c r="F725" s="212"/>
    </row>
    <row r="726" spans="3:6" ht="15.75" customHeight="1" thickTop="1" thickBot="1">
      <c r="C726" s="209">
        <v>76071900</v>
      </c>
      <c r="D726" s="210" t="s">
        <v>456</v>
      </c>
      <c r="E726" s="210">
        <v>0</v>
      </c>
      <c r="F726" s="212"/>
    </row>
    <row r="727" spans="3:6" ht="15.75" customHeight="1" thickTop="1" thickBot="1">
      <c r="C727" s="209">
        <v>76071910</v>
      </c>
      <c r="D727" s="210" t="s">
        <v>456</v>
      </c>
      <c r="E727" s="210">
        <v>1</v>
      </c>
      <c r="F727" s="212"/>
    </row>
    <row r="728" spans="3:6" ht="15.75" customHeight="1" thickTop="1" thickBot="1">
      <c r="C728" s="209">
        <v>76071990</v>
      </c>
      <c r="D728" s="210" t="s">
        <v>456</v>
      </c>
      <c r="E728" s="210">
        <v>1</v>
      </c>
      <c r="F728" s="212"/>
    </row>
    <row r="729" spans="3:6" ht="15.75" customHeight="1" thickTop="1" thickBot="1">
      <c r="C729" s="209">
        <v>76072000</v>
      </c>
      <c r="D729" s="210" t="s">
        <v>456</v>
      </c>
      <c r="E729" s="210">
        <v>0</v>
      </c>
      <c r="F729" s="212"/>
    </row>
    <row r="730" spans="3:6" ht="15.75" customHeight="1" thickTop="1" thickBot="1">
      <c r="C730" s="209">
        <v>76072010</v>
      </c>
      <c r="D730" s="210" t="s">
        <v>456</v>
      </c>
      <c r="E730" s="210">
        <v>1</v>
      </c>
      <c r="F730" s="212"/>
    </row>
    <row r="731" spans="3:6" ht="15.75" customHeight="1" thickTop="1" thickBot="1">
      <c r="C731" s="209">
        <v>76072091</v>
      </c>
      <c r="D731" s="210" t="s">
        <v>456</v>
      </c>
      <c r="E731" s="210">
        <v>1</v>
      </c>
      <c r="F731" s="212"/>
    </row>
    <row r="732" spans="3:6" ht="15.75" customHeight="1" thickTop="1" thickBot="1">
      <c r="C732" s="209">
        <v>76072099</v>
      </c>
      <c r="D732" s="210" t="s">
        <v>456</v>
      </c>
      <c r="E732" s="210">
        <v>1</v>
      </c>
      <c r="F732" s="212"/>
    </row>
    <row r="733" spans="3:6" ht="15.75" customHeight="1" thickTop="1" thickBot="1">
      <c r="C733" s="209">
        <v>76080000</v>
      </c>
      <c r="D733" s="210" t="s">
        <v>456</v>
      </c>
      <c r="E733" s="210">
        <v>0</v>
      </c>
      <c r="F733" s="212"/>
    </row>
    <row r="734" spans="3:6" ht="15.75" customHeight="1" thickTop="1" thickBot="1">
      <c r="C734" s="209">
        <v>76081000</v>
      </c>
      <c r="D734" s="210" t="s">
        <v>456</v>
      </c>
      <c r="E734" s="210">
        <v>1</v>
      </c>
      <c r="F734" s="212"/>
    </row>
    <row r="735" spans="3:6" ht="15.75" customHeight="1" thickTop="1" thickBot="1">
      <c r="C735" s="209">
        <v>76082000</v>
      </c>
      <c r="D735" s="210" t="s">
        <v>456</v>
      </c>
      <c r="E735" s="210">
        <v>0</v>
      </c>
      <c r="F735" s="212"/>
    </row>
    <row r="736" spans="3:6" ht="15.75" customHeight="1" thickTop="1" thickBot="1">
      <c r="C736" s="209">
        <v>76082020</v>
      </c>
      <c r="D736" s="210" t="s">
        <v>456</v>
      </c>
      <c r="E736" s="210">
        <v>1</v>
      </c>
      <c r="F736" s="212"/>
    </row>
    <row r="737" spans="3:6" ht="15.75" customHeight="1" thickTop="1" thickBot="1">
      <c r="C737" s="209">
        <v>76082081</v>
      </c>
      <c r="D737" s="210" t="s">
        <v>456</v>
      </c>
      <c r="E737" s="210">
        <v>1</v>
      </c>
      <c r="F737" s="212"/>
    </row>
    <row r="738" spans="3:6" ht="15.75" customHeight="1" thickTop="1" thickBot="1">
      <c r="C738" s="209">
        <v>76082089</v>
      </c>
      <c r="D738" s="210" t="s">
        <v>456</v>
      </c>
      <c r="E738" s="210">
        <v>1</v>
      </c>
      <c r="F738" s="212"/>
    </row>
    <row r="739" spans="3:6" ht="15.75" customHeight="1" thickTop="1" thickBot="1">
      <c r="C739" s="209">
        <v>76090000</v>
      </c>
      <c r="D739" s="210" t="s">
        <v>456</v>
      </c>
      <c r="E739" s="210">
        <v>1</v>
      </c>
      <c r="F739" s="212"/>
    </row>
    <row r="740" spans="3:6" ht="15.75" customHeight="1" thickTop="1" thickBot="1">
      <c r="C740" s="209">
        <v>76100000</v>
      </c>
      <c r="D740" s="210" t="s">
        <v>456</v>
      </c>
      <c r="E740" s="210">
        <v>0</v>
      </c>
      <c r="F740" s="212"/>
    </row>
    <row r="741" spans="3:6" ht="15.75" customHeight="1" thickTop="1" thickBot="1">
      <c r="C741" s="209">
        <v>76101000</v>
      </c>
      <c r="D741" s="210" t="s">
        <v>456</v>
      </c>
      <c r="E741" s="210">
        <v>1</v>
      </c>
      <c r="F741" s="212"/>
    </row>
    <row r="742" spans="3:6" ht="15.75" customHeight="1" thickTop="1" thickBot="1">
      <c r="C742" s="209">
        <v>76109000</v>
      </c>
      <c r="D742" s="210" t="s">
        <v>456</v>
      </c>
      <c r="E742" s="210">
        <v>0</v>
      </c>
      <c r="F742" s="212"/>
    </row>
    <row r="743" spans="3:6" ht="15.75" customHeight="1" thickTop="1" thickBot="1">
      <c r="C743" s="209">
        <v>76109010</v>
      </c>
      <c r="D743" s="210" t="s">
        <v>456</v>
      </c>
      <c r="E743" s="210">
        <v>1</v>
      </c>
      <c r="F743" s="212"/>
    </row>
    <row r="744" spans="3:6" ht="15.75" customHeight="1" thickTop="1" thickBot="1">
      <c r="C744" s="209">
        <v>76109090</v>
      </c>
      <c r="D744" s="210" t="s">
        <v>456</v>
      </c>
      <c r="E744" s="210">
        <v>1</v>
      </c>
      <c r="F744" s="212"/>
    </row>
    <row r="745" spans="3:6" ht="15.75" customHeight="1" thickTop="1" thickBot="1">
      <c r="C745" s="209">
        <v>76110000</v>
      </c>
      <c r="D745" s="210" t="s">
        <v>456</v>
      </c>
      <c r="E745" s="210">
        <v>1</v>
      </c>
      <c r="F745" s="212"/>
    </row>
    <row r="746" spans="3:6" ht="15.75" customHeight="1" thickTop="1" thickBot="1">
      <c r="C746" s="209">
        <v>76120000</v>
      </c>
      <c r="D746" s="210" t="s">
        <v>456</v>
      </c>
      <c r="E746" s="210">
        <v>0</v>
      </c>
      <c r="F746" s="212"/>
    </row>
    <row r="747" spans="3:6" ht="15.75" customHeight="1" thickTop="1" thickBot="1">
      <c r="C747" s="209">
        <v>76121000</v>
      </c>
      <c r="D747" s="210" t="s">
        <v>456</v>
      </c>
      <c r="E747" s="210">
        <v>1</v>
      </c>
      <c r="F747" s="212"/>
    </row>
    <row r="748" spans="3:6" ht="15.75" customHeight="1" thickTop="1" thickBot="1">
      <c r="C748" s="209">
        <v>76129000</v>
      </c>
      <c r="D748" s="210" t="s">
        <v>456</v>
      </c>
      <c r="E748" s="210">
        <v>0</v>
      </c>
      <c r="F748" s="212"/>
    </row>
    <row r="749" spans="3:6" ht="15.75" customHeight="1" thickTop="1" thickBot="1">
      <c r="C749" s="209">
        <v>76129020</v>
      </c>
      <c r="D749" s="210" t="s">
        <v>456</v>
      </c>
      <c r="E749" s="210">
        <v>1</v>
      </c>
      <c r="F749" s="212"/>
    </row>
    <row r="750" spans="3:6" ht="15.75" customHeight="1" thickTop="1" thickBot="1">
      <c r="C750" s="209">
        <v>76129030</v>
      </c>
      <c r="D750" s="210" t="s">
        <v>456</v>
      </c>
      <c r="E750" s="210">
        <v>1</v>
      </c>
      <c r="F750" s="212"/>
    </row>
    <row r="751" spans="3:6" ht="15.75" customHeight="1" thickTop="1" thickBot="1">
      <c r="C751" s="209">
        <v>76129080</v>
      </c>
      <c r="D751" s="210" t="s">
        <v>456</v>
      </c>
      <c r="E751" s="210">
        <v>1</v>
      </c>
      <c r="F751" s="212"/>
    </row>
    <row r="752" spans="3:6" ht="15.75" customHeight="1" thickTop="1" thickBot="1">
      <c r="C752" s="209">
        <v>76130000</v>
      </c>
      <c r="D752" s="210" t="s">
        <v>456</v>
      </c>
      <c r="E752" s="210">
        <v>1</v>
      </c>
      <c r="F752" s="212"/>
    </row>
    <row r="753" spans="3:6" ht="15.75" customHeight="1" thickTop="1" thickBot="1">
      <c r="C753" s="209">
        <v>76140000</v>
      </c>
      <c r="D753" s="210" t="s">
        <v>456</v>
      </c>
      <c r="E753" s="210">
        <v>0</v>
      </c>
      <c r="F753" s="212"/>
    </row>
    <row r="754" spans="3:6" ht="15.75" customHeight="1" thickTop="1" thickBot="1">
      <c r="C754" s="209">
        <v>76141000</v>
      </c>
      <c r="D754" s="210" t="s">
        <v>456</v>
      </c>
      <c r="E754" s="210">
        <v>1</v>
      </c>
      <c r="F754" s="212"/>
    </row>
    <row r="755" spans="3:6" ht="15.75" customHeight="1" thickTop="1" thickBot="1">
      <c r="C755" s="209">
        <v>76149000</v>
      </c>
      <c r="D755" s="210" t="s">
        <v>456</v>
      </c>
      <c r="E755" s="210">
        <v>1</v>
      </c>
      <c r="F755" s="212"/>
    </row>
    <row r="756" spans="3:6" ht="15.75" customHeight="1" thickTop="1" thickBot="1">
      <c r="C756" s="209">
        <v>76160000</v>
      </c>
      <c r="D756" s="210" t="s">
        <v>456</v>
      </c>
      <c r="E756" s="210">
        <v>0</v>
      </c>
      <c r="F756" s="212"/>
    </row>
    <row r="757" spans="3:6" ht="15.75" customHeight="1" thickTop="1" thickBot="1">
      <c r="C757" s="209">
        <v>76161000</v>
      </c>
      <c r="D757" s="210" t="s">
        <v>456</v>
      </c>
      <c r="E757" s="210">
        <v>1</v>
      </c>
      <c r="F757" s="212"/>
    </row>
    <row r="758" spans="3:6" ht="15.75" customHeight="1" thickTop="1" thickBot="1">
      <c r="C758" s="209">
        <v>76169100</v>
      </c>
      <c r="D758" s="210" t="s">
        <v>456</v>
      </c>
      <c r="E758" s="210">
        <v>1</v>
      </c>
      <c r="F758" s="212"/>
    </row>
    <row r="759" spans="3:6" ht="15.75" customHeight="1" thickTop="1" thickBot="1">
      <c r="C759" s="209">
        <v>76169900</v>
      </c>
      <c r="D759" s="210" t="s">
        <v>456</v>
      </c>
      <c r="E759" s="210">
        <v>0</v>
      </c>
      <c r="F759" s="212"/>
    </row>
    <row r="760" spans="3:6" ht="15.75" customHeight="1" thickTop="1" thickBot="1">
      <c r="C760" s="209">
        <v>76169910</v>
      </c>
      <c r="D760" s="210" t="s">
        <v>456</v>
      </c>
      <c r="E760" s="210">
        <v>1</v>
      </c>
      <c r="F760" s="212"/>
    </row>
    <row r="761" spans="3:6" ht="15.75" customHeight="1" thickTop="1" thickBot="1">
      <c r="C761" s="209">
        <v>76169990</v>
      </c>
      <c r="D761" s="210" t="s">
        <v>456</v>
      </c>
      <c r="E761" s="210">
        <v>1</v>
      </c>
      <c r="F761" s="212"/>
    </row>
    <row r="762" spans="3:6" ht="15.75" customHeight="1" thickTop="1"/>
    <row r="763" spans="3:6" ht="15.75" customHeight="1"/>
    <row r="764" spans="3:6" ht="15.75" customHeight="1"/>
    <row r="765" spans="3:6" ht="15.75" customHeight="1"/>
    <row r="766" spans="3:6" ht="15.75" customHeight="1"/>
    <row r="767" spans="3:6" ht="15.75" customHeight="1"/>
    <row r="768" spans="3:6"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sheetProtection formatColumns="0" formatRows="0"/>
  <sortState xmlns:xlrd2="http://schemas.microsoft.com/office/spreadsheetml/2017/richdata2" ref="C10:E761">
    <sortCondition ref="C9:C761"/>
  </sortState>
  <mergeCells count="2">
    <mergeCell ref="H4:K6"/>
    <mergeCell ref="C1:L2"/>
  </mergeCells>
  <pageMargins left="0.7" right="0.7" top="0.78740157499999996" bottom="0.78740157499999996"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42E117A529A18848BCDF667A3DFA7394" ma:contentTypeVersion="4" ma:contentTypeDescription="Ein neues Dokument erstellen." ma:contentTypeScope="" ma:versionID="9e9437b0140c348e59d0487a5c4eb0cf">
  <xsd:schema xmlns:xsd="http://www.w3.org/2001/XMLSchema" xmlns:xs="http://www.w3.org/2001/XMLSchema" xmlns:p="http://schemas.microsoft.com/office/2006/metadata/properties" xmlns:ns2="d7560f5c-9c5e-4c34-995d-0ae9556d74a2" targetNamespace="http://schemas.microsoft.com/office/2006/metadata/properties" ma:root="true" ma:fieldsID="c8a19b751b3a453f8cb2992d09c0fc1e" ns2:_="">
    <xsd:import namespace="d7560f5c-9c5e-4c34-995d-0ae9556d74a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560f5c-9c5e-4c34-995d-0ae9556d74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8F6D68-AF5A-4E47-96E1-6001EB25F74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E805F7C-44CD-4D86-A7B2-23B633A189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560f5c-9c5e-4c34-995d-0ae9556d74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609174-D829-4124-8C09-4EC3835333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Specification</vt:lpstr>
      <vt:lpstr>Instruktionen</vt:lpstr>
      <vt:lpstr>Allgemeine Informationen</vt:lpstr>
      <vt:lpstr>CN Codes</vt:lpstr>
      <vt:lpstr>Hersteller</vt:lpstr>
      <vt:lpstr>Produktionsstandorte</vt:lpstr>
      <vt:lpstr>Warenimporte</vt:lpstr>
      <vt:lpstr>Feedback</vt:lpstr>
      <vt:lpstr>Zollverfahren</vt:lpstr>
      <vt:lpstr>Produktionsmethoden</vt:lpstr>
      <vt:lpstr>Länder_Liste</vt:lpstr>
      <vt:lpstr>Wareneinheiten</vt:lpstr>
      <vt:lpstr>CN Code Liste</vt:lpstr>
      <vt:lpstr>cn_codes_updated</vt:lpstr>
      <vt:lpstr>dropdown_bought_from</vt:lpstr>
      <vt:lpstr>dropdown_bought_without_vendors</vt:lpstr>
      <vt:lpstr>ListeLänder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jung</dc:creator>
  <cp:keywords/>
  <dc:description/>
  <cp:lastModifiedBy>Nobert Kyereboah Mensah</cp:lastModifiedBy>
  <cp:revision/>
  <dcterms:created xsi:type="dcterms:W3CDTF">2024-04-04T13:52:19Z</dcterms:created>
  <dcterms:modified xsi:type="dcterms:W3CDTF">2025-01-14T11:06:09Z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0x01010042E117A529A18848BCDF667A3DFA7394</vt:lpwstr>
  </property>
</Properties>
</file>