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Project\Financial Analysis\2_7-5-24_Financial Statement\"/>
    </mc:Choice>
  </mc:AlternateContent>
  <xr:revisionPtr revIDLastSave="0" documentId="13_ncr:1_{F38EEF0D-6351-47F9-949B-B112EC6228B7}" xr6:coauthVersionLast="47" xr6:coauthVersionMax="47" xr10:uidLastSave="{00000000-0000-0000-0000-000000000000}"/>
  <bookViews>
    <workbookView xWindow="30" yWindow="0" windowWidth="20460" windowHeight="11070" tabRatio="935" activeTab="2" xr2:uid="{00000000-000D-0000-FFFF-FFFF00000000}"/>
  </bookViews>
  <sheets>
    <sheet name="Index" sheetId="18" r:id="rId1"/>
    <sheet name="Text" sheetId="19" r:id="rId2"/>
    <sheet name="P&amp;L Statement" sheetId="11" r:id="rId3"/>
    <sheet name="Cash Flow" sheetId="14" r:id="rId4"/>
    <sheet name="Balance Sheet" sheetId="16" r:id="rId5"/>
    <sheet name="Calcs. Raw to Finished Goods" sheetId="6" r:id="rId6"/>
    <sheet name="Assets Register" sheetId="8" r:id="rId7"/>
    <sheet name="Cash Register" sheetId="2" r:id="rId8"/>
    <sheet name="Sales Register" sheetId="3" r:id="rId9"/>
    <sheet name="Raw Goods Register" sheetId="1" r:id="rId10"/>
    <sheet name="Finished Goods Register" sheetId="4" r:id="rId11"/>
    <sheet name="Expensess" sheetId="7" r:id="rId12"/>
    <sheet name="Equity Register" sheetId="9" r:id="rId13"/>
    <sheet name="Loan Register" sheetId="10" r:id="rId14"/>
  </sheets>
  <definedNames>
    <definedName name="_xlnm._FilterDatabase" localSheetId="7" hidden="1">'Cash Register'!$A$1:$F$453</definedName>
    <definedName name="_xlnm._FilterDatabase" localSheetId="12" hidden="1">'Equity Register'!#REF!</definedName>
    <definedName name="_xlnm._FilterDatabase" localSheetId="9" hidden="1">'Raw Goods Register'!$A$1:$E$109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1" l="1"/>
  <c r="F7" i="11"/>
  <c r="D7" i="1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2" i="4"/>
  <c r="F32" i="16"/>
  <c r="G32" i="16"/>
  <c r="E32" i="16"/>
  <c r="F31" i="16"/>
  <c r="G31" i="16"/>
  <c r="E31" i="16"/>
  <c r="G30" i="16"/>
  <c r="F30" i="16"/>
  <c r="E30" i="16"/>
  <c r="G29" i="16"/>
  <c r="F29" i="16"/>
  <c r="E29" i="16"/>
  <c r="F27" i="16"/>
  <c r="G27" i="16"/>
  <c r="E27" i="16"/>
  <c r="G26" i="16"/>
  <c r="F26" i="16"/>
  <c r="E26" i="16"/>
  <c r="G21" i="16"/>
  <c r="F21" i="16"/>
  <c r="E21" i="16"/>
  <c r="G19" i="16"/>
  <c r="F19" i="16"/>
  <c r="E19" i="16"/>
  <c r="E12" i="16"/>
  <c r="F12" i="16" s="1"/>
  <c r="G12" i="16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2" i="4"/>
  <c r="A11" i="6" a="1"/>
  <c r="A11" i="6" s="1"/>
  <c r="D5" i="6"/>
  <c r="D6" i="6"/>
  <c r="D4" i="6"/>
  <c r="E11" i="1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" i="1"/>
  <c r="F11" i="16" l="1"/>
  <c r="G11" i="16" s="1"/>
  <c r="C7" i="6"/>
  <c r="B7" i="6"/>
  <c r="B11" i="6" s="1" a="1"/>
  <c r="B11" i="6" s="1"/>
  <c r="B4" i="8" l="1"/>
  <c r="B5" i="8"/>
  <c r="B6" i="8"/>
  <c r="B7" i="8"/>
  <c r="B8" i="8"/>
  <c r="B9" i="8"/>
  <c r="B3" i="8"/>
  <c r="J4" i="8"/>
  <c r="K4" i="8" s="1"/>
  <c r="J5" i="8"/>
  <c r="K5" i="8" s="1"/>
  <c r="J6" i="8"/>
  <c r="K6" i="8" s="1"/>
  <c r="J7" i="8"/>
  <c r="K7" i="8" s="1"/>
  <c r="J8" i="8"/>
  <c r="K8" i="8" s="1"/>
  <c r="J9" i="8"/>
  <c r="K9" i="8" s="1"/>
  <c r="J3" i="8"/>
  <c r="K3" i="8" s="1"/>
  <c r="E6" i="11"/>
  <c r="F6" i="11"/>
  <c r="E9" i="11"/>
  <c r="F9" i="11"/>
  <c r="D9" i="11"/>
  <c r="D6" i="11"/>
  <c r="I4" i="8"/>
  <c r="I5" i="8"/>
  <c r="I6" i="8"/>
  <c r="I7" i="8"/>
  <c r="I8" i="8"/>
  <c r="I9" i="8"/>
  <c r="I3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2" i="1"/>
  <c r="B3" i="10"/>
  <c r="B4" i="10"/>
  <c r="B2" i="10"/>
  <c r="G4" i="9"/>
  <c r="G3" i="9"/>
  <c r="B4" i="9"/>
  <c r="B3" i="9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2" i="7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2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2" i="2"/>
  <c r="C4" i="8"/>
  <c r="C5" i="8"/>
  <c r="C6" i="8"/>
  <c r="C7" i="8"/>
  <c r="C8" i="8"/>
  <c r="C9" i="8"/>
  <c r="C3" i="8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N9" i="8" l="1"/>
  <c r="L9" i="8"/>
  <c r="M9" i="8"/>
  <c r="M5" i="8"/>
  <c r="N5" i="8"/>
  <c r="L5" i="8"/>
  <c r="N8" i="8"/>
  <c r="L8" i="8"/>
  <c r="M8" i="8"/>
  <c r="N4" i="8"/>
  <c r="L4" i="8"/>
  <c r="M4" i="8" s="1"/>
  <c r="L7" i="8"/>
  <c r="M7" i="8"/>
  <c r="N7" i="8" s="1"/>
  <c r="E8" i="16"/>
  <c r="L3" i="8"/>
  <c r="M3" i="8" s="1"/>
  <c r="N3" i="8"/>
  <c r="M6" i="8"/>
  <c r="N6" i="8" s="1"/>
  <c r="L6" i="8"/>
  <c r="F14" i="14"/>
  <c r="F16" i="14"/>
  <c r="F18" i="14"/>
  <c r="E19" i="14"/>
  <c r="G14" i="14"/>
  <c r="G16" i="14"/>
  <c r="G18" i="14"/>
  <c r="F13" i="14"/>
  <c r="F20" i="14" s="1"/>
  <c r="F15" i="14"/>
  <c r="F17" i="14"/>
  <c r="F19" i="14"/>
  <c r="G13" i="14"/>
  <c r="G20" i="14" s="1"/>
  <c r="G15" i="14"/>
  <c r="G17" i="14"/>
  <c r="G19" i="14"/>
  <c r="F8" i="11"/>
  <c r="E8" i="11"/>
  <c r="E18" i="14"/>
  <c r="E16" i="14"/>
  <c r="E17" i="14"/>
  <c r="E15" i="14"/>
  <c r="E14" i="14"/>
  <c r="E13" i="14"/>
  <c r="E9" i="14"/>
  <c r="F9" i="14"/>
  <c r="G9" i="14"/>
  <c r="F8" i="14"/>
  <c r="G8" i="14"/>
  <c r="D15" i="11"/>
  <c r="E8" i="14"/>
  <c r="F13" i="11"/>
  <c r="F7" i="14"/>
  <c r="E13" i="11"/>
  <c r="G7" i="14"/>
  <c r="D13" i="11"/>
  <c r="E7" i="14"/>
  <c r="E13" i="16" s="1"/>
  <c r="E15" i="11"/>
  <c r="F15" i="11"/>
  <c r="E10" i="11" l="1"/>
  <c r="F10" i="11"/>
  <c r="F8" i="16"/>
  <c r="E9" i="16"/>
  <c r="F11" i="11"/>
  <c r="E11" i="11"/>
  <c r="D11" i="11"/>
  <c r="F13" i="16"/>
  <c r="D8" i="11"/>
  <c r="D10" i="11" s="1"/>
  <c r="E20" i="14"/>
  <c r="G10" i="14"/>
  <c r="G22" i="14" s="1"/>
  <c r="G27" i="14" s="1"/>
  <c r="E10" i="14"/>
  <c r="F10" i="14"/>
  <c r="F22" i="14" s="1"/>
  <c r="F27" i="1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" i="3"/>
  <c r="E12" i="11" l="1"/>
  <c r="E14" i="11" s="1"/>
  <c r="F12" i="11"/>
  <c r="D12" i="11"/>
  <c r="D14" i="11" s="1"/>
  <c r="G8" i="16"/>
  <c r="G9" i="16" s="1"/>
  <c r="F9" i="16"/>
  <c r="E22" i="14"/>
  <c r="E27" i="14" s="1"/>
  <c r="E28" i="14" s="1"/>
  <c r="G13" i="16"/>
  <c r="F14" i="11" l="1"/>
  <c r="D16" i="11"/>
  <c r="E20" i="16" s="1"/>
  <c r="E22" i="16" s="1"/>
  <c r="E34" i="16" s="1"/>
  <c r="E16" i="11"/>
  <c r="F26" i="14"/>
  <c r="F28" i="14" s="1"/>
  <c r="E14" i="16"/>
  <c r="E15" i="16" s="1"/>
  <c r="E16" i="16" s="1"/>
  <c r="E36" i="16" l="1"/>
  <c r="F16" i="11"/>
  <c r="F20" i="16"/>
  <c r="G26" i="14"/>
  <c r="G28" i="14" s="1"/>
  <c r="G14" i="16" s="1"/>
  <c r="G15" i="16" s="1"/>
  <c r="G16" i="16" s="1"/>
  <c r="F14" i="16"/>
  <c r="F15" i="16" s="1"/>
  <c r="F16" i="16" s="1"/>
  <c r="G20" i="16" l="1"/>
  <c r="G22" i="16" s="1"/>
  <c r="G34" i="16" s="1"/>
  <c r="G36" i="16" s="1"/>
  <c r="F22" i="16"/>
  <c r="F34" i="16" s="1"/>
  <c r="F3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<sst xmlns="http://schemas.openxmlformats.org/spreadsheetml/2006/main" count="2163" uniqueCount="166">
  <si>
    <t>Amount</t>
  </si>
  <si>
    <t>Month</t>
  </si>
  <si>
    <t>Candle Making Machine</t>
  </si>
  <si>
    <t>Van</t>
  </si>
  <si>
    <t>Item Name</t>
  </si>
  <si>
    <t>Item Category</t>
  </si>
  <si>
    <t>Fixed Assets</t>
  </si>
  <si>
    <t>Paraffin Wax</t>
  </si>
  <si>
    <t>Raw Material</t>
  </si>
  <si>
    <t>Wick</t>
  </si>
  <si>
    <t>Fragrance</t>
  </si>
  <si>
    <t>Paid</t>
  </si>
  <si>
    <t>Unscented Candle</t>
  </si>
  <si>
    <t>Scented Candle</t>
  </si>
  <si>
    <t>Customer_1</t>
  </si>
  <si>
    <t>Customer_2</t>
  </si>
  <si>
    <t>Customer_3</t>
  </si>
  <si>
    <t>Customer</t>
  </si>
  <si>
    <t>Product</t>
  </si>
  <si>
    <t>Entity Name</t>
  </si>
  <si>
    <t>Sales</t>
  </si>
  <si>
    <t>Received</t>
  </si>
  <si>
    <t>Sales Quantity (in Pcs)</t>
  </si>
  <si>
    <t>Product Type</t>
  </si>
  <si>
    <t>Production Quantity (in Pcs)</t>
  </si>
  <si>
    <t>Purchase Quantity (in Kgs)</t>
  </si>
  <si>
    <t>Rent</t>
  </si>
  <si>
    <t>Electricity Bill</t>
  </si>
  <si>
    <t>Salary</t>
  </si>
  <si>
    <t>Security Service</t>
  </si>
  <si>
    <t>Broadband</t>
  </si>
  <si>
    <t>Expenses</t>
  </si>
  <si>
    <t>Quantity (in Pcs)</t>
  </si>
  <si>
    <t>Life of Asset (in Months)</t>
  </si>
  <si>
    <t>Transaction Type</t>
  </si>
  <si>
    <t>Number of Shares</t>
  </si>
  <si>
    <t>Issue Price Per Share</t>
  </si>
  <si>
    <t>Dividend</t>
  </si>
  <si>
    <t>Dividend Paid</t>
  </si>
  <si>
    <t>Dividend Per Share</t>
  </si>
  <si>
    <t>Capital Raise</t>
  </si>
  <si>
    <t>Equity</t>
  </si>
  <si>
    <t>Dividend Payout</t>
  </si>
  <si>
    <t>Term Loan 1</t>
  </si>
  <si>
    <t>Loan</t>
  </si>
  <si>
    <t>Term Loan 2</t>
  </si>
  <si>
    <t>Term Loan 3</t>
  </si>
  <si>
    <t>Loans</t>
  </si>
  <si>
    <t>Bank</t>
  </si>
  <si>
    <t>Axis</t>
  </si>
  <si>
    <t>BoB</t>
  </si>
  <si>
    <t>Loan Amount</t>
  </si>
  <si>
    <t>Loan Tenure (in Month)</t>
  </si>
  <si>
    <t>Interest Rate (Annual)</t>
  </si>
  <si>
    <t>Interest</t>
  </si>
  <si>
    <t>Repayment Schedule</t>
  </si>
  <si>
    <t>Monthly</t>
  </si>
  <si>
    <t>Tax</t>
  </si>
  <si>
    <t>Corporate Tax</t>
  </si>
  <si>
    <t>Term Loan 1 EMI</t>
  </si>
  <si>
    <t>Term Loan 2 EMI</t>
  </si>
  <si>
    <t>Term Loan 3 EMI</t>
  </si>
  <si>
    <t>Term Loan 1 Repayment</t>
  </si>
  <si>
    <t>Term Loan 2 Repayment</t>
  </si>
  <si>
    <t>Loan Repayment</t>
  </si>
  <si>
    <t>Year</t>
  </si>
  <si>
    <t>Date</t>
  </si>
  <si>
    <t>Revenue</t>
  </si>
  <si>
    <t>Amount (in Rs)</t>
  </si>
  <si>
    <t>Cost Per Kg (in Rs)</t>
  </si>
  <si>
    <t>Usage Quantity for Production (in Kgs)</t>
  </si>
  <si>
    <t>Total</t>
  </si>
  <si>
    <t>Gross Profit</t>
  </si>
  <si>
    <t>EBITDA</t>
  </si>
  <si>
    <t>Deprication</t>
  </si>
  <si>
    <t>EBIT</t>
  </si>
  <si>
    <t>EBT/PBT</t>
  </si>
  <si>
    <t>Net Profit</t>
  </si>
  <si>
    <t>Disposal Date</t>
  </si>
  <si>
    <t>Fixed Assets Details</t>
  </si>
  <si>
    <t>Disposal Year</t>
  </si>
  <si>
    <t>Depriciation Details</t>
  </si>
  <si>
    <t>Calender Year (Jan - Dec)</t>
  </si>
  <si>
    <t>Less:- Cost of Goods Sold</t>
  </si>
  <si>
    <t>Less:- Operating Expenses</t>
  </si>
  <si>
    <t>Less:- Depriciation</t>
  </si>
  <si>
    <t>Less:- Interest</t>
  </si>
  <si>
    <t>Cash Flow Statement</t>
  </si>
  <si>
    <t>Cash Inflows</t>
  </si>
  <si>
    <t>Sales Collection</t>
  </si>
  <si>
    <t>Equity Capital</t>
  </si>
  <si>
    <t>Loan Taken</t>
  </si>
  <si>
    <t>Cash Outflows</t>
  </si>
  <si>
    <t>Payment for Raw Matrial</t>
  </si>
  <si>
    <t>Payment for Fixed Assets</t>
  </si>
  <si>
    <t>Payment for Operating Expenses</t>
  </si>
  <si>
    <t>Payment for Loan Interest</t>
  </si>
  <si>
    <t>Payment for Dividend</t>
  </si>
  <si>
    <t>Payment for Loan Principal</t>
  </si>
  <si>
    <t>Payment for Tax</t>
  </si>
  <si>
    <t>Cash Generated for the Period</t>
  </si>
  <si>
    <t>Cash in Hand</t>
  </si>
  <si>
    <t>Openning Cash</t>
  </si>
  <si>
    <t>Closing Cash</t>
  </si>
  <si>
    <t>Balance Sheet</t>
  </si>
  <si>
    <t>As on Calender Year (Jan - Dec)</t>
  </si>
  <si>
    <t>Total Cash Inflows</t>
  </si>
  <si>
    <t>Total Cash Outflows</t>
  </si>
  <si>
    <t>Assets</t>
  </si>
  <si>
    <t>Non Current Assets</t>
  </si>
  <si>
    <t>Current Assets</t>
  </si>
  <si>
    <t>Inventory - Raw Goods</t>
  </si>
  <si>
    <t>Inventory - Finished Goods</t>
  </si>
  <si>
    <t>Account Receivables</t>
  </si>
  <si>
    <t>Existing Stock (in Kgs)</t>
  </si>
  <si>
    <t>Existing Stock (in Rs)</t>
  </si>
  <si>
    <t>Existing Stock (in Pcs)</t>
  </si>
  <si>
    <t>Finished Goods</t>
  </si>
  <si>
    <t>Raw Goods</t>
  </si>
  <si>
    <t>Raw Material Usage (in Grams) to make 1 Unit of Finished Goods</t>
  </si>
  <si>
    <t>Cost of Raw Goods Per Kg</t>
  </si>
  <si>
    <t>Cost of 1 Unit Finished Goods</t>
  </si>
  <si>
    <t>Cost Per Unit (in Rs)</t>
  </si>
  <si>
    <t>Cost Per Pcs (in Rs)</t>
  </si>
  <si>
    <t>Total Asset</t>
  </si>
  <si>
    <t>Total Equity</t>
  </si>
  <si>
    <t>Liabilities</t>
  </si>
  <si>
    <t>Non Current Liabilities</t>
  </si>
  <si>
    <t>Term Loan</t>
  </si>
  <si>
    <t>Non Current Liabilites</t>
  </si>
  <si>
    <t>Account Payable</t>
  </si>
  <si>
    <t>Outstanding Operating Expenses</t>
  </si>
  <si>
    <t>Current Liabilities</t>
  </si>
  <si>
    <t>Equity + Liabilities</t>
  </si>
  <si>
    <t>Total Liabilities</t>
  </si>
  <si>
    <t>Asset - Liability &amp; Equity</t>
  </si>
  <si>
    <t>Current Asset</t>
  </si>
  <si>
    <t>Non Current Asset</t>
  </si>
  <si>
    <t>COGS (in Rs)</t>
  </si>
  <si>
    <t>Description</t>
  </si>
  <si>
    <t>Candle Hut manufactures and sells Unscented Candle and Scented Candle.</t>
  </si>
  <si>
    <t>To make 1 Unscented Candle, they require 250 gms of paraffin wax and 10 gms of wick.</t>
  </si>
  <si>
    <t>To make 1 Scented Candle, they require 211 gms of paraffin wax, 10 gms of wick and 29 gms Fragrance.</t>
  </si>
  <si>
    <t>Available Data's of Candle Hut</t>
  </si>
  <si>
    <t>Asset Register</t>
  </si>
  <si>
    <t>Cash Register</t>
  </si>
  <si>
    <t>Sales Register</t>
  </si>
  <si>
    <t>Raw Goods Register</t>
  </si>
  <si>
    <t>Finished Goods Register</t>
  </si>
  <si>
    <t>Equity Register</t>
  </si>
  <si>
    <t>Loan Register</t>
  </si>
  <si>
    <t>Profit &amp; Loss Statement (in Rs.)</t>
  </si>
  <si>
    <t>Profit &amp; Loss</t>
  </si>
  <si>
    <t>Cash Flow</t>
  </si>
  <si>
    <t>Calculation Sheet - Raw Goods to Finished Goods Conversion and Cost of Each unit of Finished Goods</t>
  </si>
  <si>
    <t>Asset Register - All Asset Purchased on Cash</t>
  </si>
  <si>
    <t>Cash Register - All Cash Transaction (Paid &amp; Received)</t>
  </si>
  <si>
    <t>Sales Register - Sales Record of Finished Goods</t>
  </si>
  <si>
    <t>Raw Goods Register - Purchase, Usage, and Existing Stock records in Quantity and Value</t>
  </si>
  <si>
    <t>Finished Goods Register - Production, Sales, and Existing Stock records in Quantity and Value</t>
  </si>
  <si>
    <t>Expenses - Operational Expenses Records</t>
  </si>
  <si>
    <t>Equity Register - Equity, and Dividend Records</t>
  </si>
  <si>
    <t>Text - Description and Questions</t>
  </si>
  <si>
    <t>Loan Register - Term Loan Records (Loans are paid as lump-sum on matrurity, Interest are paid Monthly)</t>
  </si>
  <si>
    <t>Profit &amp; Loss Statement</t>
  </si>
  <si>
    <t>Task - Prepare Yearly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</si>
</sst>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5" xfId="0" applyBorder="1"/>
    <xf numFmtId="2" fontId="3" fillId="0" borderId="3" xfId="0" applyNumberFormat="1" applyFont="1" applyBorder="1"/>
    <xf numFmtId="2" fontId="3" fillId="0" borderId="5" xfId="0" applyNumberFormat="1" applyFont="1" applyBorder="1"/>
    <xf numFmtId="2" fontId="3" fillId="0" borderId="4" xfId="0" applyNumberFormat="1" applyFont="1" applyBorder="1"/>
    <xf numFmtId="2" fontId="3" fillId="0" borderId="0" xfId="0" applyNumberFormat="1" applyFont="1"/>
    <xf numFmtId="14" fontId="0" fillId="3" borderId="0" xfId="0" applyNumberFormat="1" applyFill="1"/>
    <xf numFmtId="0" fontId="0" fillId="3" borderId="0" xfId="0" applyFill="1"/>
    <xf numFmtId="0" fontId="2" fillId="3" borderId="0" xfId="0" applyFont="1" applyFill="1" applyAlignment="1">
      <alignment horizontal="right"/>
    </xf>
    <xf numFmtId="0" fontId="3" fillId="3" borderId="0" xfId="0" applyFont="1" applyFill="1"/>
    <xf numFmtId="2" fontId="0" fillId="3" borderId="0" xfId="0" applyNumberFormat="1" applyFill="1"/>
    <xf numFmtId="0" fontId="1" fillId="3" borderId="0" xfId="0" applyFont="1" applyFill="1"/>
    <xf numFmtId="2" fontId="1" fillId="3" borderId="0" xfId="0" applyNumberFormat="1" applyFont="1" applyFill="1"/>
    <xf numFmtId="0" fontId="3" fillId="3" borderId="2" xfId="0" applyFont="1" applyFill="1" applyBorder="1" applyAlignment="1">
      <alignment wrapText="1"/>
    </xf>
    <xf numFmtId="1" fontId="0" fillId="3" borderId="0" xfId="0" applyNumberFormat="1" applyFill="1"/>
    <xf numFmtId="0" fontId="3" fillId="3" borderId="2" xfId="0" applyFont="1" applyFill="1" applyBorder="1"/>
    <xf numFmtId="0" fontId="2" fillId="3" borderId="0" xfId="0" applyFont="1" applyFill="1"/>
    <xf numFmtId="10" fontId="2" fillId="3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6" xfId="0" applyFont="1" applyBorder="1"/>
    <xf numFmtId="0" fontId="7" fillId="0" borderId="3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2" xfId="0" applyFont="1" applyBorder="1"/>
    <xf numFmtId="0" fontId="7" fillId="0" borderId="11" xfId="0" applyFont="1" applyBorder="1"/>
    <xf numFmtId="2" fontId="0" fillId="0" borderId="0" xfId="2" applyNumberFormat="1" applyFont="1"/>
    <xf numFmtId="0" fontId="8" fillId="0" borderId="6" xfId="0" applyFont="1" applyBorder="1"/>
    <xf numFmtId="0" fontId="10" fillId="0" borderId="0" xfId="3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4">
    <cellStyle name="Heading 1" xfId="1" builtinId="1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A13-1E7B-44E3-BD95-65962A10D188}">
  <dimension ref="B2:C14"/>
  <sheetViews>
    <sheetView showGridLines="0" workbookViewId="0">
      <selection activeCell="D3" sqref="D3"/>
    </sheetView>
  </sheetViews>
  <sheetFormatPr defaultRowHeight="15" x14ac:dyDescent="0.25"/>
  <cols>
    <col min="1" max="1" width="3.28515625" customWidth="1"/>
    <col min="2" max="2" width="6.28515625" customWidth="1"/>
    <col min="3" max="3" width="94.28515625" customWidth="1"/>
  </cols>
  <sheetData>
    <row r="2" spans="2:3" ht="23.25" customHeight="1" x14ac:dyDescent="0.25">
      <c r="B2" s="4">
        <v>1</v>
      </c>
      <c r="C2" s="44" t="s">
        <v>162</v>
      </c>
    </row>
    <row r="3" spans="2:3" ht="23.25" customHeight="1" x14ac:dyDescent="0.25">
      <c r="B3" s="4">
        <v>2</v>
      </c>
      <c r="C3" s="44" t="s">
        <v>164</v>
      </c>
    </row>
    <row r="4" spans="2:3" ht="23.25" customHeight="1" x14ac:dyDescent="0.25">
      <c r="B4" s="4">
        <v>3</v>
      </c>
      <c r="C4" s="44" t="s">
        <v>87</v>
      </c>
    </row>
    <row r="5" spans="2:3" ht="23.25" customHeight="1" x14ac:dyDescent="0.25">
      <c r="B5" s="4">
        <v>4</v>
      </c>
      <c r="C5" s="44" t="s">
        <v>104</v>
      </c>
    </row>
    <row r="6" spans="2:3" ht="23.25" customHeight="1" x14ac:dyDescent="0.25">
      <c r="B6" s="4">
        <v>5</v>
      </c>
      <c r="C6" s="44" t="s">
        <v>154</v>
      </c>
    </row>
    <row r="7" spans="2:3" ht="23.25" customHeight="1" x14ac:dyDescent="0.25">
      <c r="B7" s="4">
        <v>6</v>
      </c>
      <c r="C7" s="44" t="s">
        <v>155</v>
      </c>
    </row>
    <row r="8" spans="2:3" ht="23.25" customHeight="1" x14ac:dyDescent="0.25">
      <c r="B8" s="4">
        <v>7</v>
      </c>
      <c r="C8" s="44" t="s">
        <v>156</v>
      </c>
    </row>
    <row r="9" spans="2:3" ht="23.25" customHeight="1" x14ac:dyDescent="0.25">
      <c r="B9" s="4">
        <v>8</v>
      </c>
      <c r="C9" s="44" t="s">
        <v>157</v>
      </c>
    </row>
    <row r="10" spans="2:3" ht="23.25" customHeight="1" x14ac:dyDescent="0.25">
      <c r="B10" s="4">
        <v>9</v>
      </c>
      <c r="C10" s="44" t="s">
        <v>158</v>
      </c>
    </row>
    <row r="11" spans="2:3" ht="23.25" customHeight="1" x14ac:dyDescent="0.25">
      <c r="B11" s="4">
        <v>10</v>
      </c>
      <c r="C11" s="44" t="s">
        <v>159</v>
      </c>
    </row>
    <row r="12" spans="2:3" ht="23.25" customHeight="1" x14ac:dyDescent="0.25">
      <c r="B12" s="4">
        <v>11</v>
      </c>
      <c r="C12" s="44" t="s">
        <v>160</v>
      </c>
    </row>
    <row r="13" spans="2:3" ht="23.25" customHeight="1" x14ac:dyDescent="0.25">
      <c r="B13" s="4">
        <v>12</v>
      </c>
      <c r="C13" s="44" t="s">
        <v>161</v>
      </c>
    </row>
    <row r="14" spans="2:3" ht="23.25" customHeight="1" x14ac:dyDescent="0.25">
      <c r="B14" s="4">
        <v>13</v>
      </c>
      <c r="C14" s="44" t="s">
        <v>163</v>
      </c>
    </row>
  </sheetData>
  <hyperlinks>
    <hyperlink ref="C2" location="Text!A1" display="Text - Description and Questions" xr:uid="{E92B747B-26AB-416C-806E-7F53460519E0}"/>
    <hyperlink ref="C3" location="'P&amp;L and Forecast Table'!A1" display="Profit &amp; Loss Statement and P&amp;L Forecast Table" xr:uid="{1A159021-9421-4844-AB2F-3E70ACC44BA2}"/>
    <hyperlink ref="C4" location="'Cash Flow'!A1" display="Cash Flow Statement" xr:uid="{8574B34F-CD93-4D89-A1DB-F5E81C93C2A6}"/>
    <hyperlink ref="C5" location="'Balance Sheet'!A1" display="Balance Sheet" xr:uid="{DD491DC3-AE8A-4A70-97D2-76200883C1D0}"/>
    <hyperlink ref="C6" location="'Calcs. Raw to Finished Goods'!A1" display="Calculation Sheet - Raw Goods to Finished Goods Conversion and Cost of Each unit of Finished Goods" xr:uid="{724035E4-CEE0-41A2-A759-A61FCF430838}"/>
    <hyperlink ref="C7" location="'Assets Register'!A1" display="Asset Register - All Asset Purchased on Cash" xr:uid="{3B7FFE81-2070-427C-B2EA-396529E35F0F}"/>
    <hyperlink ref="C8" location="'Cash Register'!A1" display="Cash Register - All Cash Transaction (Paid &amp; Received)" xr:uid="{E2D40049-D599-4E1A-ABB8-39E3C1745266}"/>
    <hyperlink ref="C9" location="'Sales Register'!A1" display="Sales Register - Sales Record of Finished Goods" xr:uid="{3738A7F7-DFD2-4935-A272-864F09D90865}"/>
    <hyperlink ref="C10" location="'Raw Goods Register'!A1" display="Raw Goods Register - Purchase, Usage, and Existing Stock records in Quantity and Value" xr:uid="{82383658-6271-4344-A959-8ECF50B856A6}"/>
    <hyperlink ref="C11" location="'Finished Goods Register'!A1" display="Finished Goods Register - Production, Sales, and Existing Stock records in Quantity and Value" xr:uid="{F301B34E-5A45-4E54-8256-4102F442F85B}"/>
    <hyperlink ref="C12" location="Expensess!A1" display="Expenses - Operational Expenses Records" xr:uid="{FD540C12-CDD6-4DDC-B0E2-E5FA11ADF814}"/>
    <hyperlink ref="C13" location="'Equity Register'!A1" display="Equity Register - Equity, and Dividend Records" xr:uid="{0D268F9A-2C14-4399-9DA3-DE236FF8ADE5}"/>
    <hyperlink ref="C14" location="'Loan Register'!A1" display="Loan Register - Term Loan Records (Loans are paid as lump-sum on matrurity, Interest are paid Monthly)" xr:uid="{BE43CCA0-6EA8-4A9C-B5BA-65E670C329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559F-9750-4185-971D-FCD256C8DE0C}">
  <dimension ref="B1:L20"/>
  <sheetViews>
    <sheetView showGridLines="0" topLeftCell="A7" workbookViewId="0">
      <selection activeCell="Q15" sqref="Q15"/>
    </sheetView>
  </sheetViews>
  <sheetFormatPr defaultRowHeight="12.75" x14ac:dyDescent="0.2"/>
  <cols>
    <col min="1" max="1" width="3" style="1" customWidth="1"/>
    <col min="2" max="2" width="3.140625" style="1" customWidth="1"/>
    <col min="3" max="3" width="24.5703125" style="1" customWidth="1"/>
    <col min="4" max="16384" width="9.140625" style="1"/>
  </cols>
  <sheetData>
    <row r="1" spans="2:12" ht="21" x14ac:dyDescent="0.35">
      <c r="B1" s="32" t="s">
        <v>139</v>
      </c>
    </row>
    <row r="2" spans="2:12" ht="15.75" x14ac:dyDescent="0.25">
      <c r="B2" s="34" t="s">
        <v>140</v>
      </c>
      <c r="C2" s="35"/>
      <c r="D2" s="35"/>
      <c r="E2" s="35"/>
      <c r="F2" s="35"/>
      <c r="G2" s="35"/>
      <c r="H2" s="35"/>
      <c r="I2" s="35"/>
      <c r="J2" s="35"/>
      <c r="K2" s="36"/>
      <c r="L2" s="33"/>
    </row>
    <row r="3" spans="2:12" ht="15.75" x14ac:dyDescent="0.25">
      <c r="B3" s="37"/>
      <c r="C3" s="33"/>
      <c r="D3" s="33"/>
      <c r="E3" s="33"/>
      <c r="F3" s="33"/>
      <c r="G3" s="33"/>
      <c r="H3" s="33"/>
      <c r="I3" s="33"/>
      <c r="J3" s="33"/>
      <c r="K3" s="38"/>
      <c r="L3" s="33"/>
    </row>
    <row r="4" spans="2:12" ht="15.75" x14ac:dyDescent="0.25">
      <c r="B4" s="37" t="s">
        <v>141</v>
      </c>
      <c r="C4" s="33"/>
      <c r="D4" s="33"/>
      <c r="E4" s="33"/>
      <c r="F4" s="33"/>
      <c r="G4" s="33"/>
      <c r="H4" s="33"/>
      <c r="I4" s="33"/>
      <c r="J4" s="33"/>
      <c r="K4" s="38"/>
      <c r="L4" s="33"/>
    </row>
    <row r="5" spans="2:12" ht="15.75" x14ac:dyDescent="0.25">
      <c r="B5" s="39" t="s">
        <v>142</v>
      </c>
      <c r="C5" s="40"/>
      <c r="D5" s="40"/>
      <c r="E5" s="40"/>
      <c r="F5" s="40"/>
      <c r="G5" s="40"/>
      <c r="H5" s="40"/>
      <c r="I5" s="40"/>
      <c r="J5" s="40"/>
      <c r="K5" s="41"/>
      <c r="L5" s="33"/>
    </row>
    <row r="6" spans="2:12" ht="15.75" x14ac:dyDescent="0.2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2:12" ht="15.75" x14ac:dyDescent="0.25">
      <c r="B7" s="34" t="s">
        <v>143</v>
      </c>
      <c r="C7" s="35"/>
      <c r="D7" s="35"/>
      <c r="E7" s="35"/>
      <c r="F7" s="35"/>
      <c r="G7" s="35"/>
      <c r="H7" s="35"/>
      <c r="I7" s="35"/>
      <c r="J7" s="35"/>
      <c r="K7" s="36"/>
      <c r="L7" s="33"/>
    </row>
    <row r="8" spans="2:12" ht="15.75" x14ac:dyDescent="0.25">
      <c r="B8" s="37">
        <v>1</v>
      </c>
      <c r="C8" s="33" t="s">
        <v>144</v>
      </c>
      <c r="D8" s="33"/>
      <c r="E8" s="33"/>
      <c r="F8" s="33"/>
      <c r="G8" s="33"/>
      <c r="H8" s="33"/>
      <c r="I8" s="33"/>
      <c r="J8" s="33"/>
      <c r="K8" s="38"/>
      <c r="L8" s="33"/>
    </row>
    <row r="9" spans="2:12" ht="15.75" x14ac:dyDescent="0.25">
      <c r="B9" s="37">
        <v>2</v>
      </c>
      <c r="C9" s="33" t="s">
        <v>145</v>
      </c>
      <c r="D9" s="33"/>
      <c r="E9" s="33"/>
      <c r="F9" s="33"/>
      <c r="G9" s="33"/>
      <c r="H9" s="33"/>
      <c r="I9" s="33"/>
      <c r="J9" s="33"/>
      <c r="K9" s="38"/>
      <c r="L9" s="33"/>
    </row>
    <row r="10" spans="2:12" ht="15.75" x14ac:dyDescent="0.25">
      <c r="B10" s="37">
        <v>3</v>
      </c>
      <c r="C10" s="33" t="s">
        <v>146</v>
      </c>
      <c r="D10" s="33"/>
      <c r="E10" s="33"/>
      <c r="F10" s="33"/>
      <c r="G10" s="33"/>
      <c r="H10" s="33"/>
      <c r="I10" s="33"/>
      <c r="J10" s="33"/>
      <c r="K10" s="38"/>
      <c r="L10" s="33"/>
    </row>
    <row r="11" spans="2:12" ht="15.75" x14ac:dyDescent="0.25">
      <c r="B11" s="37">
        <v>4</v>
      </c>
      <c r="C11" s="33" t="s">
        <v>147</v>
      </c>
      <c r="D11" s="33"/>
      <c r="E11" s="33"/>
      <c r="F11" s="33"/>
      <c r="G11" s="33"/>
      <c r="H11" s="33"/>
      <c r="I11" s="33"/>
      <c r="J11" s="33"/>
      <c r="K11" s="38"/>
      <c r="L11" s="33"/>
    </row>
    <row r="12" spans="2:12" ht="15.75" x14ac:dyDescent="0.25">
      <c r="B12" s="37">
        <v>5</v>
      </c>
      <c r="C12" s="33" t="s">
        <v>148</v>
      </c>
      <c r="D12" s="33"/>
      <c r="E12" s="33"/>
      <c r="F12" s="33"/>
      <c r="G12" s="33"/>
      <c r="H12" s="33"/>
      <c r="I12" s="33"/>
      <c r="J12" s="33"/>
      <c r="K12" s="38"/>
      <c r="L12" s="33"/>
    </row>
    <row r="13" spans="2:12" ht="15.75" x14ac:dyDescent="0.25">
      <c r="B13" s="37">
        <v>6</v>
      </c>
      <c r="C13" s="33" t="s">
        <v>31</v>
      </c>
      <c r="D13" s="33"/>
      <c r="E13" s="33"/>
      <c r="F13" s="33"/>
      <c r="G13" s="33"/>
      <c r="H13" s="33"/>
      <c r="I13" s="33"/>
      <c r="J13" s="33"/>
      <c r="K13" s="38"/>
      <c r="L13" s="33"/>
    </row>
    <row r="14" spans="2:12" ht="15.75" x14ac:dyDescent="0.25">
      <c r="B14" s="37">
        <v>7</v>
      </c>
      <c r="C14" s="33" t="s">
        <v>149</v>
      </c>
      <c r="D14" s="33"/>
      <c r="E14" s="33"/>
      <c r="F14" s="33"/>
      <c r="G14" s="33"/>
      <c r="H14" s="33"/>
      <c r="I14" s="33"/>
      <c r="J14" s="33"/>
      <c r="K14" s="38"/>
      <c r="L14" s="33"/>
    </row>
    <row r="15" spans="2:12" ht="15.75" x14ac:dyDescent="0.25">
      <c r="B15" s="39">
        <v>8</v>
      </c>
      <c r="C15" s="40" t="s">
        <v>150</v>
      </c>
      <c r="D15" s="40"/>
      <c r="E15" s="40"/>
      <c r="F15" s="40"/>
      <c r="G15" s="40"/>
      <c r="H15" s="40"/>
      <c r="I15" s="40"/>
      <c r="J15" s="40"/>
      <c r="K15" s="41"/>
      <c r="L15" s="33"/>
    </row>
    <row r="16" spans="2:12" ht="15.75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2:12" ht="15.75" x14ac:dyDescent="0.25">
      <c r="B17" s="43" t="s">
        <v>165</v>
      </c>
      <c r="C17" s="35"/>
      <c r="D17" s="35"/>
      <c r="E17" s="35"/>
      <c r="F17" s="35"/>
      <c r="G17" s="35"/>
      <c r="H17" s="35"/>
      <c r="I17" s="35"/>
      <c r="J17" s="35"/>
      <c r="K17" s="36"/>
      <c r="L17" s="33"/>
    </row>
    <row r="18" spans="2:12" ht="15.75" x14ac:dyDescent="0.25">
      <c r="B18" s="37">
        <v>1</v>
      </c>
      <c r="C18" s="33" t="s">
        <v>152</v>
      </c>
      <c r="D18" s="33"/>
      <c r="E18" s="33"/>
      <c r="F18" s="33"/>
      <c r="G18" s="33"/>
      <c r="H18" s="33"/>
      <c r="I18" s="33"/>
      <c r="J18" s="33"/>
      <c r="K18" s="38"/>
      <c r="L18" s="33"/>
    </row>
    <row r="19" spans="2:12" ht="15.75" x14ac:dyDescent="0.25">
      <c r="B19" s="37">
        <v>2</v>
      </c>
      <c r="C19" s="33" t="s">
        <v>153</v>
      </c>
      <c r="D19" s="33"/>
      <c r="E19" s="33"/>
      <c r="F19" s="33"/>
      <c r="G19" s="33"/>
      <c r="H19" s="33"/>
      <c r="I19" s="33"/>
      <c r="J19" s="33"/>
      <c r="K19" s="38"/>
      <c r="L19" s="33"/>
    </row>
    <row r="20" spans="2:12" ht="15.75" x14ac:dyDescent="0.25">
      <c r="B20" s="39">
        <v>3</v>
      </c>
      <c r="C20" s="40" t="s">
        <v>104</v>
      </c>
      <c r="D20" s="40"/>
      <c r="E20" s="40"/>
      <c r="F20" s="40"/>
      <c r="G20" s="40"/>
      <c r="H20" s="40"/>
      <c r="I20" s="40"/>
      <c r="J20" s="40"/>
      <c r="K20" s="41"/>
      <c r="L20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E914-0589-41FB-87EC-BD9ED4579CA3}">
  <dimension ref="B2:G17"/>
  <sheetViews>
    <sheetView showGridLines="0" tabSelected="1" workbookViewId="0">
      <pane xSplit="1" topLeftCell="B1" activePane="topRight" state="frozen"/>
      <selection pane="topRight" activeCell="K14" sqref="K14"/>
    </sheetView>
  </sheetViews>
  <sheetFormatPr defaultRowHeight="15" x14ac:dyDescent="0.25"/>
  <cols>
    <col min="1" max="1" width="1.85546875" customWidth="1"/>
    <col min="2" max="2" width="10.28515625" customWidth="1"/>
    <col min="3" max="3" width="14.7109375" customWidth="1"/>
    <col min="4" max="4" width="16.5703125" customWidth="1"/>
    <col min="5" max="6" width="17.42578125" customWidth="1"/>
    <col min="7" max="7" width="16" customWidth="1"/>
  </cols>
  <sheetData>
    <row r="2" spans="2:7" ht="20.25" thickBot="1" x14ac:dyDescent="0.35">
      <c r="B2" s="8" t="s">
        <v>151</v>
      </c>
      <c r="C2" s="8"/>
      <c r="D2" s="8"/>
    </row>
    <row r="3" spans="2:7" ht="15.75" thickTop="1" x14ac:dyDescent="0.25"/>
    <row r="4" spans="2:7" x14ac:dyDescent="0.25">
      <c r="D4" s="45" t="s">
        <v>82</v>
      </c>
      <c r="E4" s="45"/>
      <c r="F4" s="45"/>
    </row>
    <row r="5" spans="2:7" x14ac:dyDescent="0.25">
      <c r="B5" s="10"/>
      <c r="C5" s="10"/>
      <c r="D5" s="9">
        <v>2021</v>
      </c>
      <c r="E5" s="9">
        <v>2022</v>
      </c>
      <c r="F5" s="9">
        <v>2023</v>
      </c>
    </row>
    <row r="6" spans="2:7" x14ac:dyDescent="0.25">
      <c r="B6" t="s">
        <v>67</v>
      </c>
      <c r="D6" s="3">
        <f>SUMIF('Sales Register'!$B$2:$B$217,'P&amp;L Statement'!D5,'Sales Register'!$E$2:$E$217)</f>
        <v>11382371232.91955</v>
      </c>
      <c r="E6" s="3">
        <f>SUMIF('Sales Register'!$B$2:$B$217,'P&amp;L Statement'!E5,'Sales Register'!$E$2:$E$217)</f>
        <v>13438585121.506237</v>
      </c>
      <c r="F6" s="3">
        <f>SUMIF('Sales Register'!$B$2:$B$217,'P&amp;L Statement'!F5,'Sales Register'!$E$2:$E$217)</f>
        <v>15876385063.634037</v>
      </c>
    </row>
    <row r="7" spans="2:7" x14ac:dyDescent="0.25">
      <c r="B7" t="s">
        <v>83</v>
      </c>
      <c r="D7" s="3">
        <f>SUMIF('Finished Goods Register'!$B$2:$B$73,D5,'Finished Goods Register'!$I$2:$I$73)</f>
        <v>4457965548.1020775</v>
      </c>
      <c r="E7" s="3">
        <f>SUMIF('Finished Goods Register'!$B$2:$B$73,E5,'Finished Goods Register'!$I$2:$I$73)</f>
        <v>5245908505.7881918</v>
      </c>
      <c r="F7" s="3">
        <f>SUMIF('Finished Goods Register'!$B$2:$B$73,F5,'Finished Goods Register'!$I$2:$I$73)</f>
        <v>6177339079.7861776</v>
      </c>
    </row>
    <row r="8" spans="2:7" x14ac:dyDescent="0.25">
      <c r="B8" s="12" t="s">
        <v>72</v>
      </c>
      <c r="C8" s="12"/>
      <c r="D8" s="16">
        <f>D6-D7</f>
        <v>6924405684.8174725</v>
      </c>
      <c r="E8" s="16">
        <f t="shared" ref="E8:F8" si="0">E6-E7</f>
        <v>8192676615.7180452</v>
      </c>
      <c r="F8" s="16">
        <f t="shared" si="0"/>
        <v>9699045983.8478584</v>
      </c>
    </row>
    <row r="9" spans="2:7" x14ac:dyDescent="0.25">
      <c r="B9" t="s">
        <v>84</v>
      </c>
      <c r="D9" s="3">
        <f>SUMIF(Expensess!$B$2:$B$37,'P&amp;L Statement'!D5,Expensess!$H$2:$H$37)</f>
        <v>3467736</v>
      </c>
      <c r="E9" s="3">
        <f>SUMIF(Expensess!$B$2:$B$37,'P&amp;L Statement'!E5,Expensess!$H$2:$H$37)</f>
        <v>3467736</v>
      </c>
      <c r="F9" s="3">
        <f>SUMIF(Expensess!$B$2:$B$37,'P&amp;L Statement'!F5,Expensess!$H$2:$H$37)</f>
        <v>3467736</v>
      </c>
    </row>
    <row r="10" spans="2:7" x14ac:dyDescent="0.25">
      <c r="B10" s="12" t="s">
        <v>73</v>
      </c>
      <c r="C10" s="12"/>
      <c r="D10" s="16">
        <f>D8-D9</f>
        <v>6920937948.8174725</v>
      </c>
      <c r="E10" s="16">
        <f t="shared" ref="E10:F10" si="1">E8-E9</f>
        <v>8189208879.7180452</v>
      </c>
      <c r="F10" s="16">
        <f t="shared" si="1"/>
        <v>9695578247.8478584</v>
      </c>
    </row>
    <row r="11" spans="2:7" x14ac:dyDescent="0.25">
      <c r="B11" t="s">
        <v>85</v>
      </c>
      <c r="D11" s="3">
        <f>SUM('Assets Register'!L3:L9)</f>
        <v>5660392.9523809534</v>
      </c>
      <c r="E11" s="3">
        <f>SUM('Assets Register'!M3:M9)</f>
        <v>7709880.444444444</v>
      </c>
      <c r="F11" s="3">
        <f>SUM('Assets Register'!N3:N9)</f>
        <v>6416799.5873015877</v>
      </c>
      <c r="G11" s="42"/>
    </row>
    <row r="12" spans="2:7" x14ac:dyDescent="0.25">
      <c r="B12" s="12" t="s">
        <v>75</v>
      </c>
      <c r="C12" s="12"/>
      <c r="D12" s="16">
        <f>D10-D11</f>
        <v>6915277555.8650913</v>
      </c>
      <c r="E12" s="16">
        <f t="shared" ref="E12:F12" si="2">E10-E11</f>
        <v>8181498999.2736006</v>
      </c>
      <c r="F12" s="16">
        <f t="shared" si="2"/>
        <v>9689161448.2605572</v>
      </c>
    </row>
    <row r="13" spans="2:7" x14ac:dyDescent="0.25">
      <c r="B13" t="s">
        <v>86</v>
      </c>
      <c r="D13" s="3">
        <f>SUMIFS('Cash Register'!$E$2:$E$453,'Cash Register'!$B$2:$B$453,'P&amp;L Statement'!D5,'Cash Register'!$D$2:$D$453,"Interest")</f>
        <v>146113.45584999997</v>
      </c>
      <c r="E13" s="3">
        <f>SUMIFS('Cash Register'!$E$2:$E$453,'Cash Register'!$B$2:$B$453,'P&amp;L Statement'!E5,'Cash Register'!$D$2:$D$453,"Interest")</f>
        <v>211205.59304999997</v>
      </c>
      <c r="F13" s="3">
        <f>SUMIFS('Cash Register'!$E$2:$E$453,'Cash Register'!$B$2:$B$453,'P&amp;L Statement'!F5,'Cash Register'!$D$2:$D$453,"Interest")</f>
        <v>200626.79349999994</v>
      </c>
    </row>
    <row r="14" spans="2:7" x14ac:dyDescent="0.25">
      <c r="B14" s="12" t="s">
        <v>76</v>
      </c>
      <c r="C14" s="12"/>
      <c r="D14" s="16">
        <f>D12-D13</f>
        <v>6915131442.4092417</v>
      </c>
      <c r="E14" s="16">
        <f t="shared" ref="E14:F14" si="3">E12-E13</f>
        <v>8181287793.6805506</v>
      </c>
      <c r="F14" s="16">
        <f t="shared" si="3"/>
        <v>9688960821.4670563</v>
      </c>
    </row>
    <row r="15" spans="2:7" x14ac:dyDescent="0.25">
      <c r="B15" t="s">
        <v>57</v>
      </c>
      <c r="D15" s="3">
        <f>SUMIFS('Cash Register'!$E$2:$E$453,'Cash Register'!$B$2:$B$453,'P&amp;L Statement'!D5,'Cash Register'!$D$2:$D$453,'P&amp;L Statement'!$B$15)</f>
        <v>1844265555.6905432</v>
      </c>
      <c r="E15" s="3">
        <f>SUMIFS('Cash Register'!$E$2:$E$453,'Cash Register'!$B$2:$B$453,'P&amp;L Statement'!E5,'Cash Register'!$D$2:$D$453,'P&amp;L Statement'!$B$15)</f>
        <v>2181949454.5746012</v>
      </c>
      <c r="F15" s="3">
        <f>SUMIFS('Cash Register'!$E$2:$E$453,'Cash Register'!$B$2:$B$453,'P&amp;L Statement'!F5,'Cash Register'!$D$2:$D$453,'P&amp;L Statement'!$B$15)</f>
        <v>2584045851.0852628</v>
      </c>
    </row>
    <row r="16" spans="2:7" ht="15.75" thickBot="1" x14ac:dyDescent="0.3">
      <c r="B16" s="13" t="s">
        <v>77</v>
      </c>
      <c r="C16" s="13"/>
      <c r="D16" s="18">
        <f>D14-D15</f>
        <v>5070865886.7186985</v>
      </c>
      <c r="E16" s="18">
        <f t="shared" ref="E16:F16" si="4">E14-E15</f>
        <v>5999338339.1059494</v>
      </c>
      <c r="F16" s="18">
        <f t="shared" si="4"/>
        <v>7104914970.381794</v>
      </c>
    </row>
    <row r="17" ht="15.75" thickTop="1" x14ac:dyDescent="0.25"/>
  </sheetData>
  <mergeCells count="1">
    <mergeCell ref="D4:F4"/>
  </mergeCells>
  <pageMargins left="0.7" right="0.7" top="0.75" bottom="0.75" header="0.3" footer="0.3"/>
  <ignoredErrors>
    <ignoredError sqref="D9:F12 D14:F16 D13:F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3B06-EEBB-4272-9FB3-8EA9642E87A3}">
  <dimension ref="B2:G29"/>
  <sheetViews>
    <sheetView showGridLines="0" workbookViewId="0"/>
  </sheetViews>
  <sheetFormatPr defaultRowHeight="15" x14ac:dyDescent="0.25"/>
  <cols>
    <col min="1" max="1" width="2.5703125" customWidth="1"/>
    <col min="2" max="2" width="3.7109375" customWidth="1"/>
    <col min="3" max="3" width="16.42578125" customWidth="1"/>
    <col min="4" max="4" width="13" customWidth="1"/>
    <col min="5" max="7" width="18.85546875" customWidth="1"/>
  </cols>
  <sheetData>
    <row r="2" spans="2:7" ht="20.25" thickBot="1" x14ac:dyDescent="0.35">
      <c r="B2" s="8" t="s">
        <v>87</v>
      </c>
      <c r="C2" s="8"/>
      <c r="D2" s="8"/>
    </row>
    <row r="3" spans="2:7" ht="15.75" thickTop="1" x14ac:dyDescent="0.25"/>
    <row r="4" spans="2:7" x14ac:dyDescent="0.25">
      <c r="E4" s="45" t="s">
        <v>82</v>
      </c>
      <c r="F4" s="45"/>
      <c r="G4" s="45"/>
    </row>
    <row r="5" spans="2:7" x14ac:dyDescent="0.25">
      <c r="B5" s="10"/>
      <c r="C5" s="10"/>
      <c r="D5" s="10"/>
      <c r="E5" s="9">
        <v>2021</v>
      </c>
      <c r="F5" s="9">
        <v>2022</v>
      </c>
      <c r="G5" s="9">
        <v>2023</v>
      </c>
    </row>
    <row r="6" spans="2:7" x14ac:dyDescent="0.25">
      <c r="B6" s="14" t="s">
        <v>88</v>
      </c>
      <c r="C6" s="15"/>
    </row>
    <row r="7" spans="2:7" x14ac:dyDescent="0.25">
      <c r="C7" t="s">
        <v>89</v>
      </c>
      <c r="E7" s="3">
        <f>SUMIFS('Cash Register'!$E$2:$E$453,'Cash Register'!$B$2:$B$453,E$5,'Cash Register'!$D$2:$D$453,"Sales")</f>
        <v>11048579372.950651</v>
      </c>
      <c r="F7" s="3">
        <f>SUMIFS('Cash Register'!$E$2:$E$453,'Cash Register'!$B$2:$B$453,F$5,'Cash Register'!$D$2:$D$453,"Sales")</f>
        <v>13378028613.141556</v>
      </c>
      <c r="G7" s="3">
        <f>SUMIFS('Cash Register'!$E$2:$E$453,'Cash Register'!$B$2:$B$453,G$5,'Cash Register'!$D$2:$D$453,"Sales")</f>
        <v>15804550148.862669</v>
      </c>
    </row>
    <row r="8" spans="2:7" x14ac:dyDescent="0.25">
      <c r="C8" t="s">
        <v>90</v>
      </c>
      <c r="E8" s="3">
        <f>SUMIFS('Cash Register'!$E$2:$E$453,'Cash Register'!$B$2:$B$453,E$5,'Cash Register'!$D$2:$D$453,"Equity")</f>
        <v>13569716</v>
      </c>
      <c r="F8" s="3">
        <f>SUMIFS('Cash Register'!$E$2:$E$453,'Cash Register'!$B$2:$B$453,F$5,'Cash Register'!$D$2:$D$453,"Equity")</f>
        <v>0</v>
      </c>
      <c r="G8" s="3">
        <f>SUMIFS('Cash Register'!$E$2:$E$453,'Cash Register'!$B$2:$B$453,G$5,'Cash Register'!$D$2:$D$453,"Equity")</f>
        <v>0</v>
      </c>
    </row>
    <row r="9" spans="2:7" x14ac:dyDescent="0.25">
      <c r="C9" t="s">
        <v>91</v>
      </c>
      <c r="E9" s="3">
        <f>SUMIFS('Cash Register'!$E$2:$E$453,'Cash Register'!$B$2:$B$453,E$5,'Cash Register'!$D$2:$D$453,"Loan")</f>
        <v>1435706</v>
      </c>
      <c r="F9" s="3">
        <f>SUMIFS('Cash Register'!$E$2:$E$453,'Cash Register'!$B$2:$B$453,F$5,'Cash Register'!$D$2:$D$453,"Loan")</f>
        <v>767951</v>
      </c>
      <c r="G9" s="3">
        <f>SUMIFS('Cash Register'!$E$2:$E$453,'Cash Register'!$B$2:$B$453,G$5,'Cash Register'!$D$2:$D$453,"Loan")</f>
        <v>0</v>
      </c>
    </row>
    <row r="10" spans="2:7" x14ac:dyDescent="0.25">
      <c r="B10" s="11"/>
      <c r="C10" s="12" t="s">
        <v>106</v>
      </c>
      <c r="D10" s="12"/>
      <c r="E10" s="16">
        <f>SUM(E7:E9)</f>
        <v>11063584794.950651</v>
      </c>
      <c r="F10" s="16">
        <f t="shared" ref="F10:G10" si="0">SUM(F7:F9)</f>
        <v>13378796564.141556</v>
      </c>
      <c r="G10" s="16">
        <f t="shared" si="0"/>
        <v>15804550148.862669</v>
      </c>
    </row>
    <row r="11" spans="2:7" x14ac:dyDescent="0.25">
      <c r="E11" s="3"/>
      <c r="F11" s="3"/>
      <c r="G11" s="3"/>
    </row>
    <row r="12" spans="2:7" x14ac:dyDescent="0.25">
      <c r="B12" s="9" t="s">
        <v>92</v>
      </c>
      <c r="C12" s="10"/>
      <c r="E12" s="3"/>
      <c r="F12" s="3"/>
      <c r="G12" s="3"/>
    </row>
    <row r="13" spans="2:7" x14ac:dyDescent="0.25">
      <c r="C13" t="s">
        <v>94</v>
      </c>
      <c r="E13" s="3">
        <f>SUMIFS('Cash Register'!$E$2:$E$453,'Cash Register'!$B$2:$B$453,E$5,'Cash Register'!$D$2:$D$453,"Fixed Assets")</f>
        <v>12369832</v>
      </c>
      <c r="F13" s="3">
        <f>SUMIFS('Cash Register'!$E$2:$E$453,'Cash Register'!$B$2:$B$453,F$5,'Cash Register'!$D$2:$D$453,"Fixed Assets")</f>
        <v>7539764</v>
      </c>
      <c r="G13" s="3">
        <f>SUMIFS('Cash Register'!$E$2:$E$453,'Cash Register'!$B$2:$B$453,G$5,'Cash Register'!$D$2:$D$453,"Fixed Assets")</f>
        <v>2415034</v>
      </c>
    </row>
    <row r="14" spans="2:7" x14ac:dyDescent="0.25">
      <c r="C14" t="s">
        <v>93</v>
      </c>
      <c r="E14" s="3">
        <f>SUMIFS('Cash Register'!$E$2:$E$453,'Cash Register'!$B$2:$B$453,E$5,'Cash Register'!$D$2:$D$453,"Raw Material")</f>
        <v>4352220624.8632212</v>
      </c>
      <c r="F14" s="3">
        <f>SUMIFS('Cash Register'!$E$2:$E$453,'Cash Register'!$B$2:$B$453,F$5,'Cash Register'!$D$2:$D$453,"Raw Material")</f>
        <v>5871032097.0612841</v>
      </c>
      <c r="G14" s="3">
        <f>SUMIFS('Cash Register'!$E$2:$E$453,'Cash Register'!$B$2:$B$453,G$5,'Cash Register'!$D$2:$D$453,"Raw Material")</f>
        <v>7227571968.500165</v>
      </c>
    </row>
    <row r="15" spans="2:7" x14ac:dyDescent="0.25">
      <c r="C15" t="s">
        <v>95</v>
      </c>
      <c r="E15" s="3">
        <f>SUMIFS('Cash Register'!$E$2:$E$453,'Cash Register'!$B$2:$B$453,E$5,'Cash Register'!$D$2:$D$453,"Expenses")</f>
        <v>3346801</v>
      </c>
      <c r="F15" s="3">
        <f>SUMIFS('Cash Register'!$E$2:$E$453,'Cash Register'!$B$2:$B$453,F$5,'Cash Register'!$D$2:$D$453,"Expenses")</f>
        <v>3467736</v>
      </c>
      <c r="G15" s="3">
        <f>SUMIFS('Cash Register'!$E$2:$E$453,'Cash Register'!$B$2:$B$453,G$5,'Cash Register'!$D$2:$D$453,"Expenses")</f>
        <v>3467736</v>
      </c>
    </row>
    <row r="16" spans="2:7" x14ac:dyDescent="0.25">
      <c r="C16" t="s">
        <v>96</v>
      </c>
      <c r="E16" s="3">
        <f>SUMIFS('Cash Register'!$E$2:$E$453,'Cash Register'!$B$2:$B$453,E$5,'Cash Register'!$D$2:$D$453,"Interest")</f>
        <v>146113.45584999997</v>
      </c>
      <c r="F16" s="3">
        <f>SUMIFS('Cash Register'!$E$2:$E$453,'Cash Register'!$B$2:$B$453,F$5,'Cash Register'!$D$2:$D$453,"Interest")</f>
        <v>211205.59304999997</v>
      </c>
      <c r="G16" s="3">
        <f>SUMIFS('Cash Register'!$E$2:$E$453,'Cash Register'!$B$2:$B$453,G$5,'Cash Register'!$D$2:$D$453,"Interest")</f>
        <v>200626.79349999994</v>
      </c>
    </row>
    <row r="17" spans="2:7" x14ac:dyDescent="0.25">
      <c r="C17" t="s">
        <v>98</v>
      </c>
      <c r="E17" s="3">
        <f>SUMIFS('Cash Register'!$E$2:$E$453,'Cash Register'!$B$2:$B$453,E$5,'Cash Register'!$D$2:$D$453,"Loan Repayment")</f>
        <v>0</v>
      </c>
      <c r="F17" s="3">
        <f>SUMIFS('Cash Register'!$E$2:$E$453,'Cash Register'!$B$2:$B$453,F$5,'Cash Register'!$D$2:$D$453,"Loan Repayment")</f>
        <v>825460</v>
      </c>
      <c r="G17" s="3">
        <f>SUMIFS('Cash Register'!$E$2:$E$453,'Cash Register'!$B$2:$B$453,G$5,'Cash Register'!$D$2:$D$453,"Loan Repayment")</f>
        <v>610246</v>
      </c>
    </row>
    <row r="18" spans="2:7" x14ac:dyDescent="0.25">
      <c r="C18" t="s">
        <v>97</v>
      </c>
      <c r="E18" s="3">
        <f>SUMIFS('Cash Register'!$E$2:$E$453,'Cash Register'!$B$2:$B$453,E$5,'Cash Register'!$D$2:$D$453,"Dividend")</f>
        <v>0</v>
      </c>
      <c r="F18" s="3">
        <f>SUMIFS('Cash Register'!$E$2:$E$453,'Cash Register'!$B$2:$B$453,F$5,'Cash Register'!$D$2:$D$453,"Dividend")</f>
        <v>7130072</v>
      </c>
      <c r="G18" s="3">
        <f>SUMIFS('Cash Register'!$E$2:$E$453,'Cash Register'!$B$2:$B$453,G$5,'Cash Register'!$D$2:$D$453,"Dividend")</f>
        <v>9803849</v>
      </c>
    </row>
    <row r="19" spans="2:7" x14ac:dyDescent="0.25">
      <c r="C19" t="s">
        <v>99</v>
      </c>
      <c r="E19" s="3">
        <f>SUMIFS('Cash Register'!$E$2:$E$453,'Cash Register'!$B$2:$B$453,E$5,'Cash Register'!$D$2:$D$453,"Tax")</f>
        <v>1844265555.6905432</v>
      </c>
      <c r="F19" s="3">
        <f>SUMIFS('Cash Register'!$E$2:$E$453,'Cash Register'!$B$2:$B$453,F$5,'Cash Register'!$D$2:$D$453,"Tax")</f>
        <v>2181949454.5746012</v>
      </c>
      <c r="G19" s="3">
        <f>SUMIFS('Cash Register'!$E$2:$E$453,'Cash Register'!$B$2:$B$453,G$5,'Cash Register'!$D$2:$D$453,"Tax")</f>
        <v>2584045851.0852628</v>
      </c>
    </row>
    <row r="20" spans="2:7" x14ac:dyDescent="0.25">
      <c r="B20" s="11"/>
      <c r="C20" s="12" t="s">
        <v>107</v>
      </c>
      <c r="D20" s="12"/>
      <c r="E20" s="16">
        <f>SUM(E13:E19)</f>
        <v>6212348927.009614</v>
      </c>
      <c r="F20" s="16">
        <f t="shared" ref="F20:G20" si="1">SUM(F13:F19)</f>
        <v>8072155789.2289352</v>
      </c>
      <c r="G20" s="16">
        <f t="shared" si="1"/>
        <v>9828115311.3789272</v>
      </c>
    </row>
    <row r="21" spans="2:7" x14ac:dyDescent="0.25">
      <c r="E21" s="3"/>
      <c r="F21" s="3"/>
      <c r="G21" s="3"/>
    </row>
    <row r="22" spans="2:7" x14ac:dyDescent="0.25">
      <c r="B22" s="14" t="s">
        <v>100</v>
      </c>
      <c r="C22" s="14"/>
      <c r="D22" s="14"/>
      <c r="E22" s="17">
        <f>E10-E20</f>
        <v>4851235867.9410372</v>
      </c>
      <c r="F22" s="17">
        <f t="shared" ref="F22:G22" si="2">F10-F20</f>
        <v>5306640774.9126205</v>
      </c>
      <c r="G22" s="17">
        <f t="shared" si="2"/>
        <v>5976434837.4837418</v>
      </c>
    </row>
    <row r="23" spans="2:7" x14ac:dyDescent="0.25">
      <c r="E23" s="3"/>
      <c r="F23" s="3"/>
      <c r="G23" s="3"/>
    </row>
    <row r="24" spans="2:7" x14ac:dyDescent="0.25">
      <c r="E24" s="3"/>
      <c r="F24" s="3"/>
      <c r="G24" s="3"/>
    </row>
    <row r="25" spans="2:7" x14ac:dyDescent="0.25">
      <c r="B25" s="9" t="s">
        <v>101</v>
      </c>
      <c r="C25" s="9"/>
      <c r="E25" s="3"/>
      <c r="F25" s="3"/>
      <c r="G25" s="3"/>
    </row>
    <row r="26" spans="2:7" x14ac:dyDescent="0.25">
      <c r="C26" t="s">
        <v>102</v>
      </c>
      <c r="E26" s="3">
        <v>0</v>
      </c>
      <c r="F26" s="3">
        <f>E28</f>
        <v>4851235867.9410372</v>
      </c>
      <c r="G26" s="3">
        <f>F28</f>
        <v>10157876642.853657</v>
      </c>
    </row>
    <row r="27" spans="2:7" x14ac:dyDescent="0.25">
      <c r="C27" t="s">
        <v>100</v>
      </c>
      <c r="E27" s="3">
        <f>E22</f>
        <v>4851235867.9410372</v>
      </c>
      <c r="F27" s="3">
        <f t="shared" ref="F27:G27" si="3">F22</f>
        <v>5306640774.9126205</v>
      </c>
      <c r="G27" s="3">
        <f t="shared" si="3"/>
        <v>5976434837.4837418</v>
      </c>
    </row>
    <row r="28" spans="2:7" ht="15.75" thickBot="1" x14ac:dyDescent="0.3">
      <c r="B28" s="13"/>
      <c r="C28" s="13" t="s">
        <v>103</v>
      </c>
      <c r="D28" s="13"/>
      <c r="E28" s="18">
        <f>E27+E26</f>
        <v>4851235867.9410372</v>
      </c>
      <c r="F28" s="18">
        <f t="shared" ref="F28:G28" si="4">F27+F26</f>
        <v>10157876642.853657</v>
      </c>
      <c r="G28" s="18">
        <f t="shared" si="4"/>
        <v>16134311480.337399</v>
      </c>
    </row>
    <row r="29" spans="2:7" ht="15.75" thickTop="1" x14ac:dyDescent="0.25"/>
  </sheetData>
  <mergeCells count="1">
    <mergeCell ref="E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D212-DD50-4C1A-8972-2026AB48F2E6}">
  <dimension ref="B2:K37"/>
  <sheetViews>
    <sheetView showGridLines="0" workbookViewId="0"/>
  </sheetViews>
  <sheetFormatPr defaultRowHeight="15" x14ac:dyDescent="0.25"/>
  <cols>
    <col min="1" max="1" width="2.5703125" customWidth="1"/>
    <col min="2" max="2" width="3.7109375" customWidth="1"/>
    <col min="3" max="3" width="16.42578125" customWidth="1"/>
    <col min="4" max="4" width="13" customWidth="1"/>
    <col min="5" max="7" width="18.85546875" customWidth="1"/>
    <col min="10" max="10" width="13.42578125" bestFit="1" customWidth="1"/>
    <col min="11" max="11" width="12.5703125" bestFit="1" customWidth="1"/>
  </cols>
  <sheetData>
    <row r="2" spans="2:11" ht="20.25" thickBot="1" x14ac:dyDescent="0.35">
      <c r="B2" s="8" t="s">
        <v>104</v>
      </c>
      <c r="C2" s="8"/>
      <c r="D2" s="8"/>
    </row>
    <row r="3" spans="2:11" ht="15.75" thickTop="1" x14ac:dyDescent="0.25"/>
    <row r="4" spans="2:11" x14ac:dyDescent="0.25">
      <c r="E4" s="45" t="s">
        <v>105</v>
      </c>
      <c r="F4" s="45"/>
      <c r="G4" s="45"/>
    </row>
    <row r="5" spans="2:11" x14ac:dyDescent="0.25">
      <c r="B5" s="10"/>
      <c r="C5" s="10"/>
      <c r="D5" s="10"/>
      <c r="E5" s="9">
        <v>2021</v>
      </c>
      <c r="F5" s="9">
        <v>2022</v>
      </c>
      <c r="G5" s="9">
        <v>2023</v>
      </c>
    </row>
    <row r="6" spans="2:11" x14ac:dyDescent="0.25">
      <c r="B6" s="14" t="s">
        <v>108</v>
      </c>
      <c r="C6" s="15"/>
    </row>
    <row r="7" spans="2:11" x14ac:dyDescent="0.25">
      <c r="C7" s="4" t="s">
        <v>109</v>
      </c>
    </row>
    <row r="8" spans="2:11" x14ac:dyDescent="0.25">
      <c r="C8" t="s">
        <v>6</v>
      </c>
      <c r="E8" s="3">
        <f>SUMIF('Assets Register'!$C$3:$C$9,E5,'Assets Register'!$F$3:$F$9)-SUM('Assets Register'!L3:L9)</f>
        <v>6709439.0476190466</v>
      </c>
      <c r="F8" s="3">
        <f>SUMIF('Assets Register'!$C$3:$C$9,F5,'Assets Register'!$F$3:$F$9)-SUM('Assets Register'!M3:M9)+E8</f>
        <v>6539322.6031746026</v>
      </c>
      <c r="G8" s="3">
        <f>SUMIF('Assets Register'!$C$3:$C$9,G5,'Assets Register'!$F$3:$F$9)-SUM('Assets Register'!N3:N9)+F8</f>
        <v>2537557.0158730149</v>
      </c>
    </row>
    <row r="9" spans="2:11" x14ac:dyDescent="0.25">
      <c r="C9" s="4" t="s">
        <v>137</v>
      </c>
      <c r="D9" s="4"/>
      <c r="E9" s="19">
        <f>SUM(E8)</f>
        <v>6709439.0476190466</v>
      </c>
      <c r="F9" s="19">
        <f t="shared" ref="F9:G9" si="0">SUM(F8)</f>
        <v>6539322.6031746026</v>
      </c>
      <c r="G9" s="19">
        <f t="shared" si="0"/>
        <v>2537557.0158730149</v>
      </c>
    </row>
    <row r="10" spans="2:11" x14ac:dyDescent="0.25">
      <c r="C10" s="4" t="s">
        <v>110</v>
      </c>
      <c r="E10" s="3"/>
      <c r="F10" s="3"/>
      <c r="G10" s="3"/>
    </row>
    <row r="11" spans="2:11" x14ac:dyDescent="0.25">
      <c r="C11" t="s">
        <v>111</v>
      </c>
      <c r="E11" s="3">
        <f>SUMIF('Raw Goods Register'!$B$2:$B$109,E5,'Raw Goods Register'!$I$2:$I$109)</f>
        <v>209581948.7517409</v>
      </c>
      <c r="F11" s="3">
        <f>SUMIF('Raw Goods Register'!$B$2:$B$109,F5,'Raw Goods Register'!$I$2:$I$109)+E11</f>
        <v>627942088.31301117</v>
      </c>
      <c r="G11" s="3">
        <f>SUMIF('Raw Goods Register'!$B$2:$B$109,G5,'Raw Goods Register'!$I$2:$I$109)+F11</f>
        <v>1332250216.2718129</v>
      </c>
      <c r="J11" s="3"/>
    </row>
    <row r="12" spans="2:11" x14ac:dyDescent="0.25">
      <c r="C12" t="s">
        <v>112</v>
      </c>
      <c r="E12" s="3">
        <f>SUMIF('Finished Goods Register'!$B$2:$B$73,E5,'Finished Goods Register'!$H$2:$H$73)</f>
        <v>196764121.67090547</v>
      </c>
      <c r="F12" s="3">
        <f>SUMIF('Finished Goods Register'!$B$2:$B$73,F5,'Finished Goods Register'!$H$2:$H$73)+E12</f>
        <v>518521877.86690277</v>
      </c>
      <c r="G12" s="3">
        <f>SUMIF('Finished Goods Register'!$B$2:$B$73,G5,'Finished Goods Register'!$H$2:$H$73)+F12</f>
        <v>1005642038.3719146</v>
      </c>
      <c r="J12" s="3"/>
    </row>
    <row r="13" spans="2:11" x14ac:dyDescent="0.25">
      <c r="C13" t="s">
        <v>113</v>
      </c>
      <c r="E13" s="3">
        <f>'P&amp;L Statement'!D6-'Cash Flow'!E7</f>
        <v>333791859.96889877</v>
      </c>
      <c r="F13" s="3">
        <f>'P&amp;L Statement'!E6-'Cash Flow'!F7+E13</f>
        <v>394348368.33358002</v>
      </c>
      <c r="G13" s="3">
        <f>'P&amp;L Statement'!F6-'Cash Flow'!G7+F13</f>
        <v>466183283.10494804</v>
      </c>
      <c r="J13" s="3"/>
      <c r="K13" s="3"/>
    </row>
    <row r="14" spans="2:11" x14ac:dyDescent="0.25">
      <c r="C14" t="s">
        <v>101</v>
      </c>
      <c r="E14" s="3">
        <f>'Cash Flow'!E28</f>
        <v>4851235867.9410372</v>
      </c>
      <c r="F14" s="3">
        <f>'Cash Flow'!F28</f>
        <v>10157876642.853657</v>
      </c>
      <c r="G14" s="3">
        <f>'Cash Flow'!G28</f>
        <v>16134311480.337399</v>
      </c>
      <c r="J14" s="3"/>
    </row>
    <row r="15" spans="2:11" x14ac:dyDescent="0.25">
      <c r="C15" s="4" t="s">
        <v>136</v>
      </c>
      <c r="D15" s="4"/>
      <c r="E15" s="19">
        <f>SUM(E11:E14)</f>
        <v>5591373798.3325825</v>
      </c>
      <c r="F15" s="19">
        <f t="shared" ref="F15:G15" si="1">SUM(F11:F14)</f>
        <v>11698688977.367151</v>
      </c>
      <c r="G15" s="19">
        <f t="shared" si="1"/>
        <v>18938387018.086075</v>
      </c>
    </row>
    <row r="16" spans="2:11" x14ac:dyDescent="0.25">
      <c r="B16" s="12"/>
      <c r="C16" s="12" t="s">
        <v>124</v>
      </c>
      <c r="D16" s="12"/>
      <c r="E16" s="16">
        <f>E9+E15</f>
        <v>5598083237.3802013</v>
      </c>
      <c r="F16" s="16">
        <f>F9+F15</f>
        <v>11705228299.970325</v>
      </c>
      <c r="G16" s="16">
        <f>G9+G15</f>
        <v>18940924575.101948</v>
      </c>
    </row>
    <row r="17" spans="2:7" x14ac:dyDescent="0.25">
      <c r="E17" s="3"/>
      <c r="F17" s="3"/>
      <c r="G17" s="3"/>
    </row>
    <row r="18" spans="2:7" x14ac:dyDescent="0.25">
      <c r="B18" s="9" t="s">
        <v>41</v>
      </c>
      <c r="C18" s="10"/>
      <c r="E18" s="3"/>
      <c r="F18" s="3"/>
      <c r="G18" s="3"/>
    </row>
    <row r="19" spans="2:7" x14ac:dyDescent="0.25">
      <c r="C19" t="s">
        <v>90</v>
      </c>
      <c r="E19" s="3">
        <f>SUMIFS('Cash Register'!$E$2:$E$453,'Cash Register'!$B$2:$B$453,E5,'Cash Register'!$D$2:$D$453,"Equity")</f>
        <v>13569716</v>
      </c>
      <c r="F19" s="3">
        <f>SUMIFS('Cash Register'!$E$2:$E$453,'Cash Register'!$B$2:$B$453,F5,'Cash Register'!$D$2:$D$453,"Equity")+E19</f>
        <v>13569716</v>
      </c>
      <c r="G19" s="3">
        <f>SUMIFS('Cash Register'!$E$2:$E$453,'Cash Register'!$B$2:$B$453,G5,'Cash Register'!$D$2:$D$453,"Equity")+F19</f>
        <v>13569716</v>
      </c>
    </row>
    <row r="20" spans="2:7" x14ac:dyDescent="0.25">
      <c r="C20" t="s">
        <v>77</v>
      </c>
      <c r="E20" s="3">
        <f>'P&amp;L Statement'!D16</f>
        <v>5070865886.7186985</v>
      </c>
      <c r="F20" s="3">
        <f>'P&amp;L Statement'!E16+E20</f>
        <v>11070204225.824648</v>
      </c>
      <c r="G20" s="3">
        <f>'P&amp;L Statement'!F16+F20</f>
        <v>18175119196.206444</v>
      </c>
    </row>
    <row r="21" spans="2:7" x14ac:dyDescent="0.25">
      <c r="C21" t="s">
        <v>37</v>
      </c>
      <c r="E21" s="3">
        <f>'Cash Flow'!E18</f>
        <v>0</v>
      </c>
      <c r="F21" s="3">
        <f>'Cash Flow'!F18+E21</f>
        <v>7130072</v>
      </c>
      <c r="G21" s="3">
        <f>'Cash Flow'!G18+F21</f>
        <v>16933921</v>
      </c>
    </row>
    <row r="22" spans="2:7" x14ac:dyDescent="0.25">
      <c r="B22" s="12"/>
      <c r="C22" s="12" t="s">
        <v>125</v>
      </c>
      <c r="D22" s="12"/>
      <c r="E22" s="16">
        <f>E19+E20-E21</f>
        <v>5084435602.7186985</v>
      </c>
      <c r="F22" s="16">
        <f t="shared" ref="F22:G22" si="2">F19+F20-F21</f>
        <v>11076643869.824648</v>
      </c>
      <c r="G22" s="16">
        <f t="shared" si="2"/>
        <v>18171754991.206444</v>
      </c>
    </row>
    <row r="23" spans="2:7" x14ac:dyDescent="0.25">
      <c r="E23" s="3"/>
      <c r="F23" s="3"/>
      <c r="G23" s="3"/>
    </row>
    <row r="24" spans="2:7" x14ac:dyDescent="0.25">
      <c r="B24" s="9" t="s">
        <v>126</v>
      </c>
      <c r="C24" s="10"/>
      <c r="E24" s="3"/>
      <c r="F24" s="3"/>
      <c r="G24" s="3"/>
    </row>
    <row r="25" spans="2:7" x14ac:dyDescent="0.25">
      <c r="C25" s="4" t="s">
        <v>127</v>
      </c>
      <c r="E25" s="3"/>
      <c r="F25" s="3"/>
      <c r="G25" s="3"/>
    </row>
    <row r="26" spans="2:7" x14ac:dyDescent="0.25">
      <c r="C26" t="s">
        <v>128</v>
      </c>
      <c r="E26" s="3">
        <f>'Cash Flow'!E9-'Cash Flow'!E17</f>
        <v>1435706</v>
      </c>
      <c r="F26" s="3">
        <f>'Cash Flow'!F9-'Cash Flow'!F17+E26</f>
        <v>1378197</v>
      </c>
      <c r="G26" s="3">
        <f>'Cash Flow'!G9-'Cash Flow'!G17+F26</f>
        <v>767951</v>
      </c>
    </row>
    <row r="27" spans="2:7" x14ac:dyDescent="0.25">
      <c r="C27" s="4" t="s">
        <v>129</v>
      </c>
      <c r="E27" s="19">
        <f>SUM(E26)</f>
        <v>1435706</v>
      </c>
      <c r="F27" s="19">
        <f t="shared" ref="F27:G27" si="3">SUM(F26)</f>
        <v>1378197</v>
      </c>
      <c r="G27" s="19">
        <f t="shared" si="3"/>
        <v>767951</v>
      </c>
    </row>
    <row r="28" spans="2:7" x14ac:dyDescent="0.25">
      <c r="C28" s="4" t="s">
        <v>132</v>
      </c>
      <c r="E28" s="3"/>
      <c r="F28" s="3"/>
      <c r="G28" s="3"/>
    </row>
    <row r="29" spans="2:7" x14ac:dyDescent="0.25">
      <c r="C29" t="s">
        <v>130</v>
      </c>
      <c r="E29" s="3">
        <f>SUMIF('Raw Goods Register'!$B$2:$B$109,E5,'Raw Goods Register'!$D$2:$D$109)-'Cash Flow'!E14</f>
        <v>512090993.66150284</v>
      </c>
      <c r="F29" s="3">
        <f>SUMIF('Raw Goods Register'!$B$2:$B$109,F5,'Raw Goods Register'!$D$2:$D$109)-'Cash Flow'!F14+E29</f>
        <v>627085298.14567947</v>
      </c>
      <c r="G29" s="3">
        <f>SUMIF('Raw Goods Register'!$B$2:$B$109,G5,'Raw Goods Register'!$D$2:$D$109)-'Cash Flow'!G14+F29</f>
        <v>768280697.89550591</v>
      </c>
    </row>
    <row r="30" spans="2:7" x14ac:dyDescent="0.25">
      <c r="C30" t="s">
        <v>131</v>
      </c>
      <c r="E30" s="3">
        <f>SUMIF(Expensess!$B$2:$B$37,E5,Expensess!$H$2:$H$37)-'Cash Flow'!E15</f>
        <v>120935</v>
      </c>
      <c r="F30" s="3">
        <f>SUMIF(Expensess!$B$2:$B$37,F5,Expensess!$H$2:$H$37)-'Cash Flow'!F15+E30</f>
        <v>120935</v>
      </c>
      <c r="G30" s="3">
        <f>SUMIF(Expensess!$B$2:$B$37,G5,Expensess!$H$2:$H$37)-'Cash Flow'!G15+F30</f>
        <v>120935</v>
      </c>
    </row>
    <row r="31" spans="2:7" x14ac:dyDescent="0.25">
      <c r="C31" s="4" t="s">
        <v>132</v>
      </c>
      <c r="E31" s="19">
        <f>E29+E30</f>
        <v>512211928.66150284</v>
      </c>
      <c r="F31" s="19">
        <f t="shared" ref="F31:G31" si="4">F29+F30</f>
        <v>627206233.14567947</v>
      </c>
      <c r="G31" s="19">
        <f t="shared" si="4"/>
        <v>768401632.89550591</v>
      </c>
    </row>
    <row r="32" spans="2:7" x14ac:dyDescent="0.25">
      <c r="B32" s="12"/>
      <c r="C32" s="12" t="s">
        <v>134</v>
      </c>
      <c r="D32" s="12"/>
      <c r="E32" s="16">
        <f>E31+E27</f>
        <v>513647634.66150284</v>
      </c>
      <c r="F32" s="16">
        <f t="shared" ref="F32:G32" si="5">F31+F27</f>
        <v>628584430.14567947</v>
      </c>
      <c r="G32" s="16">
        <f t="shared" si="5"/>
        <v>769169583.89550591</v>
      </c>
    </row>
    <row r="33" spans="2:7" x14ac:dyDescent="0.25">
      <c r="B33" s="4"/>
      <c r="E33" s="3"/>
      <c r="F33" s="3"/>
      <c r="G33" s="3"/>
    </row>
    <row r="34" spans="2:7" x14ac:dyDescent="0.25">
      <c r="B34" s="12" t="s">
        <v>133</v>
      </c>
      <c r="C34" s="12"/>
      <c r="D34" s="12"/>
      <c r="E34" s="16">
        <f>E22+E32</f>
        <v>5598083237.3802013</v>
      </c>
      <c r="F34" s="16">
        <f t="shared" ref="F34:G34" si="6">F22+F32</f>
        <v>11705228299.970327</v>
      </c>
      <c r="G34" s="16">
        <f t="shared" si="6"/>
        <v>18940924575.101952</v>
      </c>
    </row>
    <row r="35" spans="2:7" x14ac:dyDescent="0.25">
      <c r="E35" s="3"/>
      <c r="F35" s="3"/>
      <c r="G35" s="3"/>
    </row>
    <row r="36" spans="2:7" ht="15.75" thickBot="1" x14ac:dyDescent="0.3">
      <c r="B36" s="13" t="s">
        <v>135</v>
      </c>
      <c r="C36" s="13"/>
      <c r="D36" s="13"/>
      <c r="E36" s="18">
        <f>E16-E34</f>
        <v>0</v>
      </c>
      <c r="F36" s="18">
        <f t="shared" ref="F36:G36" si="7">F16-F34</f>
        <v>0</v>
      </c>
      <c r="G36" s="18">
        <f t="shared" si="7"/>
        <v>0</v>
      </c>
    </row>
    <row r="37" spans="2:7" ht="15.75" thickTop="1" x14ac:dyDescent="0.25"/>
  </sheetData>
  <mergeCells count="1">
    <mergeCell ref="E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417-B4E5-4A01-B751-F95EC716C057}">
  <dimension ref="A1:D12"/>
  <sheetViews>
    <sheetView workbookViewId="0">
      <selection sqref="A1:C1"/>
    </sheetView>
  </sheetViews>
  <sheetFormatPr defaultRowHeight="15" x14ac:dyDescent="0.25"/>
  <cols>
    <col min="1" max="1" width="26.7109375" customWidth="1"/>
    <col min="2" max="3" width="23.140625" customWidth="1"/>
    <col min="4" max="4" width="23.28515625" customWidth="1"/>
  </cols>
  <sheetData>
    <row r="1" spans="1:4" x14ac:dyDescent="0.25">
      <c r="A1" s="47" t="s">
        <v>119</v>
      </c>
      <c r="B1" s="47"/>
      <c r="C1" s="47"/>
    </row>
    <row r="2" spans="1:4" x14ac:dyDescent="0.25">
      <c r="B2" s="46" t="s">
        <v>117</v>
      </c>
      <c r="C2" s="46"/>
    </row>
    <row r="3" spans="1:4" x14ac:dyDescent="0.25">
      <c r="A3" t="s">
        <v>118</v>
      </c>
      <c r="B3" t="s">
        <v>12</v>
      </c>
      <c r="C3" t="s">
        <v>13</v>
      </c>
      <c r="D3" s="3" t="s">
        <v>120</v>
      </c>
    </row>
    <row r="4" spans="1:4" x14ac:dyDescent="0.25">
      <c r="A4" t="s">
        <v>7</v>
      </c>
      <c r="B4">
        <v>250</v>
      </c>
      <c r="C4">
        <v>211</v>
      </c>
      <c r="D4" s="3">
        <f>VLOOKUP(A4,'Raw Goods Register'!C2:$F$109,4,FALSE)</f>
        <v>379</v>
      </c>
    </row>
    <row r="5" spans="1:4" x14ac:dyDescent="0.25">
      <c r="A5" t="s">
        <v>9</v>
      </c>
      <c r="B5">
        <v>10</v>
      </c>
      <c r="C5">
        <v>10</v>
      </c>
      <c r="D5" s="3">
        <f>VLOOKUP(A5,'Raw Goods Register'!C3:$F$109,4,FALSE)</f>
        <v>250</v>
      </c>
    </row>
    <row r="6" spans="1:4" x14ac:dyDescent="0.25">
      <c r="A6" t="s">
        <v>10</v>
      </c>
      <c r="B6">
        <v>0</v>
      </c>
      <c r="C6">
        <v>29</v>
      </c>
      <c r="D6" s="3">
        <f>VLOOKUP(A6,'Raw Goods Register'!C4:$F$109,4,FALSE)</f>
        <v>548</v>
      </c>
    </row>
    <row r="7" spans="1:4" x14ac:dyDescent="0.25">
      <c r="A7" t="s">
        <v>121</v>
      </c>
      <c r="B7">
        <f>($D4*B4/1000)+($D5*B5/1000)+($D6*B6/1000)</f>
        <v>97.25</v>
      </c>
      <c r="C7">
        <f>($D4*C4/1000)+($D5*C5/1000)+($D6*C6/1000)</f>
        <v>98.36099999999999</v>
      </c>
    </row>
    <row r="10" spans="1:4" x14ac:dyDescent="0.25">
      <c r="A10" s="4" t="s">
        <v>117</v>
      </c>
      <c r="B10" s="4" t="s">
        <v>122</v>
      </c>
    </row>
    <row r="11" spans="1:4" x14ac:dyDescent="0.25">
      <c r="A11" t="str" cm="1">
        <f t="array" ref="A11:A12">TRANSPOSE(B3:C3)</f>
        <v>Unscented Candle</v>
      </c>
      <c r="B11" s="3" cm="1">
        <f t="array" ref="B11:B12">TRANSPOSE(B7:C7)</f>
        <v>97.25</v>
      </c>
    </row>
    <row r="12" spans="1:4" x14ac:dyDescent="0.25">
      <c r="A12" t="str">
        <v>Scented Candle</v>
      </c>
      <c r="B12" s="3">
        <v>98.36099999999999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865D-1672-4247-AB26-1DC7BD235DC5}">
  <dimension ref="A1:P11"/>
  <sheetViews>
    <sheetView workbookViewId="0">
      <selection sqref="A1:H1"/>
    </sheetView>
  </sheetViews>
  <sheetFormatPr defaultRowHeight="15" x14ac:dyDescent="0.25"/>
  <cols>
    <col min="1" max="1" width="11.140625" customWidth="1"/>
    <col min="2" max="2" width="10" customWidth="1"/>
    <col min="3" max="3" width="6.28515625" customWidth="1"/>
    <col min="4" max="4" width="23.5703125" customWidth="1"/>
    <col min="5" max="5" width="13.5703125" customWidth="1"/>
    <col min="6" max="6" width="10.85546875" customWidth="1"/>
    <col min="7" max="7" width="11" customWidth="1"/>
    <col min="8" max="8" width="11.85546875" customWidth="1"/>
    <col min="9" max="9" width="12.140625" customWidth="1"/>
    <col min="10" max="10" width="11.5703125" customWidth="1"/>
    <col min="11" max="11" width="8.85546875" customWidth="1"/>
  </cols>
  <sheetData>
    <row r="1" spans="1:16" x14ac:dyDescent="0.25">
      <c r="A1" s="48" t="s">
        <v>79</v>
      </c>
      <c r="B1" s="48"/>
      <c r="C1" s="48"/>
      <c r="D1" s="48"/>
      <c r="E1" s="48"/>
      <c r="F1" s="48"/>
      <c r="G1" s="48"/>
      <c r="H1" s="48"/>
      <c r="I1" s="47" t="s">
        <v>81</v>
      </c>
      <c r="J1" s="47"/>
      <c r="K1" s="47"/>
      <c r="L1" s="47"/>
      <c r="M1" s="47"/>
      <c r="N1" s="47"/>
    </row>
    <row r="2" spans="1:16" s="7" customFormat="1" ht="30" x14ac:dyDescent="0.25">
      <c r="A2" s="27" t="s">
        <v>66</v>
      </c>
      <c r="B2" s="27" t="s">
        <v>1</v>
      </c>
      <c r="C2" s="27" t="s">
        <v>65</v>
      </c>
      <c r="D2" s="27" t="s">
        <v>4</v>
      </c>
      <c r="E2" s="27" t="s">
        <v>5</v>
      </c>
      <c r="F2" s="27" t="s">
        <v>0</v>
      </c>
      <c r="G2" s="27" t="s">
        <v>32</v>
      </c>
      <c r="H2" s="27" t="s">
        <v>33</v>
      </c>
      <c r="I2" s="6" t="s">
        <v>74</v>
      </c>
      <c r="J2" s="6" t="s">
        <v>78</v>
      </c>
      <c r="K2" s="6" t="s">
        <v>80</v>
      </c>
      <c r="L2" s="6">
        <v>2021</v>
      </c>
      <c r="M2" s="6">
        <v>2022</v>
      </c>
      <c r="N2" s="6">
        <v>2023</v>
      </c>
      <c r="O2" s="6"/>
      <c r="P2" s="6"/>
    </row>
    <row r="3" spans="1:16" x14ac:dyDescent="0.25">
      <c r="A3" s="20">
        <v>44223</v>
      </c>
      <c r="B3" s="21">
        <f>MONTH(A3)</f>
        <v>1</v>
      </c>
      <c r="C3" s="21">
        <f>YEAR(A3)</f>
        <v>2021</v>
      </c>
      <c r="D3" s="21" t="s">
        <v>2</v>
      </c>
      <c r="E3" s="21" t="s">
        <v>6</v>
      </c>
      <c r="F3" s="21">
        <v>2415034</v>
      </c>
      <c r="G3" s="21">
        <v>1</v>
      </c>
      <c r="H3" s="22">
        <v>18</v>
      </c>
      <c r="I3" s="3">
        <f t="shared" ref="I3:I9" si="0">F3/H3</f>
        <v>134168.55555555556</v>
      </c>
      <c r="J3" s="5">
        <f t="shared" ref="J3:J9" si="1">EDATE(A3,H3)</f>
        <v>44769</v>
      </c>
      <c r="K3">
        <f>YEAR(J3)</f>
        <v>2022</v>
      </c>
      <c r="L3">
        <f t="shared" ref="L3:L9" si="2">IF(C3=L$2,I3*(12-B3+1),0)</f>
        <v>1610022.6666666667</v>
      </c>
      <c r="M3">
        <f t="shared" ref="M3:M9" si="3">IF($C3=M$2,$I3*(12-$B3+1),IF(AND($C3&lt;M$2,$K3=M$2),($I3*$H3)-L3,IF(AND($C3&lt;M$2,$K3&gt;M$2),12*$I3,0)))</f>
        <v>805011.33333333326</v>
      </c>
      <c r="N3">
        <f t="shared" ref="N3:N9" si="4">IF($C3=N$2,$I3*(12-$B3+1),IF(AND($C3&lt;N$2,$K3=N$2),($I3*$H3)-(L3+M3),IF(AND($C3&lt;N$2,$K3&gt;N$2),12*$I3,0)))</f>
        <v>0</v>
      </c>
    </row>
    <row r="4" spans="1:16" x14ac:dyDescent="0.25">
      <c r="A4" s="20">
        <v>44254</v>
      </c>
      <c r="B4" s="21">
        <f t="shared" ref="B4:B9" si="5">MONTH(A4)</f>
        <v>2</v>
      </c>
      <c r="C4" s="21">
        <f t="shared" ref="C4:C9" si="6">YEAR(A4)</f>
        <v>2021</v>
      </c>
      <c r="D4" s="21" t="s">
        <v>2</v>
      </c>
      <c r="E4" s="21" t="s">
        <v>6</v>
      </c>
      <c r="F4" s="21">
        <v>2415034</v>
      </c>
      <c r="G4" s="21">
        <v>1</v>
      </c>
      <c r="H4" s="22">
        <v>18</v>
      </c>
      <c r="I4" s="3">
        <f t="shared" si="0"/>
        <v>134168.55555555556</v>
      </c>
      <c r="J4" s="5">
        <f t="shared" si="1"/>
        <v>44800</v>
      </c>
      <c r="K4">
        <f t="shared" ref="K4:K9" si="7">YEAR(J4)</f>
        <v>2022</v>
      </c>
      <c r="L4">
        <f t="shared" si="2"/>
        <v>1475854.1111111112</v>
      </c>
      <c r="M4">
        <f t="shared" si="3"/>
        <v>939179.88888888876</v>
      </c>
      <c r="N4">
        <f t="shared" si="4"/>
        <v>0</v>
      </c>
    </row>
    <row r="5" spans="1:16" x14ac:dyDescent="0.25">
      <c r="A5" s="20">
        <v>44282</v>
      </c>
      <c r="B5" s="21">
        <f t="shared" si="5"/>
        <v>3</v>
      </c>
      <c r="C5" s="21">
        <f t="shared" si="6"/>
        <v>2021</v>
      </c>
      <c r="D5" s="21" t="s">
        <v>3</v>
      </c>
      <c r="E5" s="21" t="s">
        <v>6</v>
      </c>
      <c r="F5" s="21">
        <v>5124730</v>
      </c>
      <c r="G5" s="21">
        <v>1</v>
      </c>
      <c r="H5" s="22">
        <v>21</v>
      </c>
      <c r="I5" s="3">
        <f t="shared" si="0"/>
        <v>244034.76190476189</v>
      </c>
      <c r="J5" s="5">
        <f t="shared" si="1"/>
        <v>44922</v>
      </c>
      <c r="K5">
        <f t="shared" si="7"/>
        <v>2022</v>
      </c>
      <c r="L5">
        <f t="shared" si="2"/>
        <v>2440347.6190476189</v>
      </c>
      <c r="M5">
        <f t="shared" si="3"/>
        <v>2684382.3809523811</v>
      </c>
      <c r="N5">
        <f t="shared" si="4"/>
        <v>0</v>
      </c>
    </row>
    <row r="6" spans="1:16" x14ac:dyDescent="0.25">
      <c r="A6" s="20">
        <v>44557</v>
      </c>
      <c r="B6" s="21">
        <f t="shared" si="5"/>
        <v>12</v>
      </c>
      <c r="C6" s="21">
        <f t="shared" si="6"/>
        <v>2021</v>
      </c>
      <c r="D6" s="21" t="s">
        <v>2</v>
      </c>
      <c r="E6" s="21" t="s">
        <v>6</v>
      </c>
      <c r="F6" s="21">
        <v>2415034</v>
      </c>
      <c r="G6" s="21">
        <v>1</v>
      </c>
      <c r="H6" s="22">
        <v>18</v>
      </c>
      <c r="I6" s="3">
        <f t="shared" si="0"/>
        <v>134168.55555555556</v>
      </c>
      <c r="J6" s="5">
        <f t="shared" si="1"/>
        <v>45104</v>
      </c>
      <c r="K6">
        <f t="shared" si="7"/>
        <v>2023</v>
      </c>
      <c r="L6">
        <f t="shared" si="2"/>
        <v>134168.55555555556</v>
      </c>
      <c r="M6">
        <f t="shared" si="3"/>
        <v>1610022.6666666667</v>
      </c>
      <c r="N6">
        <f t="shared" si="4"/>
        <v>670842.77777777775</v>
      </c>
    </row>
    <row r="7" spans="1:16" x14ac:dyDescent="0.25">
      <c r="A7" s="20">
        <v>44739</v>
      </c>
      <c r="B7" s="21">
        <f t="shared" si="5"/>
        <v>6</v>
      </c>
      <c r="C7" s="21">
        <f t="shared" si="6"/>
        <v>2022</v>
      </c>
      <c r="D7" s="21" t="s">
        <v>2</v>
      </c>
      <c r="E7" s="21" t="s">
        <v>6</v>
      </c>
      <c r="F7" s="21">
        <v>2415034</v>
      </c>
      <c r="G7" s="21">
        <v>1</v>
      </c>
      <c r="H7" s="22">
        <v>18</v>
      </c>
      <c r="I7" s="3">
        <f t="shared" si="0"/>
        <v>134168.55555555556</v>
      </c>
      <c r="J7" s="5">
        <f t="shared" si="1"/>
        <v>45287</v>
      </c>
      <c r="K7">
        <f t="shared" si="7"/>
        <v>2023</v>
      </c>
      <c r="L7">
        <f t="shared" si="2"/>
        <v>0</v>
      </c>
      <c r="M7">
        <f t="shared" si="3"/>
        <v>939179.88888888899</v>
      </c>
      <c r="N7">
        <f t="shared" si="4"/>
        <v>1475854.111111111</v>
      </c>
    </row>
    <row r="8" spans="1:16" x14ac:dyDescent="0.25">
      <c r="A8" s="20">
        <v>44861</v>
      </c>
      <c r="B8" s="21">
        <f t="shared" si="5"/>
        <v>10</v>
      </c>
      <c r="C8" s="21">
        <f t="shared" si="6"/>
        <v>2022</v>
      </c>
      <c r="D8" s="21" t="s">
        <v>3</v>
      </c>
      <c r="E8" s="21" t="s">
        <v>6</v>
      </c>
      <c r="F8" s="21">
        <v>5124730</v>
      </c>
      <c r="G8" s="21">
        <v>1</v>
      </c>
      <c r="H8" s="22">
        <v>21</v>
      </c>
      <c r="I8" s="3">
        <f t="shared" si="0"/>
        <v>244034.76190476189</v>
      </c>
      <c r="J8" s="5">
        <f t="shared" si="1"/>
        <v>45500</v>
      </c>
      <c r="K8">
        <f t="shared" si="7"/>
        <v>2024</v>
      </c>
      <c r="L8">
        <f t="shared" si="2"/>
        <v>0</v>
      </c>
      <c r="M8">
        <f t="shared" si="3"/>
        <v>732104.28571428568</v>
      </c>
      <c r="N8">
        <f t="shared" si="4"/>
        <v>2928417.1428571427</v>
      </c>
    </row>
    <row r="9" spans="1:16" x14ac:dyDescent="0.25">
      <c r="A9" s="20">
        <v>45012</v>
      </c>
      <c r="B9" s="21">
        <f t="shared" si="5"/>
        <v>3</v>
      </c>
      <c r="C9" s="21">
        <f t="shared" si="6"/>
        <v>2023</v>
      </c>
      <c r="D9" s="21" t="s">
        <v>2</v>
      </c>
      <c r="E9" s="21" t="s">
        <v>6</v>
      </c>
      <c r="F9" s="21">
        <v>2415034</v>
      </c>
      <c r="G9" s="21">
        <v>1</v>
      </c>
      <c r="H9" s="22">
        <v>18</v>
      </c>
      <c r="I9" s="3">
        <f t="shared" si="0"/>
        <v>134168.55555555556</v>
      </c>
      <c r="J9" s="5">
        <f t="shared" si="1"/>
        <v>45562</v>
      </c>
      <c r="K9">
        <f t="shared" si="7"/>
        <v>2024</v>
      </c>
      <c r="L9">
        <f t="shared" si="2"/>
        <v>0</v>
      </c>
      <c r="M9">
        <f t="shared" si="3"/>
        <v>0</v>
      </c>
      <c r="N9">
        <f t="shared" si="4"/>
        <v>1341685.5555555555</v>
      </c>
    </row>
    <row r="11" spans="1:16" x14ac:dyDescent="0.25">
      <c r="A11" s="46"/>
      <c r="B11" s="46"/>
    </row>
  </sheetData>
  <mergeCells count="3">
    <mergeCell ref="A1:H1"/>
    <mergeCell ref="I1:N1"/>
    <mergeCell ref="A11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5A0-499E-40D6-BC7B-5F7CE2884359}">
  <dimension ref="A1:F4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customWidth="1"/>
    <col min="2" max="2" width="8.5703125" customWidth="1"/>
    <col min="3" max="3" width="24.85546875" customWidth="1"/>
    <col min="4" max="4" width="16.85546875" customWidth="1"/>
    <col min="5" max="5" width="12.85546875" customWidth="1"/>
    <col min="6" max="6" width="17" customWidth="1"/>
    <col min="10" max="10" width="17.140625" customWidth="1"/>
    <col min="11" max="11" width="15.85546875" customWidth="1"/>
  </cols>
  <sheetData>
    <row r="1" spans="1:6" x14ac:dyDescent="0.25">
      <c r="A1" s="29" t="s">
        <v>66</v>
      </c>
      <c r="B1" s="29" t="s">
        <v>65</v>
      </c>
      <c r="C1" s="29" t="s">
        <v>19</v>
      </c>
      <c r="D1" s="29" t="s">
        <v>5</v>
      </c>
      <c r="E1" s="29" t="s">
        <v>0</v>
      </c>
      <c r="F1" s="29" t="s">
        <v>34</v>
      </c>
    </row>
    <row r="2" spans="1:6" x14ac:dyDescent="0.25">
      <c r="A2" s="20">
        <v>44223</v>
      </c>
      <c r="B2" s="21">
        <f>YEAR(A2)</f>
        <v>2021</v>
      </c>
      <c r="C2" s="21" t="s">
        <v>2</v>
      </c>
      <c r="D2" s="21" t="s">
        <v>6</v>
      </c>
      <c r="E2" s="24">
        <v>2415034</v>
      </c>
      <c r="F2" s="21" t="s">
        <v>11</v>
      </c>
    </row>
    <row r="3" spans="1:6" x14ac:dyDescent="0.25">
      <c r="A3" s="20">
        <v>44223</v>
      </c>
      <c r="B3" s="21">
        <f t="shared" ref="B3:B66" si="0">YEAR(A3)</f>
        <v>2021</v>
      </c>
      <c r="C3" s="21" t="s">
        <v>15</v>
      </c>
      <c r="D3" s="25" t="s">
        <v>20</v>
      </c>
      <c r="E3" s="24">
        <v>317505597.56000006</v>
      </c>
      <c r="F3" s="21" t="s">
        <v>21</v>
      </c>
    </row>
    <row r="4" spans="1:6" x14ac:dyDescent="0.25">
      <c r="A4" s="20">
        <v>44223</v>
      </c>
      <c r="B4" s="21">
        <f t="shared" si="0"/>
        <v>2021</v>
      </c>
      <c r="C4" s="21" t="s">
        <v>28</v>
      </c>
      <c r="D4" s="25" t="s">
        <v>31</v>
      </c>
      <c r="E4" s="24">
        <v>135460</v>
      </c>
      <c r="F4" s="21" t="s">
        <v>11</v>
      </c>
    </row>
    <row r="5" spans="1:6" x14ac:dyDescent="0.25">
      <c r="A5" s="20">
        <v>44223</v>
      </c>
      <c r="B5" s="21">
        <f t="shared" si="0"/>
        <v>2021</v>
      </c>
      <c r="C5" s="21" t="s">
        <v>40</v>
      </c>
      <c r="D5" s="25" t="s">
        <v>41</v>
      </c>
      <c r="E5" s="26">
        <v>4832996</v>
      </c>
      <c r="F5" s="21" t="s">
        <v>21</v>
      </c>
    </row>
    <row r="6" spans="1:6" x14ac:dyDescent="0.25">
      <c r="A6" s="20">
        <v>44223</v>
      </c>
      <c r="B6" s="21">
        <f t="shared" si="0"/>
        <v>2021</v>
      </c>
      <c r="C6" s="21" t="s">
        <v>58</v>
      </c>
      <c r="D6" s="25" t="s">
        <v>57</v>
      </c>
      <c r="E6" s="24">
        <v>142224444.96736023</v>
      </c>
      <c r="F6" s="21" t="s">
        <v>11</v>
      </c>
    </row>
    <row r="7" spans="1:6" x14ac:dyDescent="0.25">
      <c r="A7" s="20">
        <v>44254</v>
      </c>
      <c r="B7" s="21">
        <f t="shared" si="0"/>
        <v>2021</v>
      </c>
      <c r="C7" s="21" t="s">
        <v>2</v>
      </c>
      <c r="D7" s="21" t="s">
        <v>6</v>
      </c>
      <c r="E7" s="24">
        <v>2415034</v>
      </c>
      <c r="F7" s="21" t="s">
        <v>11</v>
      </c>
    </row>
    <row r="8" spans="1:6" x14ac:dyDescent="0.25">
      <c r="A8" s="20">
        <v>44254</v>
      </c>
      <c r="B8" s="21">
        <f t="shared" si="0"/>
        <v>2021</v>
      </c>
      <c r="C8" s="21" t="s">
        <v>7</v>
      </c>
      <c r="D8" s="25" t="s">
        <v>8</v>
      </c>
      <c r="E8" s="24">
        <v>318596875</v>
      </c>
      <c r="F8" s="21" t="s">
        <v>11</v>
      </c>
    </row>
    <row r="9" spans="1:6" x14ac:dyDescent="0.25">
      <c r="A9" s="20">
        <v>44254</v>
      </c>
      <c r="B9" s="21">
        <f t="shared" si="0"/>
        <v>2021</v>
      </c>
      <c r="C9" s="21" t="s">
        <v>14</v>
      </c>
      <c r="D9" s="25" t="s">
        <v>20</v>
      </c>
      <c r="E9" s="24">
        <v>286647725.66000003</v>
      </c>
      <c r="F9" s="21" t="s">
        <v>21</v>
      </c>
    </row>
    <row r="10" spans="1:6" x14ac:dyDescent="0.25">
      <c r="A10" s="20">
        <v>44254</v>
      </c>
      <c r="B10" s="21">
        <f t="shared" si="0"/>
        <v>2021</v>
      </c>
      <c r="C10" s="21" t="s">
        <v>15</v>
      </c>
      <c r="D10" s="25" t="s">
        <v>20</v>
      </c>
      <c r="E10" s="24">
        <v>321859265.49258006</v>
      </c>
      <c r="F10" s="21" t="s">
        <v>21</v>
      </c>
    </row>
    <row r="11" spans="1:6" x14ac:dyDescent="0.25">
      <c r="A11" s="20">
        <v>44254</v>
      </c>
      <c r="B11" s="21">
        <f t="shared" si="0"/>
        <v>2021</v>
      </c>
      <c r="C11" s="21" t="s">
        <v>16</v>
      </c>
      <c r="D11" s="25" t="s">
        <v>20</v>
      </c>
      <c r="E11" s="24">
        <v>551915866.75237012</v>
      </c>
      <c r="F11" s="21" t="s">
        <v>21</v>
      </c>
    </row>
    <row r="12" spans="1:6" x14ac:dyDescent="0.25">
      <c r="A12" s="20">
        <v>44254</v>
      </c>
      <c r="B12" s="21">
        <f t="shared" si="0"/>
        <v>2021</v>
      </c>
      <c r="C12" s="21" t="s">
        <v>26</v>
      </c>
      <c r="D12" s="25" t="s">
        <v>31</v>
      </c>
      <c r="E12" s="24">
        <v>62658</v>
      </c>
      <c r="F12" s="21" t="s">
        <v>11</v>
      </c>
    </row>
    <row r="13" spans="1:6" x14ac:dyDescent="0.25">
      <c r="A13" s="20">
        <v>44254</v>
      </c>
      <c r="B13" s="21">
        <f t="shared" si="0"/>
        <v>2021</v>
      </c>
      <c r="C13" s="21" t="s">
        <v>28</v>
      </c>
      <c r="D13" s="25" t="s">
        <v>31</v>
      </c>
      <c r="E13" s="24">
        <v>135460</v>
      </c>
      <c r="F13" s="21" t="s">
        <v>11</v>
      </c>
    </row>
    <row r="14" spans="1:6" x14ac:dyDescent="0.25">
      <c r="A14" s="20">
        <v>44254</v>
      </c>
      <c r="B14" s="21">
        <f t="shared" si="0"/>
        <v>2021</v>
      </c>
      <c r="C14" s="21" t="s">
        <v>29</v>
      </c>
      <c r="D14" s="25" t="s">
        <v>31</v>
      </c>
      <c r="E14" s="24">
        <v>112068</v>
      </c>
      <c r="F14" s="21" t="s">
        <v>11</v>
      </c>
    </row>
    <row r="15" spans="1:6" x14ac:dyDescent="0.25">
      <c r="A15" s="20">
        <v>44254</v>
      </c>
      <c r="B15" s="21">
        <f t="shared" si="0"/>
        <v>2021</v>
      </c>
      <c r="C15" s="21" t="s">
        <v>30</v>
      </c>
      <c r="D15" s="25" t="s">
        <v>31</v>
      </c>
      <c r="E15" s="24">
        <v>11375</v>
      </c>
      <c r="F15" s="21" t="s">
        <v>11</v>
      </c>
    </row>
    <row r="16" spans="1:6" x14ac:dyDescent="0.25">
      <c r="A16" s="20">
        <v>44254</v>
      </c>
      <c r="B16" s="21">
        <f t="shared" si="0"/>
        <v>2021</v>
      </c>
      <c r="C16" s="21" t="s">
        <v>43</v>
      </c>
      <c r="D16" s="25" t="s">
        <v>44</v>
      </c>
      <c r="E16" s="24">
        <v>825460</v>
      </c>
      <c r="F16" s="21" t="s">
        <v>21</v>
      </c>
    </row>
    <row r="17" spans="1:6" x14ac:dyDescent="0.25">
      <c r="A17" s="20">
        <v>44254</v>
      </c>
      <c r="B17" s="21">
        <f t="shared" si="0"/>
        <v>2021</v>
      </c>
      <c r="C17" s="21" t="s">
        <v>58</v>
      </c>
      <c r="D17" s="25" t="s">
        <v>57</v>
      </c>
      <c r="E17" s="24">
        <v>144187500.38629502</v>
      </c>
      <c r="F17" s="21" t="s">
        <v>11</v>
      </c>
    </row>
    <row r="18" spans="1:6" x14ac:dyDescent="0.25">
      <c r="A18" s="20">
        <v>44254</v>
      </c>
      <c r="B18" s="21">
        <f t="shared" si="0"/>
        <v>2021</v>
      </c>
      <c r="C18" s="21" t="s">
        <v>59</v>
      </c>
      <c r="D18" s="25" t="s">
        <v>54</v>
      </c>
      <c r="E18" s="24">
        <v>12540.113166666664</v>
      </c>
      <c r="F18" s="21" t="s">
        <v>11</v>
      </c>
    </row>
    <row r="19" spans="1:6" x14ac:dyDescent="0.25">
      <c r="A19" s="20">
        <v>44282</v>
      </c>
      <c r="B19" s="21">
        <f t="shared" si="0"/>
        <v>2021</v>
      </c>
      <c r="C19" s="21" t="s">
        <v>3</v>
      </c>
      <c r="D19" s="21" t="s">
        <v>6</v>
      </c>
      <c r="E19" s="24">
        <v>5124730</v>
      </c>
      <c r="F19" s="21" t="s">
        <v>11</v>
      </c>
    </row>
    <row r="20" spans="1:6" x14ac:dyDescent="0.25">
      <c r="A20" s="20">
        <v>44282</v>
      </c>
      <c r="B20" s="21">
        <f t="shared" si="0"/>
        <v>2021</v>
      </c>
      <c r="C20" s="21" t="s">
        <v>7</v>
      </c>
      <c r="D20" s="25" t="s">
        <v>8</v>
      </c>
      <c r="E20" s="24">
        <v>324331618.75</v>
      </c>
      <c r="F20" s="21" t="s">
        <v>11</v>
      </c>
    </row>
    <row r="21" spans="1:6" x14ac:dyDescent="0.25">
      <c r="A21" s="20">
        <v>44282</v>
      </c>
      <c r="B21" s="21">
        <f t="shared" si="0"/>
        <v>2021</v>
      </c>
      <c r="C21" s="21" t="s">
        <v>10</v>
      </c>
      <c r="D21" s="25" t="s">
        <v>8</v>
      </c>
      <c r="E21" s="24">
        <v>40251148</v>
      </c>
      <c r="F21" s="21" t="s">
        <v>11</v>
      </c>
    </row>
    <row r="22" spans="1:6" x14ac:dyDescent="0.25">
      <c r="A22" s="20">
        <v>44282</v>
      </c>
      <c r="B22" s="21">
        <f t="shared" si="0"/>
        <v>2021</v>
      </c>
      <c r="C22" s="21" t="s">
        <v>14</v>
      </c>
      <c r="D22" s="25" t="s">
        <v>20</v>
      </c>
      <c r="E22" s="24">
        <v>290636630.34404999</v>
      </c>
      <c r="F22" s="21" t="s">
        <v>21</v>
      </c>
    </row>
    <row r="23" spans="1:6" x14ac:dyDescent="0.25">
      <c r="A23" s="20">
        <v>44282</v>
      </c>
      <c r="B23" s="21">
        <f t="shared" si="0"/>
        <v>2021</v>
      </c>
      <c r="C23" s="21" t="s">
        <v>15</v>
      </c>
      <c r="D23" s="25" t="s">
        <v>20</v>
      </c>
      <c r="E23" s="24">
        <v>326274170.92098939</v>
      </c>
      <c r="F23" s="21" t="s">
        <v>21</v>
      </c>
    </row>
    <row r="24" spans="1:6" x14ac:dyDescent="0.25">
      <c r="A24" s="20">
        <v>44282</v>
      </c>
      <c r="B24" s="21">
        <f t="shared" si="0"/>
        <v>2021</v>
      </c>
      <c r="C24" s="21" t="s">
        <v>26</v>
      </c>
      <c r="D24" s="25" t="s">
        <v>31</v>
      </c>
      <c r="E24" s="24">
        <v>62658</v>
      </c>
      <c r="F24" s="21" t="s">
        <v>11</v>
      </c>
    </row>
    <row r="25" spans="1:6" x14ac:dyDescent="0.25">
      <c r="A25" s="20">
        <v>44282</v>
      </c>
      <c r="B25" s="21">
        <f t="shared" si="0"/>
        <v>2021</v>
      </c>
      <c r="C25" s="21" t="s">
        <v>27</v>
      </c>
      <c r="D25" s="25" t="s">
        <v>31</v>
      </c>
      <c r="E25" s="24">
        <v>23451</v>
      </c>
      <c r="F25" s="21" t="s">
        <v>11</v>
      </c>
    </row>
    <row r="26" spans="1:6" x14ac:dyDescent="0.25">
      <c r="A26" s="20">
        <v>44282</v>
      </c>
      <c r="B26" s="21">
        <f t="shared" si="0"/>
        <v>2021</v>
      </c>
      <c r="C26" s="21" t="s">
        <v>28</v>
      </c>
      <c r="D26" s="25" t="s">
        <v>31</v>
      </c>
      <c r="E26" s="24">
        <v>135460</v>
      </c>
      <c r="F26" s="21" t="s">
        <v>11</v>
      </c>
    </row>
    <row r="27" spans="1:6" x14ac:dyDescent="0.25">
      <c r="A27" s="20">
        <v>44282</v>
      </c>
      <c r="B27" s="21">
        <f t="shared" si="0"/>
        <v>2021</v>
      </c>
      <c r="C27" s="21" t="s">
        <v>30</v>
      </c>
      <c r="D27" s="25" t="s">
        <v>31</v>
      </c>
      <c r="E27" s="24">
        <v>11375</v>
      </c>
      <c r="F27" s="21" t="s">
        <v>11</v>
      </c>
    </row>
    <row r="28" spans="1:6" x14ac:dyDescent="0.25">
      <c r="A28" s="20">
        <v>44282</v>
      </c>
      <c r="B28" s="21">
        <f t="shared" si="0"/>
        <v>2021</v>
      </c>
      <c r="C28" s="21" t="s">
        <v>58</v>
      </c>
      <c r="D28" s="25" t="s">
        <v>57</v>
      </c>
      <c r="E28" s="24">
        <v>146153388.26629627</v>
      </c>
      <c r="F28" s="21" t="s">
        <v>11</v>
      </c>
    </row>
    <row r="29" spans="1:6" x14ac:dyDescent="0.25">
      <c r="A29" s="20">
        <v>44282</v>
      </c>
      <c r="B29" s="21">
        <f t="shared" si="0"/>
        <v>2021</v>
      </c>
      <c r="C29" s="21" t="s">
        <v>59</v>
      </c>
      <c r="D29" s="25" t="s">
        <v>54</v>
      </c>
      <c r="E29" s="24">
        <v>12540.113166666664</v>
      </c>
      <c r="F29" s="21" t="s">
        <v>11</v>
      </c>
    </row>
    <row r="30" spans="1:6" x14ac:dyDescent="0.25">
      <c r="A30" s="20">
        <v>44313</v>
      </c>
      <c r="B30" s="21">
        <f t="shared" si="0"/>
        <v>2021</v>
      </c>
      <c r="C30" s="21" t="s">
        <v>7</v>
      </c>
      <c r="D30" s="25" t="s">
        <v>8</v>
      </c>
      <c r="E30" s="24">
        <v>330169587.88749999</v>
      </c>
      <c r="F30" s="21" t="s">
        <v>11</v>
      </c>
    </row>
    <row r="31" spans="1:6" x14ac:dyDescent="0.25">
      <c r="A31" s="20">
        <v>44313</v>
      </c>
      <c r="B31" s="21">
        <f t="shared" si="0"/>
        <v>2021</v>
      </c>
      <c r="C31" s="21" t="s">
        <v>9</v>
      </c>
      <c r="D31" s="25" t="s">
        <v>8</v>
      </c>
      <c r="E31" s="24">
        <v>9117750</v>
      </c>
      <c r="F31" s="21" t="s">
        <v>11</v>
      </c>
    </row>
    <row r="32" spans="1:6" x14ac:dyDescent="0.25">
      <c r="A32" s="20">
        <v>44313</v>
      </c>
      <c r="B32" s="21">
        <f t="shared" si="0"/>
        <v>2021</v>
      </c>
      <c r="C32" s="21" t="s">
        <v>10</v>
      </c>
      <c r="D32" s="25" t="s">
        <v>8</v>
      </c>
      <c r="E32" s="24">
        <v>40774412.923999995</v>
      </c>
      <c r="F32" s="21" t="s">
        <v>11</v>
      </c>
    </row>
    <row r="33" spans="1:6" x14ac:dyDescent="0.25">
      <c r="A33" s="20">
        <v>44313</v>
      </c>
      <c r="B33" s="21">
        <f t="shared" si="0"/>
        <v>2021</v>
      </c>
      <c r="C33" s="21" t="s">
        <v>14</v>
      </c>
      <c r="D33" s="25" t="s">
        <v>20</v>
      </c>
      <c r="E33" s="24">
        <v>294682367.56500232</v>
      </c>
      <c r="F33" s="21" t="s">
        <v>21</v>
      </c>
    </row>
    <row r="34" spans="1:6" x14ac:dyDescent="0.25">
      <c r="A34" s="20">
        <v>44313</v>
      </c>
      <c r="B34" s="21">
        <f t="shared" si="0"/>
        <v>2021</v>
      </c>
      <c r="C34" s="21" t="s">
        <v>15</v>
      </c>
      <c r="D34" s="25" t="s">
        <v>20</v>
      </c>
      <c r="E34" s="24">
        <v>330751194.33848518</v>
      </c>
      <c r="F34" s="21" t="s">
        <v>21</v>
      </c>
    </row>
    <row r="35" spans="1:6" x14ac:dyDescent="0.25">
      <c r="A35" s="20">
        <v>44313</v>
      </c>
      <c r="B35" s="21">
        <f t="shared" si="0"/>
        <v>2021</v>
      </c>
      <c r="C35" s="21" t="s">
        <v>16</v>
      </c>
      <c r="D35" s="25" t="s">
        <v>20</v>
      </c>
      <c r="E35" s="24">
        <v>567538465.23942208</v>
      </c>
      <c r="F35" s="21" t="s">
        <v>21</v>
      </c>
    </row>
    <row r="36" spans="1:6" x14ac:dyDescent="0.25">
      <c r="A36" s="20">
        <v>44313</v>
      </c>
      <c r="B36" s="21">
        <f t="shared" si="0"/>
        <v>2021</v>
      </c>
      <c r="C36" s="21" t="s">
        <v>26</v>
      </c>
      <c r="D36" s="25" t="s">
        <v>31</v>
      </c>
      <c r="E36" s="24">
        <v>62658</v>
      </c>
      <c r="F36" s="21" t="s">
        <v>11</v>
      </c>
    </row>
    <row r="37" spans="1:6" x14ac:dyDescent="0.25">
      <c r="A37" s="20">
        <v>44313</v>
      </c>
      <c r="B37" s="21">
        <f t="shared" si="0"/>
        <v>2021</v>
      </c>
      <c r="C37" s="21" t="s">
        <v>27</v>
      </c>
      <c r="D37" s="25" t="s">
        <v>31</v>
      </c>
      <c r="E37" s="24">
        <v>23451</v>
      </c>
      <c r="F37" s="21" t="s">
        <v>11</v>
      </c>
    </row>
    <row r="38" spans="1:6" x14ac:dyDescent="0.25">
      <c r="A38" s="20">
        <v>44313</v>
      </c>
      <c r="B38" s="21">
        <f t="shared" si="0"/>
        <v>2021</v>
      </c>
      <c r="C38" s="21" t="s">
        <v>28</v>
      </c>
      <c r="D38" s="25" t="s">
        <v>31</v>
      </c>
      <c r="E38" s="24">
        <v>135460</v>
      </c>
      <c r="F38" s="21" t="s">
        <v>11</v>
      </c>
    </row>
    <row r="39" spans="1:6" x14ac:dyDescent="0.25">
      <c r="A39" s="20">
        <v>44313</v>
      </c>
      <c r="B39" s="21">
        <f t="shared" si="0"/>
        <v>2021</v>
      </c>
      <c r="C39" s="21" t="s">
        <v>29</v>
      </c>
      <c r="D39" s="25" t="s">
        <v>31</v>
      </c>
      <c r="E39" s="24">
        <v>112068</v>
      </c>
      <c r="F39" s="21" t="s">
        <v>11</v>
      </c>
    </row>
    <row r="40" spans="1:6" x14ac:dyDescent="0.25">
      <c r="A40" s="20">
        <v>44313</v>
      </c>
      <c r="B40" s="21">
        <f t="shared" si="0"/>
        <v>2021</v>
      </c>
      <c r="C40" s="21" t="s">
        <v>30</v>
      </c>
      <c r="D40" s="25" t="s">
        <v>31</v>
      </c>
      <c r="E40" s="24">
        <v>11375</v>
      </c>
      <c r="F40" s="21" t="s">
        <v>11</v>
      </c>
    </row>
    <row r="41" spans="1:6" x14ac:dyDescent="0.25">
      <c r="A41" s="20">
        <v>44313</v>
      </c>
      <c r="B41" s="21">
        <f t="shared" si="0"/>
        <v>2021</v>
      </c>
      <c r="C41" s="21" t="s">
        <v>58</v>
      </c>
      <c r="D41" s="25" t="s">
        <v>57</v>
      </c>
      <c r="E41" s="24">
        <v>148213571.09252694</v>
      </c>
      <c r="F41" s="21" t="s">
        <v>11</v>
      </c>
    </row>
    <row r="42" spans="1:6" x14ac:dyDescent="0.25">
      <c r="A42" s="20">
        <v>44313</v>
      </c>
      <c r="B42" s="21">
        <f t="shared" si="0"/>
        <v>2021</v>
      </c>
      <c r="C42" s="21" t="s">
        <v>59</v>
      </c>
      <c r="D42" s="25" t="s">
        <v>54</v>
      </c>
      <c r="E42" s="24">
        <v>12540.113166666664</v>
      </c>
      <c r="F42" s="21" t="s">
        <v>11</v>
      </c>
    </row>
    <row r="43" spans="1:6" x14ac:dyDescent="0.25">
      <c r="A43" s="20">
        <v>44343</v>
      </c>
      <c r="B43" s="21">
        <f t="shared" si="0"/>
        <v>2021</v>
      </c>
      <c r="C43" s="21" t="s">
        <v>7</v>
      </c>
      <c r="D43" s="25" t="s">
        <v>8</v>
      </c>
      <c r="E43" s="24">
        <v>336112640.46947503</v>
      </c>
      <c r="F43" s="21" t="s">
        <v>11</v>
      </c>
    </row>
    <row r="44" spans="1:6" x14ac:dyDescent="0.25">
      <c r="A44" s="20">
        <v>44343</v>
      </c>
      <c r="B44" s="21">
        <f t="shared" si="0"/>
        <v>2021</v>
      </c>
      <c r="C44" s="21" t="s">
        <v>9</v>
      </c>
      <c r="D44" s="25" t="s">
        <v>8</v>
      </c>
      <c r="E44" s="24">
        <v>9268192.8749999981</v>
      </c>
      <c r="F44" s="21" t="s">
        <v>11</v>
      </c>
    </row>
    <row r="45" spans="1:6" x14ac:dyDescent="0.25">
      <c r="A45" s="20">
        <v>44343</v>
      </c>
      <c r="B45" s="21">
        <f t="shared" si="0"/>
        <v>2021</v>
      </c>
      <c r="C45" s="21" t="s">
        <v>10</v>
      </c>
      <c r="D45" s="25" t="s">
        <v>8</v>
      </c>
      <c r="E45" s="24">
        <v>41304480.292011991</v>
      </c>
      <c r="F45" s="21" t="s">
        <v>11</v>
      </c>
    </row>
    <row r="46" spans="1:6" x14ac:dyDescent="0.25">
      <c r="A46" s="20">
        <v>44343</v>
      </c>
      <c r="B46" s="21">
        <f t="shared" si="0"/>
        <v>2021</v>
      </c>
      <c r="C46" s="21" t="s">
        <v>14</v>
      </c>
      <c r="D46" s="25" t="s">
        <v>20</v>
      </c>
      <c r="E46" s="24">
        <v>298785763.27683616</v>
      </c>
      <c r="F46" s="21" t="s">
        <v>21</v>
      </c>
    </row>
    <row r="47" spans="1:6" x14ac:dyDescent="0.25">
      <c r="A47" s="20">
        <v>44343</v>
      </c>
      <c r="B47" s="21">
        <f t="shared" si="0"/>
        <v>2021</v>
      </c>
      <c r="C47" s="21" t="s">
        <v>15</v>
      </c>
      <c r="D47" s="25" t="s">
        <v>20</v>
      </c>
      <c r="E47" s="24">
        <v>335291229.13040251</v>
      </c>
      <c r="F47" s="21" t="s">
        <v>21</v>
      </c>
    </row>
    <row r="48" spans="1:6" x14ac:dyDescent="0.25">
      <c r="A48" s="20">
        <v>44343</v>
      </c>
      <c r="B48" s="21">
        <f t="shared" si="0"/>
        <v>2021</v>
      </c>
      <c r="C48" s="21" t="s">
        <v>26</v>
      </c>
      <c r="D48" s="25" t="s">
        <v>31</v>
      </c>
      <c r="E48" s="24">
        <v>62658</v>
      </c>
      <c r="F48" s="21" t="s">
        <v>11</v>
      </c>
    </row>
    <row r="49" spans="1:6" x14ac:dyDescent="0.25">
      <c r="A49" s="20">
        <v>44343</v>
      </c>
      <c r="B49" s="21">
        <f t="shared" si="0"/>
        <v>2021</v>
      </c>
      <c r="C49" s="21" t="s">
        <v>27</v>
      </c>
      <c r="D49" s="25" t="s">
        <v>31</v>
      </c>
      <c r="E49" s="24">
        <v>23451</v>
      </c>
      <c r="F49" s="21" t="s">
        <v>11</v>
      </c>
    </row>
    <row r="50" spans="1:6" x14ac:dyDescent="0.25">
      <c r="A50" s="20">
        <v>44343</v>
      </c>
      <c r="B50" s="21">
        <f t="shared" si="0"/>
        <v>2021</v>
      </c>
      <c r="C50" s="21" t="s">
        <v>28</v>
      </c>
      <c r="D50" s="25" t="s">
        <v>31</v>
      </c>
      <c r="E50" s="24">
        <v>135460</v>
      </c>
      <c r="F50" s="21" t="s">
        <v>11</v>
      </c>
    </row>
    <row r="51" spans="1:6" x14ac:dyDescent="0.25">
      <c r="A51" s="20">
        <v>44343</v>
      </c>
      <c r="B51" s="21">
        <f t="shared" si="0"/>
        <v>2021</v>
      </c>
      <c r="C51" s="21" t="s">
        <v>30</v>
      </c>
      <c r="D51" s="25" t="s">
        <v>31</v>
      </c>
      <c r="E51" s="24">
        <v>11375</v>
      </c>
      <c r="F51" s="21" t="s">
        <v>11</v>
      </c>
    </row>
    <row r="52" spans="1:6" x14ac:dyDescent="0.25">
      <c r="A52" s="20">
        <v>44343</v>
      </c>
      <c r="B52" s="21">
        <f t="shared" si="0"/>
        <v>2021</v>
      </c>
      <c r="C52" s="21" t="s">
        <v>58</v>
      </c>
      <c r="D52" s="25" t="s">
        <v>57</v>
      </c>
      <c r="E52" s="24">
        <v>150303392.60146296</v>
      </c>
      <c r="F52" s="21" t="s">
        <v>11</v>
      </c>
    </row>
    <row r="53" spans="1:6" x14ac:dyDescent="0.25">
      <c r="A53" s="20">
        <v>44343</v>
      </c>
      <c r="B53" s="21">
        <f t="shared" si="0"/>
        <v>2021</v>
      </c>
      <c r="C53" s="21" t="s">
        <v>59</v>
      </c>
      <c r="D53" s="25" t="s">
        <v>54</v>
      </c>
      <c r="E53" s="24">
        <v>12540.113166666664</v>
      </c>
      <c r="F53" s="21" t="s">
        <v>11</v>
      </c>
    </row>
    <row r="54" spans="1:6" x14ac:dyDescent="0.25">
      <c r="A54" s="20">
        <v>44374</v>
      </c>
      <c r="B54" s="21">
        <f t="shared" si="0"/>
        <v>2021</v>
      </c>
      <c r="C54" s="21" t="s">
        <v>7</v>
      </c>
      <c r="D54" s="25" t="s">
        <v>8</v>
      </c>
      <c r="E54" s="24">
        <v>342162667.99792558</v>
      </c>
      <c r="F54" s="21" t="s">
        <v>11</v>
      </c>
    </row>
    <row r="55" spans="1:6" x14ac:dyDescent="0.25">
      <c r="A55" s="20">
        <v>44374</v>
      </c>
      <c r="B55" s="21">
        <f t="shared" si="0"/>
        <v>2021</v>
      </c>
      <c r="C55" s="21" t="s">
        <v>9</v>
      </c>
      <c r="D55" s="25" t="s">
        <v>8</v>
      </c>
      <c r="E55" s="24">
        <v>9421118.0574374981</v>
      </c>
      <c r="F55" s="21" t="s">
        <v>11</v>
      </c>
    </row>
    <row r="56" spans="1:6" x14ac:dyDescent="0.25">
      <c r="A56" s="20">
        <v>44374</v>
      </c>
      <c r="B56" s="21">
        <f t="shared" si="0"/>
        <v>2021</v>
      </c>
      <c r="C56" s="21" t="s">
        <v>10</v>
      </c>
      <c r="D56" s="25" t="s">
        <v>8</v>
      </c>
      <c r="E56" s="24">
        <v>41841438.535808146</v>
      </c>
      <c r="F56" s="21" t="s">
        <v>11</v>
      </c>
    </row>
    <row r="57" spans="1:6" x14ac:dyDescent="0.25">
      <c r="A57" s="20">
        <v>44374</v>
      </c>
      <c r="B57" s="21">
        <f t="shared" si="0"/>
        <v>2021</v>
      </c>
      <c r="C57" s="21" t="s">
        <v>14</v>
      </c>
      <c r="D57" s="25" t="s">
        <v>20</v>
      </c>
      <c r="E57" s="24">
        <v>302947655.63136381</v>
      </c>
      <c r="F57" s="21" t="s">
        <v>21</v>
      </c>
    </row>
    <row r="58" spans="1:6" x14ac:dyDescent="0.25">
      <c r="A58" s="20">
        <v>44374</v>
      </c>
      <c r="B58" s="21">
        <f t="shared" si="0"/>
        <v>2021</v>
      </c>
      <c r="C58" s="21" t="s">
        <v>15</v>
      </c>
      <c r="D58" s="25" t="s">
        <v>20</v>
      </c>
      <c r="E58" s="24">
        <v>339895181.76567101</v>
      </c>
      <c r="F58" s="21" t="s">
        <v>21</v>
      </c>
    </row>
    <row r="59" spans="1:6" x14ac:dyDescent="0.25">
      <c r="A59" s="20">
        <v>44374</v>
      </c>
      <c r="B59" s="21">
        <f t="shared" si="0"/>
        <v>2021</v>
      </c>
      <c r="C59" s="21" t="s">
        <v>16</v>
      </c>
      <c r="D59" s="25" t="s">
        <v>20</v>
      </c>
      <c r="E59" s="24">
        <v>583613295.05680406</v>
      </c>
      <c r="F59" s="21" t="s">
        <v>21</v>
      </c>
    </row>
    <row r="60" spans="1:6" x14ac:dyDescent="0.25">
      <c r="A60" s="20">
        <v>44374</v>
      </c>
      <c r="B60" s="21">
        <f t="shared" si="0"/>
        <v>2021</v>
      </c>
      <c r="C60" s="21" t="s">
        <v>26</v>
      </c>
      <c r="D60" s="25" t="s">
        <v>31</v>
      </c>
      <c r="E60" s="24">
        <v>62658</v>
      </c>
      <c r="F60" s="21" t="s">
        <v>11</v>
      </c>
    </row>
    <row r="61" spans="1:6" x14ac:dyDescent="0.25">
      <c r="A61" s="20">
        <v>44374</v>
      </c>
      <c r="B61" s="21">
        <f t="shared" si="0"/>
        <v>2021</v>
      </c>
      <c r="C61" s="21" t="s">
        <v>27</v>
      </c>
      <c r="D61" s="25" t="s">
        <v>31</v>
      </c>
      <c r="E61" s="24">
        <v>23451</v>
      </c>
      <c r="F61" s="21" t="s">
        <v>11</v>
      </c>
    </row>
    <row r="62" spans="1:6" x14ac:dyDescent="0.25">
      <c r="A62" s="20">
        <v>44374</v>
      </c>
      <c r="B62" s="21">
        <f t="shared" si="0"/>
        <v>2021</v>
      </c>
      <c r="C62" s="21" t="s">
        <v>28</v>
      </c>
      <c r="D62" s="25" t="s">
        <v>31</v>
      </c>
      <c r="E62" s="24">
        <v>135460</v>
      </c>
      <c r="F62" s="21" t="s">
        <v>11</v>
      </c>
    </row>
    <row r="63" spans="1:6" x14ac:dyDescent="0.25">
      <c r="A63" s="20">
        <v>44374</v>
      </c>
      <c r="B63" s="21">
        <f t="shared" si="0"/>
        <v>2021</v>
      </c>
      <c r="C63" s="21" t="s">
        <v>29</v>
      </c>
      <c r="D63" s="25" t="s">
        <v>31</v>
      </c>
      <c r="E63" s="24">
        <v>112068</v>
      </c>
      <c r="F63" s="21" t="s">
        <v>11</v>
      </c>
    </row>
    <row r="64" spans="1:6" x14ac:dyDescent="0.25">
      <c r="A64" s="20">
        <v>44374</v>
      </c>
      <c r="B64" s="21">
        <f t="shared" si="0"/>
        <v>2021</v>
      </c>
      <c r="C64" s="21" t="s">
        <v>30</v>
      </c>
      <c r="D64" s="25" t="s">
        <v>31</v>
      </c>
      <c r="E64" s="24">
        <v>11375</v>
      </c>
      <c r="F64" s="21" t="s">
        <v>11</v>
      </c>
    </row>
    <row r="65" spans="1:6" x14ac:dyDescent="0.25">
      <c r="A65" s="20">
        <v>44374</v>
      </c>
      <c r="B65" s="21">
        <f t="shared" si="0"/>
        <v>2021</v>
      </c>
      <c r="C65" s="21" t="s">
        <v>58</v>
      </c>
      <c r="D65" s="25" t="s">
        <v>57</v>
      </c>
      <c r="E65" s="24">
        <v>152423286.95702425</v>
      </c>
      <c r="F65" s="21" t="s">
        <v>11</v>
      </c>
    </row>
    <row r="66" spans="1:6" x14ac:dyDescent="0.25">
      <c r="A66" s="20">
        <v>44374</v>
      </c>
      <c r="B66" s="21">
        <f t="shared" si="0"/>
        <v>2021</v>
      </c>
      <c r="C66" s="21" t="s">
        <v>59</v>
      </c>
      <c r="D66" s="25" t="s">
        <v>54</v>
      </c>
      <c r="E66" s="24">
        <v>12540.113166666664</v>
      </c>
      <c r="F66" s="21" t="s">
        <v>11</v>
      </c>
    </row>
    <row r="67" spans="1:6" x14ac:dyDescent="0.25">
      <c r="A67" s="20">
        <v>44404</v>
      </c>
      <c r="B67" s="21">
        <f t="shared" ref="B67:B130" si="1">YEAR(A67)</f>
        <v>2021</v>
      </c>
      <c r="C67" s="21" t="s">
        <v>7</v>
      </c>
      <c r="D67" s="25" t="s">
        <v>8</v>
      </c>
      <c r="E67" s="24">
        <v>348321596.0218882</v>
      </c>
      <c r="F67" s="21" t="s">
        <v>11</v>
      </c>
    </row>
    <row r="68" spans="1:6" x14ac:dyDescent="0.25">
      <c r="A68" s="20">
        <v>44404</v>
      </c>
      <c r="B68" s="21">
        <f t="shared" si="1"/>
        <v>2021</v>
      </c>
      <c r="C68" s="21" t="s">
        <v>9</v>
      </c>
      <c r="D68" s="25" t="s">
        <v>8</v>
      </c>
      <c r="E68" s="24">
        <v>9576566.5053852145</v>
      </c>
      <c r="F68" s="21" t="s">
        <v>11</v>
      </c>
    </row>
    <row r="69" spans="1:6" x14ac:dyDescent="0.25">
      <c r="A69" s="20">
        <v>44404</v>
      </c>
      <c r="B69" s="21">
        <f t="shared" si="1"/>
        <v>2021</v>
      </c>
      <c r="C69" s="21" t="s">
        <v>10</v>
      </c>
      <c r="D69" s="25" t="s">
        <v>8</v>
      </c>
      <c r="E69" s="24">
        <v>42385377.236773647</v>
      </c>
      <c r="F69" s="21" t="s">
        <v>11</v>
      </c>
    </row>
    <row r="70" spans="1:6" x14ac:dyDescent="0.25">
      <c r="A70" s="20">
        <v>44404</v>
      </c>
      <c r="B70" s="21">
        <f t="shared" si="1"/>
        <v>2021</v>
      </c>
      <c r="C70" s="21" t="s">
        <v>14</v>
      </c>
      <c r="D70" s="25" t="s">
        <v>20</v>
      </c>
      <c r="E70" s="24">
        <v>307168895.16064775</v>
      </c>
      <c r="F70" s="21" t="s">
        <v>21</v>
      </c>
    </row>
    <row r="71" spans="1:6" x14ac:dyDescent="0.25">
      <c r="A71" s="20">
        <v>44404</v>
      </c>
      <c r="B71" s="21">
        <f t="shared" si="1"/>
        <v>2021</v>
      </c>
      <c r="C71" s="21" t="s">
        <v>15</v>
      </c>
      <c r="D71" s="25" t="s">
        <v>20</v>
      </c>
      <c r="E71" s="24">
        <v>344563971.99120736</v>
      </c>
      <c r="F71" s="21" t="s">
        <v>21</v>
      </c>
    </row>
    <row r="72" spans="1:6" x14ac:dyDescent="0.25">
      <c r="A72" s="20">
        <v>44404</v>
      </c>
      <c r="B72" s="21">
        <f t="shared" si="1"/>
        <v>2021</v>
      </c>
      <c r="C72" s="21" t="s">
        <v>26</v>
      </c>
      <c r="D72" s="25" t="s">
        <v>31</v>
      </c>
      <c r="E72" s="24">
        <v>62658</v>
      </c>
      <c r="F72" s="21" t="s">
        <v>11</v>
      </c>
    </row>
    <row r="73" spans="1:6" x14ac:dyDescent="0.25">
      <c r="A73" s="20">
        <v>44404</v>
      </c>
      <c r="B73" s="21">
        <f t="shared" si="1"/>
        <v>2021</v>
      </c>
      <c r="C73" s="21" t="s">
        <v>27</v>
      </c>
      <c r="D73" s="25" t="s">
        <v>31</v>
      </c>
      <c r="E73" s="24">
        <v>23451</v>
      </c>
      <c r="F73" s="21" t="s">
        <v>11</v>
      </c>
    </row>
    <row r="74" spans="1:6" x14ac:dyDescent="0.25">
      <c r="A74" s="20">
        <v>44404</v>
      </c>
      <c r="B74" s="21">
        <f t="shared" si="1"/>
        <v>2021</v>
      </c>
      <c r="C74" s="21" t="s">
        <v>28</v>
      </c>
      <c r="D74" s="25" t="s">
        <v>31</v>
      </c>
      <c r="E74" s="24">
        <v>135460</v>
      </c>
      <c r="F74" s="21" t="s">
        <v>11</v>
      </c>
    </row>
    <row r="75" spans="1:6" x14ac:dyDescent="0.25">
      <c r="A75" s="20">
        <v>44404</v>
      </c>
      <c r="B75" s="21">
        <f t="shared" si="1"/>
        <v>2021</v>
      </c>
      <c r="C75" s="21" t="s">
        <v>30</v>
      </c>
      <c r="D75" s="25" t="s">
        <v>31</v>
      </c>
      <c r="E75" s="24">
        <v>11375</v>
      </c>
      <c r="F75" s="21" t="s">
        <v>11</v>
      </c>
    </row>
    <row r="76" spans="1:6" x14ac:dyDescent="0.25">
      <c r="A76" s="20">
        <v>44404</v>
      </c>
      <c r="B76" s="21">
        <f t="shared" si="1"/>
        <v>2021</v>
      </c>
      <c r="C76" s="21" t="s">
        <v>58</v>
      </c>
      <c r="D76" s="25" t="s">
        <v>57</v>
      </c>
      <c r="E76" s="24">
        <v>154573694.77507907</v>
      </c>
      <c r="F76" s="21" t="s">
        <v>11</v>
      </c>
    </row>
    <row r="77" spans="1:6" x14ac:dyDescent="0.25">
      <c r="A77" s="20">
        <v>44404</v>
      </c>
      <c r="B77" s="21">
        <f t="shared" si="1"/>
        <v>2021</v>
      </c>
      <c r="C77" s="21" t="s">
        <v>59</v>
      </c>
      <c r="D77" s="25" t="s">
        <v>54</v>
      </c>
      <c r="E77" s="24">
        <v>12540.113166666664</v>
      </c>
      <c r="F77" s="21" t="s">
        <v>11</v>
      </c>
    </row>
    <row r="78" spans="1:6" x14ac:dyDescent="0.25">
      <c r="A78" s="20">
        <v>44435</v>
      </c>
      <c r="B78" s="21">
        <f t="shared" si="1"/>
        <v>2021</v>
      </c>
      <c r="C78" s="21" t="s">
        <v>7</v>
      </c>
      <c r="D78" s="25" t="s">
        <v>8</v>
      </c>
      <c r="E78" s="24">
        <v>354591384.75028223</v>
      </c>
      <c r="F78" s="21" t="s">
        <v>11</v>
      </c>
    </row>
    <row r="79" spans="1:6" x14ac:dyDescent="0.25">
      <c r="A79" s="20">
        <v>44435</v>
      </c>
      <c r="B79" s="21">
        <f t="shared" si="1"/>
        <v>2021</v>
      </c>
      <c r="C79" s="21" t="s">
        <v>9</v>
      </c>
      <c r="D79" s="25" t="s">
        <v>8</v>
      </c>
      <c r="E79" s="24">
        <v>9734579.8527240716</v>
      </c>
      <c r="F79" s="21" t="s">
        <v>11</v>
      </c>
    </row>
    <row r="80" spans="1:6" x14ac:dyDescent="0.25">
      <c r="A80" s="20">
        <v>44435</v>
      </c>
      <c r="B80" s="21">
        <f t="shared" si="1"/>
        <v>2021</v>
      </c>
      <c r="C80" s="21" t="s">
        <v>10</v>
      </c>
      <c r="D80" s="25" t="s">
        <v>8</v>
      </c>
      <c r="E80" s="24">
        <v>42936387.140851699</v>
      </c>
      <c r="F80" s="21" t="s">
        <v>11</v>
      </c>
    </row>
    <row r="81" spans="1:6" x14ac:dyDescent="0.25">
      <c r="A81" s="20">
        <v>44435</v>
      </c>
      <c r="B81" s="21">
        <f t="shared" si="1"/>
        <v>2021</v>
      </c>
      <c r="C81" s="21" t="s">
        <v>14</v>
      </c>
      <c r="D81" s="25" t="s">
        <v>20</v>
      </c>
      <c r="E81" s="24">
        <v>311450344.96217251</v>
      </c>
      <c r="F81" s="21" t="s">
        <v>21</v>
      </c>
    </row>
    <row r="82" spans="1:6" x14ac:dyDescent="0.25">
      <c r="A82" s="20">
        <v>44435</v>
      </c>
      <c r="B82" s="21">
        <f t="shared" si="1"/>
        <v>2021</v>
      </c>
      <c r="C82" s="21" t="s">
        <v>15</v>
      </c>
      <c r="D82" s="25" t="s">
        <v>20</v>
      </c>
      <c r="E82" s="24">
        <v>349298533.02922928</v>
      </c>
      <c r="F82" s="21" t="s">
        <v>21</v>
      </c>
    </row>
    <row r="83" spans="1:6" x14ac:dyDescent="0.25">
      <c r="A83" s="20">
        <v>44435</v>
      </c>
      <c r="B83" s="21">
        <f t="shared" si="1"/>
        <v>2021</v>
      </c>
      <c r="C83" s="21" t="s">
        <v>16</v>
      </c>
      <c r="D83" s="25" t="s">
        <v>20</v>
      </c>
      <c r="E83" s="24">
        <v>600153691.5936594</v>
      </c>
      <c r="F83" s="21" t="s">
        <v>21</v>
      </c>
    </row>
    <row r="84" spans="1:6" x14ac:dyDescent="0.25">
      <c r="A84" s="20">
        <v>44435</v>
      </c>
      <c r="B84" s="21">
        <f t="shared" si="1"/>
        <v>2021</v>
      </c>
      <c r="C84" s="21" t="s">
        <v>26</v>
      </c>
      <c r="D84" s="25" t="s">
        <v>31</v>
      </c>
      <c r="E84" s="24">
        <v>62658</v>
      </c>
      <c r="F84" s="21" t="s">
        <v>11</v>
      </c>
    </row>
    <row r="85" spans="1:6" x14ac:dyDescent="0.25">
      <c r="A85" s="20">
        <v>44435</v>
      </c>
      <c r="B85" s="21">
        <f t="shared" si="1"/>
        <v>2021</v>
      </c>
      <c r="C85" s="21" t="s">
        <v>27</v>
      </c>
      <c r="D85" s="25" t="s">
        <v>31</v>
      </c>
      <c r="E85" s="24">
        <v>23451</v>
      </c>
      <c r="F85" s="21" t="s">
        <v>11</v>
      </c>
    </row>
    <row r="86" spans="1:6" x14ac:dyDescent="0.25">
      <c r="A86" s="20">
        <v>44435</v>
      </c>
      <c r="B86" s="21">
        <f t="shared" si="1"/>
        <v>2021</v>
      </c>
      <c r="C86" s="21" t="s">
        <v>28</v>
      </c>
      <c r="D86" s="25" t="s">
        <v>31</v>
      </c>
      <c r="E86" s="24">
        <v>135460</v>
      </c>
      <c r="F86" s="21" t="s">
        <v>11</v>
      </c>
    </row>
    <row r="87" spans="1:6" x14ac:dyDescent="0.25">
      <c r="A87" s="20">
        <v>44435</v>
      </c>
      <c r="B87" s="21">
        <f t="shared" si="1"/>
        <v>2021</v>
      </c>
      <c r="C87" s="21" t="s">
        <v>29</v>
      </c>
      <c r="D87" s="25" t="s">
        <v>31</v>
      </c>
      <c r="E87" s="24">
        <v>112068</v>
      </c>
      <c r="F87" s="21" t="s">
        <v>11</v>
      </c>
    </row>
    <row r="88" spans="1:6" x14ac:dyDescent="0.25">
      <c r="A88" s="20">
        <v>44435</v>
      </c>
      <c r="B88" s="21">
        <f t="shared" si="1"/>
        <v>2021</v>
      </c>
      <c r="C88" s="21" t="s">
        <v>30</v>
      </c>
      <c r="D88" s="25" t="s">
        <v>31</v>
      </c>
      <c r="E88" s="24">
        <v>11375</v>
      </c>
      <c r="F88" s="21" t="s">
        <v>11</v>
      </c>
    </row>
    <row r="89" spans="1:6" x14ac:dyDescent="0.25">
      <c r="A89" s="20">
        <v>44435</v>
      </c>
      <c r="B89" s="21">
        <f t="shared" si="1"/>
        <v>2021</v>
      </c>
      <c r="C89" s="21" t="s">
        <v>58</v>
      </c>
      <c r="D89" s="25" t="s">
        <v>57</v>
      </c>
      <c r="E89" s="24">
        <v>156755063.22039577</v>
      </c>
      <c r="F89" s="21" t="s">
        <v>11</v>
      </c>
    </row>
    <row r="90" spans="1:6" x14ac:dyDescent="0.25">
      <c r="A90" s="20">
        <v>44435</v>
      </c>
      <c r="B90" s="21">
        <f t="shared" si="1"/>
        <v>2021</v>
      </c>
      <c r="C90" s="21" t="s">
        <v>59</v>
      </c>
      <c r="D90" s="25" t="s">
        <v>54</v>
      </c>
      <c r="E90" s="24">
        <v>12540.113166666664</v>
      </c>
      <c r="F90" s="21" t="s">
        <v>11</v>
      </c>
    </row>
    <row r="91" spans="1:6" x14ac:dyDescent="0.25">
      <c r="A91" s="20">
        <v>44466</v>
      </c>
      <c r="B91" s="21">
        <f t="shared" si="1"/>
        <v>2021</v>
      </c>
      <c r="C91" s="21" t="s">
        <v>7</v>
      </c>
      <c r="D91" s="25" t="s">
        <v>8</v>
      </c>
      <c r="E91" s="24">
        <v>360974029.67578727</v>
      </c>
      <c r="F91" s="21" t="s">
        <v>11</v>
      </c>
    </row>
    <row r="92" spans="1:6" x14ac:dyDescent="0.25">
      <c r="A92" s="20">
        <v>44466</v>
      </c>
      <c r="B92" s="21">
        <f t="shared" si="1"/>
        <v>2021</v>
      </c>
      <c r="C92" s="21" t="s">
        <v>9</v>
      </c>
      <c r="D92" s="25" t="s">
        <v>8</v>
      </c>
      <c r="E92" s="24">
        <v>9895200.4202940185</v>
      </c>
      <c r="F92" s="21" t="s">
        <v>11</v>
      </c>
    </row>
    <row r="93" spans="1:6" x14ac:dyDescent="0.25">
      <c r="A93" s="20">
        <v>44466</v>
      </c>
      <c r="B93" s="21">
        <f t="shared" si="1"/>
        <v>2021</v>
      </c>
      <c r="C93" s="21" t="s">
        <v>10</v>
      </c>
      <c r="D93" s="25" t="s">
        <v>8</v>
      </c>
      <c r="E93" s="24">
        <v>43494560.173682764</v>
      </c>
      <c r="F93" s="21" t="s">
        <v>11</v>
      </c>
    </row>
    <row r="94" spans="1:6" x14ac:dyDescent="0.25">
      <c r="A94" s="20">
        <v>44466</v>
      </c>
      <c r="B94" s="21">
        <f t="shared" si="1"/>
        <v>2021</v>
      </c>
      <c r="C94" s="21" t="s">
        <v>14</v>
      </c>
      <c r="D94" s="25" t="s">
        <v>20</v>
      </c>
      <c r="E94" s="24">
        <v>315792880.88681281</v>
      </c>
      <c r="F94" s="21" t="s">
        <v>21</v>
      </c>
    </row>
    <row r="95" spans="1:6" x14ac:dyDescent="0.25">
      <c r="A95" s="20">
        <v>44466</v>
      </c>
      <c r="B95" s="21">
        <f t="shared" si="1"/>
        <v>2021</v>
      </c>
      <c r="C95" s="21" t="s">
        <v>15</v>
      </c>
      <c r="D95" s="25" t="s">
        <v>20</v>
      </c>
      <c r="E95" s="24">
        <v>354099811.77753437</v>
      </c>
      <c r="F95" s="21" t="s">
        <v>21</v>
      </c>
    </row>
    <row r="96" spans="1:6" x14ac:dyDescent="0.25">
      <c r="A96" s="20">
        <v>44466</v>
      </c>
      <c r="B96" s="21">
        <f t="shared" si="1"/>
        <v>2021</v>
      </c>
      <c r="C96" s="21" t="s">
        <v>26</v>
      </c>
      <c r="D96" s="25" t="s">
        <v>31</v>
      </c>
      <c r="E96" s="24">
        <v>62658</v>
      </c>
      <c r="F96" s="21" t="s">
        <v>11</v>
      </c>
    </row>
    <row r="97" spans="1:6" x14ac:dyDescent="0.25">
      <c r="A97" s="20">
        <v>44466</v>
      </c>
      <c r="B97" s="21">
        <f t="shared" si="1"/>
        <v>2021</v>
      </c>
      <c r="C97" s="21" t="s">
        <v>27</v>
      </c>
      <c r="D97" s="25" t="s">
        <v>31</v>
      </c>
      <c r="E97" s="24">
        <v>23451</v>
      </c>
      <c r="F97" s="21" t="s">
        <v>11</v>
      </c>
    </row>
    <row r="98" spans="1:6" x14ac:dyDescent="0.25">
      <c r="A98" s="20">
        <v>44466</v>
      </c>
      <c r="B98" s="21">
        <f t="shared" si="1"/>
        <v>2021</v>
      </c>
      <c r="C98" s="21" t="s">
        <v>28</v>
      </c>
      <c r="D98" s="25" t="s">
        <v>31</v>
      </c>
      <c r="E98" s="24">
        <v>135460</v>
      </c>
      <c r="F98" s="21" t="s">
        <v>11</v>
      </c>
    </row>
    <row r="99" spans="1:6" x14ac:dyDescent="0.25">
      <c r="A99" s="20">
        <v>44466</v>
      </c>
      <c r="B99" s="21">
        <f t="shared" si="1"/>
        <v>2021</v>
      </c>
      <c r="C99" s="21" t="s">
        <v>30</v>
      </c>
      <c r="D99" s="25" t="s">
        <v>31</v>
      </c>
      <c r="E99" s="24">
        <v>11375</v>
      </c>
      <c r="F99" s="21" t="s">
        <v>11</v>
      </c>
    </row>
    <row r="100" spans="1:6" x14ac:dyDescent="0.25">
      <c r="A100" s="20">
        <v>44466</v>
      </c>
      <c r="B100" s="21">
        <f t="shared" si="1"/>
        <v>2021</v>
      </c>
      <c r="C100" s="21" t="s">
        <v>40</v>
      </c>
      <c r="D100" s="25" t="s">
        <v>41</v>
      </c>
      <c r="E100" s="24">
        <v>8736720</v>
      </c>
      <c r="F100" s="21" t="s">
        <v>21</v>
      </c>
    </row>
    <row r="101" spans="1:6" x14ac:dyDescent="0.25">
      <c r="A101" s="20">
        <v>44466</v>
      </c>
      <c r="B101" s="21">
        <f t="shared" si="1"/>
        <v>2021</v>
      </c>
      <c r="C101" s="21" t="s">
        <v>58</v>
      </c>
      <c r="D101" s="25" t="s">
        <v>57</v>
      </c>
      <c r="E101" s="24">
        <v>158967846.105064</v>
      </c>
      <c r="F101" s="21" t="s">
        <v>11</v>
      </c>
    </row>
    <row r="102" spans="1:6" x14ac:dyDescent="0.25">
      <c r="A102" s="20">
        <v>44466</v>
      </c>
      <c r="B102" s="21">
        <f t="shared" si="1"/>
        <v>2021</v>
      </c>
      <c r="C102" s="21" t="s">
        <v>59</v>
      </c>
      <c r="D102" s="25" t="s">
        <v>54</v>
      </c>
      <c r="E102" s="24">
        <v>12540.113166666664</v>
      </c>
      <c r="F102" s="21" t="s">
        <v>11</v>
      </c>
    </row>
    <row r="103" spans="1:6" x14ac:dyDescent="0.25">
      <c r="A103" s="20">
        <v>44496</v>
      </c>
      <c r="B103" s="21">
        <f t="shared" si="1"/>
        <v>2021</v>
      </c>
      <c r="C103" s="21" t="s">
        <v>7</v>
      </c>
      <c r="D103" s="25" t="s">
        <v>8</v>
      </c>
      <c r="E103" s="24">
        <v>367471562.20995146</v>
      </c>
      <c r="F103" s="21" t="s">
        <v>11</v>
      </c>
    </row>
    <row r="104" spans="1:6" x14ac:dyDescent="0.25">
      <c r="A104" s="20">
        <v>44496</v>
      </c>
      <c r="B104" s="21">
        <f t="shared" si="1"/>
        <v>2021</v>
      </c>
      <c r="C104" s="21" t="s">
        <v>9</v>
      </c>
      <c r="D104" s="25" t="s">
        <v>8</v>
      </c>
      <c r="E104" s="24">
        <v>10058471.227228869</v>
      </c>
      <c r="F104" s="21" t="s">
        <v>11</v>
      </c>
    </row>
    <row r="105" spans="1:6" x14ac:dyDescent="0.25">
      <c r="A105" s="20">
        <v>44496</v>
      </c>
      <c r="B105" s="21">
        <f t="shared" si="1"/>
        <v>2021</v>
      </c>
      <c r="C105" s="21" t="s">
        <v>10</v>
      </c>
      <c r="D105" s="25" t="s">
        <v>8</v>
      </c>
      <c r="E105" s="24">
        <v>44059989.455940634</v>
      </c>
      <c r="F105" s="21" t="s">
        <v>11</v>
      </c>
    </row>
    <row r="106" spans="1:6" x14ac:dyDescent="0.25">
      <c r="A106" s="20">
        <v>44496</v>
      </c>
      <c r="B106" s="21">
        <f t="shared" si="1"/>
        <v>2021</v>
      </c>
      <c r="C106" s="21" t="s">
        <v>14</v>
      </c>
      <c r="D106" s="25" t="s">
        <v>20</v>
      </c>
      <c r="E106" s="24">
        <v>320197391.72964007</v>
      </c>
      <c r="F106" s="21" t="s">
        <v>21</v>
      </c>
    </row>
    <row r="107" spans="1:6" x14ac:dyDescent="0.25">
      <c r="A107" s="20">
        <v>44496</v>
      </c>
      <c r="B107" s="21">
        <f t="shared" si="1"/>
        <v>2021</v>
      </c>
      <c r="C107" s="21" t="s">
        <v>15</v>
      </c>
      <c r="D107" s="25" t="s">
        <v>20</v>
      </c>
      <c r="E107" s="24">
        <v>358968769.01278806</v>
      </c>
      <c r="F107" s="21" t="s">
        <v>21</v>
      </c>
    </row>
    <row r="108" spans="1:6" x14ac:dyDescent="0.25">
      <c r="A108" s="20">
        <v>44496</v>
      </c>
      <c r="B108" s="21">
        <f t="shared" si="1"/>
        <v>2021</v>
      </c>
      <c r="C108" s="21" t="s">
        <v>16</v>
      </c>
      <c r="D108" s="25" t="s">
        <v>20</v>
      </c>
      <c r="E108" s="24">
        <v>617173389.31066298</v>
      </c>
      <c r="F108" s="21" t="s">
        <v>21</v>
      </c>
    </row>
    <row r="109" spans="1:6" x14ac:dyDescent="0.25">
      <c r="A109" s="20">
        <v>44496</v>
      </c>
      <c r="B109" s="21">
        <f t="shared" si="1"/>
        <v>2021</v>
      </c>
      <c r="C109" s="21" t="s">
        <v>26</v>
      </c>
      <c r="D109" s="25" t="s">
        <v>31</v>
      </c>
      <c r="E109" s="24">
        <v>62658</v>
      </c>
      <c r="F109" s="21" t="s">
        <v>11</v>
      </c>
    </row>
    <row r="110" spans="1:6" x14ac:dyDescent="0.25">
      <c r="A110" s="20">
        <v>44496</v>
      </c>
      <c r="B110" s="21">
        <f t="shared" si="1"/>
        <v>2021</v>
      </c>
      <c r="C110" s="21" t="s">
        <v>27</v>
      </c>
      <c r="D110" s="25" t="s">
        <v>31</v>
      </c>
      <c r="E110" s="24">
        <v>23451</v>
      </c>
      <c r="F110" s="21" t="s">
        <v>11</v>
      </c>
    </row>
    <row r="111" spans="1:6" x14ac:dyDescent="0.25">
      <c r="A111" s="20">
        <v>44496</v>
      </c>
      <c r="B111" s="21">
        <f t="shared" si="1"/>
        <v>2021</v>
      </c>
      <c r="C111" s="21" t="s">
        <v>28</v>
      </c>
      <c r="D111" s="25" t="s">
        <v>31</v>
      </c>
      <c r="E111" s="24">
        <v>135460</v>
      </c>
      <c r="F111" s="21" t="s">
        <v>11</v>
      </c>
    </row>
    <row r="112" spans="1:6" x14ac:dyDescent="0.25">
      <c r="A112" s="20">
        <v>44496</v>
      </c>
      <c r="B112" s="21">
        <f t="shared" si="1"/>
        <v>2021</v>
      </c>
      <c r="C112" s="21" t="s">
        <v>29</v>
      </c>
      <c r="D112" s="25" t="s">
        <v>31</v>
      </c>
      <c r="E112" s="24">
        <v>112068</v>
      </c>
      <c r="F112" s="21" t="s">
        <v>11</v>
      </c>
    </row>
    <row r="113" spans="1:6" x14ac:dyDescent="0.25">
      <c r="A113" s="20">
        <v>44496</v>
      </c>
      <c r="B113" s="21">
        <f t="shared" si="1"/>
        <v>2021</v>
      </c>
      <c r="C113" s="21" t="s">
        <v>30</v>
      </c>
      <c r="D113" s="25" t="s">
        <v>31</v>
      </c>
      <c r="E113" s="24">
        <v>11375</v>
      </c>
      <c r="F113" s="21" t="s">
        <v>11</v>
      </c>
    </row>
    <row r="114" spans="1:6" x14ac:dyDescent="0.25">
      <c r="A114" s="20">
        <v>44496</v>
      </c>
      <c r="B114" s="21">
        <f t="shared" si="1"/>
        <v>2021</v>
      </c>
      <c r="C114" s="21" t="s">
        <v>58</v>
      </c>
      <c r="D114" s="25" t="s">
        <v>57</v>
      </c>
      <c r="E114" s="24">
        <v>161212503.98840645</v>
      </c>
      <c r="F114" s="21" t="s">
        <v>11</v>
      </c>
    </row>
    <row r="115" spans="1:6" x14ac:dyDescent="0.25">
      <c r="A115" s="20">
        <v>44496</v>
      </c>
      <c r="B115" s="21">
        <f t="shared" si="1"/>
        <v>2021</v>
      </c>
      <c r="C115" s="21" t="s">
        <v>59</v>
      </c>
      <c r="D115" s="25" t="s">
        <v>54</v>
      </c>
      <c r="E115" s="24">
        <v>12540.113166666664</v>
      </c>
      <c r="F115" s="21" t="s">
        <v>11</v>
      </c>
    </row>
    <row r="116" spans="1:6" x14ac:dyDescent="0.25">
      <c r="A116" s="20">
        <v>44527</v>
      </c>
      <c r="B116" s="21">
        <f t="shared" si="1"/>
        <v>2021</v>
      </c>
      <c r="C116" s="21" t="s">
        <v>7</v>
      </c>
      <c r="D116" s="25" t="s">
        <v>8</v>
      </c>
      <c r="E116" s="24">
        <v>374086050.32973057</v>
      </c>
      <c r="F116" s="21" t="s">
        <v>11</v>
      </c>
    </row>
    <row r="117" spans="1:6" x14ac:dyDescent="0.25">
      <c r="A117" s="20">
        <v>44527</v>
      </c>
      <c r="B117" s="21">
        <f t="shared" si="1"/>
        <v>2021</v>
      </c>
      <c r="C117" s="21" t="s">
        <v>9</v>
      </c>
      <c r="D117" s="25" t="s">
        <v>8</v>
      </c>
      <c r="E117" s="24">
        <v>10224436.002478145</v>
      </c>
      <c r="F117" s="21" t="s">
        <v>11</v>
      </c>
    </row>
    <row r="118" spans="1:6" x14ac:dyDescent="0.25">
      <c r="A118" s="20">
        <v>44527</v>
      </c>
      <c r="B118" s="21">
        <f t="shared" si="1"/>
        <v>2021</v>
      </c>
      <c r="C118" s="21" t="s">
        <v>10</v>
      </c>
      <c r="D118" s="25" t="s">
        <v>8</v>
      </c>
      <c r="E118" s="24">
        <v>44632769.318867862</v>
      </c>
      <c r="F118" s="21" t="s">
        <v>11</v>
      </c>
    </row>
    <row r="119" spans="1:6" x14ac:dyDescent="0.25">
      <c r="A119" s="20">
        <v>44527</v>
      </c>
      <c r="B119" s="21">
        <f t="shared" si="1"/>
        <v>2021</v>
      </c>
      <c r="C119" s="21" t="s">
        <v>14</v>
      </c>
      <c r="D119" s="25" t="s">
        <v>20</v>
      </c>
      <c r="E119" s="24">
        <v>324664779.42361099</v>
      </c>
      <c r="F119" s="21" t="s">
        <v>21</v>
      </c>
    </row>
    <row r="120" spans="1:6" x14ac:dyDescent="0.25">
      <c r="A120" s="20">
        <v>44527</v>
      </c>
      <c r="B120" s="21">
        <f t="shared" si="1"/>
        <v>2021</v>
      </c>
      <c r="C120" s="21" t="s">
        <v>15</v>
      </c>
      <c r="D120" s="25" t="s">
        <v>20</v>
      </c>
      <c r="E120" s="24">
        <v>363906379.59686792</v>
      </c>
      <c r="F120" s="21" t="s">
        <v>21</v>
      </c>
    </row>
    <row r="121" spans="1:6" x14ac:dyDescent="0.25">
      <c r="A121" s="20">
        <v>44527</v>
      </c>
      <c r="B121" s="21">
        <f t="shared" si="1"/>
        <v>2021</v>
      </c>
      <c r="C121" s="21" t="s">
        <v>26</v>
      </c>
      <c r="D121" s="25" t="s">
        <v>31</v>
      </c>
      <c r="E121" s="24">
        <v>62658</v>
      </c>
      <c r="F121" s="21" t="s">
        <v>11</v>
      </c>
    </row>
    <row r="122" spans="1:6" x14ac:dyDescent="0.25">
      <c r="A122" s="20">
        <v>44527</v>
      </c>
      <c r="B122" s="21">
        <f t="shared" si="1"/>
        <v>2021</v>
      </c>
      <c r="C122" s="21" t="s">
        <v>27</v>
      </c>
      <c r="D122" s="25" t="s">
        <v>31</v>
      </c>
      <c r="E122" s="24">
        <v>23451</v>
      </c>
      <c r="F122" s="21" t="s">
        <v>11</v>
      </c>
    </row>
    <row r="123" spans="1:6" x14ac:dyDescent="0.25">
      <c r="A123" s="20">
        <v>44527</v>
      </c>
      <c r="B123" s="21">
        <f t="shared" si="1"/>
        <v>2021</v>
      </c>
      <c r="C123" s="21" t="s">
        <v>28</v>
      </c>
      <c r="D123" s="25" t="s">
        <v>31</v>
      </c>
      <c r="E123" s="24">
        <v>135460</v>
      </c>
      <c r="F123" s="21" t="s">
        <v>11</v>
      </c>
    </row>
    <row r="124" spans="1:6" x14ac:dyDescent="0.25">
      <c r="A124" s="20">
        <v>44527</v>
      </c>
      <c r="B124" s="21">
        <f t="shared" si="1"/>
        <v>2021</v>
      </c>
      <c r="C124" s="21" t="s">
        <v>30</v>
      </c>
      <c r="D124" s="25" t="s">
        <v>31</v>
      </c>
      <c r="E124" s="24">
        <v>11375</v>
      </c>
      <c r="F124" s="21" t="s">
        <v>11</v>
      </c>
    </row>
    <row r="125" spans="1:6" x14ac:dyDescent="0.25">
      <c r="A125" s="20">
        <v>44527</v>
      </c>
      <c r="B125" s="21">
        <f t="shared" si="1"/>
        <v>2021</v>
      </c>
      <c r="C125" s="21" t="s">
        <v>58</v>
      </c>
      <c r="D125" s="25" t="s">
        <v>57</v>
      </c>
      <c r="E125" s="24">
        <v>163489504.27840632</v>
      </c>
      <c r="F125" s="21" t="s">
        <v>11</v>
      </c>
    </row>
    <row r="126" spans="1:6" x14ac:dyDescent="0.25">
      <c r="A126" s="20">
        <v>44527</v>
      </c>
      <c r="B126" s="21">
        <f t="shared" si="1"/>
        <v>2021</v>
      </c>
      <c r="C126" s="21" t="s">
        <v>59</v>
      </c>
      <c r="D126" s="25" t="s">
        <v>54</v>
      </c>
      <c r="E126" s="24">
        <v>12540.113166666664</v>
      </c>
      <c r="F126" s="21" t="s">
        <v>11</v>
      </c>
    </row>
    <row r="127" spans="1:6" x14ac:dyDescent="0.25">
      <c r="A127" s="20">
        <v>44557</v>
      </c>
      <c r="B127" s="21">
        <f t="shared" si="1"/>
        <v>2021</v>
      </c>
      <c r="C127" s="21" t="s">
        <v>2</v>
      </c>
      <c r="D127" s="21" t="s">
        <v>6</v>
      </c>
      <c r="E127" s="24">
        <v>2415034</v>
      </c>
      <c r="F127" s="21" t="s">
        <v>11</v>
      </c>
    </row>
    <row r="128" spans="1:6" x14ac:dyDescent="0.25">
      <c r="A128" s="20">
        <v>44557</v>
      </c>
      <c r="B128" s="21">
        <f t="shared" si="1"/>
        <v>2021</v>
      </c>
      <c r="C128" s="21" t="s">
        <v>7</v>
      </c>
      <c r="D128" s="25" t="s">
        <v>8</v>
      </c>
      <c r="E128" s="24">
        <v>380819599.23566574</v>
      </c>
      <c r="F128" s="21" t="s">
        <v>11</v>
      </c>
    </row>
    <row r="129" spans="1:6" x14ac:dyDescent="0.25">
      <c r="A129" s="20">
        <v>44557</v>
      </c>
      <c r="B129" s="21">
        <f t="shared" si="1"/>
        <v>2021</v>
      </c>
      <c r="C129" s="21" t="s">
        <v>9</v>
      </c>
      <c r="D129" s="25" t="s">
        <v>8</v>
      </c>
      <c r="E129" s="24">
        <v>10393139.196519034</v>
      </c>
      <c r="F129" s="21" t="s">
        <v>11</v>
      </c>
    </row>
    <row r="130" spans="1:6" x14ac:dyDescent="0.25">
      <c r="A130" s="20">
        <v>44557</v>
      </c>
      <c r="B130" s="21">
        <f t="shared" si="1"/>
        <v>2021</v>
      </c>
      <c r="C130" s="21" t="s">
        <v>10</v>
      </c>
      <c r="D130" s="25" t="s">
        <v>8</v>
      </c>
      <c r="E130" s="24">
        <v>45212995.320013136</v>
      </c>
      <c r="F130" s="21" t="s">
        <v>11</v>
      </c>
    </row>
    <row r="131" spans="1:6" x14ac:dyDescent="0.25">
      <c r="A131" s="20">
        <v>44557</v>
      </c>
      <c r="B131" s="21">
        <f t="shared" ref="B131:B194" si="2">YEAR(A131)</f>
        <v>2021</v>
      </c>
      <c r="C131" s="21" t="s">
        <v>14</v>
      </c>
      <c r="D131" s="25" t="s">
        <v>20</v>
      </c>
      <c r="E131" s="24">
        <v>329195959.23618227</v>
      </c>
      <c r="F131" s="21" t="s">
        <v>21</v>
      </c>
    </row>
    <row r="132" spans="1:6" x14ac:dyDescent="0.25">
      <c r="A132" s="20">
        <v>44557</v>
      </c>
      <c r="B132" s="21">
        <f t="shared" si="2"/>
        <v>2021</v>
      </c>
      <c r="C132" s="21" t="s">
        <v>15</v>
      </c>
      <c r="D132" s="25" t="s">
        <v>20</v>
      </c>
      <c r="E132" s="24">
        <v>368913632.68630922</v>
      </c>
      <c r="F132" s="21" t="s">
        <v>21</v>
      </c>
    </row>
    <row r="133" spans="1:6" x14ac:dyDescent="0.25">
      <c r="A133" s="20">
        <v>44557</v>
      </c>
      <c r="B133" s="21">
        <f t="shared" si="2"/>
        <v>2021</v>
      </c>
      <c r="C133" s="21" t="s">
        <v>16</v>
      </c>
      <c r="D133" s="25" t="s">
        <v>20</v>
      </c>
      <c r="E133" s="24">
        <v>634686533.81934929</v>
      </c>
      <c r="F133" s="21" t="s">
        <v>21</v>
      </c>
    </row>
    <row r="134" spans="1:6" x14ac:dyDescent="0.25">
      <c r="A134" s="20">
        <v>44557</v>
      </c>
      <c r="B134" s="21">
        <f t="shared" si="2"/>
        <v>2021</v>
      </c>
      <c r="C134" s="21" t="s">
        <v>26</v>
      </c>
      <c r="D134" s="25" t="s">
        <v>31</v>
      </c>
      <c r="E134" s="24">
        <v>62658</v>
      </c>
      <c r="F134" s="21" t="s">
        <v>11</v>
      </c>
    </row>
    <row r="135" spans="1:6" x14ac:dyDescent="0.25">
      <c r="A135" s="20">
        <v>44557</v>
      </c>
      <c r="B135" s="21">
        <f t="shared" si="2"/>
        <v>2021</v>
      </c>
      <c r="C135" s="21" t="s">
        <v>27</v>
      </c>
      <c r="D135" s="25" t="s">
        <v>31</v>
      </c>
      <c r="E135" s="24">
        <v>23451</v>
      </c>
      <c r="F135" s="21" t="s">
        <v>11</v>
      </c>
    </row>
    <row r="136" spans="1:6" x14ac:dyDescent="0.25">
      <c r="A136" s="20">
        <v>44557</v>
      </c>
      <c r="B136" s="21">
        <f t="shared" si="2"/>
        <v>2021</v>
      </c>
      <c r="C136" s="21" t="s">
        <v>28</v>
      </c>
      <c r="D136" s="25" t="s">
        <v>31</v>
      </c>
      <c r="E136" s="24">
        <v>135460</v>
      </c>
      <c r="F136" s="21" t="s">
        <v>11</v>
      </c>
    </row>
    <row r="137" spans="1:6" x14ac:dyDescent="0.25">
      <c r="A137" s="20">
        <v>44557</v>
      </c>
      <c r="B137" s="21">
        <f t="shared" si="2"/>
        <v>2021</v>
      </c>
      <c r="C137" s="21" t="s">
        <v>29</v>
      </c>
      <c r="D137" s="25" t="s">
        <v>31</v>
      </c>
      <c r="E137" s="24">
        <v>112068</v>
      </c>
      <c r="F137" s="21" t="s">
        <v>11</v>
      </c>
    </row>
    <row r="138" spans="1:6" x14ac:dyDescent="0.25">
      <c r="A138" s="20">
        <v>44557</v>
      </c>
      <c r="B138" s="21">
        <f t="shared" si="2"/>
        <v>2021</v>
      </c>
      <c r="C138" s="21" t="s">
        <v>30</v>
      </c>
      <c r="D138" s="25" t="s">
        <v>31</v>
      </c>
      <c r="E138" s="24">
        <v>11375</v>
      </c>
      <c r="F138" s="21" t="s">
        <v>11</v>
      </c>
    </row>
    <row r="139" spans="1:6" x14ac:dyDescent="0.25">
      <c r="A139" s="20">
        <v>44557</v>
      </c>
      <c r="B139" s="21">
        <f t="shared" si="2"/>
        <v>2021</v>
      </c>
      <c r="C139" s="21" t="s">
        <v>45</v>
      </c>
      <c r="D139" s="25" t="s">
        <v>44</v>
      </c>
      <c r="E139" s="24">
        <v>610246</v>
      </c>
      <c r="F139" s="21" t="s">
        <v>21</v>
      </c>
    </row>
    <row r="140" spans="1:6" x14ac:dyDescent="0.25">
      <c r="A140" s="20">
        <v>44557</v>
      </c>
      <c r="B140" s="21">
        <f t="shared" si="2"/>
        <v>2021</v>
      </c>
      <c r="C140" s="21" t="s">
        <v>58</v>
      </c>
      <c r="D140" s="25" t="s">
        <v>57</v>
      </c>
      <c r="E140" s="24">
        <v>165761359.05222607</v>
      </c>
      <c r="F140" s="21" t="s">
        <v>11</v>
      </c>
    </row>
    <row r="141" spans="1:6" x14ac:dyDescent="0.25">
      <c r="A141" s="20">
        <v>44557</v>
      </c>
      <c r="B141" s="21">
        <f t="shared" si="2"/>
        <v>2021</v>
      </c>
      <c r="C141" s="21" t="s">
        <v>59</v>
      </c>
      <c r="D141" s="25" t="s">
        <v>54</v>
      </c>
      <c r="E141" s="24">
        <v>12540.113166666664</v>
      </c>
      <c r="F141" s="21" t="s">
        <v>11</v>
      </c>
    </row>
    <row r="142" spans="1:6" x14ac:dyDescent="0.25">
      <c r="A142" s="20">
        <v>44557</v>
      </c>
      <c r="B142" s="21">
        <f t="shared" si="2"/>
        <v>2021</v>
      </c>
      <c r="C142" s="21" t="s">
        <v>60</v>
      </c>
      <c r="D142" s="25" t="s">
        <v>54</v>
      </c>
      <c r="E142" s="24">
        <v>8172.2110166666671</v>
      </c>
      <c r="F142" s="21" t="s">
        <v>11</v>
      </c>
    </row>
    <row r="143" spans="1:6" x14ac:dyDescent="0.25">
      <c r="A143" s="20">
        <v>44588</v>
      </c>
      <c r="B143" s="21">
        <f t="shared" si="2"/>
        <v>2022</v>
      </c>
      <c r="C143" s="21" t="s">
        <v>7</v>
      </c>
      <c r="D143" s="25" t="s">
        <v>8</v>
      </c>
      <c r="E143" s="24">
        <v>387674352.02190775</v>
      </c>
      <c r="F143" s="21" t="s">
        <v>11</v>
      </c>
    </row>
    <row r="144" spans="1:6" x14ac:dyDescent="0.25">
      <c r="A144" s="20">
        <v>44588</v>
      </c>
      <c r="B144" s="21">
        <f t="shared" si="2"/>
        <v>2022</v>
      </c>
      <c r="C144" s="21" t="s">
        <v>9</v>
      </c>
      <c r="D144" s="25" t="s">
        <v>8</v>
      </c>
      <c r="E144" s="24">
        <v>10564625.993261598</v>
      </c>
      <c r="F144" s="21" t="s">
        <v>11</v>
      </c>
    </row>
    <row r="145" spans="1:6" x14ac:dyDescent="0.25">
      <c r="A145" s="20">
        <v>44588</v>
      </c>
      <c r="B145" s="21">
        <f t="shared" si="2"/>
        <v>2022</v>
      </c>
      <c r="C145" s="21" t="s">
        <v>10</v>
      </c>
      <c r="D145" s="25" t="s">
        <v>8</v>
      </c>
      <c r="E145" s="24">
        <v>45800764.259173304</v>
      </c>
      <c r="F145" s="21" t="s">
        <v>11</v>
      </c>
    </row>
    <row r="146" spans="1:6" x14ac:dyDescent="0.25">
      <c r="A146" s="20">
        <v>44588</v>
      </c>
      <c r="B146" s="21">
        <f t="shared" si="2"/>
        <v>2022</v>
      </c>
      <c r="C146" s="21" t="s">
        <v>14</v>
      </c>
      <c r="D146" s="25" t="s">
        <v>20</v>
      </c>
      <c r="E146" s="24">
        <v>333791859.96889496</v>
      </c>
      <c r="F146" s="21" t="s">
        <v>21</v>
      </c>
    </row>
    <row r="147" spans="1:6" x14ac:dyDescent="0.25">
      <c r="A147" s="20">
        <v>44588</v>
      </c>
      <c r="B147" s="21">
        <f t="shared" si="2"/>
        <v>2022</v>
      </c>
      <c r="C147" s="21" t="s">
        <v>15</v>
      </c>
      <c r="D147" s="25" t="s">
        <v>20</v>
      </c>
      <c r="E147" s="24">
        <v>373991531.94489944</v>
      </c>
      <c r="F147" s="21" t="s">
        <v>21</v>
      </c>
    </row>
    <row r="148" spans="1:6" x14ac:dyDescent="0.25">
      <c r="A148" s="20">
        <v>44588</v>
      </c>
      <c r="B148" s="21">
        <f t="shared" si="2"/>
        <v>2022</v>
      </c>
      <c r="C148" s="21" t="s">
        <v>26</v>
      </c>
      <c r="D148" s="25" t="s">
        <v>31</v>
      </c>
      <c r="E148" s="24">
        <v>62658</v>
      </c>
      <c r="F148" s="21" t="s">
        <v>11</v>
      </c>
    </row>
    <row r="149" spans="1:6" x14ac:dyDescent="0.25">
      <c r="A149" s="20">
        <v>44588</v>
      </c>
      <c r="B149" s="21">
        <f t="shared" si="2"/>
        <v>2022</v>
      </c>
      <c r="C149" s="21" t="s">
        <v>27</v>
      </c>
      <c r="D149" s="25" t="s">
        <v>31</v>
      </c>
      <c r="E149" s="24">
        <v>23451</v>
      </c>
      <c r="F149" s="21" t="s">
        <v>11</v>
      </c>
    </row>
    <row r="150" spans="1:6" x14ac:dyDescent="0.25">
      <c r="A150" s="20">
        <v>44588</v>
      </c>
      <c r="B150" s="21">
        <f t="shared" si="2"/>
        <v>2022</v>
      </c>
      <c r="C150" s="21" t="s">
        <v>28</v>
      </c>
      <c r="D150" s="25" t="s">
        <v>31</v>
      </c>
      <c r="E150" s="24">
        <v>135460</v>
      </c>
      <c r="F150" s="21" t="s">
        <v>11</v>
      </c>
    </row>
    <row r="151" spans="1:6" x14ac:dyDescent="0.25">
      <c r="A151" s="20">
        <v>44588</v>
      </c>
      <c r="B151" s="21">
        <f t="shared" si="2"/>
        <v>2022</v>
      </c>
      <c r="C151" s="21" t="s">
        <v>30</v>
      </c>
      <c r="D151" s="25" t="s">
        <v>31</v>
      </c>
      <c r="E151" s="24">
        <v>11375</v>
      </c>
      <c r="F151" s="21" t="s">
        <v>11</v>
      </c>
    </row>
    <row r="152" spans="1:6" x14ac:dyDescent="0.25">
      <c r="A152" s="20">
        <v>44588</v>
      </c>
      <c r="B152" s="21">
        <f t="shared" si="2"/>
        <v>2022</v>
      </c>
      <c r="C152" s="21" t="s">
        <v>58</v>
      </c>
      <c r="D152" s="25" t="s">
        <v>57</v>
      </c>
      <c r="E152" s="24">
        <v>168104474.29051179</v>
      </c>
      <c r="F152" s="21" t="s">
        <v>11</v>
      </c>
    </row>
    <row r="153" spans="1:6" x14ac:dyDescent="0.25">
      <c r="A153" s="20">
        <v>44588</v>
      </c>
      <c r="B153" s="21">
        <f t="shared" si="2"/>
        <v>2022</v>
      </c>
      <c r="C153" s="21" t="s">
        <v>59</v>
      </c>
      <c r="D153" s="25" t="s">
        <v>54</v>
      </c>
      <c r="E153" s="24">
        <v>12540.113166666664</v>
      </c>
      <c r="F153" s="21" t="s">
        <v>11</v>
      </c>
    </row>
    <row r="154" spans="1:6" x14ac:dyDescent="0.25">
      <c r="A154" s="20">
        <v>44588</v>
      </c>
      <c r="B154" s="21">
        <f t="shared" si="2"/>
        <v>2022</v>
      </c>
      <c r="C154" s="21" t="s">
        <v>60</v>
      </c>
      <c r="D154" s="25" t="s">
        <v>54</v>
      </c>
      <c r="E154" s="24">
        <v>8172.2110166666671</v>
      </c>
      <c r="F154" s="21" t="s">
        <v>11</v>
      </c>
    </row>
    <row r="155" spans="1:6" x14ac:dyDescent="0.25">
      <c r="A155" s="20">
        <v>44619</v>
      </c>
      <c r="B155" s="21">
        <f t="shared" si="2"/>
        <v>2022</v>
      </c>
      <c r="C155" s="21" t="s">
        <v>7</v>
      </c>
      <c r="D155" s="25" t="s">
        <v>8</v>
      </c>
      <c r="E155" s="24">
        <v>394652490.35830212</v>
      </c>
      <c r="F155" s="21" t="s">
        <v>11</v>
      </c>
    </row>
    <row r="156" spans="1:6" x14ac:dyDescent="0.25">
      <c r="A156" s="20">
        <v>44619</v>
      </c>
      <c r="B156" s="21">
        <f t="shared" si="2"/>
        <v>2022</v>
      </c>
      <c r="C156" s="21" t="s">
        <v>9</v>
      </c>
      <c r="D156" s="25" t="s">
        <v>8</v>
      </c>
      <c r="E156" s="24">
        <v>10738942.322150413</v>
      </c>
      <c r="F156" s="21" t="s">
        <v>11</v>
      </c>
    </row>
    <row r="157" spans="1:6" x14ac:dyDescent="0.25">
      <c r="A157" s="20">
        <v>44619</v>
      </c>
      <c r="B157" s="21">
        <f t="shared" si="2"/>
        <v>2022</v>
      </c>
      <c r="C157" s="21" t="s">
        <v>10</v>
      </c>
      <c r="D157" s="25" t="s">
        <v>8</v>
      </c>
      <c r="E157" s="24">
        <v>46396174.19454255</v>
      </c>
      <c r="F157" s="21" t="s">
        <v>11</v>
      </c>
    </row>
    <row r="158" spans="1:6" x14ac:dyDescent="0.25">
      <c r="A158" s="20">
        <v>44619</v>
      </c>
      <c r="B158" s="21">
        <f t="shared" si="2"/>
        <v>2022</v>
      </c>
      <c r="C158" s="21" t="s">
        <v>14</v>
      </c>
      <c r="D158" s="25" t="s">
        <v>20</v>
      </c>
      <c r="E158" s="24">
        <v>338453424.15997481</v>
      </c>
      <c r="F158" s="21" t="s">
        <v>21</v>
      </c>
    </row>
    <row r="159" spans="1:6" x14ac:dyDescent="0.25">
      <c r="A159" s="20">
        <v>44619</v>
      </c>
      <c r="B159" s="21">
        <f t="shared" si="2"/>
        <v>2022</v>
      </c>
      <c r="C159" s="21" t="s">
        <v>15</v>
      </c>
      <c r="D159" s="25" t="s">
        <v>20</v>
      </c>
      <c r="E159" s="24">
        <v>379141095.75946927</v>
      </c>
      <c r="F159" s="21" t="s">
        <v>21</v>
      </c>
    </row>
    <row r="160" spans="1:6" x14ac:dyDescent="0.25">
      <c r="A160" s="20">
        <v>44619</v>
      </c>
      <c r="B160" s="21">
        <f t="shared" si="2"/>
        <v>2022</v>
      </c>
      <c r="C160" s="21" t="s">
        <v>16</v>
      </c>
      <c r="D160" s="25" t="s">
        <v>20</v>
      </c>
      <c r="E160" s="24">
        <v>652707694.33022273</v>
      </c>
      <c r="F160" s="21" t="s">
        <v>21</v>
      </c>
    </row>
    <row r="161" spans="1:6" x14ac:dyDescent="0.25">
      <c r="A161" s="20">
        <v>44619</v>
      </c>
      <c r="B161" s="21">
        <f t="shared" si="2"/>
        <v>2022</v>
      </c>
      <c r="C161" s="21" t="s">
        <v>26</v>
      </c>
      <c r="D161" s="25" t="s">
        <v>31</v>
      </c>
      <c r="E161" s="24">
        <v>62658</v>
      </c>
      <c r="F161" s="21" t="s">
        <v>11</v>
      </c>
    </row>
    <row r="162" spans="1:6" x14ac:dyDescent="0.25">
      <c r="A162" s="20">
        <v>44619</v>
      </c>
      <c r="B162" s="21">
        <f t="shared" si="2"/>
        <v>2022</v>
      </c>
      <c r="C162" s="21" t="s">
        <v>27</v>
      </c>
      <c r="D162" s="25" t="s">
        <v>31</v>
      </c>
      <c r="E162" s="24">
        <v>23451</v>
      </c>
      <c r="F162" s="21" t="s">
        <v>11</v>
      </c>
    </row>
    <row r="163" spans="1:6" x14ac:dyDescent="0.25">
      <c r="A163" s="20">
        <v>44619</v>
      </c>
      <c r="B163" s="21">
        <f t="shared" si="2"/>
        <v>2022</v>
      </c>
      <c r="C163" s="21" t="s">
        <v>28</v>
      </c>
      <c r="D163" s="25" t="s">
        <v>31</v>
      </c>
      <c r="E163" s="24">
        <v>135460</v>
      </c>
      <c r="F163" s="21" t="s">
        <v>11</v>
      </c>
    </row>
    <row r="164" spans="1:6" x14ac:dyDescent="0.25">
      <c r="A164" s="20">
        <v>44619</v>
      </c>
      <c r="B164" s="21">
        <f t="shared" si="2"/>
        <v>2022</v>
      </c>
      <c r="C164" s="21" t="s">
        <v>29</v>
      </c>
      <c r="D164" s="25" t="s">
        <v>31</v>
      </c>
      <c r="E164" s="24">
        <v>112068</v>
      </c>
      <c r="F164" s="21" t="s">
        <v>11</v>
      </c>
    </row>
    <row r="165" spans="1:6" x14ac:dyDescent="0.25">
      <c r="A165" s="20">
        <v>44619</v>
      </c>
      <c r="B165" s="21">
        <f t="shared" si="2"/>
        <v>2022</v>
      </c>
      <c r="C165" s="21" t="s">
        <v>30</v>
      </c>
      <c r="D165" s="25" t="s">
        <v>31</v>
      </c>
      <c r="E165" s="24">
        <v>11375</v>
      </c>
      <c r="F165" s="21" t="s">
        <v>11</v>
      </c>
    </row>
    <row r="166" spans="1:6" x14ac:dyDescent="0.25">
      <c r="A166" s="20">
        <v>44619</v>
      </c>
      <c r="B166" s="21">
        <f t="shared" si="2"/>
        <v>2022</v>
      </c>
      <c r="C166" s="21" t="s">
        <v>58</v>
      </c>
      <c r="D166" s="25" t="s">
        <v>57</v>
      </c>
      <c r="E166" s="24">
        <v>170481376.28883421</v>
      </c>
      <c r="F166" s="21" t="s">
        <v>11</v>
      </c>
    </row>
    <row r="167" spans="1:6" x14ac:dyDescent="0.25">
      <c r="A167" s="20">
        <v>44619</v>
      </c>
      <c r="B167" s="21">
        <f t="shared" si="2"/>
        <v>2022</v>
      </c>
      <c r="C167" s="21" t="s">
        <v>59</v>
      </c>
      <c r="D167" s="25" t="s">
        <v>54</v>
      </c>
      <c r="E167" s="24">
        <v>12540.113166666664</v>
      </c>
      <c r="F167" s="21" t="s">
        <v>11</v>
      </c>
    </row>
    <row r="168" spans="1:6" x14ac:dyDescent="0.25">
      <c r="A168" s="20">
        <v>44619</v>
      </c>
      <c r="B168" s="21">
        <f t="shared" si="2"/>
        <v>2022</v>
      </c>
      <c r="C168" s="21" t="s">
        <v>60</v>
      </c>
      <c r="D168" s="25" t="s">
        <v>54</v>
      </c>
      <c r="E168" s="24">
        <v>8172.2110166666671</v>
      </c>
      <c r="F168" s="21" t="s">
        <v>11</v>
      </c>
    </row>
    <row r="169" spans="1:6" x14ac:dyDescent="0.25">
      <c r="A169" s="20">
        <v>44647</v>
      </c>
      <c r="B169" s="21">
        <f t="shared" si="2"/>
        <v>2022</v>
      </c>
      <c r="C169" s="21" t="s">
        <v>7</v>
      </c>
      <c r="D169" s="25" t="s">
        <v>8</v>
      </c>
      <c r="E169" s="24">
        <v>401756235.18475151</v>
      </c>
      <c r="F169" s="21" t="s">
        <v>11</v>
      </c>
    </row>
    <row r="170" spans="1:6" x14ac:dyDescent="0.25">
      <c r="A170" s="20">
        <v>44647</v>
      </c>
      <c r="B170" s="21">
        <f t="shared" si="2"/>
        <v>2022</v>
      </c>
      <c r="C170" s="21" t="s">
        <v>9</v>
      </c>
      <c r="D170" s="25" t="s">
        <v>8</v>
      </c>
      <c r="E170" s="24">
        <v>10916134.870465893</v>
      </c>
      <c r="F170" s="21" t="s">
        <v>11</v>
      </c>
    </row>
    <row r="171" spans="1:6" x14ac:dyDescent="0.25">
      <c r="A171" s="20">
        <v>44647</v>
      </c>
      <c r="B171" s="21">
        <f t="shared" si="2"/>
        <v>2022</v>
      </c>
      <c r="C171" s="21" t="s">
        <v>10</v>
      </c>
      <c r="D171" s="25" t="s">
        <v>8</v>
      </c>
      <c r="E171" s="24">
        <v>46999324.459071599</v>
      </c>
      <c r="F171" s="21" t="s">
        <v>11</v>
      </c>
    </row>
    <row r="172" spans="1:6" x14ac:dyDescent="0.25">
      <c r="A172" s="20">
        <v>44647</v>
      </c>
      <c r="B172" s="21">
        <f t="shared" si="2"/>
        <v>2022</v>
      </c>
      <c r="C172" s="21" t="s">
        <v>14</v>
      </c>
      <c r="D172" s="25" t="s">
        <v>20</v>
      </c>
      <c r="E172" s="24">
        <v>343181608.28999352</v>
      </c>
      <c r="F172" s="21" t="s">
        <v>21</v>
      </c>
    </row>
    <row r="173" spans="1:6" x14ac:dyDescent="0.25">
      <c r="A173" s="20">
        <v>44647</v>
      </c>
      <c r="B173" s="21">
        <f t="shared" si="2"/>
        <v>2022</v>
      </c>
      <c r="C173" s="21" t="s">
        <v>15</v>
      </c>
      <c r="D173" s="25" t="s">
        <v>20</v>
      </c>
      <c r="E173" s="24">
        <v>384363357.45892859</v>
      </c>
      <c r="F173" s="21" t="s">
        <v>21</v>
      </c>
    </row>
    <row r="174" spans="1:6" x14ac:dyDescent="0.25">
      <c r="A174" s="20">
        <v>44647</v>
      </c>
      <c r="B174" s="21">
        <f t="shared" si="2"/>
        <v>2022</v>
      </c>
      <c r="C174" s="21" t="s">
        <v>26</v>
      </c>
      <c r="D174" s="25" t="s">
        <v>31</v>
      </c>
      <c r="E174" s="24">
        <v>62658</v>
      </c>
      <c r="F174" s="21" t="s">
        <v>11</v>
      </c>
    </row>
    <row r="175" spans="1:6" x14ac:dyDescent="0.25">
      <c r="A175" s="20">
        <v>44647</v>
      </c>
      <c r="B175" s="21">
        <f t="shared" si="2"/>
        <v>2022</v>
      </c>
      <c r="C175" s="21" t="s">
        <v>27</v>
      </c>
      <c r="D175" s="25" t="s">
        <v>31</v>
      </c>
      <c r="E175" s="24">
        <v>23451</v>
      </c>
      <c r="F175" s="21" t="s">
        <v>11</v>
      </c>
    </row>
    <row r="176" spans="1:6" x14ac:dyDescent="0.25">
      <c r="A176" s="20">
        <v>44647</v>
      </c>
      <c r="B176" s="21">
        <f t="shared" si="2"/>
        <v>2022</v>
      </c>
      <c r="C176" s="21" t="s">
        <v>28</v>
      </c>
      <c r="D176" s="25" t="s">
        <v>31</v>
      </c>
      <c r="E176" s="24">
        <v>135460</v>
      </c>
      <c r="F176" s="21" t="s">
        <v>11</v>
      </c>
    </row>
    <row r="177" spans="1:6" x14ac:dyDescent="0.25">
      <c r="A177" s="20">
        <v>44647</v>
      </c>
      <c r="B177" s="21">
        <f t="shared" si="2"/>
        <v>2022</v>
      </c>
      <c r="C177" s="21" t="s">
        <v>30</v>
      </c>
      <c r="D177" s="25" t="s">
        <v>31</v>
      </c>
      <c r="E177" s="24">
        <v>11375</v>
      </c>
      <c r="F177" s="21" t="s">
        <v>11</v>
      </c>
    </row>
    <row r="178" spans="1:6" x14ac:dyDescent="0.25">
      <c r="A178" s="20">
        <v>44647</v>
      </c>
      <c r="B178" s="21">
        <f t="shared" si="2"/>
        <v>2022</v>
      </c>
      <c r="C178" s="21" t="s">
        <v>58</v>
      </c>
      <c r="D178" s="25" t="s">
        <v>57</v>
      </c>
      <c r="E178" s="24">
        <v>172892560.89518625</v>
      </c>
      <c r="F178" s="21" t="s">
        <v>11</v>
      </c>
    </row>
    <row r="179" spans="1:6" x14ac:dyDescent="0.25">
      <c r="A179" s="20">
        <v>44647</v>
      </c>
      <c r="B179" s="21">
        <f t="shared" si="2"/>
        <v>2022</v>
      </c>
      <c r="C179" s="21" t="s">
        <v>59</v>
      </c>
      <c r="D179" s="25" t="s">
        <v>54</v>
      </c>
      <c r="E179" s="24">
        <v>12540.113166666664</v>
      </c>
      <c r="F179" s="21" t="s">
        <v>11</v>
      </c>
    </row>
    <row r="180" spans="1:6" x14ac:dyDescent="0.25">
      <c r="A180" s="20">
        <v>44647</v>
      </c>
      <c r="B180" s="21">
        <f t="shared" si="2"/>
        <v>2022</v>
      </c>
      <c r="C180" s="21" t="s">
        <v>60</v>
      </c>
      <c r="D180" s="25" t="s">
        <v>54</v>
      </c>
      <c r="E180" s="24">
        <v>8172.2110166666671</v>
      </c>
      <c r="F180" s="21" t="s">
        <v>11</v>
      </c>
    </row>
    <row r="181" spans="1:6" x14ac:dyDescent="0.25">
      <c r="A181" s="20">
        <v>44678</v>
      </c>
      <c r="B181" s="21">
        <f t="shared" si="2"/>
        <v>2022</v>
      </c>
      <c r="C181" s="21" t="s">
        <v>7</v>
      </c>
      <c r="D181" s="25" t="s">
        <v>8</v>
      </c>
      <c r="E181" s="24">
        <v>408987847.41807705</v>
      </c>
      <c r="F181" s="21" t="s">
        <v>11</v>
      </c>
    </row>
    <row r="182" spans="1:6" x14ac:dyDescent="0.25">
      <c r="A182" s="20">
        <v>44678</v>
      </c>
      <c r="B182" s="21">
        <f t="shared" si="2"/>
        <v>2022</v>
      </c>
      <c r="C182" s="21" t="s">
        <v>9</v>
      </c>
      <c r="D182" s="25" t="s">
        <v>8</v>
      </c>
      <c r="E182" s="24">
        <v>11096251.09582858</v>
      </c>
      <c r="F182" s="21" t="s">
        <v>11</v>
      </c>
    </row>
    <row r="183" spans="1:6" x14ac:dyDescent="0.25">
      <c r="A183" s="20">
        <v>44678</v>
      </c>
      <c r="B183" s="21">
        <f t="shared" si="2"/>
        <v>2022</v>
      </c>
      <c r="C183" s="21" t="s">
        <v>10</v>
      </c>
      <c r="D183" s="25" t="s">
        <v>8</v>
      </c>
      <c r="E183" s="24">
        <v>47610315.677039526</v>
      </c>
      <c r="F183" s="21" t="s">
        <v>11</v>
      </c>
    </row>
    <row r="184" spans="1:6" x14ac:dyDescent="0.25">
      <c r="A184" s="20">
        <v>44678</v>
      </c>
      <c r="B184" s="21">
        <f t="shared" si="2"/>
        <v>2022</v>
      </c>
      <c r="C184" s="21" t="s">
        <v>14</v>
      </c>
      <c r="D184" s="25" t="s">
        <v>20</v>
      </c>
      <c r="E184" s="24">
        <v>347977382.99063849</v>
      </c>
      <c r="F184" s="21" t="s">
        <v>21</v>
      </c>
    </row>
    <row r="185" spans="1:6" x14ac:dyDescent="0.25">
      <c r="A185" s="20">
        <v>44678</v>
      </c>
      <c r="B185" s="21">
        <f t="shared" si="2"/>
        <v>2022</v>
      </c>
      <c r="C185" s="21" t="s">
        <v>15</v>
      </c>
      <c r="D185" s="25" t="s">
        <v>20</v>
      </c>
      <c r="E185" s="24">
        <v>389659365.53659666</v>
      </c>
      <c r="F185" s="21" t="s">
        <v>21</v>
      </c>
    </row>
    <row r="186" spans="1:6" x14ac:dyDescent="0.25">
      <c r="A186" s="20">
        <v>44678</v>
      </c>
      <c r="B186" s="21">
        <f t="shared" si="2"/>
        <v>2022</v>
      </c>
      <c r="C186" s="21" t="s">
        <v>16</v>
      </c>
      <c r="D186" s="25" t="s">
        <v>20</v>
      </c>
      <c r="E186" s="24">
        <v>671251876.48098302</v>
      </c>
      <c r="F186" s="21" t="s">
        <v>21</v>
      </c>
    </row>
    <row r="187" spans="1:6" x14ac:dyDescent="0.25">
      <c r="A187" s="20">
        <v>44678</v>
      </c>
      <c r="B187" s="21">
        <f t="shared" si="2"/>
        <v>2022</v>
      </c>
      <c r="C187" s="21" t="s">
        <v>26</v>
      </c>
      <c r="D187" s="25" t="s">
        <v>31</v>
      </c>
      <c r="E187" s="24">
        <v>62658</v>
      </c>
      <c r="F187" s="21" t="s">
        <v>11</v>
      </c>
    </row>
    <row r="188" spans="1:6" x14ac:dyDescent="0.25">
      <c r="A188" s="20">
        <v>44678</v>
      </c>
      <c r="B188" s="21">
        <f t="shared" si="2"/>
        <v>2022</v>
      </c>
      <c r="C188" s="21" t="s">
        <v>27</v>
      </c>
      <c r="D188" s="25" t="s">
        <v>31</v>
      </c>
      <c r="E188" s="24">
        <v>23451</v>
      </c>
      <c r="F188" s="21" t="s">
        <v>11</v>
      </c>
    </row>
    <row r="189" spans="1:6" x14ac:dyDescent="0.25">
      <c r="A189" s="20">
        <v>44678</v>
      </c>
      <c r="B189" s="21">
        <f t="shared" si="2"/>
        <v>2022</v>
      </c>
      <c r="C189" s="21" t="s">
        <v>28</v>
      </c>
      <c r="D189" s="25" t="s">
        <v>31</v>
      </c>
      <c r="E189" s="24">
        <v>135460</v>
      </c>
      <c r="F189" s="21" t="s">
        <v>11</v>
      </c>
    </row>
    <row r="190" spans="1:6" x14ac:dyDescent="0.25">
      <c r="A190" s="20">
        <v>44678</v>
      </c>
      <c r="B190" s="21">
        <f t="shared" si="2"/>
        <v>2022</v>
      </c>
      <c r="C190" s="21" t="s">
        <v>29</v>
      </c>
      <c r="D190" s="25" t="s">
        <v>31</v>
      </c>
      <c r="E190" s="24">
        <v>112068</v>
      </c>
      <c r="F190" s="21" t="s">
        <v>11</v>
      </c>
    </row>
    <row r="191" spans="1:6" x14ac:dyDescent="0.25">
      <c r="A191" s="20">
        <v>44678</v>
      </c>
      <c r="B191" s="21">
        <f t="shared" si="2"/>
        <v>2022</v>
      </c>
      <c r="C191" s="21" t="s">
        <v>30</v>
      </c>
      <c r="D191" s="25" t="s">
        <v>31</v>
      </c>
      <c r="E191" s="24">
        <v>11375</v>
      </c>
      <c r="F191" s="21" t="s">
        <v>11</v>
      </c>
    </row>
    <row r="192" spans="1:6" x14ac:dyDescent="0.25">
      <c r="A192" s="20">
        <v>44678</v>
      </c>
      <c r="B192" s="21">
        <f t="shared" si="2"/>
        <v>2022</v>
      </c>
      <c r="C192" s="21" t="s">
        <v>42</v>
      </c>
      <c r="D192" s="25" t="s">
        <v>37</v>
      </c>
      <c r="E192" s="24">
        <v>7130072</v>
      </c>
      <c r="F192" s="21" t="s">
        <v>11</v>
      </c>
    </row>
    <row r="193" spans="1:6" x14ac:dyDescent="0.25">
      <c r="A193" s="20">
        <v>44678</v>
      </c>
      <c r="B193" s="21">
        <f t="shared" si="2"/>
        <v>2022</v>
      </c>
      <c r="C193" s="21" t="s">
        <v>58</v>
      </c>
      <c r="D193" s="25" t="s">
        <v>57</v>
      </c>
      <c r="E193" s="24">
        <v>175338531.3368898</v>
      </c>
      <c r="F193" s="21" t="s">
        <v>11</v>
      </c>
    </row>
    <row r="194" spans="1:6" x14ac:dyDescent="0.25">
      <c r="A194" s="20">
        <v>44678</v>
      </c>
      <c r="B194" s="21">
        <f t="shared" si="2"/>
        <v>2022</v>
      </c>
      <c r="C194" s="21" t="s">
        <v>59</v>
      </c>
      <c r="D194" s="25" t="s">
        <v>54</v>
      </c>
      <c r="E194" s="24">
        <v>12540.113166666664</v>
      </c>
      <c r="F194" s="21" t="s">
        <v>11</v>
      </c>
    </row>
    <row r="195" spans="1:6" x14ac:dyDescent="0.25">
      <c r="A195" s="20">
        <v>44678</v>
      </c>
      <c r="B195" s="21">
        <f t="shared" ref="B195:B258" si="3">YEAR(A195)</f>
        <v>2022</v>
      </c>
      <c r="C195" s="21" t="s">
        <v>60</v>
      </c>
      <c r="D195" s="25" t="s">
        <v>54</v>
      </c>
      <c r="E195" s="24">
        <v>8172.2110166666671</v>
      </c>
      <c r="F195" s="21" t="s">
        <v>11</v>
      </c>
    </row>
    <row r="196" spans="1:6" x14ac:dyDescent="0.25">
      <c r="A196" s="20">
        <v>44708</v>
      </c>
      <c r="B196" s="21">
        <f t="shared" si="3"/>
        <v>2022</v>
      </c>
      <c r="C196" s="21" t="s">
        <v>7</v>
      </c>
      <c r="D196" s="25" t="s">
        <v>8</v>
      </c>
      <c r="E196" s="24">
        <v>416349628.67160243</v>
      </c>
      <c r="F196" s="21" t="s">
        <v>11</v>
      </c>
    </row>
    <row r="197" spans="1:6" x14ac:dyDescent="0.25">
      <c r="A197" s="20">
        <v>44708</v>
      </c>
      <c r="B197" s="21">
        <f t="shared" si="3"/>
        <v>2022</v>
      </c>
      <c r="C197" s="21" t="s">
        <v>9</v>
      </c>
      <c r="D197" s="25" t="s">
        <v>8</v>
      </c>
      <c r="E197" s="24">
        <v>11279339.238909751</v>
      </c>
      <c r="F197" s="21" t="s">
        <v>11</v>
      </c>
    </row>
    <row r="198" spans="1:6" x14ac:dyDescent="0.25">
      <c r="A198" s="20">
        <v>44708</v>
      </c>
      <c r="B198" s="21">
        <f t="shared" si="3"/>
        <v>2022</v>
      </c>
      <c r="C198" s="21" t="s">
        <v>10</v>
      </c>
      <c r="D198" s="25" t="s">
        <v>8</v>
      </c>
      <c r="E198" s="24">
        <v>48229249.780841038</v>
      </c>
      <c r="F198" s="21" t="s">
        <v>11</v>
      </c>
    </row>
    <row r="199" spans="1:6" x14ac:dyDescent="0.25">
      <c r="A199" s="20">
        <v>44708</v>
      </c>
      <c r="B199" s="21">
        <f t="shared" si="3"/>
        <v>2022</v>
      </c>
      <c r="C199" s="21" t="s">
        <v>14</v>
      </c>
      <c r="D199" s="25" t="s">
        <v>20</v>
      </c>
      <c r="E199" s="24">
        <v>352841733.2566371</v>
      </c>
      <c r="F199" s="21" t="s">
        <v>21</v>
      </c>
    </row>
    <row r="200" spans="1:6" x14ac:dyDescent="0.25">
      <c r="A200" s="20">
        <v>44708</v>
      </c>
      <c r="B200" s="21">
        <f t="shared" si="3"/>
        <v>2022</v>
      </c>
      <c r="C200" s="21" t="s">
        <v>15</v>
      </c>
      <c r="D200" s="25" t="s">
        <v>20</v>
      </c>
      <c r="E200" s="24">
        <v>395030183.87587607</v>
      </c>
      <c r="F200" s="21" t="s">
        <v>21</v>
      </c>
    </row>
    <row r="201" spans="1:6" x14ac:dyDescent="0.25">
      <c r="A201" s="20">
        <v>44708</v>
      </c>
      <c r="B201" s="21">
        <f t="shared" si="3"/>
        <v>2022</v>
      </c>
      <c r="C201" s="21" t="s">
        <v>26</v>
      </c>
      <c r="D201" s="25" t="s">
        <v>31</v>
      </c>
      <c r="E201" s="24">
        <v>62658</v>
      </c>
      <c r="F201" s="21" t="s">
        <v>11</v>
      </c>
    </row>
    <row r="202" spans="1:6" x14ac:dyDescent="0.25">
      <c r="A202" s="20">
        <v>44708</v>
      </c>
      <c r="B202" s="21">
        <f t="shared" si="3"/>
        <v>2022</v>
      </c>
      <c r="C202" s="21" t="s">
        <v>27</v>
      </c>
      <c r="D202" s="25" t="s">
        <v>31</v>
      </c>
      <c r="E202" s="24">
        <v>23451</v>
      </c>
      <c r="F202" s="21" t="s">
        <v>11</v>
      </c>
    </row>
    <row r="203" spans="1:6" x14ac:dyDescent="0.25">
      <c r="A203" s="20">
        <v>44708</v>
      </c>
      <c r="B203" s="21">
        <f t="shared" si="3"/>
        <v>2022</v>
      </c>
      <c r="C203" s="21" t="s">
        <v>28</v>
      </c>
      <c r="D203" s="25" t="s">
        <v>31</v>
      </c>
      <c r="E203" s="24">
        <v>135460</v>
      </c>
      <c r="F203" s="21" t="s">
        <v>11</v>
      </c>
    </row>
    <row r="204" spans="1:6" x14ac:dyDescent="0.25">
      <c r="A204" s="20">
        <v>44708</v>
      </c>
      <c r="B204" s="21">
        <f t="shared" si="3"/>
        <v>2022</v>
      </c>
      <c r="C204" s="21" t="s">
        <v>30</v>
      </c>
      <c r="D204" s="25" t="s">
        <v>31</v>
      </c>
      <c r="E204" s="24">
        <v>11375</v>
      </c>
      <c r="F204" s="21" t="s">
        <v>11</v>
      </c>
    </row>
    <row r="205" spans="1:6" x14ac:dyDescent="0.25">
      <c r="A205" s="20">
        <v>44708</v>
      </c>
      <c r="B205" s="21">
        <f t="shared" si="3"/>
        <v>2022</v>
      </c>
      <c r="C205" s="21" t="s">
        <v>58</v>
      </c>
      <c r="D205" s="25" t="s">
        <v>57</v>
      </c>
      <c r="E205" s="24">
        <v>177819798.33160645</v>
      </c>
      <c r="F205" s="21" t="s">
        <v>11</v>
      </c>
    </row>
    <row r="206" spans="1:6" x14ac:dyDescent="0.25">
      <c r="A206" s="20">
        <v>44708</v>
      </c>
      <c r="B206" s="21">
        <f t="shared" si="3"/>
        <v>2022</v>
      </c>
      <c r="C206" s="21" t="s">
        <v>59</v>
      </c>
      <c r="D206" s="25" t="s">
        <v>54</v>
      </c>
      <c r="E206" s="24">
        <v>12540.113166666664</v>
      </c>
      <c r="F206" s="21" t="s">
        <v>11</v>
      </c>
    </row>
    <row r="207" spans="1:6" x14ac:dyDescent="0.25">
      <c r="A207" s="20">
        <v>44708</v>
      </c>
      <c r="B207" s="21">
        <f t="shared" si="3"/>
        <v>2022</v>
      </c>
      <c r="C207" s="21" t="s">
        <v>60</v>
      </c>
      <c r="D207" s="25" t="s">
        <v>54</v>
      </c>
      <c r="E207" s="24">
        <v>8172.2110166666671</v>
      </c>
      <c r="F207" s="21" t="s">
        <v>11</v>
      </c>
    </row>
    <row r="208" spans="1:6" x14ac:dyDescent="0.25">
      <c r="A208" s="20">
        <v>44739</v>
      </c>
      <c r="B208" s="21">
        <f t="shared" si="3"/>
        <v>2022</v>
      </c>
      <c r="C208" s="21" t="s">
        <v>2</v>
      </c>
      <c r="D208" s="21" t="s">
        <v>6</v>
      </c>
      <c r="E208" s="24">
        <v>2415034</v>
      </c>
      <c r="F208" s="21" t="s">
        <v>11</v>
      </c>
    </row>
    <row r="209" spans="1:6" x14ac:dyDescent="0.25">
      <c r="A209" s="20">
        <v>44739</v>
      </c>
      <c r="B209" s="21">
        <f t="shared" si="3"/>
        <v>2022</v>
      </c>
      <c r="C209" s="21" t="s">
        <v>7</v>
      </c>
      <c r="D209" s="25" t="s">
        <v>8</v>
      </c>
      <c r="E209" s="24">
        <v>423843921.98769128</v>
      </c>
      <c r="F209" s="21" t="s">
        <v>11</v>
      </c>
    </row>
    <row r="210" spans="1:6" x14ac:dyDescent="0.25">
      <c r="A210" s="20">
        <v>44739</v>
      </c>
      <c r="B210" s="21">
        <f t="shared" si="3"/>
        <v>2022</v>
      </c>
      <c r="C210" s="21" t="s">
        <v>9</v>
      </c>
      <c r="D210" s="25" t="s">
        <v>8</v>
      </c>
      <c r="E210" s="24">
        <v>11465448.336351763</v>
      </c>
      <c r="F210" s="21" t="s">
        <v>11</v>
      </c>
    </row>
    <row r="211" spans="1:6" x14ac:dyDescent="0.25">
      <c r="A211" s="20">
        <v>44739</v>
      </c>
      <c r="B211" s="21">
        <f t="shared" si="3"/>
        <v>2022</v>
      </c>
      <c r="C211" s="21" t="s">
        <v>10</v>
      </c>
      <c r="D211" s="25" t="s">
        <v>8</v>
      </c>
      <c r="E211" s="24">
        <v>48856230.027991965</v>
      </c>
      <c r="F211" s="21" t="s">
        <v>11</v>
      </c>
    </row>
    <row r="212" spans="1:6" x14ac:dyDescent="0.25">
      <c r="A212" s="20">
        <v>44739</v>
      </c>
      <c r="B212" s="21">
        <f t="shared" si="3"/>
        <v>2022</v>
      </c>
      <c r="C212" s="21" t="s">
        <v>14</v>
      </c>
      <c r="D212" s="25" t="s">
        <v>20</v>
      </c>
      <c r="E212" s="24">
        <v>357775658.66088474</v>
      </c>
      <c r="F212" s="21" t="s">
        <v>21</v>
      </c>
    </row>
    <row r="213" spans="1:6" x14ac:dyDescent="0.25">
      <c r="A213" s="20">
        <v>44739</v>
      </c>
      <c r="B213" s="21">
        <f t="shared" si="3"/>
        <v>2022</v>
      </c>
      <c r="C213" s="21" t="s">
        <v>15</v>
      </c>
      <c r="D213" s="25" t="s">
        <v>20</v>
      </c>
      <c r="E213" s="24">
        <v>400476891.97932243</v>
      </c>
      <c r="F213" s="21" t="s">
        <v>21</v>
      </c>
    </row>
    <row r="214" spans="1:6" x14ac:dyDescent="0.25">
      <c r="A214" s="20">
        <v>44739</v>
      </c>
      <c r="B214" s="21">
        <f t="shared" si="3"/>
        <v>2022</v>
      </c>
      <c r="C214" s="21" t="s">
        <v>16</v>
      </c>
      <c r="D214" s="25" t="s">
        <v>20</v>
      </c>
      <c r="E214" s="24">
        <v>690334535.55654681</v>
      </c>
      <c r="F214" s="21" t="s">
        <v>21</v>
      </c>
    </row>
    <row r="215" spans="1:6" x14ac:dyDescent="0.25">
      <c r="A215" s="20">
        <v>44739</v>
      </c>
      <c r="B215" s="21">
        <f t="shared" si="3"/>
        <v>2022</v>
      </c>
      <c r="C215" s="21" t="s">
        <v>26</v>
      </c>
      <c r="D215" s="25" t="s">
        <v>31</v>
      </c>
      <c r="E215" s="24">
        <v>62658</v>
      </c>
      <c r="F215" s="21" t="s">
        <v>11</v>
      </c>
    </row>
    <row r="216" spans="1:6" x14ac:dyDescent="0.25">
      <c r="A216" s="20">
        <v>44739</v>
      </c>
      <c r="B216" s="21">
        <f t="shared" si="3"/>
        <v>2022</v>
      </c>
      <c r="C216" s="21" t="s">
        <v>27</v>
      </c>
      <c r="D216" s="25" t="s">
        <v>31</v>
      </c>
      <c r="E216" s="24">
        <v>23451</v>
      </c>
      <c r="F216" s="21" t="s">
        <v>11</v>
      </c>
    </row>
    <row r="217" spans="1:6" x14ac:dyDescent="0.25">
      <c r="A217" s="20">
        <v>44739</v>
      </c>
      <c r="B217" s="21">
        <f t="shared" si="3"/>
        <v>2022</v>
      </c>
      <c r="C217" s="21" t="s">
        <v>28</v>
      </c>
      <c r="D217" s="25" t="s">
        <v>31</v>
      </c>
      <c r="E217" s="24">
        <v>135460</v>
      </c>
      <c r="F217" s="21" t="s">
        <v>11</v>
      </c>
    </row>
    <row r="218" spans="1:6" x14ac:dyDescent="0.25">
      <c r="A218" s="20">
        <v>44739</v>
      </c>
      <c r="B218" s="21">
        <f t="shared" si="3"/>
        <v>2022</v>
      </c>
      <c r="C218" s="21" t="s">
        <v>29</v>
      </c>
      <c r="D218" s="25" t="s">
        <v>31</v>
      </c>
      <c r="E218" s="24">
        <v>112068</v>
      </c>
      <c r="F218" s="21" t="s">
        <v>11</v>
      </c>
    </row>
    <row r="219" spans="1:6" x14ac:dyDescent="0.25">
      <c r="A219" s="20">
        <v>44739</v>
      </c>
      <c r="B219" s="21">
        <f t="shared" si="3"/>
        <v>2022</v>
      </c>
      <c r="C219" s="21" t="s">
        <v>30</v>
      </c>
      <c r="D219" s="25" t="s">
        <v>31</v>
      </c>
      <c r="E219" s="24">
        <v>11375</v>
      </c>
      <c r="F219" s="21" t="s">
        <v>11</v>
      </c>
    </row>
    <row r="220" spans="1:6" x14ac:dyDescent="0.25">
      <c r="A220" s="20">
        <v>44739</v>
      </c>
      <c r="B220" s="21">
        <f t="shared" si="3"/>
        <v>2022</v>
      </c>
      <c r="C220" s="21" t="s">
        <v>58</v>
      </c>
      <c r="D220" s="25" t="s">
        <v>57</v>
      </c>
      <c r="E220" s="24">
        <v>180301097.44626406</v>
      </c>
      <c r="F220" s="21" t="s">
        <v>11</v>
      </c>
    </row>
    <row r="221" spans="1:6" x14ac:dyDescent="0.25">
      <c r="A221" s="20">
        <v>44739</v>
      </c>
      <c r="B221" s="21">
        <f t="shared" si="3"/>
        <v>2022</v>
      </c>
      <c r="C221" s="21" t="s">
        <v>59</v>
      </c>
      <c r="D221" s="25" t="s">
        <v>54</v>
      </c>
      <c r="E221" s="24">
        <v>12540.113166666664</v>
      </c>
      <c r="F221" s="21" t="s">
        <v>11</v>
      </c>
    </row>
    <row r="222" spans="1:6" x14ac:dyDescent="0.25">
      <c r="A222" s="20">
        <v>44739</v>
      </c>
      <c r="B222" s="21">
        <f t="shared" si="3"/>
        <v>2022</v>
      </c>
      <c r="C222" s="21" t="s">
        <v>60</v>
      </c>
      <c r="D222" s="25" t="s">
        <v>54</v>
      </c>
      <c r="E222" s="24">
        <v>8172.2110166666671</v>
      </c>
      <c r="F222" s="21" t="s">
        <v>11</v>
      </c>
    </row>
    <row r="223" spans="1:6" x14ac:dyDescent="0.25">
      <c r="A223" s="20">
        <v>44769</v>
      </c>
      <c r="B223" s="21">
        <f t="shared" si="3"/>
        <v>2022</v>
      </c>
      <c r="C223" s="21" t="s">
        <v>7</v>
      </c>
      <c r="D223" s="25" t="s">
        <v>8</v>
      </c>
      <c r="E223" s="24">
        <v>431473112.58346981</v>
      </c>
      <c r="F223" s="21" t="s">
        <v>11</v>
      </c>
    </row>
    <row r="224" spans="1:6" x14ac:dyDescent="0.25">
      <c r="A224" s="20">
        <v>44769</v>
      </c>
      <c r="B224" s="21">
        <f t="shared" si="3"/>
        <v>2022</v>
      </c>
      <c r="C224" s="21" t="s">
        <v>9</v>
      </c>
      <c r="D224" s="25" t="s">
        <v>8</v>
      </c>
      <c r="E224" s="24">
        <v>11654628.233901568</v>
      </c>
      <c r="F224" s="21" t="s">
        <v>11</v>
      </c>
    </row>
    <row r="225" spans="1:6" x14ac:dyDescent="0.25">
      <c r="A225" s="20">
        <v>44769</v>
      </c>
      <c r="B225" s="21">
        <f t="shared" si="3"/>
        <v>2022</v>
      </c>
      <c r="C225" s="21" t="s">
        <v>10</v>
      </c>
      <c r="D225" s="25" t="s">
        <v>8</v>
      </c>
      <c r="E225" s="24">
        <v>49491361.018355861</v>
      </c>
      <c r="F225" s="21" t="s">
        <v>11</v>
      </c>
    </row>
    <row r="226" spans="1:6" x14ac:dyDescent="0.25">
      <c r="A226" s="20">
        <v>44769</v>
      </c>
      <c r="B226" s="21">
        <f t="shared" si="3"/>
        <v>2022</v>
      </c>
      <c r="C226" s="21" t="s">
        <v>14</v>
      </c>
      <c r="D226" s="25" t="s">
        <v>20</v>
      </c>
      <c r="E226" s="24">
        <v>362780173.57282466</v>
      </c>
      <c r="F226" s="21" t="s">
        <v>21</v>
      </c>
    </row>
    <row r="227" spans="1:6" x14ac:dyDescent="0.25">
      <c r="A227" s="20">
        <v>44769</v>
      </c>
      <c r="B227" s="21">
        <f t="shared" si="3"/>
        <v>2022</v>
      </c>
      <c r="C227" s="21" t="s">
        <v>15</v>
      </c>
      <c r="D227" s="25" t="s">
        <v>20</v>
      </c>
      <c r="E227" s="24">
        <v>406000585.20115936</v>
      </c>
      <c r="F227" s="21" t="s">
        <v>21</v>
      </c>
    </row>
    <row r="228" spans="1:6" x14ac:dyDescent="0.25">
      <c r="A228" s="20">
        <v>44769</v>
      </c>
      <c r="B228" s="21">
        <f t="shared" si="3"/>
        <v>2022</v>
      </c>
      <c r="C228" s="21" t="s">
        <v>26</v>
      </c>
      <c r="D228" s="25" t="s">
        <v>31</v>
      </c>
      <c r="E228" s="24">
        <v>62658</v>
      </c>
      <c r="F228" s="21" t="s">
        <v>11</v>
      </c>
    </row>
    <row r="229" spans="1:6" x14ac:dyDescent="0.25">
      <c r="A229" s="20">
        <v>44769</v>
      </c>
      <c r="B229" s="21">
        <f t="shared" si="3"/>
        <v>2022</v>
      </c>
      <c r="C229" s="21" t="s">
        <v>27</v>
      </c>
      <c r="D229" s="25" t="s">
        <v>31</v>
      </c>
      <c r="E229" s="24">
        <v>23451</v>
      </c>
      <c r="F229" s="21" t="s">
        <v>11</v>
      </c>
    </row>
    <row r="230" spans="1:6" x14ac:dyDescent="0.25">
      <c r="A230" s="20">
        <v>44769</v>
      </c>
      <c r="B230" s="21">
        <f t="shared" si="3"/>
        <v>2022</v>
      </c>
      <c r="C230" s="21" t="s">
        <v>28</v>
      </c>
      <c r="D230" s="25" t="s">
        <v>31</v>
      </c>
      <c r="E230" s="24">
        <v>135460</v>
      </c>
      <c r="F230" s="21" t="s">
        <v>11</v>
      </c>
    </row>
    <row r="231" spans="1:6" x14ac:dyDescent="0.25">
      <c r="A231" s="20">
        <v>44769</v>
      </c>
      <c r="B231" s="21">
        <f t="shared" si="3"/>
        <v>2022</v>
      </c>
      <c r="C231" s="21" t="s">
        <v>30</v>
      </c>
      <c r="D231" s="25" t="s">
        <v>31</v>
      </c>
      <c r="E231" s="24">
        <v>11375</v>
      </c>
      <c r="F231" s="21" t="s">
        <v>11</v>
      </c>
    </row>
    <row r="232" spans="1:6" x14ac:dyDescent="0.25">
      <c r="A232" s="20">
        <v>44769</v>
      </c>
      <c r="B232" s="21">
        <f t="shared" si="3"/>
        <v>2022</v>
      </c>
      <c r="C232" s="21" t="s">
        <v>58</v>
      </c>
      <c r="D232" s="25" t="s">
        <v>57</v>
      </c>
      <c r="E232" s="24">
        <v>182893647.42847475</v>
      </c>
      <c r="F232" s="21" t="s">
        <v>11</v>
      </c>
    </row>
    <row r="233" spans="1:6" x14ac:dyDescent="0.25">
      <c r="A233" s="20">
        <v>44769</v>
      </c>
      <c r="B233" s="21">
        <f t="shared" si="3"/>
        <v>2022</v>
      </c>
      <c r="C233" s="21" t="s">
        <v>60</v>
      </c>
      <c r="D233" s="25" t="s">
        <v>54</v>
      </c>
      <c r="E233" s="24">
        <v>8172.2110166666671</v>
      </c>
      <c r="F233" s="21" t="s">
        <v>11</v>
      </c>
    </row>
    <row r="234" spans="1:6" x14ac:dyDescent="0.25">
      <c r="A234" s="20">
        <v>44769</v>
      </c>
      <c r="B234" s="21">
        <f t="shared" si="3"/>
        <v>2022</v>
      </c>
      <c r="C234" s="21" t="s">
        <v>62</v>
      </c>
      <c r="D234" s="25" t="s">
        <v>64</v>
      </c>
      <c r="E234" s="24">
        <v>825460</v>
      </c>
      <c r="F234" s="21" t="s">
        <v>11</v>
      </c>
    </row>
    <row r="235" spans="1:6" x14ac:dyDescent="0.25">
      <c r="A235" s="20">
        <v>44800</v>
      </c>
      <c r="B235" s="21">
        <f t="shared" si="3"/>
        <v>2022</v>
      </c>
      <c r="C235" s="21" t="s">
        <v>7</v>
      </c>
      <c r="D235" s="25" t="s">
        <v>8</v>
      </c>
      <c r="E235" s="24">
        <v>439239628.60997224</v>
      </c>
      <c r="F235" s="21" t="s">
        <v>11</v>
      </c>
    </row>
    <row r="236" spans="1:6" x14ac:dyDescent="0.25">
      <c r="A236" s="20">
        <v>44800</v>
      </c>
      <c r="B236" s="21">
        <f t="shared" si="3"/>
        <v>2022</v>
      </c>
      <c r="C236" s="21" t="s">
        <v>9</v>
      </c>
      <c r="D236" s="25" t="s">
        <v>8</v>
      </c>
      <c r="E236" s="24">
        <v>11846929.599760942</v>
      </c>
      <c r="F236" s="21" t="s">
        <v>11</v>
      </c>
    </row>
    <row r="237" spans="1:6" x14ac:dyDescent="0.25">
      <c r="A237" s="20">
        <v>44800</v>
      </c>
      <c r="B237" s="21">
        <f t="shared" si="3"/>
        <v>2022</v>
      </c>
      <c r="C237" s="21" t="s">
        <v>10</v>
      </c>
      <c r="D237" s="25" t="s">
        <v>8</v>
      </c>
      <c r="E237" s="24">
        <v>50134748.711594477</v>
      </c>
      <c r="F237" s="21" t="s">
        <v>11</v>
      </c>
    </row>
    <row r="238" spans="1:6" x14ac:dyDescent="0.25">
      <c r="A238" s="20">
        <v>44800</v>
      </c>
      <c r="B238" s="21">
        <f t="shared" si="3"/>
        <v>2022</v>
      </c>
      <c r="C238" s="21" t="s">
        <v>14</v>
      </c>
      <c r="D238" s="25" t="s">
        <v>20</v>
      </c>
      <c r="E238" s="24">
        <v>367856307.3801294</v>
      </c>
      <c r="F238" s="21" t="s">
        <v>21</v>
      </c>
    </row>
    <row r="239" spans="1:6" x14ac:dyDescent="0.25">
      <c r="A239" s="20">
        <v>44800</v>
      </c>
      <c r="B239" s="21">
        <f t="shared" si="3"/>
        <v>2022</v>
      </c>
      <c r="C239" s="21" t="s">
        <v>15</v>
      </c>
      <c r="D239" s="25" t="s">
        <v>20</v>
      </c>
      <c r="E239" s="24">
        <v>411602374.98329246</v>
      </c>
      <c r="F239" s="21" t="s">
        <v>21</v>
      </c>
    </row>
    <row r="240" spans="1:6" x14ac:dyDescent="0.25">
      <c r="A240" s="20">
        <v>44800</v>
      </c>
      <c r="B240" s="21">
        <f t="shared" si="3"/>
        <v>2022</v>
      </c>
      <c r="C240" s="21" t="s">
        <v>16</v>
      </c>
      <c r="D240" s="25" t="s">
        <v>20</v>
      </c>
      <c r="E240" s="24">
        <v>709971590.11290479</v>
      </c>
      <c r="F240" s="21" t="s">
        <v>21</v>
      </c>
    </row>
    <row r="241" spans="1:6" x14ac:dyDescent="0.25">
      <c r="A241" s="20">
        <v>44800</v>
      </c>
      <c r="B241" s="21">
        <f t="shared" si="3"/>
        <v>2022</v>
      </c>
      <c r="C241" s="21" t="s">
        <v>26</v>
      </c>
      <c r="D241" s="25" t="s">
        <v>31</v>
      </c>
      <c r="E241" s="24">
        <v>62658</v>
      </c>
      <c r="F241" s="21" t="s">
        <v>11</v>
      </c>
    </row>
    <row r="242" spans="1:6" x14ac:dyDescent="0.25">
      <c r="A242" s="20">
        <v>44800</v>
      </c>
      <c r="B242" s="21">
        <f t="shared" si="3"/>
        <v>2022</v>
      </c>
      <c r="C242" s="21" t="s">
        <v>27</v>
      </c>
      <c r="D242" s="25" t="s">
        <v>31</v>
      </c>
      <c r="E242" s="24">
        <v>23451</v>
      </c>
      <c r="F242" s="21" t="s">
        <v>11</v>
      </c>
    </row>
    <row r="243" spans="1:6" x14ac:dyDescent="0.25">
      <c r="A243" s="20">
        <v>44800</v>
      </c>
      <c r="B243" s="21">
        <f t="shared" si="3"/>
        <v>2022</v>
      </c>
      <c r="C243" s="21" t="s">
        <v>28</v>
      </c>
      <c r="D243" s="25" t="s">
        <v>31</v>
      </c>
      <c r="E243" s="24">
        <v>135460</v>
      </c>
      <c r="F243" s="21" t="s">
        <v>11</v>
      </c>
    </row>
    <row r="244" spans="1:6" x14ac:dyDescent="0.25">
      <c r="A244" s="20">
        <v>44800</v>
      </c>
      <c r="B244" s="21">
        <f t="shared" si="3"/>
        <v>2022</v>
      </c>
      <c r="C244" s="21" t="s">
        <v>29</v>
      </c>
      <c r="D244" s="25" t="s">
        <v>31</v>
      </c>
      <c r="E244" s="24">
        <v>112068</v>
      </c>
      <c r="F244" s="21" t="s">
        <v>11</v>
      </c>
    </row>
    <row r="245" spans="1:6" x14ac:dyDescent="0.25">
      <c r="A245" s="20">
        <v>44800</v>
      </c>
      <c r="B245" s="21">
        <f t="shared" si="3"/>
        <v>2022</v>
      </c>
      <c r="C245" s="21" t="s">
        <v>30</v>
      </c>
      <c r="D245" s="25" t="s">
        <v>31</v>
      </c>
      <c r="E245" s="24">
        <v>11375</v>
      </c>
      <c r="F245" s="21" t="s">
        <v>11</v>
      </c>
    </row>
    <row r="246" spans="1:6" x14ac:dyDescent="0.25">
      <c r="A246" s="20">
        <v>44800</v>
      </c>
      <c r="B246" s="21">
        <f t="shared" si="3"/>
        <v>2022</v>
      </c>
      <c r="C246" s="21" t="s">
        <v>58</v>
      </c>
      <c r="D246" s="25" t="s">
        <v>57</v>
      </c>
      <c r="E246" s="24">
        <v>185519727.74604729</v>
      </c>
      <c r="F246" s="21" t="s">
        <v>11</v>
      </c>
    </row>
    <row r="247" spans="1:6" x14ac:dyDescent="0.25">
      <c r="A247" s="20">
        <v>44800</v>
      </c>
      <c r="B247" s="21">
        <f t="shared" si="3"/>
        <v>2022</v>
      </c>
      <c r="C247" s="21" t="s">
        <v>60</v>
      </c>
      <c r="D247" s="25" t="s">
        <v>54</v>
      </c>
      <c r="E247" s="24">
        <v>8172.2110166666671</v>
      </c>
      <c r="F247" s="21" t="s">
        <v>11</v>
      </c>
    </row>
    <row r="248" spans="1:6" x14ac:dyDescent="0.25">
      <c r="A248" s="20">
        <v>44831</v>
      </c>
      <c r="B248" s="21">
        <f t="shared" si="3"/>
        <v>2022</v>
      </c>
      <c r="C248" s="21" t="s">
        <v>7</v>
      </c>
      <c r="D248" s="25" t="s">
        <v>8</v>
      </c>
      <c r="E248" s="24">
        <v>447145941.92495167</v>
      </c>
      <c r="F248" s="21" t="s">
        <v>11</v>
      </c>
    </row>
    <row r="249" spans="1:6" x14ac:dyDescent="0.25">
      <c r="A249" s="20">
        <v>44831</v>
      </c>
      <c r="B249" s="21">
        <f t="shared" si="3"/>
        <v>2022</v>
      </c>
      <c r="C249" s="21" t="s">
        <v>9</v>
      </c>
      <c r="D249" s="25" t="s">
        <v>8</v>
      </c>
      <c r="E249" s="24">
        <v>12042403.938156998</v>
      </c>
      <c r="F249" s="21" t="s">
        <v>11</v>
      </c>
    </row>
    <row r="250" spans="1:6" x14ac:dyDescent="0.25">
      <c r="A250" s="20">
        <v>44831</v>
      </c>
      <c r="B250" s="21">
        <f t="shared" si="3"/>
        <v>2022</v>
      </c>
      <c r="C250" s="21" t="s">
        <v>10</v>
      </c>
      <c r="D250" s="25" t="s">
        <v>8</v>
      </c>
      <c r="E250" s="24">
        <v>50786500.444845207</v>
      </c>
      <c r="F250" s="21" t="s">
        <v>11</v>
      </c>
    </row>
    <row r="251" spans="1:6" x14ac:dyDescent="0.25">
      <c r="A251" s="20">
        <v>44831</v>
      </c>
      <c r="B251" s="21">
        <f t="shared" si="3"/>
        <v>2022</v>
      </c>
      <c r="C251" s="21" t="s">
        <v>14</v>
      </c>
      <c r="D251" s="25" t="s">
        <v>20</v>
      </c>
      <c r="E251" s="24">
        <v>373005104.71373349</v>
      </c>
      <c r="F251" s="21" t="s">
        <v>21</v>
      </c>
    </row>
    <row r="252" spans="1:6" x14ac:dyDescent="0.25">
      <c r="A252" s="20">
        <v>44831</v>
      </c>
      <c r="B252" s="21">
        <f t="shared" si="3"/>
        <v>2022</v>
      </c>
      <c r="C252" s="21" t="s">
        <v>15</v>
      </c>
      <c r="D252" s="25" t="s">
        <v>20</v>
      </c>
      <c r="E252" s="24">
        <v>417283389.09487528</v>
      </c>
      <c r="F252" s="21" t="s">
        <v>21</v>
      </c>
    </row>
    <row r="253" spans="1:6" x14ac:dyDescent="0.25">
      <c r="A253" s="20">
        <v>44831</v>
      </c>
      <c r="B253" s="21">
        <f t="shared" si="3"/>
        <v>2022</v>
      </c>
      <c r="C253" s="21" t="s">
        <v>26</v>
      </c>
      <c r="D253" s="25" t="s">
        <v>31</v>
      </c>
      <c r="E253" s="24">
        <v>62658</v>
      </c>
      <c r="F253" s="21" t="s">
        <v>11</v>
      </c>
    </row>
    <row r="254" spans="1:6" x14ac:dyDescent="0.25">
      <c r="A254" s="20">
        <v>44831</v>
      </c>
      <c r="B254" s="21">
        <f t="shared" si="3"/>
        <v>2022</v>
      </c>
      <c r="C254" s="21" t="s">
        <v>27</v>
      </c>
      <c r="D254" s="25" t="s">
        <v>31</v>
      </c>
      <c r="E254" s="24">
        <v>23451</v>
      </c>
      <c r="F254" s="21" t="s">
        <v>11</v>
      </c>
    </row>
    <row r="255" spans="1:6" x14ac:dyDescent="0.25">
      <c r="A255" s="20">
        <v>44831</v>
      </c>
      <c r="B255" s="21">
        <f t="shared" si="3"/>
        <v>2022</v>
      </c>
      <c r="C255" s="21" t="s">
        <v>28</v>
      </c>
      <c r="D255" s="25" t="s">
        <v>31</v>
      </c>
      <c r="E255" s="24">
        <v>135460</v>
      </c>
      <c r="F255" s="21" t="s">
        <v>11</v>
      </c>
    </row>
    <row r="256" spans="1:6" x14ac:dyDescent="0.25">
      <c r="A256" s="20">
        <v>44831</v>
      </c>
      <c r="B256" s="21">
        <f t="shared" si="3"/>
        <v>2022</v>
      </c>
      <c r="C256" s="21" t="s">
        <v>30</v>
      </c>
      <c r="D256" s="25" t="s">
        <v>31</v>
      </c>
      <c r="E256" s="24">
        <v>11375</v>
      </c>
      <c r="F256" s="21" t="s">
        <v>11</v>
      </c>
    </row>
    <row r="257" spans="1:6" x14ac:dyDescent="0.25">
      <c r="A257" s="20">
        <v>44831</v>
      </c>
      <c r="B257" s="21">
        <f t="shared" si="3"/>
        <v>2022</v>
      </c>
      <c r="C257" s="21" t="s">
        <v>58</v>
      </c>
      <c r="D257" s="25" t="s">
        <v>57</v>
      </c>
      <c r="E257" s="24">
        <v>188147441.9165763</v>
      </c>
      <c r="F257" s="21" t="s">
        <v>11</v>
      </c>
    </row>
    <row r="258" spans="1:6" x14ac:dyDescent="0.25">
      <c r="A258" s="20">
        <v>44831</v>
      </c>
      <c r="B258" s="21">
        <f t="shared" si="3"/>
        <v>2022</v>
      </c>
      <c r="C258" s="21" t="s">
        <v>60</v>
      </c>
      <c r="D258" s="25" t="s">
        <v>54</v>
      </c>
      <c r="E258" s="24">
        <v>8172.2110166666671</v>
      </c>
      <c r="F258" s="21" t="s">
        <v>11</v>
      </c>
    </row>
    <row r="259" spans="1:6" x14ac:dyDescent="0.25">
      <c r="A259" s="20">
        <v>44861</v>
      </c>
      <c r="B259" s="21">
        <f t="shared" ref="B259:B322" si="4">YEAR(A259)</f>
        <v>2022</v>
      </c>
      <c r="C259" s="21" t="s">
        <v>3</v>
      </c>
      <c r="D259" s="21" t="s">
        <v>6</v>
      </c>
      <c r="E259" s="24">
        <v>5124730</v>
      </c>
      <c r="F259" s="21" t="s">
        <v>11</v>
      </c>
    </row>
    <row r="260" spans="1:6" x14ac:dyDescent="0.25">
      <c r="A260" s="20">
        <v>44861</v>
      </c>
      <c r="B260" s="21">
        <f t="shared" si="4"/>
        <v>2022</v>
      </c>
      <c r="C260" s="21" t="s">
        <v>7</v>
      </c>
      <c r="D260" s="25" t="s">
        <v>8</v>
      </c>
      <c r="E260" s="24">
        <v>455194568.87960076</v>
      </c>
      <c r="F260" s="21" t="s">
        <v>11</v>
      </c>
    </row>
    <row r="261" spans="1:6" x14ac:dyDescent="0.25">
      <c r="A261" s="20">
        <v>44861</v>
      </c>
      <c r="B261" s="21">
        <f t="shared" si="4"/>
        <v>2022</v>
      </c>
      <c r="C261" s="21" t="s">
        <v>9</v>
      </c>
      <c r="D261" s="25" t="s">
        <v>8</v>
      </c>
      <c r="E261" s="24">
        <v>12241103.603136588</v>
      </c>
      <c r="F261" s="21" t="s">
        <v>11</v>
      </c>
    </row>
    <row r="262" spans="1:6" x14ac:dyDescent="0.25">
      <c r="A262" s="20">
        <v>44861</v>
      </c>
      <c r="B262" s="21">
        <f t="shared" si="4"/>
        <v>2022</v>
      </c>
      <c r="C262" s="21" t="s">
        <v>10</v>
      </c>
      <c r="D262" s="25" t="s">
        <v>8</v>
      </c>
      <c r="E262" s="24">
        <v>51446724.950628184</v>
      </c>
      <c r="F262" s="21" t="s">
        <v>11</v>
      </c>
    </row>
    <row r="263" spans="1:6" x14ac:dyDescent="0.25">
      <c r="A263" s="20">
        <v>44861</v>
      </c>
      <c r="B263" s="21">
        <f t="shared" si="4"/>
        <v>2022</v>
      </c>
      <c r="C263" s="21" t="s">
        <v>14</v>
      </c>
      <c r="D263" s="25" t="s">
        <v>20</v>
      </c>
      <c r="E263" s="24">
        <v>378227625.67626977</v>
      </c>
      <c r="F263" s="21" t="s">
        <v>21</v>
      </c>
    </row>
    <row r="264" spans="1:6" x14ac:dyDescent="0.25">
      <c r="A264" s="20">
        <v>44861</v>
      </c>
      <c r="B264" s="21">
        <f t="shared" si="4"/>
        <v>2022</v>
      </c>
      <c r="C264" s="21" t="s">
        <v>15</v>
      </c>
      <c r="D264" s="25" t="s">
        <v>20</v>
      </c>
      <c r="E264" s="24">
        <v>423044771.87548041</v>
      </c>
      <c r="F264" s="21" t="s">
        <v>21</v>
      </c>
    </row>
    <row r="265" spans="1:6" x14ac:dyDescent="0.25">
      <c r="A265" s="20">
        <v>44861</v>
      </c>
      <c r="B265" s="21">
        <f t="shared" si="4"/>
        <v>2022</v>
      </c>
      <c r="C265" s="21" t="s">
        <v>16</v>
      </c>
      <c r="D265" s="25" t="s">
        <v>20</v>
      </c>
      <c r="E265" s="24">
        <v>730179436.01723051</v>
      </c>
      <c r="F265" s="21" t="s">
        <v>21</v>
      </c>
    </row>
    <row r="266" spans="1:6" x14ac:dyDescent="0.25">
      <c r="A266" s="20">
        <v>44861</v>
      </c>
      <c r="B266" s="21">
        <f t="shared" si="4"/>
        <v>2022</v>
      </c>
      <c r="C266" s="21" t="s">
        <v>26</v>
      </c>
      <c r="D266" s="25" t="s">
        <v>31</v>
      </c>
      <c r="E266" s="24">
        <v>62658</v>
      </c>
      <c r="F266" s="21" t="s">
        <v>11</v>
      </c>
    </row>
    <row r="267" spans="1:6" x14ac:dyDescent="0.25">
      <c r="A267" s="20">
        <v>44861</v>
      </c>
      <c r="B267" s="21">
        <f t="shared" si="4"/>
        <v>2022</v>
      </c>
      <c r="C267" s="21" t="s">
        <v>27</v>
      </c>
      <c r="D267" s="25" t="s">
        <v>31</v>
      </c>
      <c r="E267" s="24">
        <v>23451</v>
      </c>
      <c r="F267" s="21" t="s">
        <v>11</v>
      </c>
    </row>
    <row r="268" spans="1:6" x14ac:dyDescent="0.25">
      <c r="A268" s="20">
        <v>44861</v>
      </c>
      <c r="B268" s="21">
        <f t="shared" si="4"/>
        <v>2022</v>
      </c>
      <c r="C268" s="21" t="s">
        <v>28</v>
      </c>
      <c r="D268" s="25" t="s">
        <v>31</v>
      </c>
      <c r="E268" s="24">
        <v>135460</v>
      </c>
      <c r="F268" s="21" t="s">
        <v>11</v>
      </c>
    </row>
    <row r="269" spans="1:6" x14ac:dyDescent="0.25">
      <c r="A269" s="20">
        <v>44861</v>
      </c>
      <c r="B269" s="21">
        <f t="shared" si="4"/>
        <v>2022</v>
      </c>
      <c r="C269" s="21" t="s">
        <v>29</v>
      </c>
      <c r="D269" s="25" t="s">
        <v>31</v>
      </c>
      <c r="E269" s="24">
        <v>112068</v>
      </c>
      <c r="F269" s="21" t="s">
        <v>11</v>
      </c>
    </row>
    <row r="270" spans="1:6" x14ac:dyDescent="0.25">
      <c r="A270" s="20">
        <v>44861</v>
      </c>
      <c r="B270" s="21">
        <f t="shared" si="4"/>
        <v>2022</v>
      </c>
      <c r="C270" s="21" t="s">
        <v>30</v>
      </c>
      <c r="D270" s="25" t="s">
        <v>31</v>
      </c>
      <c r="E270" s="24">
        <v>11375</v>
      </c>
      <c r="F270" s="21" t="s">
        <v>11</v>
      </c>
    </row>
    <row r="271" spans="1:6" x14ac:dyDescent="0.25">
      <c r="A271" s="20">
        <v>44861</v>
      </c>
      <c r="B271" s="21">
        <f t="shared" si="4"/>
        <v>2022</v>
      </c>
      <c r="C271" s="21" t="s">
        <v>46</v>
      </c>
      <c r="D271" s="25" t="s">
        <v>44</v>
      </c>
      <c r="E271" s="24">
        <v>767951</v>
      </c>
      <c r="F271" s="21" t="s">
        <v>21</v>
      </c>
    </row>
    <row r="272" spans="1:6" x14ac:dyDescent="0.25">
      <c r="A272" s="20">
        <v>44861</v>
      </c>
      <c r="B272" s="21">
        <f t="shared" si="4"/>
        <v>2022</v>
      </c>
      <c r="C272" s="21" t="s">
        <v>58</v>
      </c>
      <c r="D272" s="25" t="s">
        <v>57</v>
      </c>
      <c r="E272" s="24">
        <v>190744669.3510257</v>
      </c>
      <c r="F272" s="21" t="s">
        <v>11</v>
      </c>
    </row>
    <row r="273" spans="1:6" x14ac:dyDescent="0.25">
      <c r="A273" s="20">
        <v>44861</v>
      </c>
      <c r="B273" s="21">
        <f t="shared" si="4"/>
        <v>2022</v>
      </c>
      <c r="C273" s="21" t="s">
        <v>60</v>
      </c>
      <c r="D273" s="25" t="s">
        <v>54</v>
      </c>
      <c r="E273" s="24">
        <v>8172.2110166666671</v>
      </c>
      <c r="F273" s="21" t="s">
        <v>11</v>
      </c>
    </row>
    <row r="274" spans="1:6" x14ac:dyDescent="0.25">
      <c r="A274" s="20">
        <v>44861</v>
      </c>
      <c r="B274" s="21">
        <f t="shared" si="4"/>
        <v>2022</v>
      </c>
      <c r="C274" s="21" t="s">
        <v>61</v>
      </c>
      <c r="D274" s="25" t="s">
        <v>54</v>
      </c>
      <c r="E274" s="24">
        <v>12632.793949999999</v>
      </c>
      <c r="F274" s="21" t="s">
        <v>11</v>
      </c>
    </row>
    <row r="275" spans="1:6" x14ac:dyDescent="0.25">
      <c r="A275" s="20">
        <v>44892</v>
      </c>
      <c r="B275" s="21">
        <f t="shared" si="4"/>
        <v>2022</v>
      </c>
      <c r="C275" s="21" t="s">
        <v>7</v>
      </c>
      <c r="D275" s="25" t="s">
        <v>8</v>
      </c>
      <c r="E275" s="24">
        <v>463388071.11943364</v>
      </c>
      <c r="F275" s="21" t="s">
        <v>11</v>
      </c>
    </row>
    <row r="276" spans="1:6" x14ac:dyDescent="0.25">
      <c r="A276" s="20">
        <v>44892</v>
      </c>
      <c r="B276" s="21">
        <f t="shared" si="4"/>
        <v>2022</v>
      </c>
      <c r="C276" s="21" t="s">
        <v>9</v>
      </c>
      <c r="D276" s="25" t="s">
        <v>8</v>
      </c>
      <c r="E276" s="24">
        <v>12443081.812588342</v>
      </c>
      <c r="F276" s="21" t="s">
        <v>11</v>
      </c>
    </row>
    <row r="277" spans="1:6" x14ac:dyDescent="0.25">
      <c r="A277" s="20">
        <v>44892</v>
      </c>
      <c r="B277" s="21">
        <f t="shared" si="4"/>
        <v>2022</v>
      </c>
      <c r="C277" s="21" t="s">
        <v>10</v>
      </c>
      <c r="D277" s="25" t="s">
        <v>8</v>
      </c>
      <c r="E277" s="24">
        <v>52115532.374986351</v>
      </c>
      <c r="F277" s="21" t="s">
        <v>11</v>
      </c>
    </row>
    <row r="278" spans="1:6" x14ac:dyDescent="0.25">
      <c r="A278" s="20">
        <v>44892</v>
      </c>
      <c r="B278" s="21">
        <f t="shared" si="4"/>
        <v>2022</v>
      </c>
      <c r="C278" s="21" t="s">
        <v>14</v>
      </c>
      <c r="D278" s="25" t="s">
        <v>20</v>
      </c>
      <c r="E278" s="24">
        <v>383524946.07395959</v>
      </c>
      <c r="F278" s="21" t="s">
        <v>21</v>
      </c>
    </row>
    <row r="279" spans="1:6" x14ac:dyDescent="0.25">
      <c r="A279" s="20">
        <v>44892</v>
      </c>
      <c r="B279" s="21">
        <f t="shared" si="4"/>
        <v>2022</v>
      </c>
      <c r="C279" s="21" t="s">
        <v>15</v>
      </c>
      <c r="D279" s="25" t="s">
        <v>20</v>
      </c>
      <c r="E279" s="24">
        <v>428887684.48193085</v>
      </c>
      <c r="F279" s="21" t="s">
        <v>21</v>
      </c>
    </row>
    <row r="280" spans="1:6" x14ac:dyDescent="0.25">
      <c r="A280" s="20">
        <v>44892</v>
      </c>
      <c r="B280" s="21">
        <f t="shared" si="4"/>
        <v>2022</v>
      </c>
      <c r="C280" s="21" t="s">
        <v>26</v>
      </c>
      <c r="D280" s="25" t="s">
        <v>31</v>
      </c>
      <c r="E280" s="24">
        <v>62658</v>
      </c>
      <c r="F280" s="21" t="s">
        <v>11</v>
      </c>
    </row>
    <row r="281" spans="1:6" x14ac:dyDescent="0.25">
      <c r="A281" s="20">
        <v>44892</v>
      </c>
      <c r="B281" s="21">
        <f t="shared" si="4"/>
        <v>2022</v>
      </c>
      <c r="C281" s="21" t="s">
        <v>27</v>
      </c>
      <c r="D281" s="25" t="s">
        <v>31</v>
      </c>
      <c r="E281" s="24">
        <v>23451</v>
      </c>
      <c r="F281" s="21" t="s">
        <v>11</v>
      </c>
    </row>
    <row r="282" spans="1:6" x14ac:dyDescent="0.25">
      <c r="A282" s="20">
        <v>44892</v>
      </c>
      <c r="B282" s="21">
        <f t="shared" si="4"/>
        <v>2022</v>
      </c>
      <c r="C282" s="21" t="s">
        <v>28</v>
      </c>
      <c r="D282" s="25" t="s">
        <v>31</v>
      </c>
      <c r="E282" s="24">
        <v>135460</v>
      </c>
      <c r="F282" s="21" t="s">
        <v>11</v>
      </c>
    </row>
    <row r="283" spans="1:6" x14ac:dyDescent="0.25">
      <c r="A283" s="20">
        <v>44892</v>
      </c>
      <c r="B283" s="21">
        <f t="shared" si="4"/>
        <v>2022</v>
      </c>
      <c r="C283" s="21" t="s">
        <v>30</v>
      </c>
      <c r="D283" s="25" t="s">
        <v>31</v>
      </c>
      <c r="E283" s="24">
        <v>11375</v>
      </c>
      <c r="F283" s="21" t="s">
        <v>11</v>
      </c>
    </row>
    <row r="284" spans="1:6" x14ac:dyDescent="0.25">
      <c r="A284" s="20">
        <v>44892</v>
      </c>
      <c r="B284" s="21">
        <f t="shared" si="4"/>
        <v>2022</v>
      </c>
      <c r="C284" s="21" t="s">
        <v>58</v>
      </c>
      <c r="D284" s="25" t="s">
        <v>57</v>
      </c>
      <c r="E284" s="24">
        <v>193448874.61070061</v>
      </c>
      <c r="F284" s="21" t="s">
        <v>11</v>
      </c>
    </row>
    <row r="285" spans="1:6" x14ac:dyDescent="0.25">
      <c r="A285" s="20">
        <v>44892</v>
      </c>
      <c r="B285" s="21">
        <f t="shared" si="4"/>
        <v>2022</v>
      </c>
      <c r="C285" s="21" t="s">
        <v>60</v>
      </c>
      <c r="D285" s="25" t="s">
        <v>54</v>
      </c>
      <c r="E285" s="24">
        <v>8172.2110166666671</v>
      </c>
      <c r="F285" s="21" t="s">
        <v>11</v>
      </c>
    </row>
    <row r="286" spans="1:6" x14ac:dyDescent="0.25">
      <c r="A286" s="20">
        <v>44892</v>
      </c>
      <c r="B286" s="21">
        <f t="shared" si="4"/>
        <v>2022</v>
      </c>
      <c r="C286" s="21" t="s">
        <v>61</v>
      </c>
      <c r="D286" s="25" t="s">
        <v>54</v>
      </c>
      <c r="E286" s="24">
        <v>12632.793949999999</v>
      </c>
      <c r="F286" s="21" t="s">
        <v>11</v>
      </c>
    </row>
    <row r="287" spans="1:6" x14ac:dyDescent="0.25">
      <c r="A287" s="20">
        <v>44922</v>
      </c>
      <c r="B287" s="21">
        <f t="shared" si="4"/>
        <v>2022</v>
      </c>
      <c r="C287" s="21" t="s">
        <v>7</v>
      </c>
      <c r="D287" s="25" t="s">
        <v>8</v>
      </c>
      <c r="E287" s="24">
        <v>471729056.3995834</v>
      </c>
      <c r="F287" s="21" t="s">
        <v>11</v>
      </c>
    </row>
    <row r="288" spans="1:6" x14ac:dyDescent="0.25">
      <c r="A288" s="20">
        <v>44922</v>
      </c>
      <c r="B288" s="21">
        <f t="shared" si="4"/>
        <v>2022</v>
      </c>
      <c r="C288" s="21" t="s">
        <v>9</v>
      </c>
      <c r="D288" s="25" t="s">
        <v>8</v>
      </c>
      <c r="E288" s="24">
        <v>12648392.662496049</v>
      </c>
      <c r="F288" s="21" t="s">
        <v>11</v>
      </c>
    </row>
    <row r="289" spans="1:6" x14ac:dyDescent="0.25">
      <c r="A289" s="20">
        <v>44922</v>
      </c>
      <c r="B289" s="21">
        <f t="shared" si="4"/>
        <v>2022</v>
      </c>
      <c r="C289" s="21" t="s">
        <v>10</v>
      </c>
      <c r="D289" s="25" t="s">
        <v>8</v>
      </c>
      <c r="E289" s="24">
        <v>52793034.295861162</v>
      </c>
      <c r="F289" s="21" t="s">
        <v>11</v>
      </c>
    </row>
    <row r="290" spans="1:6" x14ac:dyDescent="0.25">
      <c r="A290" s="20">
        <v>44922</v>
      </c>
      <c r="B290" s="21">
        <f t="shared" si="4"/>
        <v>2022</v>
      </c>
      <c r="C290" s="21" t="s">
        <v>14</v>
      </c>
      <c r="D290" s="25" t="s">
        <v>20</v>
      </c>
      <c r="E290" s="24">
        <v>388898157.65201044</v>
      </c>
      <c r="F290" s="21" t="s">
        <v>21</v>
      </c>
    </row>
    <row r="291" spans="1:6" x14ac:dyDescent="0.25">
      <c r="A291" s="20">
        <v>44922</v>
      </c>
      <c r="B291" s="21">
        <f t="shared" si="4"/>
        <v>2022</v>
      </c>
      <c r="C291" s="21" t="s">
        <v>15</v>
      </c>
      <c r="D291" s="25" t="s">
        <v>20</v>
      </c>
      <c r="E291" s="24">
        <v>434813305.13884753</v>
      </c>
      <c r="F291" s="21" t="s">
        <v>21</v>
      </c>
    </row>
    <row r="292" spans="1:6" x14ac:dyDescent="0.25">
      <c r="A292" s="20">
        <v>44922</v>
      </c>
      <c r="B292" s="21">
        <f t="shared" si="4"/>
        <v>2022</v>
      </c>
      <c r="C292" s="21" t="s">
        <v>16</v>
      </c>
      <c r="D292" s="25" t="s">
        <v>20</v>
      </c>
      <c r="E292" s="24">
        <v>750974960.91703582</v>
      </c>
      <c r="F292" s="21" t="s">
        <v>21</v>
      </c>
    </row>
    <row r="293" spans="1:6" x14ac:dyDescent="0.25">
      <c r="A293" s="20">
        <v>44922</v>
      </c>
      <c r="B293" s="21">
        <f t="shared" si="4"/>
        <v>2022</v>
      </c>
      <c r="C293" s="21" t="s">
        <v>26</v>
      </c>
      <c r="D293" s="25" t="s">
        <v>31</v>
      </c>
      <c r="E293" s="24">
        <v>62658</v>
      </c>
      <c r="F293" s="21" t="s">
        <v>11</v>
      </c>
    </row>
    <row r="294" spans="1:6" x14ac:dyDescent="0.25">
      <c r="A294" s="20">
        <v>44922</v>
      </c>
      <c r="B294" s="21">
        <f t="shared" si="4"/>
        <v>2022</v>
      </c>
      <c r="C294" s="21" t="s">
        <v>27</v>
      </c>
      <c r="D294" s="25" t="s">
        <v>31</v>
      </c>
      <c r="E294" s="24">
        <v>23451</v>
      </c>
      <c r="F294" s="21" t="s">
        <v>11</v>
      </c>
    </row>
    <row r="295" spans="1:6" x14ac:dyDescent="0.25">
      <c r="A295" s="20">
        <v>44922</v>
      </c>
      <c r="B295" s="21">
        <f t="shared" si="4"/>
        <v>2022</v>
      </c>
      <c r="C295" s="21" t="s">
        <v>28</v>
      </c>
      <c r="D295" s="25" t="s">
        <v>31</v>
      </c>
      <c r="E295" s="24">
        <v>135460</v>
      </c>
      <c r="F295" s="21" t="s">
        <v>11</v>
      </c>
    </row>
    <row r="296" spans="1:6" x14ac:dyDescent="0.25">
      <c r="A296" s="20">
        <v>44922</v>
      </c>
      <c r="B296" s="21">
        <f t="shared" si="4"/>
        <v>2022</v>
      </c>
      <c r="C296" s="21" t="s">
        <v>29</v>
      </c>
      <c r="D296" s="25" t="s">
        <v>31</v>
      </c>
      <c r="E296" s="24">
        <v>112068</v>
      </c>
      <c r="F296" s="21" t="s">
        <v>11</v>
      </c>
    </row>
    <row r="297" spans="1:6" x14ac:dyDescent="0.25">
      <c r="A297" s="20">
        <v>44922</v>
      </c>
      <c r="B297" s="21">
        <f t="shared" si="4"/>
        <v>2022</v>
      </c>
      <c r="C297" s="21" t="s">
        <v>30</v>
      </c>
      <c r="D297" s="25" t="s">
        <v>31</v>
      </c>
      <c r="E297" s="24">
        <v>11375</v>
      </c>
      <c r="F297" s="21" t="s">
        <v>11</v>
      </c>
    </row>
    <row r="298" spans="1:6" x14ac:dyDescent="0.25">
      <c r="A298" s="20">
        <v>44922</v>
      </c>
      <c r="B298" s="21">
        <f t="shared" si="4"/>
        <v>2022</v>
      </c>
      <c r="C298" s="21" t="s">
        <v>58</v>
      </c>
      <c r="D298" s="25" t="s">
        <v>57</v>
      </c>
      <c r="E298" s="24">
        <v>196257254.93248394</v>
      </c>
      <c r="F298" s="21" t="s">
        <v>11</v>
      </c>
    </row>
    <row r="299" spans="1:6" x14ac:dyDescent="0.25">
      <c r="A299" s="20">
        <v>44922</v>
      </c>
      <c r="B299" s="21">
        <f t="shared" si="4"/>
        <v>2022</v>
      </c>
      <c r="C299" s="21" t="s">
        <v>60</v>
      </c>
      <c r="D299" s="25" t="s">
        <v>54</v>
      </c>
      <c r="E299" s="24">
        <v>8172.2110166666671</v>
      </c>
      <c r="F299" s="21" t="s">
        <v>11</v>
      </c>
    </row>
    <row r="300" spans="1:6" x14ac:dyDescent="0.25">
      <c r="A300" s="20">
        <v>44922</v>
      </c>
      <c r="B300" s="21">
        <f t="shared" si="4"/>
        <v>2022</v>
      </c>
      <c r="C300" s="21" t="s">
        <v>61</v>
      </c>
      <c r="D300" s="25" t="s">
        <v>54</v>
      </c>
      <c r="E300" s="24">
        <v>12632.793949999999</v>
      </c>
      <c r="F300" s="21" t="s">
        <v>11</v>
      </c>
    </row>
    <row r="301" spans="1:6" x14ac:dyDescent="0.25">
      <c r="A301" s="20">
        <v>44953</v>
      </c>
      <c r="B301" s="21">
        <f t="shared" si="4"/>
        <v>2023</v>
      </c>
      <c r="C301" s="21" t="s">
        <v>7</v>
      </c>
      <c r="D301" s="25" t="s">
        <v>8</v>
      </c>
      <c r="E301" s="24">
        <v>480220179.41477597</v>
      </c>
      <c r="F301" s="21" t="s">
        <v>11</v>
      </c>
    </row>
    <row r="302" spans="1:6" x14ac:dyDescent="0.25">
      <c r="A302" s="20">
        <v>44953</v>
      </c>
      <c r="B302" s="21">
        <f t="shared" si="4"/>
        <v>2023</v>
      </c>
      <c r="C302" s="21" t="s">
        <v>9</v>
      </c>
      <c r="D302" s="25" t="s">
        <v>8</v>
      </c>
      <c r="E302" s="24">
        <v>12857091.141427234</v>
      </c>
      <c r="F302" s="21" t="s">
        <v>11</v>
      </c>
    </row>
    <row r="303" spans="1:6" x14ac:dyDescent="0.25">
      <c r="A303" s="20">
        <v>44953</v>
      </c>
      <c r="B303" s="21">
        <f t="shared" si="4"/>
        <v>2023</v>
      </c>
      <c r="C303" s="21" t="s">
        <v>10</v>
      </c>
      <c r="D303" s="25" t="s">
        <v>8</v>
      </c>
      <c r="E303" s="24">
        <v>53479343.741707355</v>
      </c>
      <c r="F303" s="21" t="s">
        <v>11</v>
      </c>
    </row>
    <row r="304" spans="1:6" x14ac:dyDescent="0.25">
      <c r="A304" s="20">
        <v>44953</v>
      </c>
      <c r="B304" s="21">
        <f t="shared" si="4"/>
        <v>2023</v>
      </c>
      <c r="C304" s="21" t="s">
        <v>14</v>
      </c>
      <c r="D304" s="25" t="s">
        <v>20</v>
      </c>
      <c r="E304" s="24">
        <v>394348368.33357394</v>
      </c>
      <c r="F304" s="21" t="s">
        <v>21</v>
      </c>
    </row>
    <row r="305" spans="1:6" x14ac:dyDescent="0.25">
      <c r="A305" s="20">
        <v>44953</v>
      </c>
      <c r="B305" s="21">
        <f t="shared" si="4"/>
        <v>2023</v>
      </c>
      <c r="C305" s="21" t="s">
        <v>15</v>
      </c>
      <c r="D305" s="25" t="s">
        <v>20</v>
      </c>
      <c r="E305" s="24">
        <v>440822829.3929683</v>
      </c>
      <c r="F305" s="21" t="s">
        <v>21</v>
      </c>
    </row>
    <row r="306" spans="1:6" x14ac:dyDescent="0.25">
      <c r="A306" s="20">
        <v>44953</v>
      </c>
      <c r="B306" s="21">
        <f t="shared" si="4"/>
        <v>2023</v>
      </c>
      <c r="C306" s="21" t="s">
        <v>26</v>
      </c>
      <c r="D306" s="25" t="s">
        <v>31</v>
      </c>
      <c r="E306" s="24">
        <v>62658</v>
      </c>
      <c r="F306" s="21" t="s">
        <v>11</v>
      </c>
    </row>
    <row r="307" spans="1:6" x14ac:dyDescent="0.25">
      <c r="A307" s="20">
        <v>44953</v>
      </c>
      <c r="B307" s="21">
        <f t="shared" si="4"/>
        <v>2023</v>
      </c>
      <c r="C307" s="21" t="s">
        <v>27</v>
      </c>
      <c r="D307" s="25" t="s">
        <v>31</v>
      </c>
      <c r="E307" s="24">
        <v>23451</v>
      </c>
      <c r="F307" s="21" t="s">
        <v>11</v>
      </c>
    </row>
    <row r="308" spans="1:6" x14ac:dyDescent="0.25">
      <c r="A308" s="20">
        <v>44953</v>
      </c>
      <c r="B308" s="21">
        <f t="shared" si="4"/>
        <v>2023</v>
      </c>
      <c r="C308" s="21" t="s">
        <v>28</v>
      </c>
      <c r="D308" s="25" t="s">
        <v>31</v>
      </c>
      <c r="E308" s="24">
        <v>135460</v>
      </c>
      <c r="F308" s="21" t="s">
        <v>11</v>
      </c>
    </row>
    <row r="309" spans="1:6" x14ac:dyDescent="0.25">
      <c r="A309" s="20">
        <v>44953</v>
      </c>
      <c r="B309" s="21">
        <f t="shared" si="4"/>
        <v>2023</v>
      </c>
      <c r="C309" s="21" t="s">
        <v>30</v>
      </c>
      <c r="D309" s="25" t="s">
        <v>31</v>
      </c>
      <c r="E309" s="24">
        <v>11375</v>
      </c>
      <c r="F309" s="21" t="s">
        <v>11</v>
      </c>
    </row>
    <row r="310" spans="1:6" x14ac:dyDescent="0.25">
      <c r="A310" s="20">
        <v>44953</v>
      </c>
      <c r="B310" s="21">
        <f t="shared" si="4"/>
        <v>2023</v>
      </c>
      <c r="C310" s="21" t="s">
        <v>58</v>
      </c>
      <c r="D310" s="25" t="s">
        <v>57</v>
      </c>
      <c r="E310" s="24">
        <v>199040217.0186435</v>
      </c>
      <c r="F310" s="21" t="s">
        <v>11</v>
      </c>
    </row>
    <row r="311" spans="1:6" x14ac:dyDescent="0.25">
      <c r="A311" s="20">
        <v>44953</v>
      </c>
      <c r="B311" s="21">
        <f t="shared" si="4"/>
        <v>2023</v>
      </c>
      <c r="C311" s="21" t="s">
        <v>60</v>
      </c>
      <c r="D311" s="25" t="s">
        <v>54</v>
      </c>
      <c r="E311" s="24">
        <v>8172.2110166666671</v>
      </c>
      <c r="F311" s="21" t="s">
        <v>11</v>
      </c>
    </row>
    <row r="312" spans="1:6" x14ac:dyDescent="0.25">
      <c r="A312" s="20">
        <v>44953</v>
      </c>
      <c r="B312" s="21">
        <f t="shared" si="4"/>
        <v>2023</v>
      </c>
      <c r="C312" s="21" t="s">
        <v>61</v>
      </c>
      <c r="D312" s="25" t="s">
        <v>54</v>
      </c>
      <c r="E312" s="24">
        <v>12632.793949999999</v>
      </c>
      <c r="F312" s="21" t="s">
        <v>11</v>
      </c>
    </row>
    <row r="313" spans="1:6" x14ac:dyDescent="0.25">
      <c r="A313" s="20">
        <v>44984</v>
      </c>
      <c r="B313" s="21">
        <f t="shared" si="4"/>
        <v>2023</v>
      </c>
      <c r="C313" s="21" t="s">
        <v>7</v>
      </c>
      <c r="D313" s="25" t="s">
        <v>8</v>
      </c>
      <c r="E313" s="24">
        <v>488864142.64424193</v>
      </c>
      <c r="F313" s="21" t="s">
        <v>11</v>
      </c>
    </row>
    <row r="314" spans="1:6" x14ac:dyDescent="0.25">
      <c r="A314" s="20">
        <v>44984</v>
      </c>
      <c r="B314" s="21">
        <f t="shared" si="4"/>
        <v>2023</v>
      </c>
      <c r="C314" s="21" t="s">
        <v>9</v>
      </c>
      <c r="D314" s="25" t="s">
        <v>8</v>
      </c>
      <c r="E314" s="24">
        <v>13069233.145260783</v>
      </c>
      <c r="F314" s="21" t="s">
        <v>11</v>
      </c>
    </row>
    <row r="315" spans="1:6" x14ac:dyDescent="0.25">
      <c r="A315" s="20">
        <v>44984</v>
      </c>
      <c r="B315" s="21">
        <f t="shared" si="4"/>
        <v>2023</v>
      </c>
      <c r="C315" s="21" t="s">
        <v>10</v>
      </c>
      <c r="D315" s="25" t="s">
        <v>8</v>
      </c>
      <c r="E315" s="24">
        <v>54174575.210349552</v>
      </c>
      <c r="F315" s="21" t="s">
        <v>11</v>
      </c>
    </row>
    <row r="316" spans="1:6" x14ac:dyDescent="0.25">
      <c r="A316" s="20">
        <v>44984</v>
      </c>
      <c r="B316" s="21">
        <f t="shared" si="4"/>
        <v>2023</v>
      </c>
      <c r="C316" s="21" t="s">
        <v>14</v>
      </c>
      <c r="D316" s="25" t="s">
        <v>20</v>
      </c>
      <c r="E316" s="24">
        <v>399876702.46231925</v>
      </c>
      <c r="F316" s="21" t="s">
        <v>21</v>
      </c>
    </row>
    <row r="317" spans="1:6" x14ac:dyDescent="0.25">
      <c r="A317" s="20">
        <v>44984</v>
      </c>
      <c r="B317" s="21">
        <f t="shared" si="4"/>
        <v>2023</v>
      </c>
      <c r="C317" s="21" t="s">
        <v>15</v>
      </c>
      <c r="D317" s="25" t="s">
        <v>20</v>
      </c>
      <c r="E317" s="24">
        <v>446917470.371297</v>
      </c>
      <c r="F317" s="21" t="s">
        <v>21</v>
      </c>
    </row>
    <row r="318" spans="1:6" x14ac:dyDescent="0.25">
      <c r="A318" s="20">
        <v>44984</v>
      </c>
      <c r="B318" s="21">
        <f t="shared" si="4"/>
        <v>2023</v>
      </c>
      <c r="C318" s="21" t="s">
        <v>16</v>
      </c>
      <c r="D318" s="25" t="s">
        <v>20</v>
      </c>
      <c r="E318" s="24">
        <v>772375559.15156472</v>
      </c>
      <c r="F318" s="21" t="s">
        <v>21</v>
      </c>
    </row>
    <row r="319" spans="1:6" x14ac:dyDescent="0.25">
      <c r="A319" s="20">
        <v>44984</v>
      </c>
      <c r="B319" s="21">
        <f t="shared" si="4"/>
        <v>2023</v>
      </c>
      <c r="C319" s="21" t="s">
        <v>26</v>
      </c>
      <c r="D319" s="25" t="s">
        <v>31</v>
      </c>
      <c r="E319" s="24">
        <v>62658</v>
      </c>
      <c r="F319" s="21" t="s">
        <v>11</v>
      </c>
    </row>
    <row r="320" spans="1:6" x14ac:dyDescent="0.25">
      <c r="A320" s="20">
        <v>44984</v>
      </c>
      <c r="B320" s="21">
        <f t="shared" si="4"/>
        <v>2023</v>
      </c>
      <c r="C320" s="21" t="s">
        <v>27</v>
      </c>
      <c r="D320" s="25" t="s">
        <v>31</v>
      </c>
      <c r="E320" s="24">
        <v>23451</v>
      </c>
      <c r="F320" s="21" t="s">
        <v>11</v>
      </c>
    </row>
    <row r="321" spans="1:6" x14ac:dyDescent="0.25">
      <c r="A321" s="20">
        <v>44984</v>
      </c>
      <c r="B321" s="21">
        <f t="shared" si="4"/>
        <v>2023</v>
      </c>
      <c r="C321" s="21" t="s">
        <v>28</v>
      </c>
      <c r="D321" s="25" t="s">
        <v>31</v>
      </c>
      <c r="E321" s="24">
        <v>135460</v>
      </c>
      <c r="F321" s="21" t="s">
        <v>11</v>
      </c>
    </row>
    <row r="322" spans="1:6" x14ac:dyDescent="0.25">
      <c r="A322" s="20">
        <v>44984</v>
      </c>
      <c r="B322" s="21">
        <f t="shared" si="4"/>
        <v>2023</v>
      </c>
      <c r="C322" s="21" t="s">
        <v>29</v>
      </c>
      <c r="D322" s="25" t="s">
        <v>31</v>
      </c>
      <c r="E322" s="24">
        <v>112068</v>
      </c>
      <c r="F322" s="21" t="s">
        <v>11</v>
      </c>
    </row>
    <row r="323" spans="1:6" x14ac:dyDescent="0.25">
      <c r="A323" s="20">
        <v>44984</v>
      </c>
      <c r="B323" s="21">
        <f t="shared" ref="B323:B386" si="5">YEAR(A323)</f>
        <v>2023</v>
      </c>
      <c r="C323" s="21" t="s">
        <v>30</v>
      </c>
      <c r="D323" s="25" t="s">
        <v>31</v>
      </c>
      <c r="E323" s="24">
        <v>11375</v>
      </c>
      <c r="F323" s="21" t="s">
        <v>11</v>
      </c>
    </row>
    <row r="324" spans="1:6" x14ac:dyDescent="0.25">
      <c r="A324" s="20">
        <v>44984</v>
      </c>
      <c r="B324" s="21">
        <f t="shared" si="5"/>
        <v>2023</v>
      </c>
      <c r="C324" s="21" t="s">
        <v>58</v>
      </c>
      <c r="D324" s="25" t="s">
        <v>57</v>
      </c>
      <c r="E324" s="24">
        <v>201863428.35280594</v>
      </c>
      <c r="F324" s="21" t="s">
        <v>11</v>
      </c>
    </row>
    <row r="325" spans="1:6" x14ac:dyDescent="0.25">
      <c r="A325" s="20">
        <v>44984</v>
      </c>
      <c r="B325" s="21">
        <f t="shared" si="5"/>
        <v>2023</v>
      </c>
      <c r="C325" s="21" t="s">
        <v>60</v>
      </c>
      <c r="D325" s="25" t="s">
        <v>54</v>
      </c>
      <c r="E325" s="24">
        <v>8172.2110166666671</v>
      </c>
      <c r="F325" s="21" t="s">
        <v>11</v>
      </c>
    </row>
    <row r="326" spans="1:6" x14ac:dyDescent="0.25">
      <c r="A326" s="20">
        <v>44984</v>
      </c>
      <c r="B326" s="21">
        <f t="shared" si="5"/>
        <v>2023</v>
      </c>
      <c r="C326" s="21" t="s">
        <v>61</v>
      </c>
      <c r="D326" s="25" t="s">
        <v>54</v>
      </c>
      <c r="E326" s="24">
        <v>12632.793949999999</v>
      </c>
      <c r="F326" s="21" t="s">
        <v>11</v>
      </c>
    </row>
    <row r="327" spans="1:6" x14ac:dyDescent="0.25">
      <c r="A327" s="20">
        <v>45012</v>
      </c>
      <c r="B327" s="21">
        <f t="shared" si="5"/>
        <v>2023</v>
      </c>
      <c r="C327" s="21" t="s">
        <v>2</v>
      </c>
      <c r="D327" s="21" t="s">
        <v>6</v>
      </c>
      <c r="E327" s="24">
        <v>2415034</v>
      </c>
      <c r="F327" s="21" t="s">
        <v>11</v>
      </c>
    </row>
    <row r="328" spans="1:6" x14ac:dyDescent="0.25">
      <c r="A328" s="20">
        <v>45012</v>
      </c>
      <c r="B328" s="21">
        <f t="shared" si="5"/>
        <v>2023</v>
      </c>
      <c r="C328" s="21" t="s">
        <v>7</v>
      </c>
      <c r="D328" s="25" t="s">
        <v>8</v>
      </c>
      <c r="E328" s="24">
        <v>497663697.2118383</v>
      </c>
      <c r="F328" s="21" t="s">
        <v>11</v>
      </c>
    </row>
    <row r="329" spans="1:6" x14ac:dyDescent="0.25">
      <c r="A329" s="20">
        <v>45012</v>
      </c>
      <c r="B329" s="21">
        <f t="shared" si="5"/>
        <v>2023</v>
      </c>
      <c r="C329" s="21" t="s">
        <v>9</v>
      </c>
      <c r="D329" s="25" t="s">
        <v>8</v>
      </c>
      <c r="E329" s="24">
        <v>13284875.492157586</v>
      </c>
      <c r="F329" s="21" t="s">
        <v>11</v>
      </c>
    </row>
    <row r="330" spans="1:6" x14ac:dyDescent="0.25">
      <c r="A330" s="20">
        <v>45012</v>
      </c>
      <c r="B330" s="21">
        <f t="shared" si="5"/>
        <v>2023</v>
      </c>
      <c r="C330" s="21" t="s">
        <v>10</v>
      </c>
      <c r="D330" s="25" t="s">
        <v>8</v>
      </c>
      <c r="E330" s="24">
        <v>54878844.688084088</v>
      </c>
      <c r="F330" s="21" t="s">
        <v>11</v>
      </c>
    </row>
    <row r="331" spans="1:6" x14ac:dyDescent="0.25">
      <c r="A331" s="20">
        <v>45012</v>
      </c>
      <c r="B331" s="21">
        <f t="shared" si="5"/>
        <v>2023</v>
      </c>
      <c r="C331" s="21" t="s">
        <v>14</v>
      </c>
      <c r="D331" s="25" t="s">
        <v>20</v>
      </c>
      <c r="E331" s="24">
        <v>405484301.04867542</v>
      </c>
      <c r="F331" s="21" t="s">
        <v>21</v>
      </c>
    </row>
    <row r="332" spans="1:6" x14ac:dyDescent="0.25">
      <c r="A332" s="20">
        <v>45012</v>
      </c>
      <c r="B332" s="21">
        <f t="shared" si="5"/>
        <v>2023</v>
      </c>
      <c r="C332" s="21" t="s">
        <v>15</v>
      </c>
      <c r="D332" s="25" t="s">
        <v>20</v>
      </c>
      <c r="E332" s="24">
        <v>453098459.04314005</v>
      </c>
      <c r="F332" s="21" t="s">
        <v>21</v>
      </c>
    </row>
    <row r="333" spans="1:6" x14ac:dyDescent="0.25">
      <c r="A333" s="20">
        <v>45012</v>
      </c>
      <c r="B333" s="21">
        <f t="shared" si="5"/>
        <v>2023</v>
      </c>
      <c r="C333" s="21" t="s">
        <v>26</v>
      </c>
      <c r="D333" s="25" t="s">
        <v>31</v>
      </c>
      <c r="E333" s="24">
        <v>62658</v>
      </c>
      <c r="F333" s="21" t="s">
        <v>11</v>
      </c>
    </row>
    <row r="334" spans="1:6" x14ac:dyDescent="0.25">
      <c r="A334" s="20">
        <v>45012</v>
      </c>
      <c r="B334" s="21">
        <f t="shared" si="5"/>
        <v>2023</v>
      </c>
      <c r="C334" s="21" t="s">
        <v>27</v>
      </c>
      <c r="D334" s="25" t="s">
        <v>31</v>
      </c>
      <c r="E334" s="24">
        <v>23451</v>
      </c>
      <c r="F334" s="21" t="s">
        <v>11</v>
      </c>
    </row>
    <row r="335" spans="1:6" x14ac:dyDescent="0.25">
      <c r="A335" s="20">
        <v>45012</v>
      </c>
      <c r="B335" s="21">
        <f t="shared" si="5"/>
        <v>2023</v>
      </c>
      <c r="C335" s="21" t="s">
        <v>28</v>
      </c>
      <c r="D335" s="25" t="s">
        <v>31</v>
      </c>
      <c r="E335" s="24">
        <v>135460</v>
      </c>
      <c r="F335" s="21" t="s">
        <v>11</v>
      </c>
    </row>
    <row r="336" spans="1:6" x14ac:dyDescent="0.25">
      <c r="A336" s="20">
        <v>45012</v>
      </c>
      <c r="B336" s="21">
        <f t="shared" si="5"/>
        <v>2023</v>
      </c>
      <c r="C336" s="21" t="s">
        <v>30</v>
      </c>
      <c r="D336" s="25" t="s">
        <v>31</v>
      </c>
      <c r="E336" s="24">
        <v>11375</v>
      </c>
      <c r="F336" s="21" t="s">
        <v>11</v>
      </c>
    </row>
    <row r="337" spans="1:6" x14ac:dyDescent="0.25">
      <c r="A337" s="20">
        <v>45012</v>
      </c>
      <c r="B337" s="21">
        <f t="shared" si="5"/>
        <v>2023</v>
      </c>
      <c r="C337" s="21" t="s">
        <v>58</v>
      </c>
      <c r="D337" s="25" t="s">
        <v>57</v>
      </c>
      <c r="E337" s="24">
        <v>204691698.29124105</v>
      </c>
      <c r="F337" s="21" t="s">
        <v>11</v>
      </c>
    </row>
    <row r="338" spans="1:6" x14ac:dyDescent="0.25">
      <c r="A338" s="20">
        <v>45012</v>
      </c>
      <c r="B338" s="21">
        <f t="shared" si="5"/>
        <v>2023</v>
      </c>
      <c r="C338" s="21" t="s">
        <v>60</v>
      </c>
      <c r="D338" s="25" t="s">
        <v>54</v>
      </c>
      <c r="E338" s="24">
        <v>8172.2110166666671</v>
      </c>
      <c r="F338" s="21" t="s">
        <v>11</v>
      </c>
    </row>
    <row r="339" spans="1:6" x14ac:dyDescent="0.25">
      <c r="A339" s="20">
        <v>45012</v>
      </c>
      <c r="B339" s="21">
        <f t="shared" si="5"/>
        <v>2023</v>
      </c>
      <c r="C339" s="21" t="s">
        <v>61</v>
      </c>
      <c r="D339" s="25" t="s">
        <v>54</v>
      </c>
      <c r="E339" s="24">
        <v>12632.793949999999</v>
      </c>
      <c r="F339" s="21" t="s">
        <v>11</v>
      </c>
    </row>
    <row r="340" spans="1:6" x14ac:dyDescent="0.25">
      <c r="A340" s="20">
        <v>45043</v>
      </c>
      <c r="B340" s="21">
        <f t="shared" si="5"/>
        <v>2023</v>
      </c>
      <c r="C340" s="21" t="s">
        <v>7</v>
      </c>
      <c r="D340" s="25" t="s">
        <v>8</v>
      </c>
      <c r="E340" s="24">
        <v>506621643.7616514</v>
      </c>
      <c r="F340" s="21" t="s">
        <v>11</v>
      </c>
    </row>
    <row r="341" spans="1:6" x14ac:dyDescent="0.25">
      <c r="A341" s="20">
        <v>45043</v>
      </c>
      <c r="B341" s="21">
        <f t="shared" si="5"/>
        <v>2023</v>
      </c>
      <c r="C341" s="21" t="s">
        <v>9</v>
      </c>
      <c r="D341" s="25" t="s">
        <v>8</v>
      </c>
      <c r="E341" s="24">
        <v>13504075.937778184</v>
      </c>
      <c r="F341" s="21" t="s">
        <v>11</v>
      </c>
    </row>
    <row r="342" spans="1:6" x14ac:dyDescent="0.25">
      <c r="A342" s="20">
        <v>45043</v>
      </c>
      <c r="B342" s="21">
        <f t="shared" si="5"/>
        <v>2023</v>
      </c>
      <c r="C342" s="21" t="s">
        <v>10</v>
      </c>
      <c r="D342" s="25" t="s">
        <v>8</v>
      </c>
      <c r="E342" s="24">
        <v>55592269.669029176</v>
      </c>
      <c r="F342" s="21" t="s">
        <v>11</v>
      </c>
    </row>
    <row r="343" spans="1:6" x14ac:dyDescent="0.25">
      <c r="A343" s="20">
        <v>45043</v>
      </c>
      <c r="B343" s="21">
        <f t="shared" si="5"/>
        <v>2023</v>
      </c>
      <c r="C343" s="21" t="s">
        <v>14</v>
      </c>
      <c r="D343" s="25" t="s">
        <v>20</v>
      </c>
      <c r="E343" s="24">
        <v>411172322.01980019</v>
      </c>
      <c r="F343" s="21" t="s">
        <v>21</v>
      </c>
    </row>
    <row r="344" spans="1:6" x14ac:dyDescent="0.25">
      <c r="A344" s="20">
        <v>45043</v>
      </c>
      <c r="B344" s="21">
        <f t="shared" si="5"/>
        <v>2023</v>
      </c>
      <c r="C344" s="21" t="s">
        <v>15</v>
      </c>
      <c r="D344" s="25" t="s">
        <v>20</v>
      </c>
      <c r="E344" s="24">
        <v>459367044.48608857</v>
      </c>
      <c r="F344" s="21" t="s">
        <v>21</v>
      </c>
    </row>
    <row r="345" spans="1:6" x14ac:dyDescent="0.25">
      <c r="A345" s="20">
        <v>45043</v>
      </c>
      <c r="B345" s="21">
        <f t="shared" si="5"/>
        <v>2023</v>
      </c>
      <c r="C345" s="21" t="s">
        <v>16</v>
      </c>
      <c r="D345" s="25" t="s">
        <v>20</v>
      </c>
      <c r="E345" s="24">
        <v>794399147.1190263</v>
      </c>
      <c r="F345" s="21" t="s">
        <v>21</v>
      </c>
    </row>
    <row r="346" spans="1:6" x14ac:dyDescent="0.25">
      <c r="A346" s="20">
        <v>45043</v>
      </c>
      <c r="B346" s="21">
        <f t="shared" si="5"/>
        <v>2023</v>
      </c>
      <c r="C346" s="21" t="s">
        <v>26</v>
      </c>
      <c r="D346" s="25" t="s">
        <v>31</v>
      </c>
      <c r="E346" s="24">
        <v>62658</v>
      </c>
      <c r="F346" s="21" t="s">
        <v>11</v>
      </c>
    </row>
    <row r="347" spans="1:6" x14ac:dyDescent="0.25">
      <c r="A347" s="20">
        <v>45043</v>
      </c>
      <c r="B347" s="21">
        <f t="shared" si="5"/>
        <v>2023</v>
      </c>
      <c r="C347" s="21" t="s">
        <v>27</v>
      </c>
      <c r="D347" s="25" t="s">
        <v>31</v>
      </c>
      <c r="E347" s="24">
        <v>23451</v>
      </c>
      <c r="F347" s="21" t="s">
        <v>11</v>
      </c>
    </row>
    <row r="348" spans="1:6" x14ac:dyDescent="0.25">
      <c r="A348" s="20">
        <v>45043</v>
      </c>
      <c r="B348" s="21">
        <f t="shared" si="5"/>
        <v>2023</v>
      </c>
      <c r="C348" s="21" t="s">
        <v>28</v>
      </c>
      <c r="D348" s="25" t="s">
        <v>31</v>
      </c>
      <c r="E348" s="24">
        <v>135460</v>
      </c>
      <c r="F348" s="21" t="s">
        <v>11</v>
      </c>
    </row>
    <row r="349" spans="1:6" x14ac:dyDescent="0.25">
      <c r="A349" s="20">
        <v>45043</v>
      </c>
      <c r="B349" s="21">
        <f t="shared" si="5"/>
        <v>2023</v>
      </c>
      <c r="C349" s="21" t="s">
        <v>29</v>
      </c>
      <c r="D349" s="25" t="s">
        <v>31</v>
      </c>
      <c r="E349" s="24">
        <v>112068</v>
      </c>
      <c r="F349" s="21" t="s">
        <v>11</v>
      </c>
    </row>
    <row r="350" spans="1:6" x14ac:dyDescent="0.25">
      <c r="A350" s="20">
        <v>45043</v>
      </c>
      <c r="B350" s="21">
        <f t="shared" si="5"/>
        <v>2023</v>
      </c>
      <c r="C350" s="21" t="s">
        <v>30</v>
      </c>
      <c r="D350" s="25" t="s">
        <v>31</v>
      </c>
      <c r="E350" s="24">
        <v>11375</v>
      </c>
      <c r="F350" s="21" t="s">
        <v>11</v>
      </c>
    </row>
    <row r="351" spans="1:6" x14ac:dyDescent="0.25">
      <c r="A351" s="20">
        <v>45043</v>
      </c>
      <c r="B351" s="21">
        <f t="shared" si="5"/>
        <v>2023</v>
      </c>
      <c r="C351" s="21" t="s">
        <v>58</v>
      </c>
      <c r="D351" s="25" t="s">
        <v>57</v>
      </c>
      <c r="E351" s="24">
        <v>207597193.27993754</v>
      </c>
      <c r="F351" s="21" t="s">
        <v>11</v>
      </c>
    </row>
    <row r="352" spans="1:6" x14ac:dyDescent="0.25">
      <c r="A352" s="20">
        <v>45043</v>
      </c>
      <c r="B352" s="21">
        <f t="shared" si="5"/>
        <v>2023</v>
      </c>
      <c r="C352" s="21" t="s">
        <v>60</v>
      </c>
      <c r="D352" s="25" t="s">
        <v>54</v>
      </c>
      <c r="E352" s="24">
        <v>8172.2110166666671</v>
      </c>
      <c r="F352" s="21" t="s">
        <v>11</v>
      </c>
    </row>
    <row r="353" spans="1:6" x14ac:dyDescent="0.25">
      <c r="A353" s="20">
        <v>45043</v>
      </c>
      <c r="B353" s="21">
        <f t="shared" si="5"/>
        <v>2023</v>
      </c>
      <c r="C353" s="21" t="s">
        <v>61</v>
      </c>
      <c r="D353" s="25" t="s">
        <v>54</v>
      </c>
      <c r="E353" s="24">
        <v>12632.793949999999</v>
      </c>
      <c r="F353" s="21" t="s">
        <v>11</v>
      </c>
    </row>
    <row r="354" spans="1:6" x14ac:dyDescent="0.25">
      <c r="A354" s="20">
        <v>45073</v>
      </c>
      <c r="B354" s="21">
        <f t="shared" si="5"/>
        <v>2023</v>
      </c>
      <c r="C354" s="21" t="s">
        <v>7</v>
      </c>
      <c r="D354" s="25" t="s">
        <v>8</v>
      </c>
      <c r="E354" s="24">
        <v>515740833.34936112</v>
      </c>
      <c r="F354" s="21" t="s">
        <v>11</v>
      </c>
    </row>
    <row r="355" spans="1:6" x14ac:dyDescent="0.25">
      <c r="A355" s="20">
        <v>45073</v>
      </c>
      <c r="B355" s="21">
        <f t="shared" si="5"/>
        <v>2023</v>
      </c>
      <c r="C355" s="21" t="s">
        <v>9</v>
      </c>
      <c r="D355" s="25" t="s">
        <v>8</v>
      </c>
      <c r="E355" s="24">
        <v>13726893.190751525</v>
      </c>
      <c r="F355" s="21" t="s">
        <v>11</v>
      </c>
    </row>
    <row r="356" spans="1:6" x14ac:dyDescent="0.25">
      <c r="A356" s="20">
        <v>45073</v>
      </c>
      <c r="B356" s="21">
        <f t="shared" si="5"/>
        <v>2023</v>
      </c>
      <c r="C356" s="21" t="s">
        <v>10</v>
      </c>
      <c r="D356" s="25" t="s">
        <v>8</v>
      </c>
      <c r="E356" s="24">
        <v>56314969.174726553</v>
      </c>
      <c r="F356" s="21" t="s">
        <v>11</v>
      </c>
    </row>
    <row r="357" spans="1:6" x14ac:dyDescent="0.25">
      <c r="A357" s="20">
        <v>45073</v>
      </c>
      <c r="B357" s="21">
        <f t="shared" si="5"/>
        <v>2023</v>
      </c>
      <c r="C357" s="21" t="s">
        <v>14</v>
      </c>
      <c r="D357" s="25" t="s">
        <v>20</v>
      </c>
      <c r="E357" s="24">
        <v>416941940.47333097</v>
      </c>
      <c r="F357" s="21" t="s">
        <v>21</v>
      </c>
    </row>
    <row r="358" spans="1:6" x14ac:dyDescent="0.25">
      <c r="A358" s="20">
        <v>45073</v>
      </c>
      <c r="B358" s="21">
        <f t="shared" si="5"/>
        <v>2023</v>
      </c>
      <c r="C358" s="21" t="s">
        <v>15</v>
      </c>
      <c r="D358" s="25" t="s">
        <v>20</v>
      </c>
      <c r="E358" s="24">
        <v>465724494.15600842</v>
      </c>
      <c r="F358" s="21" t="s">
        <v>21</v>
      </c>
    </row>
    <row r="359" spans="1:6" x14ac:dyDescent="0.25">
      <c r="A359" s="20">
        <v>45073</v>
      </c>
      <c r="B359" s="21">
        <f t="shared" si="5"/>
        <v>2023</v>
      </c>
      <c r="C359" s="21" t="s">
        <v>26</v>
      </c>
      <c r="D359" s="25" t="s">
        <v>31</v>
      </c>
      <c r="E359" s="24">
        <v>62658</v>
      </c>
      <c r="F359" s="21" t="s">
        <v>11</v>
      </c>
    </row>
    <row r="360" spans="1:6" x14ac:dyDescent="0.25">
      <c r="A360" s="20">
        <v>45073</v>
      </c>
      <c r="B360" s="21">
        <f t="shared" si="5"/>
        <v>2023</v>
      </c>
      <c r="C360" s="21" t="s">
        <v>27</v>
      </c>
      <c r="D360" s="25" t="s">
        <v>31</v>
      </c>
      <c r="E360" s="24">
        <v>23451</v>
      </c>
      <c r="F360" s="21" t="s">
        <v>11</v>
      </c>
    </row>
    <row r="361" spans="1:6" x14ac:dyDescent="0.25">
      <c r="A361" s="20">
        <v>45073</v>
      </c>
      <c r="B361" s="21">
        <f t="shared" si="5"/>
        <v>2023</v>
      </c>
      <c r="C361" s="21" t="s">
        <v>28</v>
      </c>
      <c r="D361" s="25" t="s">
        <v>31</v>
      </c>
      <c r="E361" s="24">
        <v>135460</v>
      </c>
      <c r="F361" s="21" t="s">
        <v>11</v>
      </c>
    </row>
    <row r="362" spans="1:6" x14ac:dyDescent="0.25">
      <c r="A362" s="20">
        <v>45073</v>
      </c>
      <c r="B362" s="21">
        <f t="shared" si="5"/>
        <v>2023</v>
      </c>
      <c r="C362" s="21" t="s">
        <v>30</v>
      </c>
      <c r="D362" s="25" t="s">
        <v>31</v>
      </c>
      <c r="E362" s="24">
        <v>11375</v>
      </c>
      <c r="F362" s="21" t="s">
        <v>11</v>
      </c>
    </row>
    <row r="363" spans="1:6" x14ac:dyDescent="0.25">
      <c r="A363" s="20">
        <v>45073</v>
      </c>
      <c r="B363" s="21">
        <f t="shared" si="5"/>
        <v>2023</v>
      </c>
      <c r="C363" s="21" t="s">
        <v>58</v>
      </c>
      <c r="D363" s="25" t="s">
        <v>57</v>
      </c>
      <c r="E363" s="24">
        <v>210544740.46500197</v>
      </c>
      <c r="F363" s="21" t="s">
        <v>11</v>
      </c>
    </row>
    <row r="364" spans="1:6" x14ac:dyDescent="0.25">
      <c r="A364" s="20">
        <v>45073</v>
      </c>
      <c r="B364" s="21">
        <f t="shared" si="5"/>
        <v>2023</v>
      </c>
      <c r="C364" s="21" t="s">
        <v>60</v>
      </c>
      <c r="D364" s="25" t="s">
        <v>54</v>
      </c>
      <c r="E364" s="24">
        <v>8172.2110166666671</v>
      </c>
      <c r="F364" s="21" t="s">
        <v>11</v>
      </c>
    </row>
    <row r="365" spans="1:6" x14ac:dyDescent="0.25">
      <c r="A365" s="20">
        <v>45073</v>
      </c>
      <c r="B365" s="21">
        <f t="shared" si="5"/>
        <v>2023</v>
      </c>
      <c r="C365" s="21" t="s">
        <v>61</v>
      </c>
      <c r="D365" s="25" t="s">
        <v>54</v>
      </c>
      <c r="E365" s="24">
        <v>12632.793949999999</v>
      </c>
      <c r="F365" s="21" t="s">
        <v>11</v>
      </c>
    </row>
    <row r="366" spans="1:6" x14ac:dyDescent="0.25">
      <c r="A366" s="20">
        <v>45104</v>
      </c>
      <c r="B366" s="21">
        <f t="shared" si="5"/>
        <v>2023</v>
      </c>
      <c r="C366" s="21" t="s">
        <v>7</v>
      </c>
      <c r="D366" s="25" t="s">
        <v>8</v>
      </c>
      <c r="E366" s="24">
        <v>525024168.34964967</v>
      </c>
      <c r="F366" s="21" t="s">
        <v>11</v>
      </c>
    </row>
    <row r="367" spans="1:6" x14ac:dyDescent="0.25">
      <c r="A367" s="20">
        <v>45104</v>
      </c>
      <c r="B367" s="21">
        <f t="shared" si="5"/>
        <v>2023</v>
      </c>
      <c r="C367" s="21" t="s">
        <v>9</v>
      </c>
      <c r="D367" s="25" t="s">
        <v>8</v>
      </c>
      <c r="E367" s="24">
        <v>13953386.928398924</v>
      </c>
      <c r="F367" s="21" t="s">
        <v>11</v>
      </c>
    </row>
    <row r="368" spans="1:6" x14ac:dyDescent="0.25">
      <c r="A368" s="20">
        <v>45104</v>
      </c>
      <c r="B368" s="21">
        <f t="shared" si="5"/>
        <v>2023</v>
      </c>
      <c r="C368" s="21" t="s">
        <v>10</v>
      </c>
      <c r="D368" s="25" t="s">
        <v>8</v>
      </c>
      <c r="E368" s="24">
        <v>57047063.773997992</v>
      </c>
      <c r="F368" s="21" t="s">
        <v>11</v>
      </c>
    </row>
    <row r="369" spans="1:6" x14ac:dyDescent="0.25">
      <c r="A369" s="20">
        <v>45104</v>
      </c>
      <c r="B369" s="21">
        <f t="shared" si="5"/>
        <v>2023</v>
      </c>
      <c r="C369" s="21" t="s">
        <v>14</v>
      </c>
      <c r="D369" s="25" t="s">
        <v>20</v>
      </c>
      <c r="E369" s="24">
        <v>422794348.93497598</v>
      </c>
      <c r="F369" s="21" t="s">
        <v>21</v>
      </c>
    </row>
    <row r="370" spans="1:6" x14ac:dyDescent="0.25">
      <c r="A370" s="20">
        <v>45104</v>
      </c>
      <c r="B370" s="21">
        <f t="shared" si="5"/>
        <v>2023</v>
      </c>
      <c r="C370" s="21" t="s">
        <v>15</v>
      </c>
      <c r="D370" s="25" t="s">
        <v>20</v>
      </c>
      <c r="E370" s="24">
        <v>472172094.16109616</v>
      </c>
      <c r="F370" s="21" t="s">
        <v>21</v>
      </c>
    </row>
    <row r="371" spans="1:6" x14ac:dyDescent="0.25">
      <c r="A371" s="20">
        <v>45104</v>
      </c>
      <c r="B371" s="21">
        <f t="shared" si="5"/>
        <v>2023</v>
      </c>
      <c r="C371" s="21" t="s">
        <v>16</v>
      </c>
      <c r="D371" s="25" t="s">
        <v>20</v>
      </c>
      <c r="E371" s="24">
        <v>817064179.11368442</v>
      </c>
      <c r="F371" s="21" t="s">
        <v>21</v>
      </c>
    </row>
    <row r="372" spans="1:6" x14ac:dyDescent="0.25">
      <c r="A372" s="20">
        <v>45104</v>
      </c>
      <c r="B372" s="21">
        <f t="shared" si="5"/>
        <v>2023</v>
      </c>
      <c r="C372" s="21" t="s">
        <v>26</v>
      </c>
      <c r="D372" s="25" t="s">
        <v>31</v>
      </c>
      <c r="E372" s="24">
        <v>62658</v>
      </c>
      <c r="F372" s="21" t="s">
        <v>11</v>
      </c>
    </row>
    <row r="373" spans="1:6" x14ac:dyDescent="0.25">
      <c r="A373" s="20">
        <v>45104</v>
      </c>
      <c r="B373" s="21">
        <f t="shared" si="5"/>
        <v>2023</v>
      </c>
      <c r="C373" s="21" t="s">
        <v>27</v>
      </c>
      <c r="D373" s="25" t="s">
        <v>31</v>
      </c>
      <c r="E373" s="24">
        <v>23451</v>
      </c>
      <c r="F373" s="21" t="s">
        <v>11</v>
      </c>
    </row>
    <row r="374" spans="1:6" x14ac:dyDescent="0.25">
      <c r="A374" s="20">
        <v>45104</v>
      </c>
      <c r="B374" s="21">
        <f t="shared" si="5"/>
        <v>2023</v>
      </c>
      <c r="C374" s="21" t="s">
        <v>28</v>
      </c>
      <c r="D374" s="25" t="s">
        <v>31</v>
      </c>
      <c r="E374" s="24">
        <v>135460</v>
      </c>
      <c r="F374" s="21" t="s">
        <v>11</v>
      </c>
    </row>
    <row r="375" spans="1:6" x14ac:dyDescent="0.25">
      <c r="A375" s="20">
        <v>45104</v>
      </c>
      <c r="B375" s="21">
        <f t="shared" si="5"/>
        <v>2023</v>
      </c>
      <c r="C375" s="21" t="s">
        <v>29</v>
      </c>
      <c r="D375" s="25" t="s">
        <v>31</v>
      </c>
      <c r="E375" s="24">
        <v>112068</v>
      </c>
      <c r="F375" s="21" t="s">
        <v>11</v>
      </c>
    </row>
    <row r="376" spans="1:6" x14ac:dyDescent="0.25">
      <c r="A376" s="20">
        <v>45104</v>
      </c>
      <c r="B376" s="21">
        <f t="shared" si="5"/>
        <v>2023</v>
      </c>
      <c r="C376" s="21" t="s">
        <v>30</v>
      </c>
      <c r="D376" s="25" t="s">
        <v>31</v>
      </c>
      <c r="E376" s="24">
        <v>11375</v>
      </c>
      <c r="F376" s="21" t="s">
        <v>11</v>
      </c>
    </row>
    <row r="377" spans="1:6" x14ac:dyDescent="0.25">
      <c r="A377" s="20">
        <v>45104</v>
      </c>
      <c r="B377" s="21">
        <f t="shared" si="5"/>
        <v>2023</v>
      </c>
      <c r="C377" s="21" t="s">
        <v>58</v>
      </c>
      <c r="D377" s="25" t="s">
        <v>57</v>
      </c>
      <c r="E377" s="24">
        <v>213570741.59650919</v>
      </c>
      <c r="F377" s="21" t="s">
        <v>11</v>
      </c>
    </row>
    <row r="378" spans="1:6" x14ac:dyDescent="0.25">
      <c r="A378" s="20">
        <v>45104</v>
      </c>
      <c r="B378" s="21">
        <f t="shared" si="5"/>
        <v>2023</v>
      </c>
      <c r="C378" s="21" t="s">
        <v>60</v>
      </c>
      <c r="D378" s="25" t="s">
        <v>54</v>
      </c>
      <c r="E378" s="24">
        <v>8172.2110166666671</v>
      </c>
      <c r="F378" s="21" t="s">
        <v>11</v>
      </c>
    </row>
    <row r="379" spans="1:6" x14ac:dyDescent="0.25">
      <c r="A379" s="20">
        <v>45104</v>
      </c>
      <c r="B379" s="21">
        <f t="shared" si="5"/>
        <v>2023</v>
      </c>
      <c r="C379" s="21" t="s">
        <v>61</v>
      </c>
      <c r="D379" s="25" t="s">
        <v>54</v>
      </c>
      <c r="E379" s="24">
        <v>12632.793949999999</v>
      </c>
      <c r="F379" s="21" t="s">
        <v>11</v>
      </c>
    </row>
    <row r="380" spans="1:6" x14ac:dyDescent="0.25">
      <c r="A380" s="20">
        <v>45134</v>
      </c>
      <c r="B380" s="21">
        <f t="shared" si="5"/>
        <v>2023</v>
      </c>
      <c r="C380" s="21" t="s">
        <v>7</v>
      </c>
      <c r="D380" s="25" t="s">
        <v>8</v>
      </c>
      <c r="E380" s="24">
        <v>534474603.37994337</v>
      </c>
      <c r="F380" s="21" t="s">
        <v>11</v>
      </c>
    </row>
    <row r="381" spans="1:6" x14ac:dyDescent="0.25">
      <c r="A381" s="20">
        <v>45134</v>
      </c>
      <c r="B381" s="21">
        <f t="shared" si="5"/>
        <v>2023</v>
      </c>
      <c r="C381" s="21" t="s">
        <v>9</v>
      </c>
      <c r="D381" s="25" t="s">
        <v>8</v>
      </c>
      <c r="E381" s="24">
        <v>14183617.812717507</v>
      </c>
      <c r="F381" s="21" t="s">
        <v>11</v>
      </c>
    </row>
    <row r="382" spans="1:6" x14ac:dyDescent="0.25">
      <c r="A382" s="20">
        <v>45134</v>
      </c>
      <c r="B382" s="21">
        <f t="shared" si="5"/>
        <v>2023</v>
      </c>
      <c r="C382" s="21" t="s">
        <v>10</v>
      </c>
      <c r="D382" s="25" t="s">
        <v>8</v>
      </c>
      <c r="E382" s="24">
        <v>57788675.603059955</v>
      </c>
      <c r="F382" s="21" t="s">
        <v>11</v>
      </c>
    </row>
    <row r="383" spans="1:6" x14ac:dyDescent="0.25">
      <c r="A383" s="20">
        <v>45134</v>
      </c>
      <c r="B383" s="21">
        <f t="shared" si="5"/>
        <v>2023</v>
      </c>
      <c r="C383" s="21" t="s">
        <v>14</v>
      </c>
      <c r="D383" s="25" t="s">
        <v>20</v>
      </c>
      <c r="E383" s="24">
        <v>428730757.62000382</v>
      </c>
      <c r="F383" s="21" t="s">
        <v>21</v>
      </c>
    </row>
    <row r="384" spans="1:6" x14ac:dyDescent="0.25">
      <c r="A384" s="20">
        <v>45134</v>
      </c>
      <c r="B384" s="21">
        <f t="shared" si="5"/>
        <v>2023</v>
      </c>
      <c r="C384" s="21" t="s">
        <v>15</v>
      </c>
      <c r="D384" s="25" t="s">
        <v>20</v>
      </c>
      <c r="E384" s="24">
        <v>478711149.54006529</v>
      </c>
      <c r="F384" s="21" t="s">
        <v>21</v>
      </c>
    </row>
    <row r="385" spans="1:6" x14ac:dyDescent="0.25">
      <c r="A385" s="20">
        <v>45134</v>
      </c>
      <c r="B385" s="21">
        <f t="shared" si="5"/>
        <v>2023</v>
      </c>
      <c r="C385" s="21" t="s">
        <v>26</v>
      </c>
      <c r="D385" s="25" t="s">
        <v>31</v>
      </c>
      <c r="E385" s="24">
        <v>62658</v>
      </c>
      <c r="F385" s="21" t="s">
        <v>11</v>
      </c>
    </row>
    <row r="386" spans="1:6" x14ac:dyDescent="0.25">
      <c r="A386" s="20">
        <v>45134</v>
      </c>
      <c r="B386" s="21">
        <f t="shared" si="5"/>
        <v>2023</v>
      </c>
      <c r="C386" s="21" t="s">
        <v>27</v>
      </c>
      <c r="D386" s="25" t="s">
        <v>31</v>
      </c>
      <c r="E386" s="24">
        <v>23451</v>
      </c>
      <c r="F386" s="21" t="s">
        <v>11</v>
      </c>
    </row>
    <row r="387" spans="1:6" x14ac:dyDescent="0.25">
      <c r="A387" s="20">
        <v>45134</v>
      </c>
      <c r="B387" s="21">
        <f t="shared" ref="B387:B450" si="6">YEAR(A387)</f>
        <v>2023</v>
      </c>
      <c r="C387" s="21" t="s">
        <v>28</v>
      </c>
      <c r="D387" s="25" t="s">
        <v>31</v>
      </c>
      <c r="E387" s="24">
        <v>135460</v>
      </c>
      <c r="F387" s="21" t="s">
        <v>11</v>
      </c>
    </row>
    <row r="388" spans="1:6" x14ac:dyDescent="0.25">
      <c r="A388" s="20">
        <v>45134</v>
      </c>
      <c r="B388" s="21">
        <f t="shared" si="6"/>
        <v>2023</v>
      </c>
      <c r="C388" s="21" t="s">
        <v>30</v>
      </c>
      <c r="D388" s="25" t="s">
        <v>31</v>
      </c>
      <c r="E388" s="24">
        <v>11375</v>
      </c>
      <c r="F388" s="21" t="s">
        <v>11</v>
      </c>
    </row>
    <row r="389" spans="1:6" x14ac:dyDescent="0.25">
      <c r="A389" s="20">
        <v>45134</v>
      </c>
      <c r="B389" s="21">
        <f t="shared" si="6"/>
        <v>2023</v>
      </c>
      <c r="C389" s="21" t="s">
        <v>58</v>
      </c>
      <c r="D389" s="25" t="s">
        <v>57</v>
      </c>
      <c r="E389" s="24">
        <v>216606438.92541486</v>
      </c>
      <c r="F389" s="21" t="s">
        <v>11</v>
      </c>
    </row>
    <row r="390" spans="1:6" x14ac:dyDescent="0.25">
      <c r="A390" s="20">
        <v>45134</v>
      </c>
      <c r="B390" s="21">
        <f t="shared" si="6"/>
        <v>2023</v>
      </c>
      <c r="C390" s="21" t="s">
        <v>61</v>
      </c>
      <c r="D390" s="25" t="s">
        <v>54</v>
      </c>
      <c r="E390" s="24">
        <v>12632.793949999999</v>
      </c>
      <c r="F390" s="21" t="s">
        <v>11</v>
      </c>
    </row>
    <row r="391" spans="1:6" x14ac:dyDescent="0.25">
      <c r="A391" s="20">
        <v>45134</v>
      </c>
      <c r="B391" s="21">
        <f t="shared" si="6"/>
        <v>2023</v>
      </c>
      <c r="C391" s="21" t="s">
        <v>63</v>
      </c>
      <c r="D391" s="25" t="s">
        <v>64</v>
      </c>
      <c r="E391" s="24">
        <v>610246</v>
      </c>
      <c r="F391" s="21" t="s">
        <v>11</v>
      </c>
    </row>
    <row r="392" spans="1:6" x14ac:dyDescent="0.25">
      <c r="A392" s="20">
        <v>45165</v>
      </c>
      <c r="B392" s="21">
        <f t="shared" si="6"/>
        <v>2023</v>
      </c>
      <c r="C392" s="21" t="s">
        <v>7</v>
      </c>
      <c r="D392" s="25" t="s">
        <v>8</v>
      </c>
      <c r="E392" s="24">
        <v>544095146.24078238</v>
      </c>
      <c r="F392" s="21" t="s">
        <v>11</v>
      </c>
    </row>
    <row r="393" spans="1:6" x14ac:dyDescent="0.25">
      <c r="A393" s="20">
        <v>45165</v>
      </c>
      <c r="B393" s="21">
        <f t="shared" si="6"/>
        <v>2023</v>
      </c>
      <c r="C393" s="21" t="s">
        <v>9</v>
      </c>
      <c r="D393" s="25" t="s">
        <v>8</v>
      </c>
      <c r="E393" s="24">
        <v>14417647.506627345</v>
      </c>
      <c r="F393" s="21" t="s">
        <v>11</v>
      </c>
    </row>
    <row r="394" spans="1:6" x14ac:dyDescent="0.25">
      <c r="A394" s="20">
        <v>45165</v>
      </c>
      <c r="B394" s="21">
        <f t="shared" si="6"/>
        <v>2023</v>
      </c>
      <c r="C394" s="21" t="s">
        <v>10</v>
      </c>
      <c r="D394" s="25" t="s">
        <v>8</v>
      </c>
      <c r="E394" s="24">
        <v>58539928.38589973</v>
      </c>
      <c r="F394" s="21" t="s">
        <v>11</v>
      </c>
    </row>
    <row r="395" spans="1:6" x14ac:dyDescent="0.25">
      <c r="A395" s="20">
        <v>45165</v>
      </c>
      <c r="B395" s="21">
        <f t="shared" si="6"/>
        <v>2023</v>
      </c>
      <c r="C395" s="21" t="s">
        <v>14</v>
      </c>
      <c r="D395" s="25" t="s">
        <v>20</v>
      </c>
      <c r="E395" s="24">
        <v>434752394.69869161</v>
      </c>
      <c r="F395" s="21" t="s">
        <v>21</v>
      </c>
    </row>
    <row r="396" spans="1:6" x14ac:dyDescent="0.25">
      <c r="A396" s="20">
        <v>45165</v>
      </c>
      <c r="B396" s="21">
        <f t="shared" si="6"/>
        <v>2023</v>
      </c>
      <c r="C396" s="21" t="s">
        <v>15</v>
      </c>
      <c r="D396" s="25" t="s">
        <v>20</v>
      </c>
      <c r="E396" s="24">
        <v>485342984.54452246</v>
      </c>
      <c r="F396" s="21" t="s">
        <v>21</v>
      </c>
    </row>
    <row r="397" spans="1:6" x14ac:dyDescent="0.25">
      <c r="A397" s="20">
        <v>45165</v>
      </c>
      <c r="B397" s="21">
        <f t="shared" si="6"/>
        <v>2023</v>
      </c>
      <c r="C397" s="21" t="s">
        <v>16</v>
      </c>
      <c r="D397" s="25" t="s">
        <v>20</v>
      </c>
      <c r="E397" s="24">
        <v>840389663.64725745</v>
      </c>
      <c r="F397" s="21" t="s">
        <v>21</v>
      </c>
    </row>
    <row r="398" spans="1:6" x14ac:dyDescent="0.25">
      <c r="A398" s="20">
        <v>45165</v>
      </c>
      <c r="B398" s="21">
        <f t="shared" si="6"/>
        <v>2023</v>
      </c>
      <c r="C398" s="21" t="s">
        <v>26</v>
      </c>
      <c r="D398" s="25" t="s">
        <v>31</v>
      </c>
      <c r="E398" s="24">
        <v>62658</v>
      </c>
      <c r="F398" s="21" t="s">
        <v>11</v>
      </c>
    </row>
    <row r="399" spans="1:6" x14ac:dyDescent="0.25">
      <c r="A399" s="20">
        <v>45165</v>
      </c>
      <c r="B399" s="21">
        <f t="shared" si="6"/>
        <v>2023</v>
      </c>
      <c r="C399" s="21" t="s">
        <v>27</v>
      </c>
      <c r="D399" s="25" t="s">
        <v>31</v>
      </c>
      <c r="E399" s="24">
        <v>23451</v>
      </c>
      <c r="F399" s="21" t="s">
        <v>11</v>
      </c>
    </row>
    <row r="400" spans="1:6" x14ac:dyDescent="0.25">
      <c r="A400" s="20">
        <v>45165</v>
      </c>
      <c r="B400" s="21">
        <f t="shared" si="6"/>
        <v>2023</v>
      </c>
      <c r="C400" s="21" t="s">
        <v>28</v>
      </c>
      <c r="D400" s="25" t="s">
        <v>31</v>
      </c>
      <c r="E400" s="24">
        <v>135460</v>
      </c>
      <c r="F400" s="21" t="s">
        <v>11</v>
      </c>
    </row>
    <row r="401" spans="1:6" x14ac:dyDescent="0.25">
      <c r="A401" s="20">
        <v>45165</v>
      </c>
      <c r="B401" s="21">
        <f t="shared" si="6"/>
        <v>2023</v>
      </c>
      <c r="C401" s="21" t="s">
        <v>29</v>
      </c>
      <c r="D401" s="25" t="s">
        <v>31</v>
      </c>
      <c r="E401" s="24">
        <v>112068</v>
      </c>
      <c r="F401" s="21" t="s">
        <v>11</v>
      </c>
    </row>
    <row r="402" spans="1:6" x14ac:dyDescent="0.25">
      <c r="A402" s="20">
        <v>45165</v>
      </c>
      <c r="B402" s="21">
        <f t="shared" si="6"/>
        <v>2023</v>
      </c>
      <c r="C402" s="21" t="s">
        <v>30</v>
      </c>
      <c r="D402" s="25" t="s">
        <v>31</v>
      </c>
      <c r="E402" s="24">
        <v>11375</v>
      </c>
      <c r="F402" s="21" t="s">
        <v>11</v>
      </c>
    </row>
    <row r="403" spans="1:6" x14ac:dyDescent="0.25">
      <c r="A403" s="20">
        <v>45165</v>
      </c>
      <c r="B403" s="21">
        <f t="shared" si="6"/>
        <v>2023</v>
      </c>
      <c r="C403" s="21" t="s">
        <v>42</v>
      </c>
      <c r="D403" s="25" t="s">
        <v>37</v>
      </c>
      <c r="E403" s="24">
        <v>9803849</v>
      </c>
      <c r="F403" s="21" t="s">
        <v>11</v>
      </c>
    </row>
    <row r="404" spans="1:6" x14ac:dyDescent="0.25">
      <c r="A404" s="20">
        <v>45165</v>
      </c>
      <c r="B404" s="21">
        <f t="shared" si="6"/>
        <v>2023</v>
      </c>
      <c r="C404" s="21" t="s">
        <v>58</v>
      </c>
      <c r="D404" s="25" t="s">
        <v>57</v>
      </c>
      <c r="E404" s="24">
        <v>219683893.75059184</v>
      </c>
      <c r="F404" s="21" t="s">
        <v>11</v>
      </c>
    </row>
    <row r="405" spans="1:6" x14ac:dyDescent="0.25">
      <c r="A405" s="20">
        <v>45165</v>
      </c>
      <c r="B405" s="21">
        <f t="shared" si="6"/>
        <v>2023</v>
      </c>
      <c r="C405" s="21" t="s">
        <v>61</v>
      </c>
      <c r="D405" s="25" t="s">
        <v>54</v>
      </c>
      <c r="E405" s="24">
        <v>12632.793949999999</v>
      </c>
      <c r="F405" s="21" t="s">
        <v>11</v>
      </c>
    </row>
    <row r="406" spans="1:6" x14ac:dyDescent="0.25">
      <c r="A406" s="20">
        <v>45196</v>
      </c>
      <c r="B406" s="21">
        <f t="shared" si="6"/>
        <v>2023</v>
      </c>
      <c r="C406" s="21" t="s">
        <v>7</v>
      </c>
      <c r="D406" s="25" t="s">
        <v>8</v>
      </c>
      <c r="E406" s="24">
        <v>553888858.87311649</v>
      </c>
      <c r="F406" s="21" t="s">
        <v>11</v>
      </c>
    </row>
    <row r="407" spans="1:6" x14ac:dyDescent="0.25">
      <c r="A407" s="20">
        <v>45196</v>
      </c>
      <c r="B407" s="21">
        <f t="shared" si="6"/>
        <v>2023</v>
      </c>
      <c r="C407" s="21" t="s">
        <v>9</v>
      </c>
      <c r="D407" s="25" t="s">
        <v>8</v>
      </c>
      <c r="E407" s="24">
        <v>14655538.690486696</v>
      </c>
      <c r="F407" s="21" t="s">
        <v>11</v>
      </c>
    </row>
    <row r="408" spans="1:6" x14ac:dyDescent="0.25">
      <c r="A408" s="20">
        <v>45196</v>
      </c>
      <c r="B408" s="21">
        <f t="shared" si="6"/>
        <v>2023</v>
      </c>
      <c r="C408" s="21" t="s">
        <v>10</v>
      </c>
      <c r="D408" s="25" t="s">
        <v>8</v>
      </c>
      <c r="E408" s="24">
        <v>59300947.454916418</v>
      </c>
      <c r="F408" s="21" t="s">
        <v>11</v>
      </c>
    </row>
    <row r="409" spans="1:6" x14ac:dyDescent="0.25">
      <c r="A409" s="20">
        <v>45196</v>
      </c>
      <c r="B409" s="21">
        <f t="shared" si="6"/>
        <v>2023</v>
      </c>
      <c r="C409" s="21" t="s">
        <v>14</v>
      </c>
      <c r="D409" s="25" t="s">
        <v>20</v>
      </c>
      <c r="E409" s="24">
        <v>440860506.56579024</v>
      </c>
      <c r="F409" s="21" t="s">
        <v>21</v>
      </c>
    </row>
    <row r="410" spans="1:6" x14ac:dyDescent="0.25">
      <c r="A410" s="20">
        <v>45196</v>
      </c>
      <c r="B410" s="21">
        <f t="shared" si="6"/>
        <v>2023</v>
      </c>
      <c r="C410" s="21" t="s">
        <v>15</v>
      </c>
      <c r="D410" s="25" t="s">
        <v>20</v>
      </c>
      <c r="E410" s="24">
        <v>492068942.92560124</v>
      </c>
      <c r="F410" s="21" t="s">
        <v>21</v>
      </c>
    </row>
    <row r="411" spans="1:6" x14ac:dyDescent="0.25">
      <c r="A411" s="20">
        <v>45196</v>
      </c>
      <c r="B411" s="21">
        <f t="shared" si="6"/>
        <v>2023</v>
      </c>
      <c r="C411" s="21" t="s">
        <v>26</v>
      </c>
      <c r="D411" s="25" t="s">
        <v>31</v>
      </c>
      <c r="E411" s="24">
        <v>62658</v>
      </c>
      <c r="F411" s="21" t="s">
        <v>11</v>
      </c>
    </row>
    <row r="412" spans="1:6" x14ac:dyDescent="0.25">
      <c r="A412" s="20">
        <v>45196</v>
      </c>
      <c r="B412" s="21">
        <f t="shared" si="6"/>
        <v>2023</v>
      </c>
      <c r="C412" s="21" t="s">
        <v>27</v>
      </c>
      <c r="D412" s="25" t="s">
        <v>31</v>
      </c>
      <c r="E412" s="24">
        <v>23451</v>
      </c>
      <c r="F412" s="21" t="s">
        <v>11</v>
      </c>
    </row>
    <row r="413" spans="1:6" x14ac:dyDescent="0.25">
      <c r="A413" s="20">
        <v>45196</v>
      </c>
      <c r="B413" s="21">
        <f t="shared" si="6"/>
        <v>2023</v>
      </c>
      <c r="C413" s="21" t="s">
        <v>28</v>
      </c>
      <c r="D413" s="25" t="s">
        <v>31</v>
      </c>
      <c r="E413" s="24">
        <v>135460</v>
      </c>
      <c r="F413" s="21" t="s">
        <v>11</v>
      </c>
    </row>
    <row r="414" spans="1:6" x14ac:dyDescent="0.25">
      <c r="A414" s="20">
        <v>45196</v>
      </c>
      <c r="B414" s="21">
        <f t="shared" si="6"/>
        <v>2023</v>
      </c>
      <c r="C414" s="21" t="s">
        <v>30</v>
      </c>
      <c r="D414" s="25" t="s">
        <v>31</v>
      </c>
      <c r="E414" s="24">
        <v>11375</v>
      </c>
      <c r="F414" s="21" t="s">
        <v>11</v>
      </c>
    </row>
    <row r="415" spans="1:6" x14ac:dyDescent="0.25">
      <c r="A415" s="20">
        <v>45196</v>
      </c>
      <c r="B415" s="21">
        <f t="shared" si="6"/>
        <v>2023</v>
      </c>
      <c r="C415" s="21" t="s">
        <v>58</v>
      </c>
      <c r="D415" s="25" t="s">
        <v>57</v>
      </c>
      <c r="E415" s="24">
        <v>222805932.71709442</v>
      </c>
      <c r="F415" s="21" t="s">
        <v>11</v>
      </c>
    </row>
    <row r="416" spans="1:6" x14ac:dyDescent="0.25">
      <c r="A416" s="20">
        <v>45196</v>
      </c>
      <c r="B416" s="21">
        <f t="shared" si="6"/>
        <v>2023</v>
      </c>
      <c r="C416" s="21" t="s">
        <v>61</v>
      </c>
      <c r="D416" s="25" t="s">
        <v>54</v>
      </c>
      <c r="E416" s="24">
        <v>12632.793949999999</v>
      </c>
      <c r="F416" s="21" t="s">
        <v>11</v>
      </c>
    </row>
    <row r="417" spans="1:6" x14ac:dyDescent="0.25">
      <c r="A417" s="20">
        <v>45226</v>
      </c>
      <c r="B417" s="21">
        <f t="shared" si="6"/>
        <v>2023</v>
      </c>
      <c r="C417" s="21" t="s">
        <v>7</v>
      </c>
      <c r="D417" s="25" t="s">
        <v>8</v>
      </c>
      <c r="E417" s="24">
        <v>563858858.33283257</v>
      </c>
      <c r="F417" s="21" t="s">
        <v>11</v>
      </c>
    </row>
    <row r="418" spans="1:6" x14ac:dyDescent="0.25">
      <c r="A418" s="20">
        <v>45226</v>
      </c>
      <c r="B418" s="21">
        <f t="shared" si="6"/>
        <v>2023</v>
      </c>
      <c r="C418" s="21" t="s">
        <v>9</v>
      </c>
      <c r="D418" s="25" t="s">
        <v>8</v>
      </c>
      <c r="E418" s="24">
        <v>14897355.078879725</v>
      </c>
      <c r="F418" s="21" t="s">
        <v>11</v>
      </c>
    </row>
    <row r="419" spans="1:6" x14ac:dyDescent="0.25">
      <c r="A419" s="20">
        <v>45226</v>
      </c>
      <c r="B419" s="21">
        <f t="shared" si="6"/>
        <v>2023</v>
      </c>
      <c r="C419" s="21" t="s">
        <v>10</v>
      </c>
      <c r="D419" s="25" t="s">
        <v>8</v>
      </c>
      <c r="E419" s="24">
        <v>60071859.771830328</v>
      </c>
      <c r="F419" s="21" t="s">
        <v>11</v>
      </c>
    </row>
    <row r="420" spans="1:6" x14ac:dyDescent="0.25">
      <c r="A420" s="20">
        <v>45226</v>
      </c>
      <c r="B420" s="21">
        <f t="shared" si="6"/>
        <v>2023</v>
      </c>
      <c r="C420" s="21" t="s">
        <v>14</v>
      </c>
      <c r="D420" s="25" t="s">
        <v>20</v>
      </c>
      <c r="E420" s="24">
        <v>447056358.11407101</v>
      </c>
      <c r="F420" s="21" t="s">
        <v>21</v>
      </c>
    </row>
    <row r="421" spans="1:6" x14ac:dyDescent="0.25">
      <c r="A421" s="20">
        <v>45226</v>
      </c>
      <c r="B421" s="21">
        <f t="shared" si="6"/>
        <v>2023</v>
      </c>
      <c r="C421" s="21" t="s">
        <v>15</v>
      </c>
      <c r="D421" s="25" t="s">
        <v>20</v>
      </c>
      <c r="E421" s="24">
        <v>498890388.22491384</v>
      </c>
      <c r="F421" s="21" t="s">
        <v>21</v>
      </c>
    </row>
    <row r="422" spans="1:6" x14ac:dyDescent="0.25">
      <c r="A422" s="20">
        <v>45226</v>
      </c>
      <c r="B422" s="21">
        <f t="shared" si="6"/>
        <v>2023</v>
      </c>
      <c r="C422" s="21" t="s">
        <v>16</v>
      </c>
      <c r="D422" s="25" t="s">
        <v>20</v>
      </c>
      <c r="E422" s="24">
        <v>864395180.26952767</v>
      </c>
      <c r="F422" s="21" t="s">
        <v>21</v>
      </c>
    </row>
    <row r="423" spans="1:6" x14ac:dyDescent="0.25">
      <c r="A423" s="20">
        <v>45226</v>
      </c>
      <c r="B423" s="21">
        <f t="shared" si="6"/>
        <v>2023</v>
      </c>
      <c r="C423" s="21" t="s">
        <v>26</v>
      </c>
      <c r="D423" s="25" t="s">
        <v>31</v>
      </c>
      <c r="E423" s="24">
        <v>62658</v>
      </c>
      <c r="F423" s="21" t="s">
        <v>11</v>
      </c>
    </row>
    <row r="424" spans="1:6" x14ac:dyDescent="0.25">
      <c r="A424" s="20">
        <v>45226</v>
      </c>
      <c r="B424" s="21">
        <f t="shared" si="6"/>
        <v>2023</v>
      </c>
      <c r="C424" s="21" t="s">
        <v>27</v>
      </c>
      <c r="D424" s="25" t="s">
        <v>31</v>
      </c>
      <c r="E424" s="24">
        <v>23451</v>
      </c>
      <c r="F424" s="21" t="s">
        <v>11</v>
      </c>
    </row>
    <row r="425" spans="1:6" x14ac:dyDescent="0.25">
      <c r="A425" s="20">
        <v>45226</v>
      </c>
      <c r="B425" s="21">
        <f t="shared" si="6"/>
        <v>2023</v>
      </c>
      <c r="C425" s="21" t="s">
        <v>28</v>
      </c>
      <c r="D425" s="25" t="s">
        <v>31</v>
      </c>
      <c r="E425" s="24">
        <v>135460</v>
      </c>
      <c r="F425" s="21" t="s">
        <v>11</v>
      </c>
    </row>
    <row r="426" spans="1:6" x14ac:dyDescent="0.25">
      <c r="A426" s="20">
        <v>45226</v>
      </c>
      <c r="B426" s="21">
        <f t="shared" si="6"/>
        <v>2023</v>
      </c>
      <c r="C426" s="21" t="s">
        <v>29</v>
      </c>
      <c r="D426" s="25" t="s">
        <v>31</v>
      </c>
      <c r="E426" s="24">
        <v>112068</v>
      </c>
      <c r="F426" s="21" t="s">
        <v>11</v>
      </c>
    </row>
    <row r="427" spans="1:6" x14ac:dyDescent="0.25">
      <c r="A427" s="20">
        <v>45226</v>
      </c>
      <c r="B427" s="21">
        <f t="shared" si="6"/>
        <v>2023</v>
      </c>
      <c r="C427" s="21" t="s">
        <v>30</v>
      </c>
      <c r="D427" s="25" t="s">
        <v>31</v>
      </c>
      <c r="E427" s="24">
        <v>11375</v>
      </c>
      <c r="F427" s="21" t="s">
        <v>11</v>
      </c>
    </row>
    <row r="428" spans="1:6" x14ac:dyDescent="0.25">
      <c r="A428" s="20">
        <v>45226</v>
      </c>
      <c r="B428" s="21">
        <f t="shared" si="6"/>
        <v>2023</v>
      </c>
      <c r="C428" s="21" t="s">
        <v>58</v>
      </c>
      <c r="D428" s="25" t="s">
        <v>57</v>
      </c>
      <c r="E428" s="24">
        <v>225973212.59862021</v>
      </c>
      <c r="F428" s="21" t="s">
        <v>11</v>
      </c>
    </row>
    <row r="429" spans="1:6" x14ac:dyDescent="0.25">
      <c r="A429" s="20">
        <v>45226</v>
      </c>
      <c r="B429" s="21">
        <f t="shared" si="6"/>
        <v>2023</v>
      </c>
      <c r="C429" s="21" t="s">
        <v>61</v>
      </c>
      <c r="D429" s="25" t="s">
        <v>54</v>
      </c>
      <c r="E429" s="24">
        <v>12632.793949999999</v>
      </c>
      <c r="F429" s="21" t="s">
        <v>11</v>
      </c>
    </row>
    <row r="430" spans="1:6" x14ac:dyDescent="0.25">
      <c r="A430" s="20">
        <v>45257</v>
      </c>
      <c r="B430" s="21">
        <f t="shared" si="6"/>
        <v>2023</v>
      </c>
      <c r="C430" s="21" t="s">
        <v>7</v>
      </c>
      <c r="D430" s="25" t="s">
        <v>8</v>
      </c>
      <c r="E430" s="24">
        <v>574008317.78282356</v>
      </c>
      <c r="F430" s="21" t="s">
        <v>11</v>
      </c>
    </row>
    <row r="431" spans="1:6" x14ac:dyDescent="0.25">
      <c r="A431" s="20">
        <v>45257</v>
      </c>
      <c r="B431" s="21">
        <f t="shared" si="6"/>
        <v>2023</v>
      </c>
      <c r="C431" s="21" t="s">
        <v>9</v>
      </c>
      <c r="D431" s="25" t="s">
        <v>8</v>
      </c>
      <c r="E431" s="24">
        <v>15143161.437681241</v>
      </c>
      <c r="F431" s="21" t="s">
        <v>11</v>
      </c>
    </row>
    <row r="432" spans="1:6" x14ac:dyDescent="0.25">
      <c r="A432" s="20">
        <v>45257</v>
      </c>
      <c r="B432" s="21">
        <f t="shared" si="6"/>
        <v>2023</v>
      </c>
      <c r="C432" s="21" t="s">
        <v>10</v>
      </c>
      <c r="D432" s="25" t="s">
        <v>8</v>
      </c>
      <c r="E432" s="24">
        <v>60852793.94886411</v>
      </c>
      <c r="F432" s="21" t="s">
        <v>11</v>
      </c>
    </row>
    <row r="433" spans="1:6" x14ac:dyDescent="0.25">
      <c r="A433" s="20">
        <v>45257</v>
      </c>
      <c r="B433" s="21">
        <f t="shared" si="6"/>
        <v>2023</v>
      </c>
      <c r="C433" s="21" t="s">
        <v>14</v>
      </c>
      <c r="D433" s="25" t="s">
        <v>20</v>
      </c>
      <c r="E433" s="24">
        <v>453341233.01201165</v>
      </c>
      <c r="F433" s="21" t="s">
        <v>21</v>
      </c>
    </row>
    <row r="434" spans="1:6" x14ac:dyDescent="0.25">
      <c r="A434" s="20">
        <v>45257</v>
      </c>
      <c r="B434" s="21">
        <f t="shared" si="6"/>
        <v>2023</v>
      </c>
      <c r="C434" s="21" t="s">
        <v>15</v>
      </c>
      <c r="D434" s="25" t="s">
        <v>20</v>
      </c>
      <c r="E434" s="24">
        <v>505808704.06988931</v>
      </c>
      <c r="F434" s="21" t="s">
        <v>21</v>
      </c>
    </row>
    <row r="435" spans="1:6" x14ac:dyDescent="0.25">
      <c r="A435" s="20">
        <v>45257</v>
      </c>
      <c r="B435" s="21">
        <f t="shared" si="6"/>
        <v>2023</v>
      </c>
      <c r="C435" s="21" t="s">
        <v>26</v>
      </c>
      <c r="D435" s="25" t="s">
        <v>31</v>
      </c>
      <c r="E435" s="24">
        <v>62658</v>
      </c>
      <c r="F435" s="21" t="s">
        <v>11</v>
      </c>
    </row>
    <row r="436" spans="1:6" x14ac:dyDescent="0.25">
      <c r="A436" s="20">
        <v>45257</v>
      </c>
      <c r="B436" s="21">
        <f t="shared" si="6"/>
        <v>2023</v>
      </c>
      <c r="C436" s="21" t="s">
        <v>27</v>
      </c>
      <c r="D436" s="25" t="s">
        <v>31</v>
      </c>
      <c r="E436" s="24">
        <v>23451</v>
      </c>
      <c r="F436" s="21" t="s">
        <v>11</v>
      </c>
    </row>
    <row r="437" spans="1:6" x14ac:dyDescent="0.25">
      <c r="A437" s="20">
        <v>45257</v>
      </c>
      <c r="B437" s="21">
        <f t="shared" si="6"/>
        <v>2023</v>
      </c>
      <c r="C437" s="21" t="s">
        <v>28</v>
      </c>
      <c r="D437" s="25" t="s">
        <v>31</v>
      </c>
      <c r="E437" s="24">
        <v>135460</v>
      </c>
      <c r="F437" s="21" t="s">
        <v>11</v>
      </c>
    </row>
    <row r="438" spans="1:6" x14ac:dyDescent="0.25">
      <c r="A438" s="20">
        <v>45257</v>
      </c>
      <c r="B438" s="21">
        <f t="shared" si="6"/>
        <v>2023</v>
      </c>
      <c r="C438" s="21" t="s">
        <v>30</v>
      </c>
      <c r="D438" s="25" t="s">
        <v>31</v>
      </c>
      <c r="E438" s="24">
        <v>11375</v>
      </c>
      <c r="F438" s="21" t="s">
        <v>11</v>
      </c>
    </row>
    <row r="439" spans="1:6" x14ac:dyDescent="0.25">
      <c r="A439" s="20">
        <v>45257</v>
      </c>
      <c r="B439" s="21">
        <f t="shared" si="6"/>
        <v>2023</v>
      </c>
      <c r="C439" s="21" t="s">
        <v>58</v>
      </c>
      <c r="D439" s="25" t="s">
        <v>57</v>
      </c>
      <c r="E439" s="24">
        <v>229186399.97177336</v>
      </c>
      <c r="F439" s="21" t="s">
        <v>11</v>
      </c>
    </row>
    <row r="440" spans="1:6" x14ac:dyDescent="0.25">
      <c r="A440" s="20">
        <v>45257</v>
      </c>
      <c r="B440" s="21">
        <f t="shared" si="6"/>
        <v>2023</v>
      </c>
      <c r="C440" s="21" t="s">
        <v>61</v>
      </c>
      <c r="D440" s="25" t="s">
        <v>54</v>
      </c>
      <c r="E440" s="24">
        <v>12632.793949999999</v>
      </c>
      <c r="F440" s="21" t="s">
        <v>11</v>
      </c>
    </row>
    <row r="441" spans="1:6" x14ac:dyDescent="0.25">
      <c r="A441" s="20">
        <v>45287</v>
      </c>
      <c r="B441" s="21">
        <f t="shared" si="6"/>
        <v>2023</v>
      </c>
      <c r="C441" s="21" t="s">
        <v>7</v>
      </c>
      <c r="D441" s="25" t="s">
        <v>8</v>
      </c>
      <c r="E441" s="24">
        <v>584340467.50291431</v>
      </c>
      <c r="F441" s="21" t="s">
        <v>11</v>
      </c>
    </row>
    <row r="442" spans="1:6" x14ac:dyDescent="0.25">
      <c r="A442" s="20">
        <v>45287</v>
      </c>
      <c r="B442" s="21">
        <f t="shared" si="6"/>
        <v>2023</v>
      </c>
      <c r="C442" s="21" t="s">
        <v>9</v>
      </c>
      <c r="D442" s="25" t="s">
        <v>8</v>
      </c>
      <c r="E442" s="24">
        <v>15393023.601402981</v>
      </c>
      <c r="F442" s="21" t="s">
        <v>11</v>
      </c>
    </row>
    <row r="443" spans="1:6" x14ac:dyDescent="0.25">
      <c r="A443" s="20">
        <v>45287</v>
      </c>
      <c r="B443" s="21">
        <f t="shared" si="6"/>
        <v>2023</v>
      </c>
      <c r="C443" s="21" t="s">
        <v>10</v>
      </c>
      <c r="D443" s="25" t="s">
        <v>8</v>
      </c>
      <c r="E443" s="24">
        <v>61643880.270199336</v>
      </c>
      <c r="F443" s="21" t="s">
        <v>11</v>
      </c>
    </row>
    <row r="444" spans="1:6" x14ac:dyDescent="0.25">
      <c r="A444" s="20">
        <v>45287</v>
      </c>
      <c r="B444" s="21">
        <f t="shared" si="6"/>
        <v>2023</v>
      </c>
      <c r="C444" s="21" t="s">
        <v>14</v>
      </c>
      <c r="D444" s="25" t="s">
        <v>20</v>
      </c>
      <c r="E444" s="24">
        <v>459716433.98568928</v>
      </c>
      <c r="F444" s="21" t="s">
        <v>21</v>
      </c>
    </row>
    <row r="445" spans="1:6" x14ac:dyDescent="0.25">
      <c r="A445" s="20">
        <v>45287</v>
      </c>
      <c r="B445" s="21">
        <f t="shared" si="6"/>
        <v>2023</v>
      </c>
      <c r="C445" s="21" t="s">
        <v>15</v>
      </c>
      <c r="D445" s="25" t="s">
        <v>20</v>
      </c>
      <c r="E445" s="24">
        <v>512825294.47356433</v>
      </c>
      <c r="F445" s="21" t="s">
        <v>21</v>
      </c>
    </row>
    <row r="446" spans="1:6" x14ac:dyDescent="0.25">
      <c r="A446" s="20">
        <v>45287</v>
      </c>
      <c r="B446" s="21">
        <f t="shared" si="6"/>
        <v>2023</v>
      </c>
      <c r="C446" s="21" t="s">
        <v>16</v>
      </c>
      <c r="D446" s="25" t="s">
        <v>20</v>
      </c>
      <c r="E446" s="24">
        <v>889100896.90351737</v>
      </c>
      <c r="F446" s="21" t="s">
        <v>21</v>
      </c>
    </row>
    <row r="447" spans="1:6" x14ac:dyDescent="0.25">
      <c r="A447" s="20">
        <v>45287</v>
      </c>
      <c r="B447" s="21">
        <f t="shared" si="6"/>
        <v>2023</v>
      </c>
      <c r="C447" s="21" t="s">
        <v>26</v>
      </c>
      <c r="D447" s="25" t="s">
        <v>31</v>
      </c>
      <c r="E447" s="24">
        <v>62658</v>
      </c>
      <c r="F447" s="21" t="s">
        <v>11</v>
      </c>
    </row>
    <row r="448" spans="1:6" x14ac:dyDescent="0.25">
      <c r="A448" s="20">
        <v>45287</v>
      </c>
      <c r="B448" s="21">
        <f t="shared" si="6"/>
        <v>2023</v>
      </c>
      <c r="C448" s="21" t="s">
        <v>27</v>
      </c>
      <c r="D448" s="25" t="s">
        <v>31</v>
      </c>
      <c r="E448" s="24">
        <v>23451</v>
      </c>
      <c r="F448" s="21" t="s">
        <v>11</v>
      </c>
    </row>
    <row r="449" spans="1:6" x14ac:dyDescent="0.25">
      <c r="A449" s="20">
        <v>45287</v>
      </c>
      <c r="B449" s="21">
        <f t="shared" si="6"/>
        <v>2023</v>
      </c>
      <c r="C449" s="21" t="s">
        <v>28</v>
      </c>
      <c r="D449" s="25" t="s">
        <v>31</v>
      </c>
      <c r="E449" s="24">
        <v>135460</v>
      </c>
      <c r="F449" s="21" t="s">
        <v>11</v>
      </c>
    </row>
    <row r="450" spans="1:6" x14ac:dyDescent="0.25">
      <c r="A450" s="20">
        <v>45287</v>
      </c>
      <c r="B450" s="21">
        <f t="shared" si="6"/>
        <v>2023</v>
      </c>
      <c r="C450" s="21" t="s">
        <v>29</v>
      </c>
      <c r="D450" s="25" t="s">
        <v>31</v>
      </c>
      <c r="E450" s="24">
        <v>112068</v>
      </c>
      <c r="F450" s="21" t="s">
        <v>11</v>
      </c>
    </row>
    <row r="451" spans="1:6" x14ac:dyDescent="0.25">
      <c r="A451" s="20">
        <v>45287</v>
      </c>
      <c r="B451" s="21">
        <f t="shared" ref="B451:B453" si="7">YEAR(A451)</f>
        <v>2023</v>
      </c>
      <c r="C451" s="21" t="s">
        <v>30</v>
      </c>
      <c r="D451" s="25" t="s">
        <v>31</v>
      </c>
      <c r="E451" s="24">
        <v>11375</v>
      </c>
      <c r="F451" s="21" t="s">
        <v>11</v>
      </c>
    </row>
    <row r="452" spans="1:6" x14ac:dyDescent="0.25">
      <c r="A452" s="20">
        <v>45287</v>
      </c>
      <c r="B452" s="21">
        <f t="shared" si="7"/>
        <v>2023</v>
      </c>
      <c r="C452" s="21" t="s">
        <v>58</v>
      </c>
      <c r="D452" s="25" t="s">
        <v>57</v>
      </c>
      <c r="E452" s="24">
        <v>232481954.11762905</v>
      </c>
      <c r="F452" s="21" t="s">
        <v>11</v>
      </c>
    </row>
    <row r="453" spans="1:6" x14ac:dyDescent="0.25">
      <c r="A453" s="20">
        <v>45287</v>
      </c>
      <c r="B453" s="21">
        <f t="shared" si="7"/>
        <v>2023</v>
      </c>
      <c r="C453" s="21" t="s">
        <v>61</v>
      </c>
      <c r="D453" s="25" t="s">
        <v>54</v>
      </c>
      <c r="E453" s="24">
        <v>12632.793949999999</v>
      </c>
      <c r="F453" s="2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6DD1-E0C3-45C4-8634-38FBD3B08B06}">
  <dimension ref="A1:F217"/>
  <sheetViews>
    <sheetView workbookViewId="0"/>
  </sheetViews>
  <sheetFormatPr defaultRowHeight="15" x14ac:dyDescent="0.25"/>
  <cols>
    <col min="1" max="1" width="11.7109375" customWidth="1"/>
    <col min="2" max="2" width="8.5703125" customWidth="1"/>
    <col min="3" max="3" width="20.28515625" customWidth="1"/>
    <col min="4" max="4" width="14" customWidth="1"/>
    <col min="5" max="5" width="15.85546875" customWidth="1"/>
    <col min="6" max="6" width="21.140625" customWidth="1"/>
  </cols>
  <sheetData>
    <row r="1" spans="1:6" x14ac:dyDescent="0.25">
      <c r="A1" s="29" t="s">
        <v>66</v>
      </c>
      <c r="B1" s="29" t="s">
        <v>65</v>
      </c>
      <c r="C1" s="29" t="s">
        <v>18</v>
      </c>
      <c r="D1" s="29" t="s">
        <v>17</v>
      </c>
      <c r="E1" s="29" t="s">
        <v>0</v>
      </c>
      <c r="F1" s="29" t="s">
        <v>22</v>
      </c>
    </row>
    <row r="2" spans="1:6" x14ac:dyDescent="0.25">
      <c r="A2" s="20">
        <v>44223</v>
      </c>
      <c r="B2" s="21">
        <f>YEAR(A2)</f>
        <v>2021</v>
      </c>
      <c r="C2" s="21" t="s">
        <v>12</v>
      </c>
      <c r="D2" s="21" t="s">
        <v>14</v>
      </c>
      <c r="E2" s="24">
        <v>100918903.04000001</v>
      </c>
      <c r="F2" s="28">
        <v>478288.64000000001</v>
      </c>
    </row>
    <row r="3" spans="1:6" x14ac:dyDescent="0.25">
      <c r="A3" s="20">
        <v>44223</v>
      </c>
      <c r="B3" s="21">
        <f t="shared" ref="B3:B66" si="0">YEAR(A3)</f>
        <v>2021</v>
      </c>
      <c r="C3" s="21" t="s">
        <v>12</v>
      </c>
      <c r="D3" s="21" t="s">
        <v>15</v>
      </c>
      <c r="E3" s="24">
        <v>126148628.80000001</v>
      </c>
      <c r="F3" s="28">
        <v>597860.80000000005</v>
      </c>
    </row>
    <row r="4" spans="1:6" x14ac:dyDescent="0.25">
      <c r="A4" s="20">
        <v>44223</v>
      </c>
      <c r="B4" s="21">
        <f t="shared" si="0"/>
        <v>2021</v>
      </c>
      <c r="C4" s="21" t="s">
        <v>12</v>
      </c>
      <c r="D4" s="21" t="s">
        <v>16</v>
      </c>
      <c r="E4" s="24">
        <v>88304040.160000011</v>
      </c>
      <c r="F4" s="28">
        <v>418502.56000000006</v>
      </c>
    </row>
    <row r="5" spans="1:6" x14ac:dyDescent="0.25">
      <c r="A5" s="20">
        <v>44223</v>
      </c>
      <c r="B5" s="21">
        <f t="shared" si="0"/>
        <v>2021</v>
      </c>
      <c r="C5" s="21" t="s">
        <v>13</v>
      </c>
      <c r="D5" s="21" t="s">
        <v>14</v>
      </c>
      <c r="E5" s="24">
        <v>185728822.62</v>
      </c>
      <c r="F5" s="28">
        <v>668089.29</v>
      </c>
    </row>
    <row r="6" spans="1:6" x14ac:dyDescent="0.25">
      <c r="A6" s="20">
        <v>44223</v>
      </c>
      <c r="B6" s="21">
        <f t="shared" si="0"/>
        <v>2021</v>
      </c>
      <c r="C6" s="21" t="s">
        <v>13</v>
      </c>
      <c r="D6" s="21" t="s">
        <v>15</v>
      </c>
      <c r="E6" s="24">
        <v>191356968.76000002</v>
      </c>
      <c r="F6" s="28">
        <v>688334.42</v>
      </c>
    </row>
    <row r="7" spans="1:6" x14ac:dyDescent="0.25">
      <c r="A7" s="20">
        <v>44223</v>
      </c>
      <c r="B7" s="21">
        <f t="shared" si="0"/>
        <v>2021</v>
      </c>
      <c r="C7" s="21" t="s">
        <v>13</v>
      </c>
      <c r="D7" s="21" t="s">
        <v>16</v>
      </c>
      <c r="E7" s="24">
        <v>185728822.62</v>
      </c>
      <c r="F7" s="28">
        <v>668089.29</v>
      </c>
    </row>
    <row r="8" spans="1:6" x14ac:dyDescent="0.25">
      <c r="A8" s="20">
        <v>44254</v>
      </c>
      <c r="B8" s="21">
        <f t="shared" si="0"/>
        <v>2021</v>
      </c>
      <c r="C8" s="21" t="s">
        <v>12</v>
      </c>
      <c r="D8" s="21" t="s">
        <v>14</v>
      </c>
      <c r="E8" s="24">
        <v>102029010.97343998</v>
      </c>
      <c r="F8" s="28">
        <v>483549.81503999996</v>
      </c>
    </row>
    <row r="9" spans="1:6" x14ac:dyDescent="0.25">
      <c r="A9" s="20">
        <v>44254</v>
      </c>
      <c r="B9" s="21">
        <f t="shared" si="0"/>
        <v>2021</v>
      </c>
      <c r="C9" s="21" t="s">
        <v>12</v>
      </c>
      <c r="D9" s="21" t="s">
        <v>15</v>
      </c>
      <c r="E9" s="24">
        <v>127536263.71679997</v>
      </c>
      <c r="F9" s="28">
        <v>604437.26879999996</v>
      </c>
    </row>
    <row r="10" spans="1:6" x14ac:dyDescent="0.25">
      <c r="A10" s="20">
        <v>44254</v>
      </c>
      <c r="B10" s="21">
        <f t="shared" si="0"/>
        <v>2021</v>
      </c>
      <c r="C10" s="21" t="s">
        <v>12</v>
      </c>
      <c r="D10" s="21" t="s">
        <v>16</v>
      </c>
      <c r="E10" s="24">
        <v>89275384.601759985</v>
      </c>
      <c r="F10" s="28">
        <v>423106.08815999998</v>
      </c>
    </row>
    <row r="11" spans="1:6" x14ac:dyDescent="0.25">
      <c r="A11" s="20">
        <v>44254</v>
      </c>
      <c r="B11" s="21">
        <f t="shared" si="0"/>
        <v>2021</v>
      </c>
      <c r="C11" s="21" t="s">
        <v>13</v>
      </c>
      <c r="D11" s="21" t="s">
        <v>14</v>
      </c>
      <c r="E11" s="24">
        <v>188607619.37061003</v>
      </c>
      <c r="F11" s="28">
        <v>678444.67399500008</v>
      </c>
    </row>
    <row r="12" spans="1:6" x14ac:dyDescent="0.25">
      <c r="A12" s="20">
        <v>44254</v>
      </c>
      <c r="B12" s="21">
        <f t="shared" si="0"/>
        <v>2021</v>
      </c>
      <c r="C12" s="21" t="s">
        <v>13</v>
      </c>
      <c r="D12" s="21" t="s">
        <v>15</v>
      </c>
      <c r="E12" s="24">
        <v>194323001.77578005</v>
      </c>
      <c r="F12" s="28">
        <v>699003.60351000016</v>
      </c>
    </row>
    <row r="13" spans="1:6" x14ac:dyDescent="0.25">
      <c r="A13" s="20">
        <v>44254</v>
      </c>
      <c r="B13" s="21">
        <f t="shared" si="0"/>
        <v>2021</v>
      </c>
      <c r="C13" s="21" t="s">
        <v>13</v>
      </c>
      <c r="D13" s="21" t="s">
        <v>16</v>
      </c>
      <c r="E13" s="24">
        <v>188607619.37061003</v>
      </c>
      <c r="F13" s="28">
        <v>678444.67399500008</v>
      </c>
    </row>
    <row r="14" spans="1:6" x14ac:dyDescent="0.25">
      <c r="A14" s="20">
        <v>44282</v>
      </c>
      <c r="B14" s="21">
        <f t="shared" si="0"/>
        <v>2021</v>
      </c>
      <c r="C14" s="21" t="s">
        <v>12</v>
      </c>
      <c r="D14" s="21" t="s">
        <v>14</v>
      </c>
      <c r="E14" s="24">
        <v>103151330.09414782</v>
      </c>
      <c r="F14" s="28">
        <v>488868.86300543987</v>
      </c>
    </row>
    <row r="15" spans="1:6" x14ac:dyDescent="0.25">
      <c r="A15" s="20">
        <v>44282</v>
      </c>
      <c r="B15" s="21">
        <f t="shared" si="0"/>
        <v>2021</v>
      </c>
      <c r="C15" s="21" t="s">
        <v>12</v>
      </c>
      <c r="D15" s="21" t="s">
        <v>15</v>
      </c>
      <c r="E15" s="24">
        <v>128939162.61768478</v>
      </c>
      <c r="F15" s="28">
        <v>611086.0787567998</v>
      </c>
    </row>
    <row r="16" spans="1:6" x14ac:dyDescent="0.25">
      <c r="A16" s="20">
        <v>44282</v>
      </c>
      <c r="B16" s="21">
        <f t="shared" si="0"/>
        <v>2021</v>
      </c>
      <c r="C16" s="21" t="s">
        <v>12</v>
      </c>
      <c r="D16" s="21" t="s">
        <v>16</v>
      </c>
      <c r="E16" s="24">
        <v>90257413.832379341</v>
      </c>
      <c r="F16" s="28">
        <v>427760.2551297599</v>
      </c>
    </row>
    <row r="17" spans="1:6" x14ac:dyDescent="0.25">
      <c r="A17" s="20">
        <v>44282</v>
      </c>
      <c r="B17" s="21">
        <f t="shared" si="0"/>
        <v>2021</v>
      </c>
      <c r="C17" s="21" t="s">
        <v>13</v>
      </c>
      <c r="D17" s="21" t="s">
        <v>14</v>
      </c>
      <c r="E17" s="24">
        <v>191531037.47085449</v>
      </c>
      <c r="F17" s="28">
        <v>688960.56644192268</v>
      </c>
    </row>
    <row r="18" spans="1:6" x14ac:dyDescent="0.25">
      <c r="A18" s="20">
        <v>44282</v>
      </c>
      <c r="B18" s="21">
        <f t="shared" si="0"/>
        <v>2021</v>
      </c>
      <c r="C18" s="21" t="s">
        <v>13</v>
      </c>
      <c r="D18" s="21" t="s">
        <v>15</v>
      </c>
      <c r="E18" s="24">
        <v>197335008.30330464</v>
      </c>
      <c r="F18" s="28">
        <v>709838.1593644052</v>
      </c>
    </row>
    <row r="19" spans="1:6" x14ac:dyDescent="0.25">
      <c r="A19" s="20">
        <v>44282</v>
      </c>
      <c r="B19" s="21">
        <f t="shared" si="0"/>
        <v>2021</v>
      </c>
      <c r="C19" s="21" t="s">
        <v>13</v>
      </c>
      <c r="D19" s="21" t="s">
        <v>16</v>
      </c>
      <c r="E19" s="24">
        <v>191531037.47085449</v>
      </c>
      <c r="F19" s="28">
        <v>688960.56644192268</v>
      </c>
    </row>
    <row r="20" spans="1:6" x14ac:dyDescent="0.25">
      <c r="A20" s="20">
        <v>44313</v>
      </c>
      <c r="B20" s="21">
        <f t="shared" si="0"/>
        <v>2021</v>
      </c>
      <c r="C20" s="21" t="s">
        <v>12</v>
      </c>
      <c r="D20" s="21" t="s">
        <v>14</v>
      </c>
      <c r="E20" s="24">
        <v>104285994.72518343</v>
      </c>
      <c r="F20" s="28">
        <v>494246.42049849965</v>
      </c>
    </row>
    <row r="21" spans="1:6" x14ac:dyDescent="0.25">
      <c r="A21" s="20">
        <v>44313</v>
      </c>
      <c r="B21" s="21">
        <f t="shared" si="0"/>
        <v>2021</v>
      </c>
      <c r="C21" s="21" t="s">
        <v>12</v>
      </c>
      <c r="D21" s="21" t="s">
        <v>15</v>
      </c>
      <c r="E21" s="24">
        <v>130357493.4064793</v>
      </c>
      <c r="F21" s="28">
        <v>617808.02562312456</v>
      </c>
    </row>
    <row r="22" spans="1:6" x14ac:dyDescent="0.25">
      <c r="A22" s="20">
        <v>44313</v>
      </c>
      <c r="B22" s="21">
        <f t="shared" si="0"/>
        <v>2021</v>
      </c>
      <c r="C22" s="21" t="s">
        <v>12</v>
      </c>
      <c r="D22" s="21" t="s">
        <v>16</v>
      </c>
      <c r="E22" s="24">
        <v>91250245.384535506</v>
      </c>
      <c r="F22" s="28">
        <v>432465.61793618725</v>
      </c>
    </row>
    <row r="23" spans="1:6" x14ac:dyDescent="0.25">
      <c r="A23" s="20">
        <v>44313</v>
      </c>
      <c r="B23" s="21">
        <f t="shared" si="0"/>
        <v>2021</v>
      </c>
      <c r="C23" s="21" t="s">
        <v>13</v>
      </c>
      <c r="D23" s="21" t="s">
        <v>14</v>
      </c>
      <c r="E23" s="24">
        <v>194499768.55165276</v>
      </c>
      <c r="F23" s="28">
        <v>699639.45522177243</v>
      </c>
    </row>
    <row r="24" spans="1:6" x14ac:dyDescent="0.25">
      <c r="A24" s="20">
        <v>44313</v>
      </c>
      <c r="B24" s="21">
        <f t="shared" si="0"/>
        <v>2021</v>
      </c>
      <c r="C24" s="21" t="s">
        <v>13</v>
      </c>
      <c r="D24" s="21" t="s">
        <v>15</v>
      </c>
      <c r="E24" s="24">
        <v>200393700.93200588</v>
      </c>
      <c r="F24" s="28">
        <v>720840.65083455341</v>
      </c>
    </row>
    <row r="25" spans="1:6" x14ac:dyDescent="0.25">
      <c r="A25" s="20">
        <v>44313</v>
      </c>
      <c r="B25" s="21">
        <f t="shared" si="0"/>
        <v>2021</v>
      </c>
      <c r="C25" s="21" t="s">
        <v>13</v>
      </c>
      <c r="D25" s="21" t="s">
        <v>16</v>
      </c>
      <c r="E25" s="24">
        <v>194499768.55165276</v>
      </c>
      <c r="F25" s="28">
        <v>699639.45522177243</v>
      </c>
    </row>
    <row r="26" spans="1:6" x14ac:dyDescent="0.25">
      <c r="A26" s="20">
        <v>44343</v>
      </c>
      <c r="B26" s="21">
        <f t="shared" si="0"/>
        <v>2021</v>
      </c>
      <c r="C26" s="21" t="s">
        <v>12</v>
      </c>
      <c r="D26" s="21" t="s">
        <v>14</v>
      </c>
      <c r="E26" s="24">
        <v>105433140.66716044</v>
      </c>
      <c r="F26" s="28">
        <v>499683.13112398313</v>
      </c>
    </row>
    <row r="27" spans="1:6" x14ac:dyDescent="0.25">
      <c r="A27" s="20">
        <v>44343</v>
      </c>
      <c r="B27" s="21">
        <f t="shared" si="0"/>
        <v>2021</v>
      </c>
      <c r="C27" s="21" t="s">
        <v>12</v>
      </c>
      <c r="D27" s="21" t="s">
        <v>15</v>
      </c>
      <c r="E27" s="24">
        <v>131791425.83395055</v>
      </c>
      <c r="F27" s="28">
        <v>624603.91390497889</v>
      </c>
    </row>
    <row r="28" spans="1:6" x14ac:dyDescent="0.25">
      <c r="A28" s="20">
        <v>44343</v>
      </c>
      <c r="B28" s="21">
        <f t="shared" si="0"/>
        <v>2021</v>
      </c>
      <c r="C28" s="21" t="s">
        <v>12</v>
      </c>
      <c r="D28" s="21" t="s">
        <v>16</v>
      </c>
      <c r="E28" s="24">
        <v>92253998.083765388</v>
      </c>
      <c r="F28" s="28">
        <v>437222.73973348527</v>
      </c>
    </row>
    <row r="29" spans="1:6" x14ac:dyDescent="0.25">
      <c r="A29" s="20">
        <v>44343</v>
      </c>
      <c r="B29" s="21">
        <f t="shared" si="0"/>
        <v>2021</v>
      </c>
      <c r="C29" s="21" t="s">
        <v>13</v>
      </c>
      <c r="D29" s="21" t="s">
        <v>14</v>
      </c>
      <c r="E29" s="24">
        <v>197514514.96420336</v>
      </c>
      <c r="F29" s="28">
        <v>710483.86677771003</v>
      </c>
    </row>
    <row r="30" spans="1:6" x14ac:dyDescent="0.25">
      <c r="A30" s="20">
        <v>44343</v>
      </c>
      <c r="B30" s="21">
        <f t="shared" si="0"/>
        <v>2021</v>
      </c>
      <c r="C30" s="21" t="s">
        <v>13</v>
      </c>
      <c r="D30" s="21" t="s">
        <v>15</v>
      </c>
      <c r="E30" s="24">
        <v>203499803.29645196</v>
      </c>
      <c r="F30" s="28">
        <v>732013.68092248915</v>
      </c>
    </row>
    <row r="31" spans="1:6" x14ac:dyDescent="0.25">
      <c r="A31" s="20">
        <v>44343</v>
      </c>
      <c r="B31" s="21">
        <f t="shared" si="0"/>
        <v>2021</v>
      </c>
      <c r="C31" s="21" t="s">
        <v>13</v>
      </c>
      <c r="D31" s="21" t="s">
        <v>16</v>
      </c>
      <c r="E31" s="24">
        <v>197514514.96420336</v>
      </c>
      <c r="F31" s="28">
        <v>710483.86677771003</v>
      </c>
    </row>
    <row r="32" spans="1:6" x14ac:dyDescent="0.25">
      <c r="A32" s="20">
        <v>44374</v>
      </c>
      <c r="B32" s="21">
        <f t="shared" si="0"/>
        <v>2021</v>
      </c>
      <c r="C32" s="21" t="s">
        <v>12</v>
      </c>
      <c r="D32" s="21" t="s">
        <v>14</v>
      </c>
      <c r="E32" s="24">
        <v>106592905.21449919</v>
      </c>
      <c r="F32" s="28">
        <v>505179.64556634688</v>
      </c>
    </row>
    <row r="33" spans="1:6" x14ac:dyDescent="0.25">
      <c r="A33" s="20">
        <v>44374</v>
      </c>
      <c r="B33" s="21">
        <f t="shared" si="0"/>
        <v>2021</v>
      </c>
      <c r="C33" s="21" t="s">
        <v>12</v>
      </c>
      <c r="D33" s="21" t="s">
        <v>15</v>
      </c>
      <c r="E33" s="24">
        <v>133241131.51812398</v>
      </c>
      <c r="F33" s="28">
        <v>631474.55695793359</v>
      </c>
    </row>
    <row r="34" spans="1:6" x14ac:dyDescent="0.25">
      <c r="A34" s="20">
        <v>44374</v>
      </c>
      <c r="B34" s="21">
        <f t="shared" si="0"/>
        <v>2021</v>
      </c>
      <c r="C34" s="21" t="s">
        <v>12</v>
      </c>
      <c r="D34" s="21" t="s">
        <v>16</v>
      </c>
      <c r="E34" s="24">
        <v>93268792.062686801</v>
      </c>
      <c r="F34" s="28">
        <v>442032.18987055356</v>
      </c>
    </row>
    <row r="35" spans="1:6" x14ac:dyDescent="0.25">
      <c r="A35" s="20">
        <v>44374</v>
      </c>
      <c r="B35" s="21">
        <f t="shared" si="0"/>
        <v>2021</v>
      </c>
      <c r="C35" s="21" t="s">
        <v>13</v>
      </c>
      <c r="D35" s="21" t="s">
        <v>14</v>
      </c>
      <c r="E35" s="24">
        <v>200575989.94614854</v>
      </c>
      <c r="F35" s="28">
        <v>721496.36671276449</v>
      </c>
    </row>
    <row r="36" spans="1:6" x14ac:dyDescent="0.25">
      <c r="A36" s="20">
        <v>44374</v>
      </c>
      <c r="B36" s="21">
        <f t="shared" si="0"/>
        <v>2021</v>
      </c>
      <c r="C36" s="21" t="s">
        <v>13</v>
      </c>
      <c r="D36" s="21" t="s">
        <v>15</v>
      </c>
      <c r="E36" s="24">
        <v>206654050.247547</v>
      </c>
      <c r="F36" s="28">
        <v>743359.89297678776</v>
      </c>
    </row>
    <row r="37" spans="1:6" x14ac:dyDescent="0.25">
      <c r="A37" s="20">
        <v>44374</v>
      </c>
      <c r="B37" s="21">
        <f t="shared" si="0"/>
        <v>2021</v>
      </c>
      <c r="C37" s="21" t="s">
        <v>13</v>
      </c>
      <c r="D37" s="21" t="s">
        <v>16</v>
      </c>
      <c r="E37" s="24">
        <v>200575989.94614854</v>
      </c>
      <c r="F37" s="28">
        <v>721496.36671276449</v>
      </c>
    </row>
    <row r="38" spans="1:6" x14ac:dyDescent="0.25">
      <c r="A38" s="20">
        <v>44404</v>
      </c>
      <c r="B38" s="21">
        <f t="shared" si="0"/>
        <v>2021</v>
      </c>
      <c r="C38" s="21" t="s">
        <v>12</v>
      </c>
      <c r="D38" s="21" t="s">
        <v>14</v>
      </c>
      <c r="E38" s="24">
        <v>107765427.17185867</v>
      </c>
      <c r="F38" s="28">
        <v>510736.62166757666</v>
      </c>
    </row>
    <row r="39" spans="1:6" x14ac:dyDescent="0.25">
      <c r="A39" s="20">
        <v>44404</v>
      </c>
      <c r="B39" s="21">
        <f t="shared" si="0"/>
        <v>2021</v>
      </c>
      <c r="C39" s="21" t="s">
        <v>12</v>
      </c>
      <c r="D39" s="21" t="s">
        <v>15</v>
      </c>
      <c r="E39" s="24">
        <v>134706783.96482334</v>
      </c>
      <c r="F39" s="28">
        <v>638420.77708447084</v>
      </c>
    </row>
    <row r="40" spans="1:6" x14ac:dyDescent="0.25">
      <c r="A40" s="20">
        <v>44404</v>
      </c>
      <c r="B40" s="21">
        <f t="shared" si="0"/>
        <v>2021</v>
      </c>
      <c r="C40" s="21" t="s">
        <v>12</v>
      </c>
      <c r="D40" s="21" t="s">
        <v>16</v>
      </c>
      <c r="E40" s="24">
        <v>94294748.77537635</v>
      </c>
      <c r="F40" s="28">
        <v>446894.5439591296</v>
      </c>
    </row>
    <row r="41" spans="1:6" x14ac:dyDescent="0.25">
      <c r="A41" s="20">
        <v>44404</v>
      </c>
      <c r="B41" s="21">
        <f t="shared" si="0"/>
        <v>2021</v>
      </c>
      <c r="C41" s="21" t="s">
        <v>13</v>
      </c>
      <c r="D41" s="21" t="s">
        <v>14</v>
      </c>
      <c r="E41" s="24">
        <v>203684917.79031387</v>
      </c>
      <c r="F41" s="28">
        <v>732679.56039681239</v>
      </c>
    </row>
    <row r="42" spans="1:6" x14ac:dyDescent="0.25">
      <c r="A42" s="20">
        <v>44404</v>
      </c>
      <c r="B42" s="21">
        <f t="shared" si="0"/>
        <v>2021</v>
      </c>
      <c r="C42" s="21" t="s">
        <v>13</v>
      </c>
      <c r="D42" s="21" t="s">
        <v>15</v>
      </c>
      <c r="E42" s="24">
        <v>209857188.026384</v>
      </c>
      <c r="F42" s="28">
        <v>754881.97131792794</v>
      </c>
    </row>
    <row r="43" spans="1:6" x14ac:dyDescent="0.25">
      <c r="A43" s="20">
        <v>44404</v>
      </c>
      <c r="B43" s="21">
        <f t="shared" si="0"/>
        <v>2021</v>
      </c>
      <c r="C43" s="21" t="s">
        <v>13</v>
      </c>
      <c r="D43" s="21" t="s">
        <v>16</v>
      </c>
      <c r="E43" s="24">
        <v>203684917.79031387</v>
      </c>
      <c r="F43" s="28">
        <v>732679.56039681239</v>
      </c>
    </row>
    <row r="44" spans="1:6" x14ac:dyDescent="0.25">
      <c r="A44" s="20">
        <v>44435</v>
      </c>
      <c r="B44" s="21">
        <f t="shared" si="0"/>
        <v>2021</v>
      </c>
      <c r="C44" s="21" t="s">
        <v>12</v>
      </c>
      <c r="D44" s="21" t="s">
        <v>14</v>
      </c>
      <c r="E44" s="24">
        <v>108950846.87074912</v>
      </c>
      <c r="F44" s="28">
        <v>516354.72450591996</v>
      </c>
    </row>
    <row r="45" spans="1:6" x14ac:dyDescent="0.25">
      <c r="A45" s="20">
        <v>44435</v>
      </c>
      <c r="B45" s="21">
        <f t="shared" si="0"/>
        <v>2021</v>
      </c>
      <c r="C45" s="21" t="s">
        <v>12</v>
      </c>
      <c r="D45" s="21" t="s">
        <v>15</v>
      </c>
      <c r="E45" s="24">
        <v>136188558.58843639</v>
      </c>
      <c r="F45" s="28">
        <v>645443.40563239995</v>
      </c>
    </row>
    <row r="46" spans="1:6" x14ac:dyDescent="0.25">
      <c r="A46" s="20">
        <v>44435</v>
      </c>
      <c r="B46" s="21">
        <f t="shared" si="0"/>
        <v>2021</v>
      </c>
      <c r="C46" s="21" t="s">
        <v>12</v>
      </c>
      <c r="D46" s="21" t="s">
        <v>16</v>
      </c>
      <c r="E46" s="24">
        <v>95331991.011905476</v>
      </c>
      <c r="F46" s="28">
        <v>451810.38394268003</v>
      </c>
    </row>
    <row r="47" spans="1:6" x14ac:dyDescent="0.25">
      <c r="A47" s="20">
        <v>44435</v>
      </c>
      <c r="B47" s="21">
        <f t="shared" si="0"/>
        <v>2021</v>
      </c>
      <c r="C47" s="21" t="s">
        <v>13</v>
      </c>
      <c r="D47" s="21" t="s">
        <v>14</v>
      </c>
      <c r="E47" s="24">
        <v>206842034.01606372</v>
      </c>
      <c r="F47" s="28">
        <v>744036.09358296299</v>
      </c>
    </row>
    <row r="48" spans="1:6" x14ac:dyDescent="0.25">
      <c r="A48" s="20">
        <v>44435</v>
      </c>
      <c r="B48" s="21">
        <f t="shared" si="0"/>
        <v>2021</v>
      </c>
      <c r="C48" s="21" t="s">
        <v>13</v>
      </c>
      <c r="D48" s="21" t="s">
        <v>15</v>
      </c>
      <c r="E48" s="24">
        <v>213109974.44079292</v>
      </c>
      <c r="F48" s="28">
        <v>766582.64187335584</v>
      </c>
    </row>
    <row r="49" spans="1:6" x14ac:dyDescent="0.25">
      <c r="A49" s="20">
        <v>44435</v>
      </c>
      <c r="B49" s="21">
        <f t="shared" si="0"/>
        <v>2021</v>
      </c>
      <c r="C49" s="21" t="s">
        <v>13</v>
      </c>
      <c r="D49" s="21" t="s">
        <v>16</v>
      </c>
      <c r="E49" s="24">
        <v>206842034.01606372</v>
      </c>
      <c r="F49" s="28">
        <v>744036.09358296299</v>
      </c>
    </row>
    <row r="50" spans="1:6" x14ac:dyDescent="0.25">
      <c r="A50" s="20">
        <v>44466</v>
      </c>
      <c r="B50" s="21">
        <f t="shared" si="0"/>
        <v>2021</v>
      </c>
      <c r="C50" s="21" t="s">
        <v>12</v>
      </c>
      <c r="D50" s="21" t="s">
        <v>14</v>
      </c>
      <c r="E50" s="24">
        <v>110149306.18632734</v>
      </c>
      <c r="F50" s="28">
        <v>522034.62647548504</v>
      </c>
    </row>
    <row r="51" spans="1:6" x14ac:dyDescent="0.25">
      <c r="A51" s="20">
        <v>44466</v>
      </c>
      <c r="B51" s="21">
        <f t="shared" si="0"/>
        <v>2021</v>
      </c>
      <c r="C51" s="21" t="s">
        <v>12</v>
      </c>
      <c r="D51" s="21" t="s">
        <v>15</v>
      </c>
      <c r="E51" s="24">
        <v>137686632.73290917</v>
      </c>
      <c r="F51" s="28">
        <v>652543.2830943563</v>
      </c>
    </row>
    <row r="52" spans="1:6" x14ac:dyDescent="0.25">
      <c r="A52" s="20">
        <v>44466</v>
      </c>
      <c r="B52" s="21">
        <f t="shared" si="0"/>
        <v>2021</v>
      </c>
      <c r="C52" s="21" t="s">
        <v>12</v>
      </c>
      <c r="D52" s="21" t="s">
        <v>16</v>
      </c>
      <c r="E52" s="24">
        <v>96380642.913036436</v>
      </c>
      <c r="F52" s="28">
        <v>456780.29816604947</v>
      </c>
    </row>
    <row r="53" spans="1:6" x14ac:dyDescent="0.25">
      <c r="A53" s="20">
        <v>44466</v>
      </c>
      <c r="B53" s="21">
        <f t="shared" si="0"/>
        <v>2021</v>
      </c>
      <c r="C53" s="21" t="s">
        <v>13</v>
      </c>
      <c r="D53" s="21" t="s">
        <v>14</v>
      </c>
      <c r="E53" s="24">
        <v>210048085.54331273</v>
      </c>
      <c r="F53" s="28">
        <v>755568.65303349902</v>
      </c>
    </row>
    <row r="54" spans="1:6" x14ac:dyDescent="0.25">
      <c r="A54" s="20">
        <v>44466</v>
      </c>
      <c r="B54" s="21">
        <f t="shared" si="0"/>
        <v>2021</v>
      </c>
      <c r="C54" s="21" t="s">
        <v>13</v>
      </c>
      <c r="D54" s="21" t="s">
        <v>15</v>
      </c>
      <c r="E54" s="24">
        <v>216413179.04462522</v>
      </c>
      <c r="F54" s="28">
        <v>778464.67282239289</v>
      </c>
    </row>
    <row r="55" spans="1:6" x14ac:dyDescent="0.25">
      <c r="A55" s="20">
        <v>44466</v>
      </c>
      <c r="B55" s="21">
        <f t="shared" si="0"/>
        <v>2021</v>
      </c>
      <c r="C55" s="21" t="s">
        <v>13</v>
      </c>
      <c r="D55" s="21" t="s">
        <v>16</v>
      </c>
      <c r="E55" s="24">
        <v>210048085.54331273</v>
      </c>
      <c r="F55" s="28">
        <v>755568.65303349902</v>
      </c>
    </row>
    <row r="56" spans="1:6" x14ac:dyDescent="0.25">
      <c r="A56" s="20">
        <v>44496</v>
      </c>
      <c r="B56" s="21">
        <f t="shared" si="0"/>
        <v>2021</v>
      </c>
      <c r="C56" s="21" t="s">
        <v>12</v>
      </c>
      <c r="D56" s="21" t="s">
        <v>14</v>
      </c>
      <c r="E56" s="24">
        <v>111360948.55437693</v>
      </c>
      <c r="F56" s="28">
        <v>527777.00736671535</v>
      </c>
    </row>
    <row r="57" spans="1:6" x14ac:dyDescent="0.25">
      <c r="A57" s="20">
        <v>44496</v>
      </c>
      <c r="B57" s="21">
        <f t="shared" si="0"/>
        <v>2021</v>
      </c>
      <c r="C57" s="21" t="s">
        <v>12</v>
      </c>
      <c r="D57" s="21" t="s">
        <v>15</v>
      </c>
      <c r="E57" s="24">
        <v>139201185.69297117</v>
      </c>
      <c r="F57" s="28">
        <v>659721.25920839421</v>
      </c>
    </row>
    <row r="58" spans="1:6" x14ac:dyDescent="0.25">
      <c r="A58" s="20">
        <v>44496</v>
      </c>
      <c r="B58" s="21">
        <f t="shared" si="0"/>
        <v>2021</v>
      </c>
      <c r="C58" s="21" t="s">
        <v>12</v>
      </c>
      <c r="D58" s="21" t="s">
        <v>16</v>
      </c>
      <c r="E58" s="24">
        <v>97440829.985079825</v>
      </c>
      <c r="F58" s="28">
        <v>461804.88144587592</v>
      </c>
    </row>
    <row r="59" spans="1:6" x14ac:dyDescent="0.25">
      <c r="A59" s="20">
        <v>44496</v>
      </c>
      <c r="B59" s="21">
        <f t="shared" si="0"/>
        <v>2021</v>
      </c>
      <c r="C59" s="21" t="s">
        <v>13</v>
      </c>
      <c r="D59" s="21" t="s">
        <v>14</v>
      </c>
      <c r="E59" s="24">
        <v>213303830.86923406</v>
      </c>
      <c r="F59" s="28">
        <v>767279.96715551824</v>
      </c>
    </row>
    <row r="60" spans="1:6" x14ac:dyDescent="0.25">
      <c r="A60" s="20">
        <v>44496</v>
      </c>
      <c r="B60" s="21">
        <f t="shared" si="0"/>
        <v>2021</v>
      </c>
      <c r="C60" s="21" t="s">
        <v>13</v>
      </c>
      <c r="D60" s="21" t="s">
        <v>15</v>
      </c>
      <c r="E60" s="24">
        <v>219767583.31981692</v>
      </c>
      <c r="F60" s="28">
        <v>790530.8752511401</v>
      </c>
    </row>
    <row r="61" spans="1:6" x14ac:dyDescent="0.25">
      <c r="A61" s="20">
        <v>44496</v>
      </c>
      <c r="B61" s="21">
        <f t="shared" si="0"/>
        <v>2021</v>
      </c>
      <c r="C61" s="21" t="s">
        <v>13</v>
      </c>
      <c r="D61" s="21" t="s">
        <v>16</v>
      </c>
      <c r="E61" s="24">
        <v>213303830.86923406</v>
      </c>
      <c r="F61" s="28">
        <v>767279.96715551824</v>
      </c>
    </row>
    <row r="62" spans="1:6" x14ac:dyDescent="0.25">
      <c r="A62" s="20">
        <v>44527</v>
      </c>
      <c r="B62" s="21">
        <f t="shared" si="0"/>
        <v>2021</v>
      </c>
      <c r="C62" s="21" t="s">
        <v>12</v>
      </c>
      <c r="D62" s="21" t="s">
        <v>14</v>
      </c>
      <c r="E62" s="24">
        <v>112585918.98847505</v>
      </c>
      <c r="F62" s="28">
        <v>533582.55444774916</v>
      </c>
    </row>
    <row r="63" spans="1:6" x14ac:dyDescent="0.25">
      <c r="A63" s="20">
        <v>44527</v>
      </c>
      <c r="B63" s="21">
        <f t="shared" si="0"/>
        <v>2021</v>
      </c>
      <c r="C63" s="21" t="s">
        <v>12</v>
      </c>
      <c r="D63" s="21" t="s">
        <v>15</v>
      </c>
      <c r="E63" s="24">
        <v>140732398.73559383</v>
      </c>
      <c r="F63" s="28">
        <v>666978.19305968645</v>
      </c>
    </row>
    <row r="64" spans="1:6" x14ac:dyDescent="0.25">
      <c r="A64" s="20">
        <v>44527</v>
      </c>
      <c r="B64" s="21">
        <f t="shared" si="0"/>
        <v>2021</v>
      </c>
      <c r="C64" s="21" t="s">
        <v>12</v>
      </c>
      <c r="D64" s="21" t="s">
        <v>16</v>
      </c>
      <c r="E64" s="24">
        <v>98512679.114915684</v>
      </c>
      <c r="F64" s="28">
        <v>466884.73514178052</v>
      </c>
    </row>
    <row r="65" spans="1:6" x14ac:dyDescent="0.25">
      <c r="A65" s="20">
        <v>44527</v>
      </c>
      <c r="B65" s="21">
        <f t="shared" si="0"/>
        <v>2021</v>
      </c>
      <c r="C65" s="21" t="s">
        <v>13</v>
      </c>
      <c r="D65" s="21" t="s">
        <v>14</v>
      </c>
      <c r="E65" s="24">
        <v>216610040.24770722</v>
      </c>
      <c r="F65" s="28">
        <v>779172.80664642889</v>
      </c>
    </row>
    <row r="66" spans="1:6" x14ac:dyDescent="0.25">
      <c r="A66" s="20">
        <v>44527</v>
      </c>
      <c r="B66" s="21">
        <f t="shared" si="0"/>
        <v>2021</v>
      </c>
      <c r="C66" s="21" t="s">
        <v>13</v>
      </c>
      <c r="D66" s="21" t="s">
        <v>15</v>
      </c>
      <c r="E66" s="24">
        <v>223173980.86127409</v>
      </c>
      <c r="F66" s="28">
        <v>802784.10381753277</v>
      </c>
    </row>
    <row r="67" spans="1:6" x14ac:dyDescent="0.25">
      <c r="A67" s="20">
        <v>44527</v>
      </c>
      <c r="B67" s="21">
        <f t="shared" ref="B67:B130" si="1">YEAR(A67)</f>
        <v>2021</v>
      </c>
      <c r="C67" s="21" t="s">
        <v>13</v>
      </c>
      <c r="D67" s="21" t="s">
        <v>16</v>
      </c>
      <c r="E67" s="24">
        <v>216610040.24770722</v>
      </c>
      <c r="F67" s="28">
        <v>779172.80664642889</v>
      </c>
    </row>
    <row r="68" spans="1:6" x14ac:dyDescent="0.25">
      <c r="A68" s="20">
        <v>44557</v>
      </c>
      <c r="B68" s="21">
        <f t="shared" si="1"/>
        <v>2021</v>
      </c>
      <c r="C68" s="21" t="s">
        <v>12</v>
      </c>
      <c r="D68" s="21" t="s">
        <v>14</v>
      </c>
      <c r="E68" s="24">
        <v>113824364.09734827</v>
      </c>
      <c r="F68" s="28">
        <v>539451.9625466743</v>
      </c>
    </row>
    <row r="69" spans="1:6" x14ac:dyDescent="0.25">
      <c r="A69" s="20">
        <v>44557</v>
      </c>
      <c r="B69" s="21">
        <f t="shared" si="1"/>
        <v>2021</v>
      </c>
      <c r="C69" s="21" t="s">
        <v>12</v>
      </c>
      <c r="D69" s="21" t="s">
        <v>15</v>
      </c>
      <c r="E69" s="24">
        <v>142280455.12168536</v>
      </c>
      <c r="F69" s="28">
        <v>674314.95318334294</v>
      </c>
    </row>
    <row r="70" spans="1:6" x14ac:dyDescent="0.25">
      <c r="A70" s="20">
        <v>44557</v>
      </c>
      <c r="B70" s="21">
        <f t="shared" si="1"/>
        <v>2021</v>
      </c>
      <c r="C70" s="21" t="s">
        <v>12</v>
      </c>
      <c r="D70" s="21" t="s">
        <v>16</v>
      </c>
      <c r="E70" s="24">
        <v>99596318.585179746</v>
      </c>
      <c r="F70" s="28">
        <v>472020.46722834004</v>
      </c>
    </row>
    <row r="71" spans="1:6" x14ac:dyDescent="0.25">
      <c r="A71" s="20">
        <v>44557</v>
      </c>
      <c r="B71" s="21">
        <f t="shared" si="1"/>
        <v>2021</v>
      </c>
      <c r="C71" s="21" t="s">
        <v>13</v>
      </c>
      <c r="D71" s="21" t="s">
        <v>14</v>
      </c>
      <c r="E71" s="24">
        <v>219967495.87154672</v>
      </c>
      <c r="F71" s="28">
        <v>791249.98514944862</v>
      </c>
    </row>
    <row r="72" spans="1:6" x14ac:dyDescent="0.25">
      <c r="A72" s="20">
        <v>44557</v>
      </c>
      <c r="B72" s="21">
        <f t="shared" si="1"/>
        <v>2021</v>
      </c>
      <c r="C72" s="21" t="s">
        <v>13</v>
      </c>
      <c r="D72" s="21" t="s">
        <v>15</v>
      </c>
      <c r="E72" s="24">
        <v>226633177.56462389</v>
      </c>
      <c r="F72" s="28">
        <v>815227.25742670463</v>
      </c>
    </row>
    <row r="73" spans="1:6" x14ac:dyDescent="0.25">
      <c r="A73" s="20">
        <v>44557</v>
      </c>
      <c r="B73" s="21">
        <f t="shared" si="1"/>
        <v>2021</v>
      </c>
      <c r="C73" s="21" t="s">
        <v>13</v>
      </c>
      <c r="D73" s="21" t="s">
        <v>16</v>
      </c>
      <c r="E73" s="24">
        <v>219967495.87154672</v>
      </c>
      <c r="F73" s="28">
        <v>791249.98514944862</v>
      </c>
    </row>
    <row r="74" spans="1:6" x14ac:dyDescent="0.25">
      <c r="A74" s="20">
        <v>44588</v>
      </c>
      <c r="B74" s="21">
        <f t="shared" si="1"/>
        <v>2022</v>
      </c>
      <c r="C74" s="21" t="s">
        <v>12</v>
      </c>
      <c r="D74" s="21" t="s">
        <v>14</v>
      </c>
      <c r="E74" s="24">
        <v>115076432.10241911</v>
      </c>
      <c r="F74" s="28">
        <v>545385.93413468776</v>
      </c>
    </row>
    <row r="75" spans="1:6" x14ac:dyDescent="0.25">
      <c r="A75" s="20">
        <v>44588</v>
      </c>
      <c r="B75" s="21">
        <f t="shared" si="1"/>
        <v>2022</v>
      </c>
      <c r="C75" s="21" t="s">
        <v>12</v>
      </c>
      <c r="D75" s="21" t="s">
        <v>15</v>
      </c>
      <c r="E75" s="24">
        <v>143845540.12802389</v>
      </c>
      <c r="F75" s="28">
        <v>681732.4176683597</v>
      </c>
    </row>
    <row r="76" spans="1:6" x14ac:dyDescent="0.25">
      <c r="A76" s="20">
        <v>44588</v>
      </c>
      <c r="B76" s="21">
        <f t="shared" si="1"/>
        <v>2022</v>
      </c>
      <c r="C76" s="21" t="s">
        <v>12</v>
      </c>
      <c r="D76" s="21" t="s">
        <v>16</v>
      </c>
      <c r="E76" s="24">
        <v>100691878.08961673</v>
      </c>
      <c r="F76" s="28">
        <v>477212.69236785179</v>
      </c>
    </row>
    <row r="77" spans="1:6" x14ac:dyDescent="0.25">
      <c r="A77" s="20">
        <v>44588</v>
      </c>
      <c r="B77" s="21">
        <f t="shared" si="1"/>
        <v>2022</v>
      </c>
      <c r="C77" s="21" t="s">
        <v>13</v>
      </c>
      <c r="D77" s="21" t="s">
        <v>14</v>
      </c>
      <c r="E77" s="24">
        <v>223376992.05755571</v>
      </c>
      <c r="F77" s="28">
        <v>803514.35991926503</v>
      </c>
    </row>
    <row r="78" spans="1:6" x14ac:dyDescent="0.25">
      <c r="A78" s="20">
        <v>44588</v>
      </c>
      <c r="B78" s="21">
        <f t="shared" si="1"/>
        <v>2022</v>
      </c>
      <c r="C78" s="21" t="s">
        <v>13</v>
      </c>
      <c r="D78" s="21" t="s">
        <v>15</v>
      </c>
      <c r="E78" s="24">
        <v>230145991.81687558</v>
      </c>
      <c r="F78" s="28">
        <v>827863.2799168186</v>
      </c>
    </row>
    <row r="79" spans="1:6" x14ac:dyDescent="0.25">
      <c r="A79" s="20">
        <v>44588</v>
      </c>
      <c r="B79" s="21">
        <f t="shared" si="1"/>
        <v>2022</v>
      </c>
      <c r="C79" s="21" t="s">
        <v>13</v>
      </c>
      <c r="D79" s="21" t="s">
        <v>16</v>
      </c>
      <c r="E79" s="24">
        <v>223376992.05755571</v>
      </c>
      <c r="F79" s="28">
        <v>803514.35991926503</v>
      </c>
    </row>
    <row r="80" spans="1:6" x14ac:dyDescent="0.25">
      <c r="A80" s="20">
        <v>44619</v>
      </c>
      <c r="B80" s="21">
        <f t="shared" si="1"/>
        <v>2022</v>
      </c>
      <c r="C80" s="21" t="s">
        <v>12</v>
      </c>
      <c r="D80" s="21" t="s">
        <v>14</v>
      </c>
      <c r="E80" s="24">
        <v>116342272.8555457</v>
      </c>
      <c r="F80" s="28">
        <v>551385.17941016925</v>
      </c>
    </row>
    <row r="81" spans="1:6" x14ac:dyDescent="0.25">
      <c r="A81" s="20">
        <v>44619</v>
      </c>
      <c r="B81" s="21">
        <f t="shared" si="1"/>
        <v>2022</v>
      </c>
      <c r="C81" s="21" t="s">
        <v>12</v>
      </c>
      <c r="D81" s="21" t="s">
        <v>15</v>
      </c>
      <c r="E81" s="24">
        <v>145427841.06943211</v>
      </c>
      <c r="F81" s="28">
        <v>689231.47426271159</v>
      </c>
    </row>
    <row r="82" spans="1:6" x14ac:dyDescent="0.25">
      <c r="A82" s="20">
        <v>44619</v>
      </c>
      <c r="B82" s="21">
        <f t="shared" si="1"/>
        <v>2022</v>
      </c>
      <c r="C82" s="21" t="s">
        <v>12</v>
      </c>
      <c r="D82" s="21" t="s">
        <v>16</v>
      </c>
      <c r="E82" s="24">
        <v>101799488.74860249</v>
      </c>
      <c r="F82" s="28">
        <v>482462.03198389808</v>
      </c>
    </row>
    <row r="83" spans="1:6" x14ac:dyDescent="0.25">
      <c r="A83" s="20">
        <v>44619</v>
      </c>
      <c r="B83" s="21">
        <f t="shared" si="1"/>
        <v>2022</v>
      </c>
      <c r="C83" s="21" t="s">
        <v>13</v>
      </c>
      <c r="D83" s="21" t="s">
        <v>14</v>
      </c>
      <c r="E83" s="24">
        <v>226839335.4344478</v>
      </c>
      <c r="F83" s="28">
        <v>815968.83249801374</v>
      </c>
    </row>
    <row r="84" spans="1:6" x14ac:dyDescent="0.25">
      <c r="A84" s="20">
        <v>44619</v>
      </c>
      <c r="B84" s="21">
        <f t="shared" si="1"/>
        <v>2022</v>
      </c>
      <c r="C84" s="21" t="s">
        <v>13</v>
      </c>
      <c r="D84" s="21" t="s">
        <v>15</v>
      </c>
      <c r="E84" s="24">
        <v>233713254.69003713</v>
      </c>
      <c r="F84" s="28">
        <v>840695.1607555293</v>
      </c>
    </row>
    <row r="85" spans="1:6" x14ac:dyDescent="0.25">
      <c r="A85" s="20">
        <v>44619</v>
      </c>
      <c r="B85" s="21">
        <f t="shared" si="1"/>
        <v>2022</v>
      </c>
      <c r="C85" s="21" t="s">
        <v>13</v>
      </c>
      <c r="D85" s="21" t="s">
        <v>16</v>
      </c>
      <c r="E85" s="24">
        <v>226839335.4344478</v>
      </c>
      <c r="F85" s="28">
        <v>815968.83249801374</v>
      </c>
    </row>
    <row r="86" spans="1:6" x14ac:dyDescent="0.25">
      <c r="A86" s="20">
        <v>44647</v>
      </c>
      <c r="B86" s="21">
        <f t="shared" si="1"/>
        <v>2022</v>
      </c>
      <c r="C86" s="21" t="s">
        <v>12</v>
      </c>
      <c r="D86" s="21" t="s">
        <v>14</v>
      </c>
      <c r="E86" s="24">
        <v>117622037.85695669</v>
      </c>
      <c r="F86" s="28">
        <v>557450.416383681</v>
      </c>
    </row>
    <row r="87" spans="1:6" x14ac:dyDescent="0.25">
      <c r="A87" s="20">
        <v>44647</v>
      </c>
      <c r="B87" s="21">
        <f t="shared" si="1"/>
        <v>2022</v>
      </c>
      <c r="C87" s="21" t="s">
        <v>12</v>
      </c>
      <c r="D87" s="21" t="s">
        <v>15</v>
      </c>
      <c r="E87" s="24">
        <v>147027547.32119587</v>
      </c>
      <c r="F87" s="28">
        <v>696813.02047960134</v>
      </c>
    </row>
    <row r="88" spans="1:6" x14ac:dyDescent="0.25">
      <c r="A88" s="20">
        <v>44647</v>
      </c>
      <c r="B88" s="21">
        <f t="shared" si="1"/>
        <v>2022</v>
      </c>
      <c r="C88" s="21" t="s">
        <v>12</v>
      </c>
      <c r="D88" s="21" t="s">
        <v>16</v>
      </c>
      <c r="E88" s="24">
        <v>102919283.12483712</v>
      </c>
      <c r="F88" s="28">
        <v>487769.11433572089</v>
      </c>
    </row>
    <row r="89" spans="1:6" x14ac:dyDescent="0.25">
      <c r="A89" s="20">
        <v>44647</v>
      </c>
      <c r="B89" s="21">
        <f t="shared" si="1"/>
        <v>2022</v>
      </c>
      <c r="C89" s="21" t="s">
        <v>13</v>
      </c>
      <c r="D89" s="21" t="s">
        <v>14</v>
      </c>
      <c r="E89" s="24">
        <v>230355345.13368177</v>
      </c>
      <c r="F89" s="28">
        <v>828616.34940173302</v>
      </c>
    </row>
    <row r="90" spans="1:6" x14ac:dyDescent="0.25">
      <c r="A90" s="20">
        <v>44647</v>
      </c>
      <c r="B90" s="21">
        <f t="shared" si="1"/>
        <v>2022</v>
      </c>
      <c r="C90" s="21" t="s">
        <v>13</v>
      </c>
      <c r="D90" s="21" t="s">
        <v>15</v>
      </c>
      <c r="E90" s="24">
        <v>237335810.13773274</v>
      </c>
      <c r="F90" s="28">
        <v>853725.93574724009</v>
      </c>
    </row>
    <row r="91" spans="1:6" x14ac:dyDescent="0.25">
      <c r="A91" s="20">
        <v>44647</v>
      </c>
      <c r="B91" s="21">
        <f t="shared" si="1"/>
        <v>2022</v>
      </c>
      <c r="C91" s="21" t="s">
        <v>13</v>
      </c>
      <c r="D91" s="21" t="s">
        <v>16</v>
      </c>
      <c r="E91" s="24">
        <v>230355345.13368177</v>
      </c>
      <c r="F91" s="28">
        <v>828616.34940173302</v>
      </c>
    </row>
    <row r="92" spans="1:6" x14ac:dyDescent="0.25">
      <c r="A92" s="20">
        <v>44678</v>
      </c>
      <c r="B92" s="21">
        <f t="shared" si="1"/>
        <v>2022</v>
      </c>
      <c r="C92" s="21" t="s">
        <v>12</v>
      </c>
      <c r="D92" s="21" t="s">
        <v>14</v>
      </c>
      <c r="E92" s="24">
        <v>118915880.2733832</v>
      </c>
      <c r="F92" s="28">
        <v>563582.3709639014</v>
      </c>
    </row>
    <row r="93" spans="1:6" x14ac:dyDescent="0.25">
      <c r="A93" s="20">
        <v>44678</v>
      </c>
      <c r="B93" s="21">
        <f t="shared" si="1"/>
        <v>2022</v>
      </c>
      <c r="C93" s="21" t="s">
        <v>12</v>
      </c>
      <c r="D93" s="21" t="s">
        <v>15</v>
      </c>
      <c r="E93" s="24">
        <v>148644850.34172902</v>
      </c>
      <c r="F93" s="28">
        <v>704477.96370487683</v>
      </c>
    </row>
    <row r="94" spans="1:6" x14ac:dyDescent="0.25">
      <c r="A94" s="20">
        <v>44678</v>
      </c>
      <c r="B94" s="21">
        <f t="shared" si="1"/>
        <v>2022</v>
      </c>
      <c r="C94" s="21" t="s">
        <v>12</v>
      </c>
      <c r="D94" s="21" t="s">
        <v>16</v>
      </c>
      <c r="E94" s="24">
        <v>104051395.23921031</v>
      </c>
      <c r="F94" s="28">
        <v>493134.5745934138</v>
      </c>
    </row>
    <row r="95" spans="1:6" x14ac:dyDescent="0.25">
      <c r="A95" s="20">
        <v>44678</v>
      </c>
      <c r="B95" s="21">
        <f t="shared" si="1"/>
        <v>2022</v>
      </c>
      <c r="C95" s="21" t="s">
        <v>13</v>
      </c>
      <c r="D95" s="21" t="s">
        <v>14</v>
      </c>
      <c r="E95" s="24">
        <v>233925852.98325387</v>
      </c>
      <c r="F95" s="28">
        <v>841459.90281745989</v>
      </c>
    </row>
    <row r="96" spans="1:6" x14ac:dyDescent="0.25">
      <c r="A96" s="20">
        <v>44678</v>
      </c>
      <c r="B96" s="21">
        <f t="shared" si="1"/>
        <v>2022</v>
      </c>
      <c r="C96" s="21" t="s">
        <v>13</v>
      </c>
      <c r="D96" s="21" t="s">
        <v>15</v>
      </c>
      <c r="E96" s="24">
        <v>241014515.19486761</v>
      </c>
      <c r="F96" s="28">
        <v>866958.6877513224</v>
      </c>
    </row>
    <row r="97" spans="1:6" x14ac:dyDescent="0.25">
      <c r="A97" s="20">
        <v>44678</v>
      </c>
      <c r="B97" s="21">
        <f t="shared" si="1"/>
        <v>2022</v>
      </c>
      <c r="C97" s="21" t="s">
        <v>13</v>
      </c>
      <c r="D97" s="21" t="s">
        <v>16</v>
      </c>
      <c r="E97" s="24">
        <v>233925852.98325387</v>
      </c>
      <c r="F97" s="28">
        <v>841459.90281745989</v>
      </c>
    </row>
    <row r="98" spans="1:6" x14ac:dyDescent="0.25">
      <c r="A98" s="20">
        <v>44708</v>
      </c>
      <c r="B98" s="21">
        <f t="shared" si="1"/>
        <v>2022</v>
      </c>
      <c r="C98" s="21" t="s">
        <v>12</v>
      </c>
      <c r="D98" s="21" t="s">
        <v>14</v>
      </c>
      <c r="E98" s="24">
        <v>120223954.9563904</v>
      </c>
      <c r="F98" s="28">
        <v>569781.7770445043</v>
      </c>
    </row>
    <row r="99" spans="1:6" x14ac:dyDescent="0.25">
      <c r="A99" s="20">
        <v>44708</v>
      </c>
      <c r="B99" s="21">
        <f t="shared" si="1"/>
        <v>2022</v>
      </c>
      <c r="C99" s="21" t="s">
        <v>12</v>
      </c>
      <c r="D99" s="21" t="s">
        <v>15</v>
      </c>
      <c r="E99" s="24">
        <v>150279943.69548801</v>
      </c>
      <c r="F99" s="28">
        <v>712227.2213056304</v>
      </c>
    </row>
    <row r="100" spans="1:6" x14ac:dyDescent="0.25">
      <c r="A100" s="20">
        <v>44708</v>
      </c>
      <c r="B100" s="21">
        <f t="shared" si="1"/>
        <v>2022</v>
      </c>
      <c r="C100" s="21" t="s">
        <v>12</v>
      </c>
      <c r="D100" s="21" t="s">
        <v>16</v>
      </c>
      <c r="E100" s="24">
        <v>105195960.58684161</v>
      </c>
      <c r="F100" s="28">
        <v>498559.05491394131</v>
      </c>
    </row>
    <row r="101" spans="1:6" x14ac:dyDescent="0.25">
      <c r="A101" s="20">
        <v>44708</v>
      </c>
      <c r="B101" s="21">
        <f t="shared" si="1"/>
        <v>2022</v>
      </c>
      <c r="C101" s="21" t="s">
        <v>13</v>
      </c>
      <c r="D101" s="21" t="s">
        <v>14</v>
      </c>
      <c r="E101" s="24">
        <v>237551703.70449433</v>
      </c>
      <c r="F101" s="28">
        <v>854502.53131113062</v>
      </c>
    </row>
    <row r="102" spans="1:6" x14ac:dyDescent="0.25">
      <c r="A102" s="20">
        <v>44708</v>
      </c>
      <c r="B102" s="21">
        <f t="shared" si="1"/>
        <v>2022</v>
      </c>
      <c r="C102" s="21" t="s">
        <v>13</v>
      </c>
      <c r="D102" s="21" t="s">
        <v>15</v>
      </c>
      <c r="E102" s="24">
        <v>244750240.18038809</v>
      </c>
      <c r="F102" s="28">
        <v>880396.547411468</v>
      </c>
    </row>
    <row r="103" spans="1:6" x14ac:dyDescent="0.25">
      <c r="A103" s="20">
        <v>44708</v>
      </c>
      <c r="B103" s="21">
        <f t="shared" si="1"/>
        <v>2022</v>
      </c>
      <c r="C103" s="21" t="s">
        <v>13</v>
      </c>
      <c r="D103" s="21" t="s">
        <v>16</v>
      </c>
      <c r="E103" s="24">
        <v>237551703.70449433</v>
      </c>
      <c r="F103" s="28">
        <v>854502.53131113062</v>
      </c>
    </row>
    <row r="104" spans="1:6" x14ac:dyDescent="0.25">
      <c r="A104" s="20">
        <v>44739</v>
      </c>
      <c r="B104" s="21">
        <f t="shared" si="1"/>
        <v>2022</v>
      </c>
      <c r="C104" s="21" t="s">
        <v>12</v>
      </c>
      <c r="D104" s="21" t="s">
        <v>14</v>
      </c>
      <c r="E104" s="24">
        <v>121546418.46091068</v>
      </c>
      <c r="F104" s="28">
        <v>576049.37659199385</v>
      </c>
    </row>
    <row r="105" spans="1:6" x14ac:dyDescent="0.25">
      <c r="A105" s="20">
        <v>44739</v>
      </c>
      <c r="B105" s="21">
        <f t="shared" si="1"/>
        <v>2022</v>
      </c>
      <c r="C105" s="21" t="s">
        <v>12</v>
      </c>
      <c r="D105" s="21" t="s">
        <v>15</v>
      </c>
      <c r="E105" s="24">
        <v>151933023.07613835</v>
      </c>
      <c r="F105" s="28">
        <v>720061.72073999234</v>
      </c>
    </row>
    <row r="106" spans="1:6" x14ac:dyDescent="0.25">
      <c r="A106" s="20">
        <v>44739</v>
      </c>
      <c r="B106" s="21">
        <f t="shared" si="1"/>
        <v>2022</v>
      </c>
      <c r="C106" s="21" t="s">
        <v>12</v>
      </c>
      <c r="D106" s="21" t="s">
        <v>16</v>
      </c>
      <c r="E106" s="24">
        <v>106353116.15329686</v>
      </c>
      <c r="F106" s="28">
        <v>504043.2045179946</v>
      </c>
    </row>
    <row r="107" spans="1:6" x14ac:dyDescent="0.25">
      <c r="A107" s="20">
        <v>44739</v>
      </c>
      <c r="B107" s="21">
        <f t="shared" si="1"/>
        <v>2022</v>
      </c>
      <c r="C107" s="21" t="s">
        <v>13</v>
      </c>
      <c r="D107" s="21" t="s">
        <v>14</v>
      </c>
      <c r="E107" s="24">
        <v>241233755.11191398</v>
      </c>
      <c r="F107" s="28">
        <v>867747.32054645324</v>
      </c>
    </row>
    <row r="108" spans="1:6" x14ac:dyDescent="0.25">
      <c r="A108" s="20">
        <v>44739</v>
      </c>
      <c r="B108" s="21">
        <f t="shared" si="1"/>
        <v>2022</v>
      </c>
      <c r="C108" s="21" t="s">
        <v>13</v>
      </c>
      <c r="D108" s="21" t="s">
        <v>15</v>
      </c>
      <c r="E108" s="24">
        <v>248543868.90318412</v>
      </c>
      <c r="F108" s="28">
        <v>894042.69389634579</v>
      </c>
    </row>
    <row r="109" spans="1:6" x14ac:dyDescent="0.25">
      <c r="A109" s="20">
        <v>44739</v>
      </c>
      <c r="B109" s="21">
        <f t="shared" si="1"/>
        <v>2022</v>
      </c>
      <c r="C109" s="21" t="s">
        <v>13</v>
      </c>
      <c r="D109" s="21" t="s">
        <v>16</v>
      </c>
      <c r="E109" s="24">
        <v>241233755.11191398</v>
      </c>
      <c r="F109" s="28">
        <v>867747.32054645324</v>
      </c>
    </row>
    <row r="110" spans="1:6" x14ac:dyDescent="0.25">
      <c r="A110" s="20">
        <v>44769</v>
      </c>
      <c r="B110" s="21">
        <f t="shared" si="1"/>
        <v>2022</v>
      </c>
      <c r="C110" s="21" t="s">
        <v>12</v>
      </c>
      <c r="D110" s="21" t="s">
        <v>14</v>
      </c>
      <c r="E110" s="24">
        <v>122883429.0639807</v>
      </c>
      <c r="F110" s="28">
        <v>582385.9197345057</v>
      </c>
    </row>
    <row r="111" spans="1:6" x14ac:dyDescent="0.25">
      <c r="A111" s="20">
        <v>44769</v>
      </c>
      <c r="B111" s="21">
        <f t="shared" si="1"/>
        <v>2022</v>
      </c>
      <c r="C111" s="21" t="s">
        <v>12</v>
      </c>
      <c r="D111" s="21" t="s">
        <v>15</v>
      </c>
      <c r="E111" s="24">
        <v>153604286.32997587</v>
      </c>
      <c r="F111" s="28">
        <v>727982.39966813207</v>
      </c>
    </row>
    <row r="112" spans="1:6" x14ac:dyDescent="0.25">
      <c r="A112" s="20">
        <v>44769</v>
      </c>
      <c r="B112" s="21">
        <f t="shared" si="1"/>
        <v>2022</v>
      </c>
      <c r="C112" s="21" t="s">
        <v>12</v>
      </c>
      <c r="D112" s="21" t="s">
        <v>16</v>
      </c>
      <c r="E112" s="24">
        <v>107523000.43098311</v>
      </c>
      <c r="F112" s="28">
        <v>509587.67976769246</v>
      </c>
    </row>
    <row r="113" spans="1:6" x14ac:dyDescent="0.25">
      <c r="A113" s="20">
        <v>44769</v>
      </c>
      <c r="B113" s="21">
        <f t="shared" si="1"/>
        <v>2022</v>
      </c>
      <c r="C113" s="21" t="s">
        <v>13</v>
      </c>
      <c r="D113" s="21" t="s">
        <v>14</v>
      </c>
      <c r="E113" s="24">
        <v>244972878.3161487</v>
      </c>
      <c r="F113" s="28">
        <v>881197.40401492338</v>
      </c>
    </row>
    <row r="114" spans="1:6" x14ac:dyDescent="0.25">
      <c r="A114" s="20">
        <v>44769</v>
      </c>
      <c r="B114" s="21">
        <f t="shared" si="1"/>
        <v>2022</v>
      </c>
      <c r="C114" s="21" t="s">
        <v>13</v>
      </c>
      <c r="D114" s="21" t="s">
        <v>15</v>
      </c>
      <c r="E114" s="24">
        <v>252396298.87118351</v>
      </c>
      <c r="F114" s="28">
        <v>907900.35565173929</v>
      </c>
    </row>
    <row r="115" spans="1:6" x14ac:dyDescent="0.25">
      <c r="A115" s="20">
        <v>44769</v>
      </c>
      <c r="B115" s="21">
        <f t="shared" si="1"/>
        <v>2022</v>
      </c>
      <c r="C115" s="21" t="s">
        <v>13</v>
      </c>
      <c r="D115" s="21" t="s">
        <v>16</v>
      </c>
      <c r="E115" s="24">
        <v>244972878.3161487</v>
      </c>
      <c r="F115" s="28">
        <v>881197.40401492338</v>
      </c>
    </row>
    <row r="116" spans="1:6" x14ac:dyDescent="0.25">
      <c r="A116" s="20">
        <v>44800</v>
      </c>
      <c r="B116" s="21">
        <f t="shared" si="1"/>
        <v>2022</v>
      </c>
      <c r="C116" s="21" t="s">
        <v>12</v>
      </c>
      <c r="D116" s="21" t="s">
        <v>14</v>
      </c>
      <c r="E116" s="24">
        <v>124235146.78368446</v>
      </c>
      <c r="F116" s="28">
        <v>588792.16485158517</v>
      </c>
    </row>
    <row r="117" spans="1:6" x14ac:dyDescent="0.25">
      <c r="A117" s="20">
        <v>44800</v>
      </c>
      <c r="B117" s="21">
        <f t="shared" si="1"/>
        <v>2022</v>
      </c>
      <c r="C117" s="21" t="s">
        <v>12</v>
      </c>
      <c r="D117" s="21" t="s">
        <v>15</v>
      </c>
      <c r="E117" s="24">
        <v>155293933.47960559</v>
      </c>
      <c r="F117" s="28">
        <v>735990.2060644814</v>
      </c>
    </row>
    <row r="118" spans="1:6" x14ac:dyDescent="0.25">
      <c r="A118" s="20">
        <v>44800</v>
      </c>
      <c r="B118" s="21">
        <f t="shared" si="1"/>
        <v>2022</v>
      </c>
      <c r="C118" s="21" t="s">
        <v>12</v>
      </c>
      <c r="D118" s="21" t="s">
        <v>16</v>
      </c>
      <c r="E118" s="24">
        <v>108705753.43572392</v>
      </c>
      <c r="F118" s="28">
        <v>515193.14424513699</v>
      </c>
    </row>
    <row r="119" spans="1:6" x14ac:dyDescent="0.25">
      <c r="A119" s="20">
        <v>44800</v>
      </c>
      <c r="B119" s="21">
        <f t="shared" si="1"/>
        <v>2022</v>
      </c>
      <c r="C119" s="21" t="s">
        <v>13</v>
      </c>
      <c r="D119" s="21" t="s">
        <v>14</v>
      </c>
      <c r="E119" s="24">
        <v>248769957.93004903</v>
      </c>
      <c r="F119" s="28">
        <v>894855.9637771548</v>
      </c>
    </row>
    <row r="120" spans="1:6" x14ac:dyDescent="0.25">
      <c r="A120" s="20">
        <v>44800</v>
      </c>
      <c r="B120" s="21">
        <f t="shared" si="1"/>
        <v>2022</v>
      </c>
      <c r="C120" s="21" t="s">
        <v>13</v>
      </c>
      <c r="D120" s="21" t="s">
        <v>15</v>
      </c>
      <c r="E120" s="24">
        <v>256308441.50368688</v>
      </c>
      <c r="F120" s="28">
        <v>921972.81116434128</v>
      </c>
    </row>
    <row r="121" spans="1:6" x14ac:dyDescent="0.25">
      <c r="A121" s="20">
        <v>44800</v>
      </c>
      <c r="B121" s="21">
        <f t="shared" si="1"/>
        <v>2022</v>
      </c>
      <c r="C121" s="21" t="s">
        <v>13</v>
      </c>
      <c r="D121" s="21" t="s">
        <v>16</v>
      </c>
      <c r="E121" s="24">
        <v>248769957.93004903</v>
      </c>
      <c r="F121" s="28">
        <v>894855.9637771548</v>
      </c>
    </row>
    <row r="122" spans="1:6" x14ac:dyDescent="0.25">
      <c r="A122" s="20">
        <v>44831</v>
      </c>
      <c r="B122" s="21">
        <f t="shared" si="1"/>
        <v>2022</v>
      </c>
      <c r="C122" s="21" t="s">
        <v>12</v>
      </c>
      <c r="D122" s="21" t="s">
        <v>14</v>
      </c>
      <c r="E122" s="24">
        <v>125601733.39830498</v>
      </c>
      <c r="F122" s="28">
        <v>595268.87866495259</v>
      </c>
    </row>
    <row r="123" spans="1:6" x14ac:dyDescent="0.25">
      <c r="A123" s="20">
        <v>44831</v>
      </c>
      <c r="B123" s="21">
        <f t="shared" si="1"/>
        <v>2022</v>
      </c>
      <c r="C123" s="21" t="s">
        <v>12</v>
      </c>
      <c r="D123" s="21" t="s">
        <v>15</v>
      </c>
      <c r="E123" s="24">
        <v>157002166.74788123</v>
      </c>
      <c r="F123" s="28">
        <v>744086.09833119065</v>
      </c>
    </row>
    <row r="124" spans="1:6" x14ac:dyDescent="0.25">
      <c r="A124" s="20">
        <v>44831</v>
      </c>
      <c r="B124" s="21">
        <f t="shared" si="1"/>
        <v>2022</v>
      </c>
      <c r="C124" s="21" t="s">
        <v>12</v>
      </c>
      <c r="D124" s="21" t="s">
        <v>16</v>
      </c>
      <c r="E124" s="24">
        <v>109901516.72351687</v>
      </c>
      <c r="F124" s="28">
        <v>520860.2688318335</v>
      </c>
    </row>
    <row r="125" spans="1:6" x14ac:dyDescent="0.25">
      <c r="A125" s="20">
        <v>44831</v>
      </c>
      <c r="B125" s="21">
        <f t="shared" si="1"/>
        <v>2022</v>
      </c>
      <c r="C125" s="21" t="s">
        <v>13</v>
      </c>
      <c r="D125" s="21" t="s">
        <v>14</v>
      </c>
      <c r="E125" s="24">
        <v>252625892.2779648</v>
      </c>
      <c r="F125" s="28">
        <v>908726.23121570074</v>
      </c>
    </row>
    <row r="126" spans="1:6" x14ac:dyDescent="0.25">
      <c r="A126" s="20">
        <v>44831</v>
      </c>
      <c r="B126" s="21">
        <f t="shared" si="1"/>
        <v>2022</v>
      </c>
      <c r="C126" s="21" t="s">
        <v>13</v>
      </c>
      <c r="D126" s="21" t="s">
        <v>15</v>
      </c>
      <c r="E126" s="24">
        <v>260281222.34699404</v>
      </c>
      <c r="F126" s="28">
        <v>936263.3897373887</v>
      </c>
    </row>
    <row r="127" spans="1:6" x14ac:dyDescent="0.25">
      <c r="A127" s="20">
        <v>44831</v>
      </c>
      <c r="B127" s="21">
        <f t="shared" si="1"/>
        <v>2022</v>
      </c>
      <c r="C127" s="21" t="s">
        <v>13</v>
      </c>
      <c r="D127" s="21" t="s">
        <v>16</v>
      </c>
      <c r="E127" s="24">
        <v>252625892.2779648</v>
      </c>
      <c r="F127" s="28">
        <v>908726.23121570074</v>
      </c>
    </row>
    <row r="128" spans="1:6" x14ac:dyDescent="0.25">
      <c r="A128" s="20">
        <v>44861</v>
      </c>
      <c r="B128" s="21">
        <f t="shared" si="1"/>
        <v>2022</v>
      </c>
      <c r="C128" s="21" t="s">
        <v>12</v>
      </c>
      <c r="D128" s="21" t="s">
        <v>14</v>
      </c>
      <c r="E128" s="24">
        <v>126983352.46568632</v>
      </c>
      <c r="F128" s="28">
        <v>601816.83633026702</v>
      </c>
    </row>
    <row r="129" spans="1:6" x14ac:dyDescent="0.25">
      <c r="A129" s="20">
        <v>44861</v>
      </c>
      <c r="B129" s="21">
        <f t="shared" si="1"/>
        <v>2022</v>
      </c>
      <c r="C129" s="21" t="s">
        <v>12</v>
      </c>
      <c r="D129" s="21" t="s">
        <v>15</v>
      </c>
      <c r="E129" s="24">
        <v>158729190.5821079</v>
      </c>
      <c r="F129" s="28">
        <v>752271.0454128338</v>
      </c>
    </row>
    <row r="130" spans="1:6" x14ac:dyDescent="0.25">
      <c r="A130" s="20">
        <v>44861</v>
      </c>
      <c r="B130" s="21">
        <f t="shared" si="1"/>
        <v>2022</v>
      </c>
      <c r="C130" s="21" t="s">
        <v>12</v>
      </c>
      <c r="D130" s="21" t="s">
        <v>16</v>
      </c>
      <c r="E130" s="24">
        <v>111110433.40747555</v>
      </c>
      <c r="F130" s="28">
        <v>526589.73178898368</v>
      </c>
    </row>
    <row r="131" spans="1:6" x14ac:dyDescent="0.25">
      <c r="A131" s="20">
        <v>44861</v>
      </c>
      <c r="B131" s="21">
        <f t="shared" ref="B131:B194" si="2">YEAR(A131)</f>
        <v>2022</v>
      </c>
      <c r="C131" s="21" t="s">
        <v>13</v>
      </c>
      <c r="D131" s="21" t="s">
        <v>14</v>
      </c>
      <c r="E131" s="24">
        <v>256541593.6082733</v>
      </c>
      <c r="F131" s="28">
        <v>922811.48779954424</v>
      </c>
    </row>
    <row r="132" spans="1:6" x14ac:dyDescent="0.25">
      <c r="A132" s="20">
        <v>44861</v>
      </c>
      <c r="B132" s="21">
        <f t="shared" si="2"/>
        <v>2022</v>
      </c>
      <c r="C132" s="21" t="s">
        <v>13</v>
      </c>
      <c r="D132" s="21" t="s">
        <v>15</v>
      </c>
      <c r="E132" s="24">
        <v>264315581.29337248</v>
      </c>
      <c r="F132" s="28">
        <v>950775.47227831837</v>
      </c>
    </row>
    <row r="133" spans="1:6" x14ac:dyDescent="0.25">
      <c r="A133" s="20">
        <v>44861</v>
      </c>
      <c r="B133" s="21">
        <f t="shared" si="2"/>
        <v>2022</v>
      </c>
      <c r="C133" s="21" t="s">
        <v>13</v>
      </c>
      <c r="D133" s="21" t="s">
        <v>16</v>
      </c>
      <c r="E133" s="24">
        <v>256541593.6082733</v>
      </c>
      <c r="F133" s="28">
        <v>922811.48779954424</v>
      </c>
    </row>
    <row r="134" spans="1:6" x14ac:dyDescent="0.25">
      <c r="A134" s="20">
        <v>44892</v>
      </c>
      <c r="B134" s="21">
        <f t="shared" si="2"/>
        <v>2022</v>
      </c>
      <c r="C134" s="21" t="s">
        <v>12</v>
      </c>
      <c r="D134" s="21" t="s">
        <v>14</v>
      </c>
      <c r="E134" s="24">
        <v>128380169.34280886</v>
      </c>
      <c r="F134" s="28">
        <v>608436.82152989984</v>
      </c>
    </row>
    <row r="135" spans="1:6" x14ac:dyDescent="0.25">
      <c r="A135" s="20">
        <v>44892</v>
      </c>
      <c r="B135" s="21">
        <f t="shared" si="2"/>
        <v>2022</v>
      </c>
      <c r="C135" s="21" t="s">
        <v>12</v>
      </c>
      <c r="D135" s="21" t="s">
        <v>15</v>
      </c>
      <c r="E135" s="24">
        <v>160475211.67851108</v>
      </c>
      <c r="F135" s="28">
        <v>760546.02691237489</v>
      </c>
    </row>
    <row r="136" spans="1:6" x14ac:dyDescent="0.25">
      <c r="A136" s="20">
        <v>44892</v>
      </c>
      <c r="B136" s="21">
        <f t="shared" si="2"/>
        <v>2022</v>
      </c>
      <c r="C136" s="21" t="s">
        <v>12</v>
      </c>
      <c r="D136" s="21" t="s">
        <v>16</v>
      </c>
      <c r="E136" s="24">
        <v>112332648.17495777</v>
      </c>
      <c r="F136" s="28">
        <v>532382.21883866237</v>
      </c>
    </row>
    <row r="137" spans="1:6" x14ac:dyDescent="0.25">
      <c r="A137" s="20">
        <v>44892</v>
      </c>
      <c r="B137" s="21">
        <f t="shared" si="2"/>
        <v>2022</v>
      </c>
      <c r="C137" s="21" t="s">
        <v>13</v>
      </c>
      <c r="D137" s="21" t="s">
        <v>14</v>
      </c>
      <c r="E137" s="24">
        <v>260517988.30920157</v>
      </c>
      <c r="F137" s="28">
        <v>937115.06586043723</v>
      </c>
    </row>
    <row r="138" spans="1:6" x14ac:dyDescent="0.25">
      <c r="A138" s="20">
        <v>44892</v>
      </c>
      <c r="B138" s="21">
        <f t="shared" si="2"/>
        <v>2022</v>
      </c>
      <c r="C138" s="21" t="s">
        <v>13</v>
      </c>
      <c r="D138" s="21" t="s">
        <v>15</v>
      </c>
      <c r="E138" s="24">
        <v>268412472.8034198</v>
      </c>
      <c r="F138" s="28">
        <v>965512.49209863239</v>
      </c>
    </row>
    <row r="139" spans="1:6" x14ac:dyDescent="0.25">
      <c r="A139" s="20">
        <v>44892</v>
      </c>
      <c r="B139" s="21">
        <f t="shared" si="2"/>
        <v>2022</v>
      </c>
      <c r="C139" s="21" t="s">
        <v>13</v>
      </c>
      <c r="D139" s="21" t="s">
        <v>16</v>
      </c>
      <c r="E139" s="24">
        <v>260517988.30920157</v>
      </c>
      <c r="F139" s="28">
        <v>937115.06586043723</v>
      </c>
    </row>
    <row r="140" spans="1:6" x14ac:dyDescent="0.25">
      <c r="A140" s="20">
        <v>44922</v>
      </c>
      <c r="B140" s="21">
        <f t="shared" si="2"/>
        <v>2022</v>
      </c>
      <c r="C140" s="21" t="s">
        <v>12</v>
      </c>
      <c r="D140" s="21" t="s">
        <v>14</v>
      </c>
      <c r="E140" s="24">
        <v>129792351.20557974</v>
      </c>
      <c r="F140" s="28">
        <v>615129.62656672869</v>
      </c>
    </row>
    <row r="141" spans="1:6" x14ac:dyDescent="0.25">
      <c r="A141" s="20">
        <v>44922</v>
      </c>
      <c r="B141" s="21">
        <f t="shared" si="2"/>
        <v>2022</v>
      </c>
      <c r="C141" s="21" t="s">
        <v>12</v>
      </c>
      <c r="D141" s="21" t="s">
        <v>15</v>
      </c>
      <c r="E141" s="24">
        <v>162240439.0069747</v>
      </c>
      <c r="F141" s="28">
        <v>768912.03320841084</v>
      </c>
    </row>
    <row r="142" spans="1:6" x14ac:dyDescent="0.25">
      <c r="A142" s="20">
        <v>44922</v>
      </c>
      <c r="B142" s="21">
        <f t="shared" si="2"/>
        <v>2022</v>
      </c>
      <c r="C142" s="21" t="s">
        <v>12</v>
      </c>
      <c r="D142" s="21" t="s">
        <v>16</v>
      </c>
      <c r="E142" s="24">
        <v>113568307.30488229</v>
      </c>
      <c r="F142" s="28">
        <v>538238.42324588762</v>
      </c>
    </row>
    <row r="143" spans="1:6" x14ac:dyDescent="0.25">
      <c r="A143" s="20">
        <v>44922</v>
      </c>
      <c r="B143" s="21">
        <f t="shared" si="2"/>
        <v>2022</v>
      </c>
      <c r="C143" s="21" t="s">
        <v>13</v>
      </c>
      <c r="D143" s="21" t="s">
        <v>14</v>
      </c>
      <c r="E143" s="24">
        <v>264556017.12799418</v>
      </c>
      <c r="F143" s="28">
        <v>951640.34938127408</v>
      </c>
    </row>
    <row r="144" spans="1:6" x14ac:dyDescent="0.25">
      <c r="A144" s="20">
        <v>44922</v>
      </c>
      <c r="B144" s="21">
        <f t="shared" si="2"/>
        <v>2022</v>
      </c>
      <c r="C144" s="21" t="s">
        <v>13</v>
      </c>
      <c r="D144" s="21" t="s">
        <v>15</v>
      </c>
      <c r="E144" s="24">
        <v>272572866.13187283</v>
      </c>
      <c r="F144" s="28">
        <v>980477.93572616123</v>
      </c>
    </row>
    <row r="145" spans="1:6" x14ac:dyDescent="0.25">
      <c r="A145" s="20">
        <v>44922</v>
      </c>
      <c r="B145" s="21">
        <f t="shared" si="2"/>
        <v>2022</v>
      </c>
      <c r="C145" s="21" t="s">
        <v>13</v>
      </c>
      <c r="D145" s="21" t="s">
        <v>16</v>
      </c>
      <c r="E145" s="24">
        <v>264556017.12799418</v>
      </c>
      <c r="F145" s="28">
        <v>951640.34938127408</v>
      </c>
    </row>
    <row r="146" spans="1:6" x14ac:dyDescent="0.25">
      <c r="A146" s="20">
        <v>44953</v>
      </c>
      <c r="B146" s="21">
        <f t="shared" si="2"/>
        <v>2023</v>
      </c>
      <c r="C146" s="21" t="s">
        <v>12</v>
      </c>
      <c r="D146" s="21" t="s">
        <v>14</v>
      </c>
      <c r="E146" s="24">
        <v>131220067.0688411</v>
      </c>
      <c r="F146" s="28">
        <v>621896.05245896254</v>
      </c>
    </row>
    <row r="147" spans="1:6" x14ac:dyDescent="0.25">
      <c r="A147" s="20">
        <v>44953</v>
      </c>
      <c r="B147" s="21">
        <f t="shared" si="2"/>
        <v>2023</v>
      </c>
      <c r="C147" s="21" t="s">
        <v>12</v>
      </c>
      <c r="D147" s="21" t="s">
        <v>15</v>
      </c>
      <c r="E147" s="24">
        <v>164025083.83605137</v>
      </c>
      <c r="F147" s="28">
        <v>777370.06557370326</v>
      </c>
    </row>
    <row r="148" spans="1:6" x14ac:dyDescent="0.25">
      <c r="A148" s="20">
        <v>44953</v>
      </c>
      <c r="B148" s="21">
        <f t="shared" si="2"/>
        <v>2023</v>
      </c>
      <c r="C148" s="21" t="s">
        <v>12</v>
      </c>
      <c r="D148" s="21" t="s">
        <v>16</v>
      </c>
      <c r="E148" s="24">
        <v>114817558.68523596</v>
      </c>
      <c r="F148" s="28">
        <v>544159.04590159236</v>
      </c>
    </row>
    <row r="149" spans="1:6" x14ac:dyDescent="0.25">
      <c r="A149" s="20">
        <v>44953</v>
      </c>
      <c r="B149" s="21">
        <f t="shared" si="2"/>
        <v>2023</v>
      </c>
      <c r="C149" s="21" t="s">
        <v>13</v>
      </c>
      <c r="D149" s="21" t="s">
        <v>14</v>
      </c>
      <c r="E149" s="24">
        <v>268656635.39347816</v>
      </c>
      <c r="F149" s="28">
        <v>966390.77479668392</v>
      </c>
    </row>
    <row r="150" spans="1:6" x14ac:dyDescent="0.25">
      <c r="A150" s="20">
        <v>44953</v>
      </c>
      <c r="B150" s="21">
        <f t="shared" si="2"/>
        <v>2023</v>
      </c>
      <c r="C150" s="21" t="s">
        <v>13</v>
      </c>
      <c r="D150" s="21" t="s">
        <v>15</v>
      </c>
      <c r="E150" s="24">
        <v>276797745.55691689</v>
      </c>
      <c r="F150" s="28">
        <v>995675.34372991684</v>
      </c>
    </row>
    <row r="151" spans="1:6" x14ac:dyDescent="0.25">
      <c r="A151" s="20">
        <v>44953</v>
      </c>
      <c r="B151" s="21">
        <f t="shared" si="2"/>
        <v>2023</v>
      </c>
      <c r="C151" s="21" t="s">
        <v>13</v>
      </c>
      <c r="D151" s="21" t="s">
        <v>16</v>
      </c>
      <c r="E151" s="24">
        <v>268656635.39347816</v>
      </c>
      <c r="F151" s="28">
        <v>966390.77479668392</v>
      </c>
    </row>
    <row r="152" spans="1:6" x14ac:dyDescent="0.25">
      <c r="A152" s="20">
        <v>44984</v>
      </c>
      <c r="B152" s="21">
        <f t="shared" si="2"/>
        <v>2023</v>
      </c>
      <c r="C152" s="21" t="s">
        <v>12</v>
      </c>
      <c r="D152" s="21" t="s">
        <v>14</v>
      </c>
      <c r="E152" s="24">
        <v>132663487.80659834</v>
      </c>
      <c r="F152" s="28">
        <v>628736.90903601109</v>
      </c>
    </row>
    <row r="153" spans="1:6" x14ac:dyDescent="0.25">
      <c r="A153" s="20">
        <v>44984</v>
      </c>
      <c r="B153" s="21">
        <f t="shared" si="2"/>
        <v>2023</v>
      </c>
      <c r="C153" s="21" t="s">
        <v>12</v>
      </c>
      <c r="D153" s="21" t="s">
        <v>15</v>
      </c>
      <c r="E153" s="24">
        <v>165829359.75824794</v>
      </c>
      <c r="F153" s="28">
        <v>785921.13629501394</v>
      </c>
    </row>
    <row r="154" spans="1:6" x14ac:dyDescent="0.25">
      <c r="A154" s="20">
        <v>44984</v>
      </c>
      <c r="B154" s="21">
        <f t="shared" si="2"/>
        <v>2023</v>
      </c>
      <c r="C154" s="21" t="s">
        <v>12</v>
      </c>
      <c r="D154" s="21" t="s">
        <v>16</v>
      </c>
      <c r="E154" s="24">
        <v>116080551.83077356</v>
      </c>
      <c r="F154" s="28">
        <v>550144.79540650977</v>
      </c>
    </row>
    <row r="155" spans="1:6" x14ac:dyDescent="0.25">
      <c r="A155" s="20">
        <v>44984</v>
      </c>
      <c r="B155" s="21">
        <f t="shared" si="2"/>
        <v>2023</v>
      </c>
      <c r="C155" s="21" t="s">
        <v>13</v>
      </c>
      <c r="D155" s="21" t="s">
        <v>14</v>
      </c>
      <c r="E155" s="24">
        <v>272820813.24207705</v>
      </c>
      <c r="F155" s="28">
        <v>981369.83180603257</v>
      </c>
    </row>
    <row r="156" spans="1:6" x14ac:dyDescent="0.25">
      <c r="A156" s="20">
        <v>44984</v>
      </c>
      <c r="B156" s="21">
        <f t="shared" si="2"/>
        <v>2023</v>
      </c>
      <c r="C156" s="21" t="s">
        <v>13</v>
      </c>
      <c r="D156" s="21" t="s">
        <v>15</v>
      </c>
      <c r="E156" s="24">
        <v>281088110.61304909</v>
      </c>
      <c r="F156" s="28">
        <v>1011108.3115577305</v>
      </c>
    </row>
    <row r="157" spans="1:6" x14ac:dyDescent="0.25">
      <c r="A157" s="20">
        <v>44984</v>
      </c>
      <c r="B157" s="21">
        <f t="shared" si="2"/>
        <v>2023</v>
      </c>
      <c r="C157" s="21" t="s">
        <v>13</v>
      </c>
      <c r="D157" s="21" t="s">
        <v>16</v>
      </c>
      <c r="E157" s="24">
        <v>272820813.24207705</v>
      </c>
      <c r="F157" s="28">
        <v>981369.83180603257</v>
      </c>
    </row>
    <row r="158" spans="1:6" x14ac:dyDescent="0.25">
      <c r="A158" s="20">
        <v>45012</v>
      </c>
      <c r="B158" s="21">
        <f t="shared" si="2"/>
        <v>2023</v>
      </c>
      <c r="C158" s="21" t="s">
        <v>12</v>
      </c>
      <c r="D158" s="21" t="s">
        <v>14</v>
      </c>
      <c r="E158" s="24">
        <v>134122786.17247091</v>
      </c>
      <c r="F158" s="28">
        <v>635653.01503540715</v>
      </c>
    </row>
    <row r="159" spans="1:6" x14ac:dyDescent="0.25">
      <c r="A159" s="20">
        <v>45012</v>
      </c>
      <c r="B159" s="21">
        <f t="shared" si="2"/>
        <v>2023</v>
      </c>
      <c r="C159" s="21" t="s">
        <v>12</v>
      </c>
      <c r="D159" s="21" t="s">
        <v>15</v>
      </c>
      <c r="E159" s="24">
        <v>167653482.71558866</v>
      </c>
      <c r="F159" s="28">
        <v>794566.26879425906</v>
      </c>
    </row>
    <row r="160" spans="1:6" x14ac:dyDescent="0.25">
      <c r="A160" s="20">
        <v>45012</v>
      </c>
      <c r="B160" s="21">
        <f t="shared" si="2"/>
        <v>2023</v>
      </c>
      <c r="C160" s="21" t="s">
        <v>12</v>
      </c>
      <c r="D160" s="21" t="s">
        <v>16</v>
      </c>
      <c r="E160" s="24">
        <v>117357437.90091206</v>
      </c>
      <c r="F160" s="28">
        <v>556196.38815598132</v>
      </c>
    </row>
    <row r="161" spans="1:6" x14ac:dyDescent="0.25">
      <c r="A161" s="20">
        <v>45012</v>
      </c>
      <c r="B161" s="21">
        <f t="shared" si="2"/>
        <v>2023</v>
      </c>
      <c r="C161" s="21" t="s">
        <v>13</v>
      </c>
      <c r="D161" s="21" t="s">
        <v>14</v>
      </c>
      <c r="E161" s="24">
        <v>277049535.84732926</v>
      </c>
      <c r="F161" s="28">
        <v>996581.06419902621</v>
      </c>
    </row>
    <row r="162" spans="1:6" x14ac:dyDescent="0.25">
      <c r="A162" s="20">
        <v>45012</v>
      </c>
      <c r="B162" s="21">
        <f t="shared" si="2"/>
        <v>2023</v>
      </c>
      <c r="C162" s="21" t="s">
        <v>13</v>
      </c>
      <c r="D162" s="21" t="s">
        <v>15</v>
      </c>
      <c r="E162" s="24">
        <v>285444976.32755136</v>
      </c>
      <c r="F162" s="28">
        <v>1026780.4903868755</v>
      </c>
    </row>
    <row r="163" spans="1:6" x14ac:dyDescent="0.25">
      <c r="A163" s="20">
        <v>45012</v>
      </c>
      <c r="B163" s="21">
        <f t="shared" si="2"/>
        <v>2023</v>
      </c>
      <c r="C163" s="21" t="s">
        <v>13</v>
      </c>
      <c r="D163" s="21" t="s">
        <v>16</v>
      </c>
      <c r="E163" s="24">
        <v>277049535.84732926</v>
      </c>
      <c r="F163" s="28">
        <v>996581.06419902621</v>
      </c>
    </row>
    <row r="164" spans="1:6" x14ac:dyDescent="0.25">
      <c r="A164" s="20">
        <v>45043</v>
      </c>
      <c r="B164" s="21">
        <f t="shared" si="2"/>
        <v>2023</v>
      </c>
      <c r="C164" s="21" t="s">
        <v>12</v>
      </c>
      <c r="D164" s="21" t="s">
        <v>14</v>
      </c>
      <c r="E164" s="24">
        <v>135598136.82036808</v>
      </c>
      <c r="F164" s="28">
        <v>642645.19820079661</v>
      </c>
    </row>
    <row r="165" spans="1:6" x14ac:dyDescent="0.25">
      <c r="A165" s="20">
        <v>45043</v>
      </c>
      <c r="B165" s="21">
        <f t="shared" si="2"/>
        <v>2023</v>
      </c>
      <c r="C165" s="21" t="s">
        <v>12</v>
      </c>
      <c r="D165" s="21" t="s">
        <v>15</v>
      </c>
      <c r="E165" s="24">
        <v>169497671.02546012</v>
      </c>
      <c r="F165" s="28">
        <v>803306.4977509958</v>
      </c>
    </row>
    <row r="166" spans="1:6" x14ac:dyDescent="0.25">
      <c r="A166" s="20">
        <v>45043</v>
      </c>
      <c r="B166" s="21">
        <f t="shared" si="2"/>
        <v>2023</v>
      </c>
      <c r="C166" s="21" t="s">
        <v>12</v>
      </c>
      <c r="D166" s="21" t="s">
        <v>16</v>
      </c>
      <c r="E166" s="24">
        <v>118648369.71782207</v>
      </c>
      <c r="F166" s="28">
        <v>562314.54842569714</v>
      </c>
    </row>
    <row r="167" spans="1:6" x14ac:dyDescent="0.25">
      <c r="A167" s="20">
        <v>45043</v>
      </c>
      <c r="B167" s="21">
        <f t="shared" si="2"/>
        <v>2023</v>
      </c>
      <c r="C167" s="21" t="s">
        <v>13</v>
      </c>
      <c r="D167" s="21" t="s">
        <v>14</v>
      </c>
      <c r="E167" s="24">
        <v>281343803.65296292</v>
      </c>
      <c r="F167" s="28">
        <v>1012028.0706941112</v>
      </c>
    </row>
    <row r="168" spans="1:6" x14ac:dyDescent="0.25">
      <c r="A168" s="20">
        <v>45043</v>
      </c>
      <c r="B168" s="21">
        <f t="shared" si="2"/>
        <v>2023</v>
      </c>
      <c r="C168" s="21" t="s">
        <v>13</v>
      </c>
      <c r="D168" s="21" t="s">
        <v>15</v>
      </c>
      <c r="E168" s="24">
        <v>289869373.46062845</v>
      </c>
      <c r="F168" s="28">
        <v>1042695.5879878722</v>
      </c>
    </row>
    <row r="169" spans="1:6" x14ac:dyDescent="0.25">
      <c r="A169" s="20">
        <v>45043</v>
      </c>
      <c r="B169" s="21">
        <f t="shared" si="2"/>
        <v>2023</v>
      </c>
      <c r="C169" s="21" t="s">
        <v>13</v>
      </c>
      <c r="D169" s="21" t="s">
        <v>16</v>
      </c>
      <c r="E169" s="24">
        <v>281343803.65296292</v>
      </c>
      <c r="F169" s="28">
        <v>1012028.0706941112</v>
      </c>
    </row>
    <row r="170" spans="1:6" x14ac:dyDescent="0.25">
      <c r="A170" s="20">
        <v>45073</v>
      </c>
      <c r="B170" s="21">
        <f t="shared" si="2"/>
        <v>2023</v>
      </c>
      <c r="C170" s="21" t="s">
        <v>12</v>
      </c>
      <c r="D170" s="21" t="s">
        <v>14</v>
      </c>
      <c r="E170" s="24">
        <v>137089716.32539213</v>
      </c>
      <c r="F170" s="28">
        <v>649714.29538100539</v>
      </c>
    </row>
    <row r="171" spans="1:6" x14ac:dyDescent="0.25">
      <c r="A171" s="20">
        <v>45073</v>
      </c>
      <c r="B171" s="21">
        <f t="shared" si="2"/>
        <v>2023</v>
      </c>
      <c r="C171" s="21" t="s">
        <v>12</v>
      </c>
      <c r="D171" s="21" t="s">
        <v>15</v>
      </c>
      <c r="E171" s="24">
        <v>171362145.40674019</v>
      </c>
      <c r="F171" s="28">
        <v>812142.86922625673</v>
      </c>
    </row>
    <row r="172" spans="1:6" x14ac:dyDescent="0.25">
      <c r="A172" s="20">
        <v>45073</v>
      </c>
      <c r="B172" s="21">
        <f t="shared" si="2"/>
        <v>2023</v>
      </c>
      <c r="C172" s="21" t="s">
        <v>12</v>
      </c>
      <c r="D172" s="21" t="s">
        <v>16</v>
      </c>
      <c r="E172" s="24">
        <v>119953501.78471813</v>
      </c>
      <c r="F172" s="28">
        <v>568500.00845837977</v>
      </c>
    </row>
    <row r="173" spans="1:6" x14ac:dyDescent="0.25">
      <c r="A173" s="20">
        <v>45073</v>
      </c>
      <c r="B173" s="21">
        <f t="shared" si="2"/>
        <v>2023</v>
      </c>
      <c r="C173" s="21" t="s">
        <v>13</v>
      </c>
      <c r="D173" s="21" t="s">
        <v>14</v>
      </c>
      <c r="E173" s="24">
        <v>285704632.60958385</v>
      </c>
      <c r="F173" s="28">
        <v>1027714.5057898699</v>
      </c>
    </row>
    <row r="174" spans="1:6" x14ac:dyDescent="0.25">
      <c r="A174" s="20">
        <v>45073</v>
      </c>
      <c r="B174" s="21">
        <f t="shared" si="2"/>
        <v>2023</v>
      </c>
      <c r="C174" s="21" t="s">
        <v>13</v>
      </c>
      <c r="D174" s="21" t="s">
        <v>15</v>
      </c>
      <c r="E174" s="24">
        <v>294362348.74926823</v>
      </c>
      <c r="F174" s="28">
        <v>1058857.3696016842</v>
      </c>
    </row>
    <row r="175" spans="1:6" x14ac:dyDescent="0.25">
      <c r="A175" s="20">
        <v>45073</v>
      </c>
      <c r="B175" s="21">
        <f t="shared" si="2"/>
        <v>2023</v>
      </c>
      <c r="C175" s="21" t="s">
        <v>13</v>
      </c>
      <c r="D175" s="21" t="s">
        <v>16</v>
      </c>
      <c r="E175" s="24">
        <v>285704632.60958385</v>
      </c>
      <c r="F175" s="28">
        <v>1027714.5057898699</v>
      </c>
    </row>
    <row r="176" spans="1:6" x14ac:dyDescent="0.25">
      <c r="A176" s="20">
        <v>45104</v>
      </c>
      <c r="B176" s="21">
        <f t="shared" si="2"/>
        <v>2023</v>
      </c>
      <c r="C176" s="21" t="s">
        <v>12</v>
      </c>
      <c r="D176" s="21" t="s">
        <v>14</v>
      </c>
      <c r="E176" s="24">
        <v>138597703.2049714</v>
      </c>
      <c r="F176" s="28">
        <v>656861.1526301963</v>
      </c>
    </row>
    <row r="177" spans="1:6" x14ac:dyDescent="0.25">
      <c r="A177" s="20">
        <v>45104</v>
      </c>
      <c r="B177" s="21">
        <f t="shared" si="2"/>
        <v>2023</v>
      </c>
      <c r="C177" s="21" t="s">
        <v>12</v>
      </c>
      <c r="D177" s="21" t="s">
        <v>15</v>
      </c>
      <c r="E177" s="24">
        <v>173247129.00621426</v>
      </c>
      <c r="F177" s="28">
        <v>821076.44078774541</v>
      </c>
    </row>
    <row r="178" spans="1:6" x14ac:dyDescent="0.25">
      <c r="A178" s="20">
        <v>45104</v>
      </c>
      <c r="B178" s="21">
        <f t="shared" si="2"/>
        <v>2023</v>
      </c>
      <c r="C178" s="21" t="s">
        <v>12</v>
      </c>
      <c r="D178" s="21" t="s">
        <v>16</v>
      </c>
      <c r="E178" s="24">
        <v>121272990.30434999</v>
      </c>
      <c r="F178" s="28">
        <v>574753.50855142181</v>
      </c>
    </row>
    <row r="179" spans="1:6" x14ac:dyDescent="0.25">
      <c r="A179" s="20">
        <v>45104</v>
      </c>
      <c r="B179" s="21">
        <f t="shared" si="2"/>
        <v>2023</v>
      </c>
      <c r="C179" s="21" t="s">
        <v>13</v>
      </c>
      <c r="D179" s="21" t="s">
        <v>14</v>
      </c>
      <c r="E179" s="24">
        <v>290133054.41503245</v>
      </c>
      <c r="F179" s="28">
        <v>1043644.0806296131</v>
      </c>
    </row>
    <row r="180" spans="1:6" x14ac:dyDescent="0.25">
      <c r="A180" s="20">
        <v>45104</v>
      </c>
      <c r="B180" s="21">
        <f t="shared" si="2"/>
        <v>2023</v>
      </c>
      <c r="C180" s="21" t="s">
        <v>13</v>
      </c>
      <c r="D180" s="21" t="s">
        <v>15</v>
      </c>
      <c r="E180" s="24">
        <v>298924965.15488189</v>
      </c>
      <c r="F180" s="28">
        <v>1075269.6588305105</v>
      </c>
    </row>
    <row r="181" spans="1:6" x14ac:dyDescent="0.25">
      <c r="A181" s="20">
        <v>45104</v>
      </c>
      <c r="B181" s="21">
        <f t="shared" si="2"/>
        <v>2023</v>
      </c>
      <c r="C181" s="21" t="s">
        <v>13</v>
      </c>
      <c r="D181" s="21" t="s">
        <v>16</v>
      </c>
      <c r="E181" s="24">
        <v>290133054.41503245</v>
      </c>
      <c r="F181" s="28">
        <v>1043644.0806296131</v>
      </c>
    </row>
    <row r="182" spans="1:6" x14ac:dyDescent="0.25">
      <c r="A182" s="20">
        <v>45134</v>
      </c>
      <c r="B182" s="21">
        <f t="shared" si="2"/>
        <v>2023</v>
      </c>
      <c r="C182" s="21" t="s">
        <v>12</v>
      </c>
      <c r="D182" s="21" t="s">
        <v>14</v>
      </c>
      <c r="E182" s="24">
        <v>140122277.94022611</v>
      </c>
      <c r="F182" s="28">
        <v>664086.62530912843</v>
      </c>
    </row>
    <row r="183" spans="1:6" x14ac:dyDescent="0.25">
      <c r="A183" s="20">
        <v>45134</v>
      </c>
      <c r="B183" s="21">
        <f t="shared" si="2"/>
        <v>2023</v>
      </c>
      <c r="C183" s="21" t="s">
        <v>12</v>
      </c>
      <c r="D183" s="21" t="s">
        <v>15</v>
      </c>
      <c r="E183" s="24">
        <v>175152847.42528263</v>
      </c>
      <c r="F183" s="28">
        <v>830108.28163641051</v>
      </c>
    </row>
    <row r="184" spans="1:6" x14ac:dyDescent="0.25">
      <c r="A184" s="20">
        <v>45134</v>
      </c>
      <c r="B184" s="21">
        <f t="shared" si="2"/>
        <v>2023</v>
      </c>
      <c r="C184" s="21" t="s">
        <v>12</v>
      </c>
      <c r="D184" s="21" t="s">
        <v>16</v>
      </c>
      <c r="E184" s="24">
        <v>122606993.19769785</v>
      </c>
      <c r="F184" s="28">
        <v>581075.79714548739</v>
      </c>
    </row>
    <row r="185" spans="1:6" x14ac:dyDescent="0.25">
      <c r="A185" s="20">
        <v>45134</v>
      </c>
      <c r="B185" s="21">
        <f t="shared" si="2"/>
        <v>2023</v>
      </c>
      <c r="C185" s="21" t="s">
        <v>13</v>
      </c>
      <c r="D185" s="21" t="s">
        <v>14</v>
      </c>
      <c r="E185" s="24">
        <v>294630116.75846547</v>
      </c>
      <c r="F185" s="28">
        <v>1059820.5638793723</v>
      </c>
    </row>
    <row r="186" spans="1:6" x14ac:dyDescent="0.25">
      <c r="A186" s="20">
        <v>45134</v>
      </c>
      <c r="B186" s="21">
        <f t="shared" si="2"/>
        <v>2023</v>
      </c>
      <c r="C186" s="21" t="s">
        <v>13</v>
      </c>
      <c r="D186" s="21" t="s">
        <v>15</v>
      </c>
      <c r="E186" s="24">
        <v>303558302.11478263</v>
      </c>
      <c r="F186" s="28">
        <v>1091936.3385423836</v>
      </c>
    </row>
    <row r="187" spans="1:6" x14ac:dyDescent="0.25">
      <c r="A187" s="20">
        <v>45134</v>
      </c>
      <c r="B187" s="21">
        <f t="shared" si="2"/>
        <v>2023</v>
      </c>
      <c r="C187" s="21" t="s">
        <v>13</v>
      </c>
      <c r="D187" s="21" t="s">
        <v>16</v>
      </c>
      <c r="E187" s="24">
        <v>294630116.75846547</v>
      </c>
      <c r="F187" s="28">
        <v>1059820.5638793723</v>
      </c>
    </row>
    <row r="188" spans="1:6" x14ac:dyDescent="0.25">
      <c r="A188" s="20">
        <v>45165</v>
      </c>
      <c r="B188" s="21">
        <f t="shared" si="2"/>
        <v>2023</v>
      </c>
      <c r="C188" s="21" t="s">
        <v>12</v>
      </c>
      <c r="D188" s="21" t="s">
        <v>14</v>
      </c>
      <c r="E188" s="24">
        <v>141663622.99756855</v>
      </c>
      <c r="F188" s="28">
        <v>671391.57818752876</v>
      </c>
    </row>
    <row r="189" spans="1:6" x14ac:dyDescent="0.25">
      <c r="A189" s="20">
        <v>45165</v>
      </c>
      <c r="B189" s="21">
        <f t="shared" si="2"/>
        <v>2023</v>
      </c>
      <c r="C189" s="21" t="s">
        <v>12</v>
      </c>
      <c r="D189" s="21" t="s">
        <v>15</v>
      </c>
      <c r="E189" s="24">
        <v>177079528.7469607</v>
      </c>
      <c r="F189" s="28">
        <v>839239.4727344109</v>
      </c>
    </row>
    <row r="190" spans="1:6" x14ac:dyDescent="0.25">
      <c r="A190" s="20">
        <v>45165</v>
      </c>
      <c r="B190" s="21">
        <f t="shared" si="2"/>
        <v>2023</v>
      </c>
      <c r="C190" s="21" t="s">
        <v>12</v>
      </c>
      <c r="D190" s="21" t="s">
        <v>16</v>
      </c>
      <c r="E190" s="24">
        <v>123955670.12287249</v>
      </c>
      <c r="F190" s="28">
        <v>587467.63091408764</v>
      </c>
    </row>
    <row r="191" spans="1:6" x14ac:dyDescent="0.25">
      <c r="A191" s="20">
        <v>45165</v>
      </c>
      <c r="B191" s="21">
        <f t="shared" si="2"/>
        <v>2023</v>
      </c>
      <c r="C191" s="21" t="s">
        <v>13</v>
      </c>
      <c r="D191" s="21" t="s">
        <v>14</v>
      </c>
      <c r="E191" s="24">
        <v>299196883.56822169</v>
      </c>
      <c r="F191" s="28">
        <v>1076247.7826195026</v>
      </c>
    </row>
    <row r="192" spans="1:6" x14ac:dyDescent="0.25">
      <c r="A192" s="20">
        <v>45165</v>
      </c>
      <c r="B192" s="21">
        <f t="shared" si="2"/>
        <v>2023</v>
      </c>
      <c r="C192" s="21" t="s">
        <v>13</v>
      </c>
      <c r="D192" s="21" t="s">
        <v>15</v>
      </c>
      <c r="E192" s="24">
        <v>308263455.79756176</v>
      </c>
      <c r="F192" s="28">
        <v>1108861.3517897904</v>
      </c>
    </row>
    <row r="193" spans="1:6" x14ac:dyDescent="0.25">
      <c r="A193" s="20">
        <v>45165</v>
      </c>
      <c r="B193" s="21">
        <f t="shared" si="2"/>
        <v>2023</v>
      </c>
      <c r="C193" s="21" t="s">
        <v>13</v>
      </c>
      <c r="D193" s="21" t="s">
        <v>16</v>
      </c>
      <c r="E193" s="24">
        <v>299196883.56822169</v>
      </c>
      <c r="F193" s="28">
        <v>1076247.7826195026</v>
      </c>
    </row>
    <row r="194" spans="1:6" x14ac:dyDescent="0.25">
      <c r="A194" s="20">
        <v>45196</v>
      </c>
      <c r="B194" s="21">
        <f t="shared" si="2"/>
        <v>2023</v>
      </c>
      <c r="C194" s="21" t="s">
        <v>12</v>
      </c>
      <c r="D194" s="21" t="s">
        <v>14</v>
      </c>
      <c r="E194" s="24">
        <v>143221922.8505418</v>
      </c>
      <c r="F194" s="28">
        <v>678776.88554759149</v>
      </c>
    </row>
    <row r="195" spans="1:6" x14ac:dyDescent="0.25">
      <c r="A195" s="20">
        <v>45196</v>
      </c>
      <c r="B195" s="21">
        <f t="shared" ref="B195:B217" si="3">YEAR(A195)</f>
        <v>2023</v>
      </c>
      <c r="C195" s="21" t="s">
        <v>12</v>
      </c>
      <c r="D195" s="21" t="s">
        <v>15</v>
      </c>
      <c r="E195" s="24">
        <v>179027403.56317726</v>
      </c>
      <c r="F195" s="28">
        <v>848471.10693448933</v>
      </c>
    </row>
    <row r="196" spans="1:6" x14ac:dyDescent="0.25">
      <c r="A196" s="20">
        <v>45196</v>
      </c>
      <c r="B196" s="21">
        <f t="shared" si="3"/>
        <v>2023</v>
      </c>
      <c r="C196" s="21" t="s">
        <v>12</v>
      </c>
      <c r="D196" s="21" t="s">
        <v>16</v>
      </c>
      <c r="E196" s="24">
        <v>125319182.49422409</v>
      </c>
      <c r="F196" s="28">
        <v>593929.77485414257</v>
      </c>
    </row>
    <row r="197" spans="1:6" x14ac:dyDescent="0.25">
      <c r="A197" s="20">
        <v>45196</v>
      </c>
      <c r="B197" s="21">
        <f t="shared" si="3"/>
        <v>2023</v>
      </c>
      <c r="C197" s="21" t="s">
        <v>13</v>
      </c>
      <c r="D197" s="21" t="s">
        <v>14</v>
      </c>
      <c r="E197" s="24">
        <v>303834435.26352918</v>
      </c>
      <c r="F197" s="28">
        <v>1092929.623250105</v>
      </c>
    </row>
    <row r="198" spans="1:6" x14ac:dyDescent="0.25">
      <c r="A198" s="20">
        <v>45196</v>
      </c>
      <c r="B198" s="21">
        <f t="shared" si="3"/>
        <v>2023</v>
      </c>
      <c r="C198" s="21" t="s">
        <v>13</v>
      </c>
      <c r="D198" s="21" t="s">
        <v>15</v>
      </c>
      <c r="E198" s="24">
        <v>313041539.36242402</v>
      </c>
      <c r="F198" s="28">
        <v>1126048.7027425324</v>
      </c>
    </row>
    <row r="199" spans="1:6" x14ac:dyDescent="0.25">
      <c r="A199" s="20">
        <v>45196</v>
      </c>
      <c r="B199" s="21">
        <f t="shared" si="3"/>
        <v>2023</v>
      </c>
      <c r="C199" s="21" t="s">
        <v>13</v>
      </c>
      <c r="D199" s="21" t="s">
        <v>16</v>
      </c>
      <c r="E199" s="24">
        <v>303834435.26352918</v>
      </c>
      <c r="F199" s="28">
        <v>1092929.623250105</v>
      </c>
    </row>
    <row r="200" spans="1:6" x14ac:dyDescent="0.25">
      <c r="A200" s="20">
        <v>45226</v>
      </c>
      <c r="B200" s="21">
        <f t="shared" si="3"/>
        <v>2023</v>
      </c>
      <c r="C200" s="21" t="s">
        <v>12</v>
      </c>
      <c r="D200" s="21" t="s">
        <v>14</v>
      </c>
      <c r="E200" s="24">
        <v>144797364.00189775</v>
      </c>
      <c r="F200" s="28">
        <v>686243.43128861487</v>
      </c>
    </row>
    <row r="201" spans="1:6" x14ac:dyDescent="0.25">
      <c r="A201" s="20">
        <v>45226</v>
      </c>
      <c r="B201" s="21">
        <f t="shared" si="3"/>
        <v>2023</v>
      </c>
      <c r="C201" s="21" t="s">
        <v>12</v>
      </c>
      <c r="D201" s="21" t="s">
        <v>15</v>
      </c>
      <c r="E201" s="24">
        <v>180996705.00237218</v>
      </c>
      <c r="F201" s="28">
        <v>857804.28911076859</v>
      </c>
    </row>
    <row r="202" spans="1:6" x14ac:dyDescent="0.25">
      <c r="A202" s="20">
        <v>45226</v>
      </c>
      <c r="B202" s="21">
        <f t="shared" si="3"/>
        <v>2023</v>
      </c>
      <c r="C202" s="21" t="s">
        <v>12</v>
      </c>
      <c r="D202" s="21" t="s">
        <v>16</v>
      </c>
      <c r="E202" s="24">
        <v>126697693.50166053</v>
      </c>
      <c r="F202" s="28">
        <v>600463.00237753801</v>
      </c>
    </row>
    <row r="203" spans="1:6" x14ac:dyDescent="0.25">
      <c r="A203" s="20">
        <v>45226</v>
      </c>
      <c r="B203" s="21">
        <f t="shared" si="3"/>
        <v>2023</v>
      </c>
      <c r="C203" s="21" t="s">
        <v>13</v>
      </c>
      <c r="D203" s="21" t="s">
        <v>14</v>
      </c>
      <c r="E203" s="24">
        <v>308543869.01011389</v>
      </c>
      <c r="F203" s="28">
        <v>1109870.0324104817</v>
      </c>
    </row>
    <row r="204" spans="1:6" x14ac:dyDescent="0.25">
      <c r="A204" s="20">
        <v>45226</v>
      </c>
      <c r="B204" s="21">
        <f t="shared" si="3"/>
        <v>2023</v>
      </c>
      <c r="C204" s="21" t="s">
        <v>13</v>
      </c>
      <c r="D204" s="21" t="s">
        <v>15</v>
      </c>
      <c r="E204" s="24">
        <v>317893683.22254163</v>
      </c>
      <c r="F204" s="28">
        <v>1143502.4576350418</v>
      </c>
    </row>
    <row r="205" spans="1:6" x14ac:dyDescent="0.25">
      <c r="A205" s="20">
        <v>45226</v>
      </c>
      <c r="B205" s="21">
        <f t="shared" si="3"/>
        <v>2023</v>
      </c>
      <c r="C205" s="21" t="s">
        <v>13</v>
      </c>
      <c r="D205" s="21" t="s">
        <v>16</v>
      </c>
      <c r="E205" s="24">
        <v>308543869.01011389</v>
      </c>
      <c r="F205" s="28">
        <v>1109870.0324104817</v>
      </c>
    </row>
    <row r="206" spans="1:6" x14ac:dyDescent="0.25">
      <c r="A206" s="20">
        <v>45257</v>
      </c>
      <c r="B206" s="21">
        <f t="shared" si="3"/>
        <v>2023</v>
      </c>
      <c r="C206" s="21" t="s">
        <v>12</v>
      </c>
      <c r="D206" s="21" t="s">
        <v>14</v>
      </c>
      <c r="E206" s="24">
        <v>146390135.00591862</v>
      </c>
      <c r="F206" s="28">
        <v>693792.10903278959</v>
      </c>
    </row>
    <row r="207" spans="1:6" x14ac:dyDescent="0.25">
      <c r="A207" s="20">
        <v>45257</v>
      </c>
      <c r="B207" s="21">
        <f t="shared" si="3"/>
        <v>2023</v>
      </c>
      <c r="C207" s="21" t="s">
        <v>12</v>
      </c>
      <c r="D207" s="21" t="s">
        <v>15</v>
      </c>
      <c r="E207" s="24">
        <v>182987668.75739828</v>
      </c>
      <c r="F207" s="28">
        <v>867240.13629098702</v>
      </c>
    </row>
    <row r="208" spans="1:6" x14ac:dyDescent="0.25">
      <c r="A208" s="20">
        <v>45257</v>
      </c>
      <c r="B208" s="21">
        <f t="shared" si="3"/>
        <v>2023</v>
      </c>
      <c r="C208" s="21" t="s">
        <v>12</v>
      </c>
      <c r="D208" s="21" t="s">
        <v>16</v>
      </c>
      <c r="E208" s="24">
        <v>128091368.13017881</v>
      </c>
      <c r="F208" s="28">
        <v>607068.09540369094</v>
      </c>
    </row>
    <row r="209" spans="1:6" x14ac:dyDescent="0.25">
      <c r="A209" s="20">
        <v>45257</v>
      </c>
      <c r="B209" s="21">
        <f t="shared" si="3"/>
        <v>2023</v>
      </c>
      <c r="C209" s="21" t="s">
        <v>13</v>
      </c>
      <c r="D209" s="21" t="s">
        <v>14</v>
      </c>
      <c r="E209" s="24">
        <v>313326298.97977066</v>
      </c>
      <c r="F209" s="28">
        <v>1127073.0179128442</v>
      </c>
    </row>
    <row r="210" spans="1:6" x14ac:dyDescent="0.25">
      <c r="A210" s="20">
        <v>45257</v>
      </c>
      <c r="B210" s="21">
        <f t="shared" si="3"/>
        <v>2023</v>
      </c>
      <c r="C210" s="21" t="s">
        <v>13</v>
      </c>
      <c r="D210" s="21" t="s">
        <v>15</v>
      </c>
      <c r="E210" s="24">
        <v>322821035.312491</v>
      </c>
      <c r="F210" s="28">
        <v>1161226.7457283849</v>
      </c>
    </row>
    <row r="211" spans="1:6" x14ac:dyDescent="0.25">
      <c r="A211" s="20">
        <v>45257</v>
      </c>
      <c r="B211" s="21">
        <f t="shared" si="3"/>
        <v>2023</v>
      </c>
      <c r="C211" s="21" t="s">
        <v>13</v>
      </c>
      <c r="D211" s="21" t="s">
        <v>16</v>
      </c>
      <c r="E211" s="24">
        <v>313326298.97977066</v>
      </c>
      <c r="F211" s="28">
        <v>1127073.0179128442</v>
      </c>
    </row>
    <row r="212" spans="1:6" x14ac:dyDescent="0.25">
      <c r="A212" s="20">
        <v>45287</v>
      </c>
      <c r="B212" s="21">
        <f t="shared" si="3"/>
        <v>2023</v>
      </c>
      <c r="C212" s="21" t="s">
        <v>12</v>
      </c>
      <c r="D212" s="21" t="s">
        <v>14</v>
      </c>
      <c r="E212" s="24">
        <v>148000426.49098372</v>
      </c>
      <c r="F212" s="28">
        <v>701423.82223215036</v>
      </c>
    </row>
    <row r="213" spans="1:6" x14ac:dyDescent="0.25">
      <c r="A213" s="20">
        <v>45287</v>
      </c>
      <c r="B213" s="21">
        <f t="shared" si="3"/>
        <v>2023</v>
      </c>
      <c r="C213" s="21" t="s">
        <v>12</v>
      </c>
      <c r="D213" s="21" t="s">
        <v>15</v>
      </c>
      <c r="E213" s="24">
        <v>185000533.11372966</v>
      </c>
      <c r="F213" s="28">
        <v>876779.77779018786</v>
      </c>
    </row>
    <row r="214" spans="1:6" x14ac:dyDescent="0.25">
      <c r="A214" s="20">
        <v>45287</v>
      </c>
      <c r="B214" s="21">
        <f t="shared" si="3"/>
        <v>2023</v>
      </c>
      <c r="C214" s="21" t="s">
        <v>12</v>
      </c>
      <c r="D214" s="21" t="s">
        <v>16</v>
      </c>
      <c r="E214" s="24">
        <v>129500373.17961076</v>
      </c>
      <c r="F214" s="28">
        <v>613745.84445313155</v>
      </c>
    </row>
    <row r="215" spans="1:6" x14ac:dyDescent="0.25">
      <c r="A215" s="20">
        <v>45287</v>
      </c>
      <c r="B215" s="21">
        <f t="shared" si="3"/>
        <v>2023</v>
      </c>
      <c r="C215" s="21" t="s">
        <v>13</v>
      </c>
      <c r="D215" s="21" t="s">
        <v>14</v>
      </c>
      <c r="E215" s="24">
        <v>318182856.61395717</v>
      </c>
      <c r="F215" s="28">
        <v>1144542.6496904932</v>
      </c>
    </row>
    <row r="216" spans="1:6" x14ac:dyDescent="0.25">
      <c r="A216" s="20">
        <v>45287</v>
      </c>
      <c r="B216" s="21">
        <f t="shared" si="3"/>
        <v>2023</v>
      </c>
      <c r="C216" s="21" t="s">
        <v>13</v>
      </c>
      <c r="D216" s="21" t="s">
        <v>15</v>
      </c>
      <c r="E216" s="24">
        <v>327824761.35983467</v>
      </c>
      <c r="F216" s="28">
        <v>1179225.760287175</v>
      </c>
    </row>
    <row r="217" spans="1:6" x14ac:dyDescent="0.25">
      <c r="A217" s="20">
        <v>45287</v>
      </c>
      <c r="B217" s="21">
        <f t="shared" si="3"/>
        <v>2023</v>
      </c>
      <c r="C217" s="21" t="s">
        <v>13</v>
      </c>
      <c r="D217" s="21" t="s">
        <v>16</v>
      </c>
      <c r="E217" s="24">
        <v>318182856.61395717</v>
      </c>
      <c r="F217" s="28">
        <v>1144542.6496904932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workbookViewId="0">
      <pane ySplit="1" topLeftCell="A88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7.28515625" customWidth="1"/>
    <col min="3" max="3" width="24.42578125" customWidth="1"/>
    <col min="4" max="4" width="14.5703125" customWidth="1"/>
    <col min="5" max="5" width="24.85546875" customWidth="1"/>
    <col min="6" max="6" width="16.5703125" customWidth="1"/>
    <col min="7" max="7" width="34.7109375" customWidth="1"/>
    <col min="8" max="8" width="20.42578125" customWidth="1"/>
    <col min="9" max="9" width="19.5703125" customWidth="1"/>
  </cols>
  <sheetData>
    <row r="1" spans="1:9" x14ac:dyDescent="0.25">
      <c r="A1" s="23" t="s">
        <v>66</v>
      </c>
      <c r="B1" s="23" t="s">
        <v>65</v>
      </c>
      <c r="C1" s="23" t="s">
        <v>4</v>
      </c>
      <c r="D1" s="23" t="s">
        <v>68</v>
      </c>
      <c r="E1" s="23" t="s">
        <v>25</v>
      </c>
      <c r="F1" s="23" t="s">
        <v>69</v>
      </c>
      <c r="G1" s="23" t="s">
        <v>70</v>
      </c>
      <c r="H1" s="4" t="s">
        <v>114</v>
      </c>
      <c r="I1" s="4" t="s">
        <v>115</v>
      </c>
    </row>
    <row r="2" spans="1:9" x14ac:dyDescent="0.25">
      <c r="A2" s="20">
        <v>44223</v>
      </c>
      <c r="B2" s="21">
        <f t="shared" ref="B2:B61" si="0">YEAR(A2)</f>
        <v>2021</v>
      </c>
      <c r="C2" s="21" t="s">
        <v>7</v>
      </c>
      <c r="D2" s="21">
        <v>318596875</v>
      </c>
      <c r="E2" s="24">
        <v>840625</v>
      </c>
      <c r="F2" s="24">
        <f>ROUND(D2/E2,1)</f>
        <v>379</v>
      </c>
      <c r="G2" s="24">
        <v>832403.81599999999</v>
      </c>
      <c r="H2" s="3">
        <f>E2-G2</f>
        <v>8221.1840000000084</v>
      </c>
      <c r="I2" s="3">
        <f>H2*F2</f>
        <v>3115828.7360000033</v>
      </c>
    </row>
    <row r="3" spans="1:9" x14ac:dyDescent="0.25">
      <c r="A3" s="20">
        <v>44223</v>
      </c>
      <c r="B3" s="21">
        <f t="shared" si="0"/>
        <v>2021</v>
      </c>
      <c r="C3" s="21" t="s">
        <v>9</v>
      </c>
      <c r="D3" s="21">
        <v>9117750</v>
      </c>
      <c r="E3" s="24">
        <v>36471</v>
      </c>
      <c r="F3" s="24">
        <f t="shared" ref="F3:F66" si="1">ROUND(D3/E3,1)</f>
        <v>250</v>
      </c>
      <c r="G3" s="24">
        <v>36470.06</v>
      </c>
      <c r="H3" s="3">
        <f t="shared" ref="H3:H66" si="2">E3-G3</f>
        <v>0.94000000000232831</v>
      </c>
      <c r="I3" s="3">
        <f t="shared" ref="I3:I66" si="3">H3*F3</f>
        <v>235.00000000058208</v>
      </c>
    </row>
    <row r="4" spans="1:9" x14ac:dyDescent="0.25">
      <c r="A4" s="20">
        <v>44223</v>
      </c>
      <c r="B4" s="21">
        <f t="shared" si="0"/>
        <v>2021</v>
      </c>
      <c r="C4" s="21" t="s">
        <v>10</v>
      </c>
      <c r="D4" s="21">
        <v>40251148</v>
      </c>
      <c r="E4" s="24">
        <v>73451</v>
      </c>
      <c r="F4" s="24">
        <f t="shared" si="1"/>
        <v>548</v>
      </c>
      <c r="G4" s="24">
        <v>59002.124000000003</v>
      </c>
      <c r="H4" s="3">
        <f t="shared" si="2"/>
        <v>14448.875999999997</v>
      </c>
      <c r="I4" s="3">
        <f t="shared" si="3"/>
        <v>7917984.0479999986</v>
      </c>
    </row>
    <row r="5" spans="1:9" x14ac:dyDescent="0.25">
      <c r="A5" s="20">
        <v>44254</v>
      </c>
      <c r="B5" s="21">
        <f t="shared" si="0"/>
        <v>2021</v>
      </c>
      <c r="C5" s="21" t="s">
        <v>7</v>
      </c>
      <c r="D5" s="21">
        <v>324331618.75</v>
      </c>
      <c r="E5" s="24">
        <v>855756.25</v>
      </c>
      <c r="F5" s="24">
        <f t="shared" si="1"/>
        <v>379</v>
      </c>
      <c r="G5" s="24">
        <v>844700.36337199993</v>
      </c>
      <c r="H5" s="3">
        <f t="shared" si="2"/>
        <v>11055.886628000066</v>
      </c>
      <c r="I5" s="3">
        <f t="shared" si="3"/>
        <v>4190181.0320120249</v>
      </c>
    </row>
    <row r="6" spans="1:9" x14ac:dyDescent="0.25">
      <c r="A6" s="20">
        <v>44254</v>
      </c>
      <c r="B6" s="21">
        <f t="shared" si="0"/>
        <v>2021</v>
      </c>
      <c r="C6" s="21" t="s">
        <v>9</v>
      </c>
      <c r="D6" s="21">
        <v>9268192.8749999981</v>
      </c>
      <c r="E6" s="24">
        <v>37072.771499999995</v>
      </c>
      <c r="F6" s="24">
        <f t="shared" si="1"/>
        <v>250</v>
      </c>
      <c r="G6" s="24">
        <v>37015.878319999996</v>
      </c>
      <c r="H6" s="3">
        <f t="shared" si="2"/>
        <v>56.89317999999912</v>
      </c>
      <c r="I6" s="3">
        <f t="shared" si="3"/>
        <v>14223.29499999978</v>
      </c>
    </row>
    <row r="7" spans="1:9" x14ac:dyDescent="0.25">
      <c r="A7" s="20">
        <v>44254</v>
      </c>
      <c r="B7" s="21">
        <f t="shared" si="0"/>
        <v>2021</v>
      </c>
      <c r="C7" s="21" t="s">
        <v>10</v>
      </c>
      <c r="D7" s="21">
        <v>40774412.923999995</v>
      </c>
      <c r="E7" s="24">
        <v>74405.862999999998</v>
      </c>
      <c r="F7" s="24">
        <f t="shared" si="1"/>
        <v>548</v>
      </c>
      <c r="G7" s="24">
        <v>60005.160107999996</v>
      </c>
      <c r="H7" s="3">
        <f t="shared" si="2"/>
        <v>14400.702892000001</v>
      </c>
      <c r="I7" s="3">
        <f t="shared" si="3"/>
        <v>7891585.184816001</v>
      </c>
    </row>
    <row r="8" spans="1:9" x14ac:dyDescent="0.25">
      <c r="A8" s="20">
        <v>44282</v>
      </c>
      <c r="B8" s="21">
        <f t="shared" si="0"/>
        <v>2021</v>
      </c>
      <c r="C8" s="21" t="s">
        <v>7</v>
      </c>
      <c r="D8" s="21">
        <v>330169587.88749999</v>
      </c>
      <c r="E8" s="24">
        <v>871159.86250000005</v>
      </c>
      <c r="F8" s="24">
        <f t="shared" si="1"/>
        <v>379</v>
      </c>
      <c r="G8" s="24">
        <v>857182.95851232391</v>
      </c>
      <c r="H8" s="3">
        <f t="shared" si="2"/>
        <v>13976.903987676138</v>
      </c>
      <c r="I8" s="3">
        <f t="shared" si="3"/>
        <v>5297246.6113292566</v>
      </c>
    </row>
    <row r="9" spans="1:9" x14ac:dyDescent="0.25">
      <c r="A9" s="20">
        <v>44282</v>
      </c>
      <c r="B9" s="21">
        <f t="shared" si="0"/>
        <v>2021</v>
      </c>
      <c r="C9" s="21" t="s">
        <v>9</v>
      </c>
      <c r="D9" s="21">
        <v>9421118.0574374981</v>
      </c>
      <c r="E9" s="24">
        <v>37684.47222974999</v>
      </c>
      <c r="F9" s="24">
        <f t="shared" si="1"/>
        <v>250</v>
      </c>
      <c r="G9" s="24">
        <v>37570.055809959995</v>
      </c>
      <c r="H9" s="3">
        <f t="shared" si="2"/>
        <v>114.41641978999542</v>
      </c>
      <c r="I9" s="3">
        <f t="shared" si="3"/>
        <v>28604.104947498854</v>
      </c>
    </row>
    <row r="10" spans="1:9" x14ac:dyDescent="0.25">
      <c r="A10" s="20">
        <v>44282</v>
      </c>
      <c r="B10" s="21">
        <f t="shared" si="0"/>
        <v>2021</v>
      </c>
      <c r="C10" s="21" t="s">
        <v>10</v>
      </c>
      <c r="D10" s="21">
        <v>41304480.292011991</v>
      </c>
      <c r="E10" s="24">
        <v>75373.13921899999</v>
      </c>
      <c r="F10" s="24">
        <f t="shared" si="1"/>
        <v>548</v>
      </c>
      <c r="G10" s="24">
        <v>61025.247829835993</v>
      </c>
      <c r="H10" s="3">
        <f t="shared" si="2"/>
        <v>14347.891389163997</v>
      </c>
      <c r="I10" s="3">
        <f t="shared" si="3"/>
        <v>7862644.4812618699</v>
      </c>
    </row>
    <row r="11" spans="1:9" x14ac:dyDescent="0.25">
      <c r="A11" s="20">
        <v>44313</v>
      </c>
      <c r="B11" s="21">
        <f t="shared" si="0"/>
        <v>2021</v>
      </c>
      <c r="C11" s="21" t="s">
        <v>7</v>
      </c>
      <c r="D11" s="21">
        <v>336112640.46947503</v>
      </c>
      <c r="E11" s="24">
        <v>886840.74002500006</v>
      </c>
      <c r="F11" s="24">
        <f t="shared" si="1"/>
        <v>379</v>
      </c>
      <c r="G11" s="24">
        <v>869854.4791131746</v>
      </c>
      <c r="H11" s="3">
        <f t="shared" si="2"/>
        <v>16986.260911825462</v>
      </c>
      <c r="I11" s="3">
        <f t="shared" si="3"/>
        <v>6437792.8855818501</v>
      </c>
    </row>
    <row r="12" spans="1:9" x14ac:dyDescent="0.25">
      <c r="A12" s="20">
        <v>44313</v>
      </c>
      <c r="B12" s="21">
        <f t="shared" si="0"/>
        <v>2021</v>
      </c>
      <c r="C12" s="21" t="s">
        <v>9</v>
      </c>
      <c r="D12" s="21">
        <v>9576566.5053852145</v>
      </c>
      <c r="E12" s="24">
        <v>38306.266021540861</v>
      </c>
      <c r="F12" s="24">
        <f t="shared" si="1"/>
        <v>250</v>
      </c>
      <c r="G12" s="24">
        <v>38132.723170974961</v>
      </c>
      <c r="H12" s="3">
        <f t="shared" si="2"/>
        <v>173.54285056590015</v>
      </c>
      <c r="I12" s="3">
        <f t="shared" si="3"/>
        <v>43385.712641475038</v>
      </c>
    </row>
    <row r="13" spans="1:9" x14ac:dyDescent="0.25">
      <c r="A13" s="20">
        <v>44313</v>
      </c>
      <c r="B13" s="21">
        <f t="shared" si="0"/>
        <v>2021</v>
      </c>
      <c r="C13" s="21" t="s">
        <v>10</v>
      </c>
      <c r="D13" s="21">
        <v>41841438.535808146</v>
      </c>
      <c r="E13" s="24">
        <v>76352.99002884698</v>
      </c>
      <c r="F13" s="24">
        <f t="shared" si="1"/>
        <v>548</v>
      </c>
      <c r="G13" s="24">
        <v>62062.677042943193</v>
      </c>
      <c r="H13" s="3">
        <f t="shared" si="2"/>
        <v>14290.312985903787</v>
      </c>
      <c r="I13" s="3">
        <f t="shared" si="3"/>
        <v>7831091.5162752755</v>
      </c>
    </row>
    <row r="14" spans="1:9" x14ac:dyDescent="0.25">
      <c r="A14" s="20">
        <v>44343</v>
      </c>
      <c r="B14" s="21">
        <f t="shared" si="0"/>
        <v>2021</v>
      </c>
      <c r="C14" s="21" t="s">
        <v>7</v>
      </c>
      <c r="D14" s="21">
        <v>342162667.99792558</v>
      </c>
      <c r="E14" s="24">
        <v>902803.87334545003</v>
      </c>
      <c r="F14" s="24">
        <f t="shared" si="1"/>
        <v>379</v>
      </c>
      <c r="G14" s="24">
        <v>882717.84825203579</v>
      </c>
      <c r="H14" s="3">
        <f t="shared" si="2"/>
        <v>20086.025093414239</v>
      </c>
      <c r="I14" s="3">
        <f t="shared" si="3"/>
        <v>7612603.5104039963</v>
      </c>
    </row>
    <row r="15" spans="1:9" x14ac:dyDescent="0.25">
      <c r="A15" s="20">
        <v>44343</v>
      </c>
      <c r="B15" s="21">
        <f t="shared" si="0"/>
        <v>2021</v>
      </c>
      <c r="C15" s="21" t="s">
        <v>9</v>
      </c>
      <c r="D15" s="21">
        <v>9734579.8527240716</v>
      </c>
      <c r="E15" s="24">
        <v>38938.319410896285</v>
      </c>
      <c r="F15" s="24">
        <f t="shared" si="1"/>
        <v>250</v>
      </c>
      <c r="G15" s="24">
        <v>38704.013184639029</v>
      </c>
      <c r="H15" s="3">
        <f t="shared" si="2"/>
        <v>234.30622625725664</v>
      </c>
      <c r="I15" s="3">
        <f t="shared" si="3"/>
        <v>58576.55656431416</v>
      </c>
    </row>
    <row r="16" spans="1:9" x14ac:dyDescent="0.25">
      <c r="A16" s="20">
        <v>44343</v>
      </c>
      <c r="B16" s="21">
        <f t="shared" si="0"/>
        <v>2021</v>
      </c>
      <c r="C16" s="21" t="s">
        <v>10</v>
      </c>
      <c r="D16" s="21">
        <v>42385377.236773647</v>
      </c>
      <c r="E16" s="24">
        <v>77345.57889922199</v>
      </c>
      <c r="F16" s="24">
        <f t="shared" si="1"/>
        <v>548</v>
      </c>
      <c r="G16" s="24">
        <v>63117.742552673219</v>
      </c>
      <c r="H16" s="3">
        <f t="shared" si="2"/>
        <v>14227.836346548771</v>
      </c>
      <c r="I16" s="3">
        <f t="shared" si="3"/>
        <v>7796854.3179087266</v>
      </c>
    </row>
    <row r="17" spans="1:9" x14ac:dyDescent="0.25">
      <c r="A17" s="20">
        <v>44374</v>
      </c>
      <c r="B17" s="21">
        <f t="shared" si="0"/>
        <v>2021</v>
      </c>
      <c r="C17" s="21" t="s">
        <v>7</v>
      </c>
      <c r="D17" s="21">
        <v>348321596.0218882</v>
      </c>
      <c r="E17" s="24">
        <v>919054.34306566813</v>
      </c>
      <c r="F17" s="24">
        <f t="shared" si="1"/>
        <v>379</v>
      </c>
      <c r="G17" s="24">
        <v>895776.03511938243</v>
      </c>
      <c r="H17" s="3">
        <f t="shared" si="2"/>
        <v>23278.307946285699</v>
      </c>
      <c r="I17" s="3">
        <f t="shared" si="3"/>
        <v>8822478.7116422802</v>
      </c>
    </row>
    <row r="18" spans="1:9" x14ac:dyDescent="0.25">
      <c r="A18" s="20">
        <v>44374</v>
      </c>
      <c r="B18" s="21">
        <f t="shared" si="0"/>
        <v>2021</v>
      </c>
      <c r="C18" s="21" t="s">
        <v>9</v>
      </c>
      <c r="D18" s="21">
        <v>9895200.4202940185</v>
      </c>
      <c r="E18" s="24">
        <v>39580.801681176075</v>
      </c>
      <c r="F18" s="24">
        <f t="shared" si="1"/>
        <v>250</v>
      </c>
      <c r="G18" s="24">
        <v>39284.060746660376</v>
      </c>
      <c r="H18" s="3">
        <f t="shared" si="2"/>
        <v>296.74093451569934</v>
      </c>
      <c r="I18" s="3">
        <f t="shared" si="3"/>
        <v>74185.233628924834</v>
      </c>
    </row>
    <row r="19" spans="1:9" x14ac:dyDescent="0.25">
      <c r="A19" s="20">
        <v>44374</v>
      </c>
      <c r="B19" s="21">
        <f t="shared" si="0"/>
        <v>2021</v>
      </c>
      <c r="C19" s="21" t="s">
        <v>10</v>
      </c>
      <c r="D19" s="21">
        <v>42936387.140851699</v>
      </c>
      <c r="E19" s="24">
        <v>78351.071424911861</v>
      </c>
      <c r="F19" s="24">
        <f t="shared" si="1"/>
        <v>548</v>
      </c>
      <c r="G19" s="24">
        <v>64190.744176068663</v>
      </c>
      <c r="H19" s="3">
        <f t="shared" si="2"/>
        <v>14160.327248843198</v>
      </c>
      <c r="I19" s="3">
        <f t="shared" si="3"/>
        <v>7759859.3323660726</v>
      </c>
    </row>
    <row r="20" spans="1:9" x14ac:dyDescent="0.25">
      <c r="A20" s="20">
        <v>44404</v>
      </c>
      <c r="B20" s="21">
        <f t="shared" si="0"/>
        <v>2021</v>
      </c>
      <c r="C20" s="21" t="s">
        <v>7</v>
      </c>
      <c r="D20" s="21">
        <v>354591384.75028223</v>
      </c>
      <c r="E20" s="24">
        <v>935597.32124085014</v>
      </c>
      <c r="F20" s="24">
        <f t="shared" si="1"/>
        <v>379</v>
      </c>
      <c r="G20" s="24">
        <v>909032.05575821758</v>
      </c>
      <c r="H20" s="3">
        <f t="shared" si="2"/>
        <v>26565.26548263256</v>
      </c>
      <c r="I20" s="3">
        <f t="shared" si="3"/>
        <v>10068235.617917741</v>
      </c>
    </row>
    <row r="21" spans="1:9" x14ac:dyDescent="0.25">
      <c r="A21" s="20">
        <v>44404</v>
      </c>
      <c r="B21" s="21">
        <f t="shared" si="0"/>
        <v>2021</v>
      </c>
      <c r="C21" s="21" t="s">
        <v>9</v>
      </c>
      <c r="D21" s="21">
        <v>10058471.227228869</v>
      </c>
      <c r="E21" s="24">
        <v>40233.884908915476</v>
      </c>
      <c r="F21" s="24">
        <f t="shared" si="1"/>
        <v>250</v>
      </c>
      <c r="G21" s="24">
        <v>39873.002901025822</v>
      </c>
      <c r="H21" s="3">
        <f t="shared" si="2"/>
        <v>360.88200788965332</v>
      </c>
      <c r="I21" s="3">
        <f t="shared" si="3"/>
        <v>90220.501972413331</v>
      </c>
    </row>
    <row r="22" spans="1:9" x14ac:dyDescent="0.25">
      <c r="A22" s="20">
        <v>44404</v>
      </c>
      <c r="B22" s="21">
        <f t="shared" si="0"/>
        <v>2021</v>
      </c>
      <c r="C22" s="21" t="s">
        <v>10</v>
      </c>
      <c r="D22" s="21">
        <v>43494560.173682764</v>
      </c>
      <c r="E22" s="24">
        <v>79369.635353435704</v>
      </c>
      <c r="F22" s="24">
        <f t="shared" si="1"/>
        <v>548</v>
      </c>
      <c r="G22" s="24">
        <v>65281.986827061817</v>
      </c>
      <c r="H22" s="3">
        <f t="shared" si="2"/>
        <v>14087.648526373887</v>
      </c>
      <c r="I22" s="3">
        <f t="shared" si="3"/>
        <v>7720031.3924528901</v>
      </c>
    </row>
    <row r="23" spans="1:9" x14ac:dyDescent="0.25">
      <c r="A23" s="20">
        <v>44435</v>
      </c>
      <c r="B23" s="21">
        <f t="shared" si="0"/>
        <v>2021</v>
      </c>
      <c r="C23" s="21" t="s">
        <v>7</v>
      </c>
      <c r="D23" s="21">
        <v>360974029.67578727</v>
      </c>
      <c r="E23" s="24">
        <v>952438.07302318548</v>
      </c>
      <c r="F23" s="24">
        <f t="shared" si="1"/>
        <v>379</v>
      </c>
      <c r="G23" s="24">
        <v>922488.97381563147</v>
      </c>
      <c r="H23" s="3">
        <f t="shared" si="2"/>
        <v>29949.099207554013</v>
      </c>
      <c r="I23" s="3">
        <f t="shared" si="3"/>
        <v>11350708.599662971</v>
      </c>
    </row>
    <row r="24" spans="1:9" x14ac:dyDescent="0.25">
      <c r="A24" s="20">
        <v>44435</v>
      </c>
      <c r="B24" s="21">
        <f t="shared" si="0"/>
        <v>2021</v>
      </c>
      <c r="C24" s="21" t="s">
        <v>9</v>
      </c>
      <c r="D24" s="21">
        <v>10224436.002478145</v>
      </c>
      <c r="E24" s="24">
        <v>40897.744009912582</v>
      </c>
      <c r="F24" s="24">
        <f t="shared" si="1"/>
        <v>250</v>
      </c>
      <c r="G24" s="24">
        <v>40470.978874724227</v>
      </c>
      <c r="H24" s="3">
        <f t="shared" si="2"/>
        <v>426.76513518835418</v>
      </c>
      <c r="I24" s="3">
        <f t="shared" si="3"/>
        <v>106691.28379708854</v>
      </c>
    </row>
    <row r="25" spans="1:9" x14ac:dyDescent="0.25">
      <c r="A25" s="20">
        <v>44435</v>
      </c>
      <c r="B25" s="21">
        <f t="shared" si="0"/>
        <v>2021</v>
      </c>
      <c r="C25" s="21" t="s">
        <v>10</v>
      </c>
      <c r="D25" s="21">
        <v>44059989.455940634</v>
      </c>
      <c r="E25" s="24">
        <v>80401.440613030354</v>
      </c>
      <c r="F25" s="24">
        <f t="shared" si="1"/>
        <v>548</v>
      </c>
      <c r="G25" s="24">
        <v>66391.780603121864</v>
      </c>
      <c r="H25" s="3">
        <f t="shared" si="2"/>
        <v>14009.66000990849</v>
      </c>
      <c r="I25" s="3">
        <f t="shared" si="3"/>
        <v>7677293.6854298525</v>
      </c>
    </row>
    <row r="26" spans="1:9" x14ac:dyDescent="0.25">
      <c r="A26" s="20">
        <v>44466</v>
      </c>
      <c r="B26" s="21">
        <f t="shared" si="0"/>
        <v>2021</v>
      </c>
      <c r="C26" s="21" t="s">
        <v>7</v>
      </c>
      <c r="D26" s="21">
        <v>367471562.20995146</v>
      </c>
      <c r="E26" s="24">
        <v>969581.95833760279</v>
      </c>
      <c r="F26" s="24">
        <f t="shared" si="1"/>
        <v>379</v>
      </c>
      <c r="G26" s="24">
        <v>936149.90130657936</v>
      </c>
      <c r="H26" s="3">
        <f t="shared" si="2"/>
        <v>33432.057031023433</v>
      </c>
      <c r="I26" s="3">
        <f t="shared" si="3"/>
        <v>12670749.614757881</v>
      </c>
    </row>
    <row r="27" spans="1:9" x14ac:dyDescent="0.25">
      <c r="A27" s="20">
        <v>44466</v>
      </c>
      <c r="B27" s="21">
        <f t="shared" si="0"/>
        <v>2021</v>
      </c>
      <c r="C27" s="21" t="s">
        <v>9</v>
      </c>
      <c r="D27" s="21">
        <v>10393139.196519034</v>
      </c>
      <c r="E27" s="24">
        <v>41572.556786076137</v>
      </c>
      <c r="F27" s="24">
        <f t="shared" si="1"/>
        <v>250</v>
      </c>
      <c r="G27" s="24">
        <v>41078.130113037827</v>
      </c>
      <c r="H27" s="3">
        <f t="shared" si="2"/>
        <v>494.42667303830967</v>
      </c>
      <c r="I27" s="3">
        <f t="shared" si="3"/>
        <v>123606.66825957742</v>
      </c>
    </row>
    <row r="28" spans="1:9" x14ac:dyDescent="0.25">
      <c r="A28" s="20">
        <v>44466</v>
      </c>
      <c r="B28" s="21">
        <f t="shared" si="0"/>
        <v>2021</v>
      </c>
      <c r="C28" s="21" t="s">
        <v>10</v>
      </c>
      <c r="D28" s="21">
        <v>44632769.318867862</v>
      </c>
      <c r="E28" s="24">
        <v>81446.659340999744</v>
      </c>
      <c r="F28" s="24">
        <f t="shared" si="1"/>
        <v>548</v>
      </c>
      <c r="G28" s="24">
        <v>67520.440873374944</v>
      </c>
      <c r="H28" s="3">
        <f t="shared" si="2"/>
        <v>13926.2184676248</v>
      </c>
      <c r="I28" s="3">
        <f t="shared" si="3"/>
        <v>7631567.7202583905</v>
      </c>
    </row>
    <row r="29" spans="1:9" x14ac:dyDescent="0.25">
      <c r="A29" s="20">
        <v>44496</v>
      </c>
      <c r="B29" s="21">
        <f t="shared" si="0"/>
        <v>2021</v>
      </c>
      <c r="C29" s="21" t="s">
        <v>7</v>
      </c>
      <c r="D29" s="21">
        <v>374086050.32973057</v>
      </c>
      <c r="E29" s="24">
        <v>987034.43358767964</v>
      </c>
      <c r="F29" s="24">
        <f t="shared" si="1"/>
        <v>379</v>
      </c>
      <c r="G29" s="24">
        <v>950017.99939008092</v>
      </c>
      <c r="H29" s="3">
        <f t="shared" si="2"/>
        <v>37016.434197598719</v>
      </c>
      <c r="I29" s="3">
        <f t="shared" si="3"/>
        <v>14029228.560889915</v>
      </c>
    </row>
    <row r="30" spans="1:9" x14ac:dyDescent="0.25">
      <c r="A30" s="20">
        <v>44496</v>
      </c>
      <c r="B30" s="21">
        <f t="shared" si="0"/>
        <v>2021</v>
      </c>
      <c r="C30" s="21" t="s">
        <v>9</v>
      </c>
      <c r="D30" s="21">
        <v>10564625.993261598</v>
      </c>
      <c r="E30" s="24">
        <v>42258.50397304639</v>
      </c>
      <c r="F30" s="24">
        <f t="shared" si="1"/>
        <v>250</v>
      </c>
      <c r="G30" s="24">
        <v>41694.600315411051</v>
      </c>
      <c r="H30" s="3">
        <f t="shared" si="2"/>
        <v>563.90365763533919</v>
      </c>
      <c r="I30" s="3">
        <f t="shared" si="3"/>
        <v>140975.9144088348</v>
      </c>
    </row>
    <row r="31" spans="1:9" x14ac:dyDescent="0.25">
      <c r="A31" s="20">
        <v>44496</v>
      </c>
      <c r="B31" s="21">
        <f t="shared" si="0"/>
        <v>2021</v>
      </c>
      <c r="C31" s="21" t="s">
        <v>10</v>
      </c>
      <c r="D31" s="21">
        <v>45212995.320013136</v>
      </c>
      <c r="E31" s="24">
        <v>82505.46591243273</v>
      </c>
      <c r="F31" s="24">
        <f t="shared" si="1"/>
        <v>548</v>
      </c>
      <c r="G31" s="24">
        <v>68668.288368222318</v>
      </c>
      <c r="H31" s="3">
        <f t="shared" si="2"/>
        <v>13837.177544210412</v>
      </c>
      <c r="I31" s="3">
        <f t="shared" si="3"/>
        <v>7582773.2942273058</v>
      </c>
    </row>
    <row r="32" spans="1:9" x14ac:dyDescent="0.25">
      <c r="A32" s="20">
        <v>44527</v>
      </c>
      <c r="B32" s="21">
        <f t="shared" si="0"/>
        <v>2021</v>
      </c>
      <c r="C32" s="21" t="s">
        <v>7</v>
      </c>
      <c r="D32" s="21">
        <v>380819599.23566574</v>
      </c>
      <c r="E32" s="24">
        <v>1004801.0533922579</v>
      </c>
      <c r="F32" s="24">
        <f t="shared" si="1"/>
        <v>379</v>
      </c>
      <c r="G32" s="24">
        <v>964096.47915804177</v>
      </c>
      <c r="H32" s="3">
        <f t="shared" si="2"/>
        <v>40704.574234216125</v>
      </c>
      <c r="I32" s="3">
        <f t="shared" si="3"/>
        <v>15427033.63476791</v>
      </c>
    </row>
    <row r="33" spans="1:9" x14ac:dyDescent="0.25">
      <c r="A33" s="20">
        <v>44527</v>
      </c>
      <c r="B33" s="21">
        <f t="shared" si="0"/>
        <v>2021</v>
      </c>
      <c r="C33" s="21" t="s">
        <v>9</v>
      </c>
      <c r="D33" s="21">
        <v>10738942.322150413</v>
      </c>
      <c r="E33" s="24">
        <v>42955.769288601652</v>
      </c>
      <c r="F33" s="24">
        <f t="shared" si="1"/>
        <v>250</v>
      </c>
      <c r="G33" s="24">
        <v>42320.535471906231</v>
      </c>
      <c r="H33" s="3">
        <f t="shared" si="2"/>
        <v>635.23381669542141</v>
      </c>
      <c r="I33" s="3">
        <f t="shared" si="3"/>
        <v>158808.45417385537</v>
      </c>
    </row>
    <row r="34" spans="1:9" x14ac:dyDescent="0.25">
      <c r="A34" s="20">
        <v>44527</v>
      </c>
      <c r="B34" s="21">
        <f t="shared" si="0"/>
        <v>2021</v>
      </c>
      <c r="C34" s="21" t="s">
        <v>10</v>
      </c>
      <c r="D34" s="21">
        <v>45800764.259173304</v>
      </c>
      <c r="E34" s="24">
        <v>83578.03696929435</v>
      </c>
      <c r="F34" s="24">
        <f t="shared" si="1"/>
        <v>548</v>
      </c>
      <c r="G34" s="24">
        <v>69835.649270482085</v>
      </c>
      <c r="H34" s="3">
        <f t="shared" si="2"/>
        <v>13742.387698812265</v>
      </c>
      <c r="I34" s="3">
        <f t="shared" si="3"/>
        <v>7530828.4589491207</v>
      </c>
    </row>
    <row r="35" spans="1:9" x14ac:dyDescent="0.25">
      <c r="A35" s="20">
        <v>44557</v>
      </c>
      <c r="B35" s="21">
        <f t="shared" si="0"/>
        <v>2021</v>
      </c>
      <c r="C35" s="21" t="s">
        <v>7</v>
      </c>
      <c r="D35" s="21">
        <v>387674352.02190775</v>
      </c>
      <c r="E35" s="24">
        <v>1022887.4723533186</v>
      </c>
      <c r="F35" s="24">
        <f t="shared" si="1"/>
        <v>379</v>
      </c>
      <c r="G35" s="24">
        <v>978388.60243690945</v>
      </c>
      <c r="H35" s="3">
        <f t="shared" si="2"/>
        <v>44498.869916409138</v>
      </c>
      <c r="I35" s="3">
        <f t="shared" si="3"/>
        <v>16865071.698319063</v>
      </c>
    </row>
    <row r="36" spans="1:9" x14ac:dyDescent="0.25">
      <c r="A36" s="20">
        <v>44557</v>
      </c>
      <c r="B36" s="21">
        <f t="shared" si="0"/>
        <v>2021</v>
      </c>
      <c r="C36" s="21" t="s">
        <v>9</v>
      </c>
      <c r="D36" s="21">
        <v>10916134.870465893</v>
      </c>
      <c r="E36" s="24">
        <v>43664.539481863576</v>
      </c>
      <c r="F36" s="24">
        <f t="shared" si="1"/>
        <v>250</v>
      </c>
      <c r="G36" s="24">
        <v>42956.083900255864</v>
      </c>
      <c r="H36" s="3">
        <f t="shared" si="2"/>
        <v>708.45558160771179</v>
      </c>
      <c r="I36" s="3">
        <f t="shared" si="3"/>
        <v>177113.89540192793</v>
      </c>
    </row>
    <row r="37" spans="1:9" x14ac:dyDescent="0.25">
      <c r="A37" s="20">
        <v>44557</v>
      </c>
      <c r="B37" s="21">
        <f t="shared" si="0"/>
        <v>2021</v>
      </c>
      <c r="C37" s="21" t="s">
        <v>10</v>
      </c>
      <c r="D37" s="21">
        <v>46396174.19454255</v>
      </c>
      <c r="E37" s="24">
        <v>84664.551449895167</v>
      </c>
      <c r="F37" s="24">
        <f t="shared" si="1"/>
        <v>548</v>
      </c>
      <c r="G37" s="24">
        <v>71022.855308080267</v>
      </c>
      <c r="H37" s="3">
        <f t="shared" si="2"/>
        <v>13641.6961418149</v>
      </c>
      <c r="I37" s="3">
        <f t="shared" si="3"/>
        <v>7475649.485714565</v>
      </c>
    </row>
    <row r="38" spans="1:9" x14ac:dyDescent="0.25">
      <c r="A38" s="20">
        <v>44588</v>
      </c>
      <c r="B38" s="21">
        <f t="shared" si="0"/>
        <v>2022</v>
      </c>
      <c r="C38" s="21" t="s">
        <v>7</v>
      </c>
      <c r="D38" s="21">
        <v>394652490.35830212</v>
      </c>
      <c r="E38" s="24">
        <v>1041299.4468556783</v>
      </c>
      <c r="F38" s="24">
        <f t="shared" si="1"/>
        <v>379</v>
      </c>
      <c r="G38" s="24">
        <v>992897.68260236923</v>
      </c>
      <c r="H38" s="3">
        <f t="shared" si="2"/>
        <v>48401.764253309113</v>
      </c>
      <c r="I38" s="3">
        <f t="shared" si="3"/>
        <v>18344268.652004153</v>
      </c>
    </row>
    <row r="39" spans="1:9" x14ac:dyDescent="0.25">
      <c r="A39" s="20">
        <v>44588</v>
      </c>
      <c r="B39" s="21">
        <f t="shared" si="0"/>
        <v>2022</v>
      </c>
      <c r="C39" s="21" t="s">
        <v>9</v>
      </c>
      <c r="D39" s="21">
        <v>11096251.09582858</v>
      </c>
      <c r="E39" s="24">
        <v>44385.004383314321</v>
      </c>
      <c r="F39" s="24">
        <f t="shared" si="1"/>
        <v>250</v>
      </c>
      <c r="G39" s="24">
        <v>43601.396283521506</v>
      </c>
      <c r="H39" s="3">
        <f t="shared" si="2"/>
        <v>783.60809979281476</v>
      </c>
      <c r="I39" s="3">
        <f t="shared" si="3"/>
        <v>195902.0249482037</v>
      </c>
    </row>
    <row r="40" spans="1:9" x14ac:dyDescent="0.25">
      <c r="A40" s="20">
        <v>44588</v>
      </c>
      <c r="B40" s="21">
        <f t="shared" si="0"/>
        <v>2022</v>
      </c>
      <c r="C40" s="21" t="s">
        <v>10</v>
      </c>
      <c r="D40" s="21">
        <v>46999324.459071599</v>
      </c>
      <c r="E40" s="24">
        <v>85765.1906187438</v>
      </c>
      <c r="F40" s="24">
        <f t="shared" si="1"/>
        <v>548</v>
      </c>
      <c r="G40" s="24">
        <v>72230.243848317623</v>
      </c>
      <c r="H40" s="3">
        <f t="shared" si="2"/>
        <v>13534.946770426177</v>
      </c>
      <c r="I40" s="3">
        <f t="shared" si="3"/>
        <v>7417150.8301935447</v>
      </c>
    </row>
    <row r="41" spans="1:9" x14ac:dyDescent="0.25">
      <c r="A41" s="20">
        <v>44619</v>
      </c>
      <c r="B41" s="21">
        <f t="shared" si="0"/>
        <v>2022</v>
      </c>
      <c r="C41" s="21" t="s">
        <v>7</v>
      </c>
      <c r="D41" s="21">
        <v>401756235.18475151</v>
      </c>
      <c r="E41" s="24">
        <v>1060042.8368990805</v>
      </c>
      <c r="F41" s="24">
        <f t="shared" si="1"/>
        <v>379</v>
      </c>
      <c r="G41" s="24">
        <v>1007627.0854072998</v>
      </c>
      <c r="H41" s="3">
        <f t="shared" si="2"/>
        <v>52415.751491780742</v>
      </c>
      <c r="I41" s="3">
        <f t="shared" si="3"/>
        <v>19865569.815384902</v>
      </c>
    </row>
    <row r="42" spans="1:9" x14ac:dyDescent="0.25">
      <c r="A42" s="20">
        <v>44619</v>
      </c>
      <c r="B42" s="21">
        <f t="shared" si="0"/>
        <v>2022</v>
      </c>
      <c r="C42" s="21" t="s">
        <v>9</v>
      </c>
      <c r="D42" s="21">
        <v>11279339.238909751</v>
      </c>
      <c r="E42" s="24">
        <v>45117.356955639007</v>
      </c>
      <c r="F42" s="24">
        <f t="shared" si="1"/>
        <v>250</v>
      </c>
      <c r="G42" s="24">
        <v>44256.625708368985</v>
      </c>
      <c r="H42" s="3">
        <f t="shared" si="2"/>
        <v>860.73124727002141</v>
      </c>
      <c r="I42" s="3">
        <f t="shared" si="3"/>
        <v>215182.81181750534</v>
      </c>
    </row>
    <row r="43" spans="1:9" x14ac:dyDescent="0.25">
      <c r="A43" s="20">
        <v>44619</v>
      </c>
      <c r="B43" s="21">
        <f t="shared" si="0"/>
        <v>2022</v>
      </c>
      <c r="C43" s="21" t="s">
        <v>10</v>
      </c>
      <c r="D43" s="21">
        <v>47610315.677039526</v>
      </c>
      <c r="E43" s="24">
        <v>86880.138096787457</v>
      </c>
      <c r="F43" s="24">
        <f t="shared" si="1"/>
        <v>548</v>
      </c>
      <c r="G43" s="24">
        <v>73458.15799373902</v>
      </c>
      <c r="H43" s="3">
        <f t="shared" si="2"/>
        <v>13421.980103048438</v>
      </c>
      <c r="I43" s="3">
        <f t="shared" si="3"/>
        <v>7355245.0964705441</v>
      </c>
    </row>
    <row r="44" spans="1:9" x14ac:dyDescent="0.25">
      <c r="A44" s="20">
        <v>44647</v>
      </c>
      <c r="B44" s="21">
        <f t="shared" si="0"/>
        <v>2022</v>
      </c>
      <c r="C44" s="21" t="s">
        <v>7</v>
      </c>
      <c r="D44" s="21">
        <v>408987847.41807705</v>
      </c>
      <c r="E44" s="24">
        <v>1079123.607963264</v>
      </c>
      <c r="F44" s="24">
        <f t="shared" si="1"/>
        <v>379</v>
      </c>
      <c r="G44" s="24">
        <v>1022580.2298232028</v>
      </c>
      <c r="H44" s="3">
        <f t="shared" si="2"/>
        <v>56543.378140061162</v>
      </c>
      <c r="I44" s="3">
        <f t="shared" si="3"/>
        <v>21429940.31508318</v>
      </c>
    </row>
    <row r="45" spans="1:9" x14ac:dyDescent="0.25">
      <c r="A45" s="20">
        <v>44647</v>
      </c>
      <c r="B45" s="21">
        <f t="shared" si="0"/>
        <v>2022</v>
      </c>
      <c r="C45" s="21" t="s">
        <v>9</v>
      </c>
      <c r="D45" s="21">
        <v>11465448.336351763</v>
      </c>
      <c r="E45" s="24">
        <v>45861.793345407052</v>
      </c>
      <c r="F45" s="24">
        <f t="shared" si="1"/>
        <v>250</v>
      </c>
      <c r="G45" s="24">
        <v>44921.927703970417</v>
      </c>
      <c r="H45" s="3">
        <f t="shared" si="2"/>
        <v>939.86564143663418</v>
      </c>
      <c r="I45" s="3">
        <f t="shared" si="3"/>
        <v>234966.41035915853</v>
      </c>
    </row>
    <row r="46" spans="1:9" x14ac:dyDescent="0.25">
      <c r="A46" s="20">
        <v>44647</v>
      </c>
      <c r="B46" s="21">
        <f t="shared" si="0"/>
        <v>2022</v>
      </c>
      <c r="C46" s="21" t="s">
        <v>10</v>
      </c>
      <c r="D46" s="21">
        <v>48229249.780841038</v>
      </c>
      <c r="E46" s="24">
        <v>88009.579892045687</v>
      </c>
      <c r="F46" s="24">
        <f t="shared" si="1"/>
        <v>548</v>
      </c>
      <c r="G46" s="24">
        <v>74706.946679632587</v>
      </c>
      <c r="H46" s="3">
        <f t="shared" si="2"/>
        <v>13302.6332124131</v>
      </c>
      <c r="I46" s="3">
        <f t="shared" si="3"/>
        <v>7289843.0004023788</v>
      </c>
    </row>
    <row r="47" spans="1:9" x14ac:dyDescent="0.25">
      <c r="A47" s="20">
        <v>44678</v>
      </c>
      <c r="B47" s="21">
        <f t="shared" si="0"/>
        <v>2022</v>
      </c>
      <c r="C47" s="21" t="s">
        <v>7</v>
      </c>
      <c r="D47" s="21">
        <v>416349628.67160243</v>
      </c>
      <c r="E47" s="24">
        <v>1098547.8329066026</v>
      </c>
      <c r="F47" s="24">
        <f t="shared" si="1"/>
        <v>379</v>
      </c>
      <c r="G47" s="24">
        <v>1037760.5888953294</v>
      </c>
      <c r="H47" s="3">
        <f t="shared" si="2"/>
        <v>60787.244011273258</v>
      </c>
      <c r="I47" s="3">
        <f t="shared" si="3"/>
        <v>23038365.480272565</v>
      </c>
    </row>
    <row r="48" spans="1:9" x14ac:dyDescent="0.25">
      <c r="A48" s="20">
        <v>44678</v>
      </c>
      <c r="B48" s="21">
        <f t="shared" si="0"/>
        <v>2022</v>
      </c>
      <c r="C48" s="21" t="s">
        <v>9</v>
      </c>
      <c r="D48" s="21">
        <v>11654628.233901568</v>
      </c>
      <c r="E48" s="24">
        <v>46618.512935606268</v>
      </c>
      <c r="F48" s="24">
        <f t="shared" si="1"/>
        <v>250</v>
      </c>
      <c r="G48" s="24">
        <v>45597.460281543201</v>
      </c>
      <c r="H48" s="3">
        <f t="shared" si="2"/>
        <v>1021.0526540630672</v>
      </c>
      <c r="I48" s="3">
        <f t="shared" si="3"/>
        <v>255263.16351576679</v>
      </c>
    </row>
    <row r="49" spans="1:9" x14ac:dyDescent="0.25">
      <c r="A49" s="20">
        <v>44678</v>
      </c>
      <c r="B49" s="21">
        <f t="shared" si="0"/>
        <v>2022</v>
      </c>
      <c r="C49" s="21" t="s">
        <v>10</v>
      </c>
      <c r="D49" s="21">
        <v>48856230.027991965</v>
      </c>
      <c r="E49" s="24">
        <v>89153.704430642276</v>
      </c>
      <c r="F49" s="24">
        <f t="shared" si="1"/>
        <v>548</v>
      </c>
      <c r="G49" s="24">
        <v>75976.964773186322</v>
      </c>
      <c r="H49" s="3">
        <f t="shared" si="2"/>
        <v>13176.739657455953</v>
      </c>
      <c r="I49" s="3">
        <f t="shared" si="3"/>
        <v>7220853.3322858624</v>
      </c>
    </row>
    <row r="50" spans="1:9" x14ac:dyDescent="0.25">
      <c r="A50" s="20">
        <v>44708</v>
      </c>
      <c r="B50" s="21">
        <f t="shared" si="0"/>
        <v>2022</v>
      </c>
      <c r="C50" s="21" t="s">
        <v>7</v>
      </c>
      <c r="D50" s="21">
        <v>423843921.98769128</v>
      </c>
      <c r="E50" s="24">
        <v>1118321.6938989216</v>
      </c>
      <c r="F50" s="24">
        <f t="shared" si="1"/>
        <v>379</v>
      </c>
      <c r="G50" s="24">
        <v>1053171.6906117299</v>
      </c>
      <c r="H50" s="3">
        <f t="shared" si="2"/>
        <v>65150.003287191736</v>
      </c>
      <c r="I50" s="3">
        <f t="shared" si="3"/>
        <v>24691851.245845668</v>
      </c>
    </row>
    <row r="51" spans="1:9" x14ac:dyDescent="0.25">
      <c r="A51" s="20">
        <v>44708</v>
      </c>
      <c r="B51" s="21">
        <f t="shared" si="0"/>
        <v>2022</v>
      </c>
      <c r="C51" s="21" t="s">
        <v>9</v>
      </c>
      <c r="D51" s="21">
        <v>11846929.599760942</v>
      </c>
      <c r="E51" s="24">
        <v>47387.71839904377</v>
      </c>
      <c r="F51" s="24">
        <f t="shared" si="1"/>
        <v>250</v>
      </c>
      <c r="G51" s="24">
        <v>46283.383974536628</v>
      </c>
      <c r="H51" s="3">
        <f t="shared" si="2"/>
        <v>1104.3344245071421</v>
      </c>
      <c r="I51" s="3">
        <f t="shared" si="3"/>
        <v>276083.60612678551</v>
      </c>
    </row>
    <row r="52" spans="1:9" x14ac:dyDescent="0.25">
      <c r="A52" s="20">
        <v>44708</v>
      </c>
      <c r="B52" s="21">
        <f t="shared" si="0"/>
        <v>2022</v>
      </c>
      <c r="C52" s="21" t="s">
        <v>10</v>
      </c>
      <c r="D52" s="21">
        <v>49491361.018355861</v>
      </c>
      <c r="E52" s="24">
        <v>90312.702588240616</v>
      </c>
      <c r="F52" s="24">
        <f t="shared" si="1"/>
        <v>548</v>
      </c>
      <c r="G52" s="24">
        <v>77268.573174330493</v>
      </c>
      <c r="H52" s="3">
        <f t="shared" si="2"/>
        <v>13044.129413910123</v>
      </c>
      <c r="I52" s="3">
        <f t="shared" si="3"/>
        <v>7148182.9188227477</v>
      </c>
    </row>
    <row r="53" spans="1:9" x14ac:dyDescent="0.25">
      <c r="A53" s="20">
        <v>44739</v>
      </c>
      <c r="B53" s="21">
        <f t="shared" si="0"/>
        <v>2022</v>
      </c>
      <c r="C53" s="21" t="s">
        <v>7</v>
      </c>
      <c r="D53" s="21">
        <v>431473112.58346981</v>
      </c>
      <c r="E53" s="24">
        <v>1138451.4843891023</v>
      </c>
      <c r="F53" s="24">
        <f t="shared" si="1"/>
        <v>379</v>
      </c>
      <c r="G53" s="24">
        <v>1068817.1187864533</v>
      </c>
      <c r="H53" s="3">
        <f t="shared" si="2"/>
        <v>69634.36560264905</v>
      </c>
      <c r="I53" s="3">
        <f t="shared" si="3"/>
        <v>26391424.56340399</v>
      </c>
    </row>
    <row r="54" spans="1:9" x14ac:dyDescent="0.25">
      <c r="A54" s="20">
        <v>44739</v>
      </c>
      <c r="B54" s="21">
        <f t="shared" si="0"/>
        <v>2022</v>
      </c>
      <c r="C54" s="21" t="s">
        <v>9</v>
      </c>
      <c r="D54" s="21">
        <v>12042403.938156998</v>
      </c>
      <c r="E54" s="24">
        <v>48169.615752627993</v>
      </c>
      <c r="F54" s="24">
        <f t="shared" si="1"/>
        <v>250</v>
      </c>
      <c r="G54" s="24">
        <v>46979.861879476717</v>
      </c>
      <c r="H54" s="3">
        <f t="shared" si="2"/>
        <v>1189.7538731512759</v>
      </c>
      <c r="I54" s="3">
        <f t="shared" si="3"/>
        <v>297438.46828781895</v>
      </c>
    </row>
    <row r="55" spans="1:9" x14ac:dyDescent="0.25">
      <c r="A55" s="20">
        <v>44739</v>
      </c>
      <c r="B55" s="21">
        <f t="shared" si="0"/>
        <v>2022</v>
      </c>
      <c r="C55" s="21" t="s">
        <v>10</v>
      </c>
      <c r="D55" s="21">
        <v>50134748.711594477</v>
      </c>
      <c r="E55" s="24">
        <v>91486.767721887736</v>
      </c>
      <c r="F55" s="24">
        <f t="shared" si="1"/>
        <v>548</v>
      </c>
      <c r="G55" s="24">
        <v>78582.138918294091</v>
      </c>
      <c r="H55" s="3">
        <f t="shared" si="2"/>
        <v>12904.628803593645</v>
      </c>
      <c r="I55" s="3">
        <f t="shared" si="3"/>
        <v>7071736.5843693176</v>
      </c>
    </row>
    <row r="56" spans="1:9" x14ac:dyDescent="0.25">
      <c r="A56" s="20">
        <v>44769</v>
      </c>
      <c r="B56" s="21">
        <f t="shared" si="0"/>
        <v>2022</v>
      </c>
      <c r="C56" s="21" t="s">
        <v>7</v>
      </c>
      <c r="D56" s="21">
        <v>439239628.60997224</v>
      </c>
      <c r="E56" s="24">
        <v>1158943.6111081061</v>
      </c>
      <c r="F56" s="24">
        <f t="shared" si="1"/>
        <v>379</v>
      </c>
      <c r="G56" s="24">
        <v>1084700.5139571328</v>
      </c>
      <c r="H56" s="3">
        <f t="shared" si="2"/>
        <v>74243.097150973277</v>
      </c>
      <c r="I56" s="3">
        <f t="shared" si="3"/>
        <v>28138133.820218872</v>
      </c>
    </row>
    <row r="57" spans="1:9" x14ac:dyDescent="0.25">
      <c r="A57" s="20">
        <v>44769</v>
      </c>
      <c r="B57" s="21">
        <f t="shared" si="0"/>
        <v>2022</v>
      </c>
      <c r="C57" s="21" t="s">
        <v>9</v>
      </c>
      <c r="D57" s="21">
        <v>12241103.603136588</v>
      </c>
      <c r="E57" s="24">
        <v>48964.41441254635</v>
      </c>
      <c r="F57" s="24">
        <f t="shared" si="1"/>
        <v>250</v>
      </c>
      <c r="G57" s="24">
        <v>47687.05969748021</v>
      </c>
      <c r="H57" s="3">
        <f t="shared" si="2"/>
        <v>1277.3547150661398</v>
      </c>
      <c r="I57" s="3">
        <f t="shared" si="3"/>
        <v>319338.67876653495</v>
      </c>
    </row>
    <row r="58" spans="1:9" x14ac:dyDescent="0.25">
      <c r="A58" s="20">
        <v>44769</v>
      </c>
      <c r="B58" s="21">
        <f t="shared" si="0"/>
        <v>2022</v>
      </c>
      <c r="C58" s="21" t="s">
        <v>10</v>
      </c>
      <c r="D58" s="21">
        <v>50786500.444845207</v>
      </c>
      <c r="E58" s="24">
        <v>92676.095702272272</v>
      </c>
      <c r="F58" s="24">
        <f t="shared" si="1"/>
        <v>548</v>
      </c>
      <c r="G58" s="24">
        <v>79918.035279905074</v>
      </c>
      <c r="H58" s="3">
        <f t="shared" si="2"/>
        <v>12758.060422367198</v>
      </c>
      <c r="I58" s="3">
        <f t="shared" si="3"/>
        <v>6991417.1114572249</v>
      </c>
    </row>
    <row r="59" spans="1:9" x14ac:dyDescent="0.25">
      <c r="A59" s="20">
        <v>44800</v>
      </c>
      <c r="B59" s="21">
        <f t="shared" si="0"/>
        <v>2022</v>
      </c>
      <c r="C59" s="21" t="s">
        <v>7</v>
      </c>
      <c r="D59" s="21">
        <v>447145941.92495167</v>
      </c>
      <c r="E59" s="24">
        <v>1179804.5961080519</v>
      </c>
      <c r="F59" s="24">
        <f t="shared" si="1"/>
        <v>379</v>
      </c>
      <c r="G59" s="24">
        <v>1100825.5742971902</v>
      </c>
      <c r="H59" s="3">
        <f t="shared" si="2"/>
        <v>78979.02181086177</v>
      </c>
      <c r="I59" s="3">
        <f t="shared" si="3"/>
        <v>29933049.266316611</v>
      </c>
    </row>
    <row r="60" spans="1:9" x14ac:dyDescent="0.25">
      <c r="A60" s="20">
        <v>44800</v>
      </c>
      <c r="B60" s="21">
        <f t="shared" si="0"/>
        <v>2022</v>
      </c>
      <c r="C60" s="21" t="s">
        <v>9</v>
      </c>
      <c r="D60" s="21">
        <v>12443081.812588342</v>
      </c>
      <c r="E60" s="24">
        <v>49772.327250353366</v>
      </c>
      <c r="F60" s="24">
        <f t="shared" si="1"/>
        <v>250</v>
      </c>
      <c r="G60" s="24">
        <v>48405.145776448808</v>
      </c>
      <c r="H60" s="3">
        <f t="shared" si="2"/>
        <v>1367.1814739045585</v>
      </c>
      <c r="I60" s="3">
        <f t="shared" si="3"/>
        <v>341795.36847613961</v>
      </c>
    </row>
    <row r="61" spans="1:9" x14ac:dyDescent="0.25">
      <c r="A61" s="20">
        <v>44800</v>
      </c>
      <c r="B61" s="21">
        <f t="shared" si="0"/>
        <v>2022</v>
      </c>
      <c r="C61" s="21" t="s">
        <v>10</v>
      </c>
      <c r="D61" s="21">
        <v>51446724.950628184</v>
      </c>
      <c r="E61" s="24">
        <v>93880.884946401799</v>
      </c>
      <c r="F61" s="24">
        <f t="shared" si="1"/>
        <v>548</v>
      </c>
      <c r="G61" s="24">
        <v>81276.641879663468</v>
      </c>
      <c r="H61" s="3">
        <f t="shared" si="2"/>
        <v>12604.243066738331</v>
      </c>
      <c r="I61" s="3">
        <f t="shared" si="3"/>
        <v>6907125.2005726052</v>
      </c>
    </row>
    <row r="62" spans="1:9" x14ac:dyDescent="0.25">
      <c r="A62" s="20">
        <v>44831</v>
      </c>
      <c r="B62" s="21">
        <f t="shared" ref="B62:B109" si="4">YEAR(A62)</f>
        <v>2022</v>
      </c>
      <c r="C62" s="21" t="s">
        <v>7</v>
      </c>
      <c r="D62" s="21">
        <v>455194568.87960076</v>
      </c>
      <c r="E62" s="24">
        <v>1201041.0788379968</v>
      </c>
      <c r="F62" s="24">
        <f t="shared" si="1"/>
        <v>379</v>
      </c>
      <c r="G62" s="24">
        <v>1117196.0565429027</v>
      </c>
      <c r="H62" s="3">
        <f t="shared" si="2"/>
        <v>83845.022295094095</v>
      </c>
      <c r="I62" s="3">
        <f t="shared" si="3"/>
        <v>31777263.449840661</v>
      </c>
    </row>
    <row r="63" spans="1:9" x14ac:dyDescent="0.25">
      <c r="A63" s="20">
        <v>44831</v>
      </c>
      <c r="B63" s="21">
        <f t="shared" si="4"/>
        <v>2022</v>
      </c>
      <c r="C63" s="21" t="s">
        <v>9</v>
      </c>
      <c r="D63" s="21">
        <v>12648392.662496049</v>
      </c>
      <c r="E63" s="24">
        <v>50593.570649984198</v>
      </c>
      <c r="F63" s="24">
        <f t="shared" si="1"/>
        <v>250</v>
      </c>
      <c r="G63" s="24">
        <v>49134.291153954859</v>
      </c>
      <c r="H63" s="3">
        <f t="shared" si="2"/>
        <v>1459.2794960293395</v>
      </c>
      <c r="I63" s="3">
        <f t="shared" si="3"/>
        <v>364819.87400733487</v>
      </c>
    </row>
    <row r="64" spans="1:9" x14ac:dyDescent="0.25">
      <c r="A64" s="20">
        <v>44831</v>
      </c>
      <c r="B64" s="21">
        <f t="shared" si="4"/>
        <v>2022</v>
      </c>
      <c r="C64" s="21" t="s">
        <v>10</v>
      </c>
      <c r="D64" s="21">
        <v>52115532.374986351</v>
      </c>
      <c r="E64" s="24">
        <v>95101.336450705014</v>
      </c>
      <c r="F64" s="24">
        <f t="shared" si="1"/>
        <v>548</v>
      </c>
      <c r="G64" s="24">
        <v>82658.344791617739</v>
      </c>
      <c r="H64" s="3">
        <f t="shared" si="2"/>
        <v>12442.991659087274</v>
      </c>
      <c r="I64" s="3">
        <f t="shared" si="3"/>
        <v>6818759.4291798268</v>
      </c>
    </row>
    <row r="65" spans="1:9" x14ac:dyDescent="0.25">
      <c r="A65" s="20">
        <v>44861</v>
      </c>
      <c r="B65" s="21">
        <f t="shared" si="4"/>
        <v>2022</v>
      </c>
      <c r="C65" s="21" t="s">
        <v>7</v>
      </c>
      <c r="D65" s="21">
        <v>463388071.11943364</v>
      </c>
      <c r="E65" s="24">
        <v>1222659.8182570809</v>
      </c>
      <c r="F65" s="24">
        <f t="shared" si="1"/>
        <v>379</v>
      </c>
      <c r="G65" s="24">
        <v>1133815.7769355776</v>
      </c>
      <c r="H65" s="3">
        <f t="shared" si="2"/>
        <v>88844.041321503231</v>
      </c>
      <c r="I65" s="3">
        <f t="shared" si="3"/>
        <v>33671891.660849728</v>
      </c>
    </row>
    <row r="66" spans="1:9" x14ac:dyDescent="0.25">
      <c r="A66" s="20">
        <v>44861</v>
      </c>
      <c r="B66" s="21">
        <f t="shared" si="4"/>
        <v>2022</v>
      </c>
      <c r="C66" s="21" t="s">
        <v>9</v>
      </c>
      <c r="D66" s="21">
        <v>12857091.141427234</v>
      </c>
      <c r="E66" s="24">
        <v>51428.364565708936</v>
      </c>
      <c r="F66" s="24">
        <f t="shared" si="1"/>
        <v>250</v>
      </c>
      <c r="G66" s="24">
        <v>49874.669600829904</v>
      </c>
      <c r="H66" s="3">
        <f t="shared" si="2"/>
        <v>1553.6949648790323</v>
      </c>
      <c r="I66" s="3">
        <f t="shared" si="3"/>
        <v>388423.74121975806</v>
      </c>
    </row>
    <row r="67" spans="1:9" x14ac:dyDescent="0.25">
      <c r="A67" s="20">
        <v>44861</v>
      </c>
      <c r="B67" s="21">
        <f t="shared" si="4"/>
        <v>2022</v>
      </c>
      <c r="C67" s="21" t="s">
        <v>10</v>
      </c>
      <c r="D67" s="21">
        <v>52793034.295861162</v>
      </c>
      <c r="E67" s="24">
        <v>96337.653824564171</v>
      </c>
      <c r="F67" s="24">
        <f t="shared" ref="F67:F109" si="5">ROUND(D67/E67,1)</f>
        <v>548</v>
      </c>
      <c r="G67" s="24">
        <v>84063.536653075236</v>
      </c>
      <c r="H67" s="3">
        <f t="shared" ref="H67:H109" si="6">E67-G67</f>
        <v>12274.117171488935</v>
      </c>
      <c r="I67" s="3">
        <f t="shared" ref="I67:I109" si="7">H67*F67</f>
        <v>6726216.2099759365</v>
      </c>
    </row>
    <row r="68" spans="1:9" x14ac:dyDescent="0.25">
      <c r="A68" s="20">
        <v>44892</v>
      </c>
      <c r="B68" s="21">
        <f t="shared" si="4"/>
        <v>2022</v>
      </c>
      <c r="C68" s="21" t="s">
        <v>7</v>
      </c>
      <c r="D68" s="21">
        <v>471729056.3995834</v>
      </c>
      <c r="E68" s="24">
        <v>1244667.6949857082</v>
      </c>
      <c r="F68" s="24">
        <f t="shared" si="5"/>
        <v>379</v>
      </c>
      <c r="G68" s="24">
        <v>1150688.6121790777</v>
      </c>
      <c r="H68" s="3">
        <f t="shared" si="6"/>
        <v>93979.082806630526</v>
      </c>
      <c r="I68" s="3">
        <f t="shared" si="7"/>
        <v>35618072.38371297</v>
      </c>
    </row>
    <row r="69" spans="1:9" x14ac:dyDescent="0.25">
      <c r="A69" s="20">
        <v>44892</v>
      </c>
      <c r="B69" s="21">
        <f t="shared" si="4"/>
        <v>2022</v>
      </c>
      <c r="C69" s="21" t="s">
        <v>9</v>
      </c>
      <c r="D69" s="21">
        <v>13069233.145260783</v>
      </c>
      <c r="E69" s="24">
        <v>52276.932581043133</v>
      </c>
      <c r="F69" s="24">
        <f t="shared" si="5"/>
        <v>250</v>
      </c>
      <c r="G69" s="24">
        <v>50626.457665467831</v>
      </c>
      <c r="H69" s="3">
        <f t="shared" si="6"/>
        <v>1650.4749155753016</v>
      </c>
      <c r="I69" s="3">
        <f t="shared" si="7"/>
        <v>412618.72889382538</v>
      </c>
    </row>
    <row r="70" spans="1:9" x14ac:dyDescent="0.25">
      <c r="A70" s="20">
        <v>44892</v>
      </c>
      <c r="B70" s="21">
        <f t="shared" si="4"/>
        <v>2022</v>
      </c>
      <c r="C70" s="21" t="s">
        <v>10</v>
      </c>
      <c r="D70" s="21">
        <v>53479343.741707355</v>
      </c>
      <c r="E70" s="24">
        <v>97590.043324283499</v>
      </c>
      <c r="F70" s="24">
        <f t="shared" si="5"/>
        <v>548</v>
      </c>
      <c r="G70" s="24">
        <v>85492.616776177514</v>
      </c>
      <c r="H70" s="3">
        <f t="shared" si="6"/>
        <v>12097.426548105985</v>
      </c>
      <c r="I70" s="3">
        <f t="shared" si="7"/>
        <v>6629389.7483620793</v>
      </c>
    </row>
    <row r="71" spans="1:9" x14ac:dyDescent="0.25">
      <c r="A71" s="20">
        <v>44922</v>
      </c>
      <c r="B71" s="21">
        <f t="shared" si="4"/>
        <v>2022</v>
      </c>
      <c r="C71" s="21" t="s">
        <v>7</v>
      </c>
      <c r="D71" s="21">
        <v>480220179.41477597</v>
      </c>
      <c r="E71" s="24">
        <v>1267071.713495451</v>
      </c>
      <c r="F71" s="24">
        <f t="shared" si="5"/>
        <v>379</v>
      </c>
      <c r="G71" s="24">
        <v>1167818.5004129587</v>
      </c>
      <c r="H71" s="3">
        <f t="shared" si="6"/>
        <v>99253.213082492352</v>
      </c>
      <c r="I71" s="3">
        <f t="shared" si="7"/>
        <v>37616967.758264601</v>
      </c>
    </row>
    <row r="72" spans="1:9" x14ac:dyDescent="0.25">
      <c r="A72" s="20">
        <v>44922</v>
      </c>
      <c r="B72" s="21">
        <f t="shared" si="4"/>
        <v>2022</v>
      </c>
      <c r="C72" s="21" t="s">
        <v>9</v>
      </c>
      <c r="D72" s="21">
        <v>13284875.492157586</v>
      </c>
      <c r="E72" s="24">
        <v>53139.501968630342</v>
      </c>
      <c r="F72" s="24">
        <f t="shared" si="5"/>
        <v>250</v>
      </c>
      <c r="G72" s="24">
        <v>51389.834718854254</v>
      </c>
      <c r="H72" s="3">
        <f t="shared" si="6"/>
        <v>1749.6672497760883</v>
      </c>
      <c r="I72" s="3">
        <f t="shared" si="7"/>
        <v>437416.81244402204</v>
      </c>
    </row>
    <row r="73" spans="1:9" x14ac:dyDescent="0.25">
      <c r="A73" s="20">
        <v>44922</v>
      </c>
      <c r="B73" s="21">
        <f t="shared" si="4"/>
        <v>2022</v>
      </c>
      <c r="C73" s="21" t="s">
        <v>10</v>
      </c>
      <c r="D73" s="21">
        <v>54174575.210349552</v>
      </c>
      <c r="E73" s="24">
        <v>98858.71388749918</v>
      </c>
      <c r="F73" s="24">
        <f t="shared" si="5"/>
        <v>548</v>
      </c>
      <c r="G73" s="24">
        <v>86945.991261372517</v>
      </c>
      <c r="H73" s="3">
        <f t="shared" si="6"/>
        <v>11912.722626126662</v>
      </c>
      <c r="I73" s="3">
        <f t="shared" si="7"/>
        <v>6528171.9991174107</v>
      </c>
    </row>
    <row r="74" spans="1:9" x14ac:dyDescent="0.25">
      <c r="A74" s="20">
        <v>44953</v>
      </c>
      <c r="B74" s="21">
        <f t="shared" si="4"/>
        <v>2023</v>
      </c>
      <c r="C74" s="21" t="s">
        <v>7</v>
      </c>
      <c r="D74" s="21">
        <v>488864142.64424193</v>
      </c>
      <c r="E74" s="24">
        <v>1289879.0043383692</v>
      </c>
      <c r="F74" s="24">
        <f t="shared" si="5"/>
        <v>379</v>
      </c>
      <c r="G74" s="24">
        <v>1185209.4422014689</v>
      </c>
      <c r="H74" s="3">
        <f t="shared" si="6"/>
        <v>104669.56213690038</v>
      </c>
      <c r="I74" s="3">
        <f t="shared" si="7"/>
        <v>39669764.049885243</v>
      </c>
    </row>
    <row r="75" spans="1:9" x14ac:dyDescent="0.25">
      <c r="A75" s="20">
        <v>44953</v>
      </c>
      <c r="B75" s="21">
        <f t="shared" si="4"/>
        <v>2023</v>
      </c>
      <c r="C75" s="21" t="s">
        <v>9</v>
      </c>
      <c r="D75" s="21">
        <v>13504075.937778184</v>
      </c>
      <c r="E75" s="24">
        <v>54016.30375111274</v>
      </c>
      <c r="F75" s="24">
        <f t="shared" si="5"/>
        <v>250</v>
      </c>
      <c r="G75" s="24">
        <v>52164.98300033436</v>
      </c>
      <c r="H75" s="3">
        <f t="shared" si="6"/>
        <v>1851.3207507783809</v>
      </c>
      <c r="I75" s="3">
        <f t="shared" si="7"/>
        <v>462830.1876945952</v>
      </c>
    </row>
    <row r="76" spans="1:9" x14ac:dyDescent="0.25">
      <c r="A76" s="20">
        <v>44953</v>
      </c>
      <c r="B76" s="21">
        <f t="shared" si="4"/>
        <v>2023</v>
      </c>
      <c r="C76" s="21" t="s">
        <v>10</v>
      </c>
      <c r="D76" s="21">
        <v>54878844.688084088</v>
      </c>
      <c r="E76" s="24">
        <v>100143.87716803666</v>
      </c>
      <c r="F76" s="24">
        <f t="shared" si="5"/>
        <v>548</v>
      </c>
      <c r="G76" s="24">
        <v>88424.073112815837</v>
      </c>
      <c r="H76" s="3">
        <f t="shared" si="6"/>
        <v>11719.804055220826</v>
      </c>
      <c r="I76" s="3">
        <f t="shared" si="7"/>
        <v>6422452.6222610129</v>
      </c>
    </row>
    <row r="77" spans="1:9" x14ac:dyDescent="0.25">
      <c r="A77" s="20">
        <v>44984</v>
      </c>
      <c r="B77" s="21">
        <f t="shared" si="4"/>
        <v>2023</v>
      </c>
      <c r="C77" s="21" t="s">
        <v>7</v>
      </c>
      <c r="D77" s="21">
        <v>497663697.2118383</v>
      </c>
      <c r="E77" s="24">
        <v>1313096.8264164599</v>
      </c>
      <c r="F77" s="24">
        <f t="shared" si="5"/>
        <v>379</v>
      </c>
      <c r="G77" s="24">
        <v>1202865.5015386739</v>
      </c>
      <c r="H77" s="3">
        <f t="shared" si="6"/>
        <v>110231.32487778598</v>
      </c>
      <c r="I77" s="3">
        <f t="shared" si="7"/>
        <v>41777672.128680885</v>
      </c>
    </row>
    <row r="78" spans="1:9" x14ac:dyDescent="0.25">
      <c r="A78" s="20">
        <v>44984</v>
      </c>
      <c r="B78" s="21">
        <f t="shared" si="4"/>
        <v>2023</v>
      </c>
      <c r="C78" s="21" t="s">
        <v>9</v>
      </c>
      <c r="D78" s="21">
        <v>13726893.190751525</v>
      </c>
      <c r="E78" s="24">
        <v>54907.572763006101</v>
      </c>
      <c r="F78" s="24">
        <f t="shared" si="5"/>
        <v>250</v>
      </c>
      <c r="G78" s="24">
        <v>52952.08766413125</v>
      </c>
      <c r="H78" s="3">
        <f t="shared" si="6"/>
        <v>1955.4850988748512</v>
      </c>
      <c r="I78" s="3">
        <f t="shared" si="7"/>
        <v>488871.27471871278</v>
      </c>
    </row>
    <row r="79" spans="1:9" x14ac:dyDescent="0.25">
      <c r="A79" s="20">
        <v>44984</v>
      </c>
      <c r="B79" s="21">
        <f t="shared" si="4"/>
        <v>2023</v>
      </c>
      <c r="C79" s="21" t="s">
        <v>10</v>
      </c>
      <c r="D79" s="21">
        <v>55592269.669029176</v>
      </c>
      <c r="E79" s="24">
        <v>101445.74757122113</v>
      </c>
      <c r="F79" s="24">
        <f t="shared" si="5"/>
        <v>548</v>
      </c>
      <c r="G79" s="24">
        <v>89927.282355733711</v>
      </c>
      <c r="H79" s="3">
        <f t="shared" si="6"/>
        <v>11518.46521548742</v>
      </c>
      <c r="I79" s="3">
        <f t="shared" si="7"/>
        <v>6312118.9380871067</v>
      </c>
    </row>
    <row r="80" spans="1:9" x14ac:dyDescent="0.25">
      <c r="A80" s="20">
        <v>45012</v>
      </c>
      <c r="B80" s="21">
        <f t="shared" si="4"/>
        <v>2023</v>
      </c>
      <c r="C80" s="21" t="s">
        <v>7</v>
      </c>
      <c r="D80" s="21">
        <v>506621643.7616514</v>
      </c>
      <c r="E80" s="24">
        <v>1336732.5692919563</v>
      </c>
      <c r="F80" s="24">
        <f t="shared" si="5"/>
        <v>379</v>
      </c>
      <c r="G80" s="24">
        <v>1220790.8068699767</v>
      </c>
      <c r="H80" s="3">
        <f t="shared" si="6"/>
        <v>115941.76242197957</v>
      </c>
      <c r="I80" s="3">
        <f t="shared" si="7"/>
        <v>43941927.957930259</v>
      </c>
    </row>
    <row r="81" spans="1:9" x14ac:dyDescent="0.25">
      <c r="A81" s="20">
        <v>45012</v>
      </c>
      <c r="B81" s="21">
        <f t="shared" si="4"/>
        <v>2023</v>
      </c>
      <c r="C81" s="21" t="s">
        <v>9</v>
      </c>
      <c r="D81" s="21">
        <v>13953386.928398924</v>
      </c>
      <c r="E81" s="24">
        <v>55813.547713595697</v>
      </c>
      <c r="F81" s="24">
        <f t="shared" si="5"/>
        <v>250</v>
      </c>
      <c r="G81" s="24">
        <v>53751.336826627288</v>
      </c>
      <c r="H81" s="3">
        <f t="shared" si="6"/>
        <v>2062.2108869684089</v>
      </c>
      <c r="I81" s="3">
        <f t="shared" si="7"/>
        <v>515552.72174210224</v>
      </c>
    </row>
    <row r="82" spans="1:9" x14ac:dyDescent="0.25">
      <c r="A82" s="20">
        <v>45012</v>
      </c>
      <c r="B82" s="21">
        <f t="shared" si="4"/>
        <v>2023</v>
      </c>
      <c r="C82" s="21" t="s">
        <v>10</v>
      </c>
      <c r="D82" s="21">
        <v>56314969.174726553</v>
      </c>
      <c r="E82" s="24">
        <v>102764.542289647</v>
      </c>
      <c r="F82" s="24">
        <f t="shared" si="5"/>
        <v>548</v>
      </c>
      <c r="G82" s="24">
        <v>91456.04615578118</v>
      </c>
      <c r="H82" s="3">
        <f t="shared" si="6"/>
        <v>11308.496133865818</v>
      </c>
      <c r="I82" s="3">
        <f t="shared" si="7"/>
        <v>6197055.881358468</v>
      </c>
    </row>
    <row r="83" spans="1:9" x14ac:dyDescent="0.25">
      <c r="A83" s="20">
        <v>45043</v>
      </c>
      <c r="B83" s="21">
        <f t="shared" si="4"/>
        <v>2023</v>
      </c>
      <c r="C83" s="21" t="s">
        <v>7</v>
      </c>
      <c r="D83" s="21">
        <v>515740833.34936112</v>
      </c>
      <c r="E83" s="24">
        <v>1360793.7555392114</v>
      </c>
      <c r="F83" s="24">
        <f t="shared" si="5"/>
        <v>379</v>
      </c>
      <c r="G83" s="24">
        <v>1238989.5521302952</v>
      </c>
      <c r="H83" s="3">
        <f t="shared" si="6"/>
        <v>121804.20340891625</v>
      </c>
      <c r="I83" s="3">
        <f t="shared" si="7"/>
        <v>46163793.091979258</v>
      </c>
    </row>
    <row r="84" spans="1:9" x14ac:dyDescent="0.25">
      <c r="A84" s="20">
        <v>45043</v>
      </c>
      <c r="B84" s="21">
        <f t="shared" si="4"/>
        <v>2023</v>
      </c>
      <c r="C84" s="21" t="s">
        <v>9</v>
      </c>
      <c r="D84" s="21">
        <v>14183617.812717507</v>
      </c>
      <c r="E84" s="24">
        <v>56734.471250870025</v>
      </c>
      <c r="F84" s="24">
        <f t="shared" si="5"/>
        <v>250</v>
      </c>
      <c r="G84" s="24">
        <v>54562.921614421124</v>
      </c>
      <c r="H84" s="3">
        <f t="shared" si="6"/>
        <v>2171.5496364489009</v>
      </c>
      <c r="I84" s="3">
        <f t="shared" si="7"/>
        <v>542887.40911222517</v>
      </c>
    </row>
    <row r="85" spans="1:9" x14ac:dyDescent="0.25">
      <c r="A85" s="20">
        <v>45043</v>
      </c>
      <c r="B85" s="21">
        <f t="shared" si="4"/>
        <v>2023</v>
      </c>
      <c r="C85" s="21" t="s">
        <v>10</v>
      </c>
      <c r="D85" s="21">
        <v>57047063.773997992</v>
      </c>
      <c r="E85" s="24">
        <v>104100.48133941239</v>
      </c>
      <c r="F85" s="24">
        <f t="shared" si="5"/>
        <v>548</v>
      </c>
      <c r="G85" s="24">
        <v>93010.798940429449</v>
      </c>
      <c r="H85" s="3">
        <f t="shared" si="6"/>
        <v>11089.682398982943</v>
      </c>
      <c r="I85" s="3">
        <f t="shared" si="7"/>
        <v>6077145.9546426525</v>
      </c>
    </row>
    <row r="86" spans="1:9" x14ac:dyDescent="0.25">
      <c r="A86" s="20">
        <v>45073</v>
      </c>
      <c r="B86" s="21">
        <f t="shared" si="4"/>
        <v>2023</v>
      </c>
      <c r="C86" s="21" t="s">
        <v>7</v>
      </c>
      <c r="D86" s="21">
        <v>525024168.34964967</v>
      </c>
      <c r="E86" s="24">
        <v>1385288.0431389173</v>
      </c>
      <c r="F86" s="24">
        <f t="shared" si="5"/>
        <v>379</v>
      </c>
      <c r="G86" s="24">
        <v>1257465.9977991791</v>
      </c>
      <c r="H86" s="3">
        <f t="shared" si="6"/>
        <v>127822.04533973825</v>
      </c>
      <c r="I86" s="3">
        <f t="shared" si="7"/>
        <v>48444555.183760799</v>
      </c>
    </row>
    <row r="87" spans="1:9" x14ac:dyDescent="0.25">
      <c r="A87" s="20">
        <v>45073</v>
      </c>
      <c r="B87" s="21">
        <f t="shared" si="4"/>
        <v>2023</v>
      </c>
      <c r="C87" s="21" t="s">
        <v>9</v>
      </c>
      <c r="D87" s="21">
        <v>14417647.506627345</v>
      </c>
      <c r="E87" s="24">
        <v>57670.590026509381</v>
      </c>
      <c r="F87" s="24">
        <f t="shared" si="5"/>
        <v>250</v>
      </c>
      <c r="G87" s="24">
        <v>55387.036213173036</v>
      </c>
      <c r="H87" s="3">
        <f t="shared" si="6"/>
        <v>2283.5538133363443</v>
      </c>
      <c r="I87" s="3">
        <f t="shared" si="7"/>
        <v>570888.45333408611</v>
      </c>
    </row>
    <row r="88" spans="1:9" x14ac:dyDescent="0.25">
      <c r="A88" s="20">
        <v>45073</v>
      </c>
      <c r="B88" s="21">
        <f t="shared" si="4"/>
        <v>2023</v>
      </c>
      <c r="C88" s="21" t="s">
        <v>10</v>
      </c>
      <c r="D88" s="21">
        <v>57788675.603059955</v>
      </c>
      <c r="E88" s="24">
        <v>105453.78759682474</v>
      </c>
      <c r="F88" s="24">
        <f t="shared" si="5"/>
        <v>548</v>
      </c>
      <c r="G88" s="24">
        <v>94591.982522416743</v>
      </c>
      <c r="H88" s="3">
        <f t="shared" si="6"/>
        <v>10861.805074407996</v>
      </c>
      <c r="I88" s="3">
        <f t="shared" si="7"/>
        <v>5952269.1807755819</v>
      </c>
    </row>
    <row r="89" spans="1:9" x14ac:dyDescent="0.25">
      <c r="A89" s="20">
        <v>45104</v>
      </c>
      <c r="B89" s="21">
        <f t="shared" si="4"/>
        <v>2023</v>
      </c>
      <c r="C89" s="21" t="s">
        <v>7</v>
      </c>
      <c r="D89" s="21">
        <v>534474603.37994337</v>
      </c>
      <c r="E89" s="24">
        <v>1410223.2279154179</v>
      </c>
      <c r="F89" s="24">
        <f t="shared" si="5"/>
        <v>379</v>
      </c>
      <c r="G89" s="24">
        <v>1276224.4719731393</v>
      </c>
      <c r="H89" s="3">
        <f t="shared" si="6"/>
        <v>133998.75594227854</v>
      </c>
      <c r="I89" s="3">
        <f t="shared" si="7"/>
        <v>50785528.502123564</v>
      </c>
    </row>
    <row r="90" spans="1:9" x14ac:dyDescent="0.25">
      <c r="A90" s="20">
        <v>45104</v>
      </c>
      <c r="B90" s="21">
        <f t="shared" si="4"/>
        <v>2023</v>
      </c>
      <c r="C90" s="21" t="s">
        <v>9</v>
      </c>
      <c r="D90" s="21">
        <v>14655538.690486696</v>
      </c>
      <c r="E90" s="24">
        <v>58622.154761946782</v>
      </c>
      <c r="F90" s="24">
        <f t="shared" si="5"/>
        <v>250</v>
      </c>
      <c r="G90" s="24">
        <v>56223.877917251928</v>
      </c>
      <c r="H90" s="3">
        <f t="shared" si="6"/>
        <v>2398.2768446948539</v>
      </c>
      <c r="I90" s="3">
        <f t="shared" si="7"/>
        <v>599569.21117371344</v>
      </c>
    </row>
    <row r="91" spans="1:9" x14ac:dyDescent="0.25">
      <c r="A91" s="20">
        <v>45104</v>
      </c>
      <c r="B91" s="21">
        <f t="shared" si="4"/>
        <v>2023</v>
      </c>
      <c r="C91" s="21" t="s">
        <v>10</v>
      </c>
      <c r="D91" s="21">
        <v>58539928.38589973</v>
      </c>
      <c r="E91" s="24">
        <v>106824.68683558344</v>
      </c>
      <c r="F91" s="24">
        <f t="shared" si="5"/>
        <v>548</v>
      </c>
      <c r="G91" s="24">
        <v>96200.046225297818</v>
      </c>
      <c r="H91" s="3">
        <f t="shared" si="6"/>
        <v>10624.640610285627</v>
      </c>
      <c r="I91" s="3">
        <f t="shared" si="7"/>
        <v>5822303.0544365235</v>
      </c>
    </row>
    <row r="92" spans="1:9" x14ac:dyDescent="0.25">
      <c r="A92" s="20">
        <v>45134</v>
      </c>
      <c r="B92" s="21">
        <f t="shared" si="4"/>
        <v>2023</v>
      </c>
      <c r="C92" s="21" t="s">
        <v>7</v>
      </c>
      <c r="D92" s="21">
        <v>544095146.24078238</v>
      </c>
      <c r="E92" s="24">
        <v>1435607.2460178954</v>
      </c>
      <c r="F92" s="24">
        <f t="shared" si="5"/>
        <v>379</v>
      </c>
      <c r="G92" s="24">
        <v>1295269.3714554776</v>
      </c>
      <c r="H92" s="3">
        <f t="shared" si="6"/>
        <v>140337.87456241786</v>
      </c>
      <c r="I92" s="3">
        <f t="shared" si="7"/>
        <v>53188054.459156364</v>
      </c>
    </row>
    <row r="93" spans="1:9" x14ac:dyDescent="0.25">
      <c r="A93" s="20">
        <v>45134</v>
      </c>
      <c r="B93" s="21">
        <f t="shared" si="4"/>
        <v>2023</v>
      </c>
      <c r="C93" s="21" t="s">
        <v>9</v>
      </c>
      <c r="D93" s="21">
        <v>14897355.078879725</v>
      </c>
      <c r="E93" s="24">
        <v>59589.420315518902</v>
      </c>
      <c r="F93" s="24">
        <f t="shared" si="5"/>
        <v>250</v>
      </c>
      <c r="G93" s="24">
        <v>57073.647180197018</v>
      </c>
      <c r="H93" s="3">
        <f t="shared" si="6"/>
        <v>2515.7731353218842</v>
      </c>
      <c r="I93" s="3">
        <f t="shared" si="7"/>
        <v>628943.2838304711</v>
      </c>
    </row>
    <row r="94" spans="1:9" x14ac:dyDescent="0.25">
      <c r="A94" s="20">
        <v>45134</v>
      </c>
      <c r="B94" s="21">
        <f t="shared" si="4"/>
        <v>2023</v>
      </c>
      <c r="C94" s="21" t="s">
        <v>10</v>
      </c>
      <c r="D94" s="21">
        <v>59300947.454916418</v>
      </c>
      <c r="E94" s="24">
        <v>108213.40776444602</v>
      </c>
      <c r="F94" s="24">
        <f t="shared" si="5"/>
        <v>548</v>
      </c>
      <c r="G94" s="24">
        <v>97835.447011127879</v>
      </c>
      <c r="H94" s="3">
        <f t="shared" si="6"/>
        <v>10377.960753318141</v>
      </c>
      <c r="I94" s="3">
        <f t="shared" si="7"/>
        <v>5687122.4928183407</v>
      </c>
    </row>
    <row r="95" spans="1:9" x14ac:dyDescent="0.25">
      <c r="A95" s="20">
        <v>45165</v>
      </c>
      <c r="B95" s="21">
        <f t="shared" si="4"/>
        <v>2023</v>
      </c>
      <c r="C95" s="21" t="s">
        <v>7</v>
      </c>
      <c r="D95" s="21">
        <v>553888858.87311649</v>
      </c>
      <c r="E95" s="24">
        <v>1461448.1764462176</v>
      </c>
      <c r="F95" s="24">
        <f t="shared" si="5"/>
        <v>379</v>
      </c>
      <c r="G95" s="24">
        <v>1314605.1628639046</v>
      </c>
      <c r="H95" s="3">
        <f t="shared" si="6"/>
        <v>146843.01358231297</v>
      </c>
      <c r="I95" s="3">
        <f t="shared" si="7"/>
        <v>55653502.147696614</v>
      </c>
    </row>
    <row r="96" spans="1:9" x14ac:dyDescent="0.25">
      <c r="A96" s="20">
        <v>45165</v>
      </c>
      <c r="B96" s="21">
        <f t="shared" si="4"/>
        <v>2023</v>
      </c>
      <c r="C96" s="21" t="s">
        <v>9</v>
      </c>
      <c r="D96" s="21">
        <v>15143161.437681241</v>
      </c>
      <c r="E96" s="24">
        <v>60572.645750724965</v>
      </c>
      <c r="F96" s="24">
        <f t="shared" si="5"/>
        <v>250</v>
      </c>
      <c r="G96" s="24">
        <v>57936.547666007726</v>
      </c>
      <c r="H96" s="3">
        <f t="shared" si="6"/>
        <v>2636.0980847172395</v>
      </c>
      <c r="I96" s="3">
        <f t="shared" si="7"/>
        <v>659024.52117930993</v>
      </c>
    </row>
    <row r="97" spans="1:9" x14ac:dyDescent="0.25">
      <c r="A97" s="20">
        <v>45165</v>
      </c>
      <c r="B97" s="21">
        <f t="shared" si="4"/>
        <v>2023</v>
      </c>
      <c r="C97" s="21" t="s">
        <v>10</v>
      </c>
      <c r="D97" s="21">
        <v>60071859.771830328</v>
      </c>
      <c r="E97" s="24">
        <v>109620.18206538381</v>
      </c>
      <c r="F97" s="24">
        <f t="shared" si="5"/>
        <v>548</v>
      </c>
      <c r="G97" s="24">
        <v>99498.649610317036</v>
      </c>
      <c r="H97" s="3">
        <f t="shared" si="6"/>
        <v>10121.532455066772</v>
      </c>
      <c r="I97" s="3">
        <f t="shared" si="7"/>
        <v>5546599.7853765907</v>
      </c>
    </row>
    <row r="98" spans="1:9" x14ac:dyDescent="0.25">
      <c r="A98" s="20">
        <v>45196</v>
      </c>
      <c r="B98" s="21">
        <f t="shared" si="4"/>
        <v>2023</v>
      </c>
      <c r="C98" s="21" t="s">
        <v>7</v>
      </c>
      <c r="D98" s="21">
        <v>563858858.33283257</v>
      </c>
      <c r="E98" s="24">
        <v>1487754.2436222495</v>
      </c>
      <c r="F98" s="24">
        <f t="shared" si="5"/>
        <v>379</v>
      </c>
      <c r="G98" s="24">
        <v>1334236.3837562366</v>
      </c>
      <c r="H98" s="3">
        <f t="shared" si="6"/>
        <v>153517.85986601282</v>
      </c>
      <c r="I98" s="3">
        <f t="shared" si="7"/>
        <v>58183268.889218859</v>
      </c>
    </row>
    <row r="99" spans="1:9" x14ac:dyDescent="0.25">
      <c r="A99" s="20">
        <v>45196</v>
      </c>
      <c r="B99" s="21">
        <f t="shared" si="4"/>
        <v>2023</v>
      </c>
      <c r="C99" s="21" t="s">
        <v>9</v>
      </c>
      <c r="D99" s="21">
        <v>15393023.601402981</v>
      </c>
      <c r="E99" s="24">
        <v>61572.094405611926</v>
      </c>
      <c r="F99" s="24">
        <f t="shared" si="5"/>
        <v>250</v>
      </c>
      <c r="G99" s="24">
        <v>58812.786301275686</v>
      </c>
      <c r="H99" s="3">
        <f t="shared" si="6"/>
        <v>2759.3081043362399</v>
      </c>
      <c r="I99" s="3">
        <f t="shared" si="7"/>
        <v>689827.02608405997</v>
      </c>
    </row>
    <row r="100" spans="1:9" x14ac:dyDescent="0.25">
      <c r="A100" s="20">
        <v>45196</v>
      </c>
      <c r="B100" s="21">
        <f t="shared" si="4"/>
        <v>2023</v>
      </c>
      <c r="C100" s="21" t="s">
        <v>10</v>
      </c>
      <c r="D100" s="21">
        <v>60852793.94886411</v>
      </c>
      <c r="E100" s="24">
        <v>111045.24443223378</v>
      </c>
      <c r="F100" s="24">
        <f t="shared" si="5"/>
        <v>548</v>
      </c>
      <c r="G100" s="24">
        <v>101190.12665369242</v>
      </c>
      <c r="H100" s="3">
        <f t="shared" si="6"/>
        <v>9855.1177785413602</v>
      </c>
      <c r="I100" s="3">
        <f t="shared" si="7"/>
        <v>5400604.5426406655</v>
      </c>
    </row>
    <row r="101" spans="1:9" x14ac:dyDescent="0.25">
      <c r="A101" s="20">
        <v>45226</v>
      </c>
      <c r="B101" s="21">
        <f t="shared" si="4"/>
        <v>2023</v>
      </c>
      <c r="C101" s="21" t="s">
        <v>7</v>
      </c>
      <c r="D101" s="21">
        <v>574008317.78282356</v>
      </c>
      <c r="E101" s="24">
        <v>1514533.8200074499</v>
      </c>
      <c r="F101" s="24">
        <f t="shared" si="5"/>
        <v>379</v>
      </c>
      <c r="G101" s="24">
        <v>1354167.6437744717</v>
      </c>
      <c r="H101" s="3">
        <f t="shared" si="6"/>
        <v>160366.17623297824</v>
      </c>
      <c r="I101" s="3">
        <f t="shared" si="7"/>
        <v>60778780.792298749</v>
      </c>
    </row>
    <row r="102" spans="1:9" x14ac:dyDescent="0.25">
      <c r="A102" s="20">
        <v>45226</v>
      </c>
      <c r="B102" s="21">
        <f t="shared" si="4"/>
        <v>2023</v>
      </c>
      <c r="C102" s="21" t="s">
        <v>9</v>
      </c>
      <c r="D102" s="21">
        <v>15647008.49082613</v>
      </c>
      <c r="E102" s="24">
        <v>62588.033963304522</v>
      </c>
      <c r="F102" s="24">
        <f t="shared" si="5"/>
        <v>250</v>
      </c>
      <c r="G102" s="24">
        <v>59702.573328172526</v>
      </c>
      <c r="H102" s="3">
        <f t="shared" si="6"/>
        <v>2885.4606351319962</v>
      </c>
      <c r="I102" s="3">
        <f t="shared" si="7"/>
        <v>721365.15878299903</v>
      </c>
    </row>
    <row r="103" spans="1:9" x14ac:dyDescent="0.25">
      <c r="A103" s="20">
        <v>45226</v>
      </c>
      <c r="B103" s="21">
        <f t="shared" si="4"/>
        <v>2023</v>
      </c>
      <c r="C103" s="21" t="s">
        <v>10</v>
      </c>
      <c r="D103" s="21">
        <v>61643880.270199336</v>
      </c>
      <c r="E103" s="24">
        <v>112488.83260985281</v>
      </c>
      <c r="F103" s="24">
        <f t="shared" si="5"/>
        <v>548</v>
      </c>
      <c r="G103" s="24">
        <v>102910.35880680518</v>
      </c>
      <c r="H103" s="3">
        <f t="shared" si="6"/>
        <v>9578.4738030476292</v>
      </c>
      <c r="I103" s="3">
        <f t="shared" si="7"/>
        <v>5249003.644070101</v>
      </c>
    </row>
    <row r="104" spans="1:9" x14ac:dyDescent="0.25">
      <c r="A104" s="20">
        <v>45257</v>
      </c>
      <c r="B104" s="21">
        <f t="shared" si="4"/>
        <v>2023</v>
      </c>
      <c r="C104" s="21" t="s">
        <v>7</v>
      </c>
      <c r="D104" s="21">
        <v>584340467.50291431</v>
      </c>
      <c r="E104" s="24">
        <v>1541795.428767584</v>
      </c>
      <c r="F104" s="24">
        <f t="shared" si="5"/>
        <v>379</v>
      </c>
      <c r="G104" s="24">
        <v>1374403.625807547</v>
      </c>
      <c r="H104" s="3">
        <f t="shared" si="6"/>
        <v>167391.80296003702</v>
      </c>
      <c r="I104" s="3">
        <f t="shared" si="7"/>
        <v>63441493.321854033</v>
      </c>
    </row>
    <row r="105" spans="1:9" x14ac:dyDescent="0.25">
      <c r="A105" s="20">
        <v>45257</v>
      </c>
      <c r="B105" s="21">
        <f t="shared" si="4"/>
        <v>2023</v>
      </c>
      <c r="C105" s="21" t="s">
        <v>9</v>
      </c>
      <c r="D105" s="21">
        <v>15905184.130924761</v>
      </c>
      <c r="E105" s="24">
        <v>63620.736523699044</v>
      </c>
      <c r="F105" s="24">
        <f t="shared" si="5"/>
        <v>250</v>
      </c>
      <c r="G105" s="24">
        <v>60606.122358307839</v>
      </c>
      <c r="H105" s="3">
        <f t="shared" si="6"/>
        <v>3014.6141653912055</v>
      </c>
      <c r="I105" s="3">
        <f t="shared" si="7"/>
        <v>753653.54134780134</v>
      </c>
    </row>
    <row r="106" spans="1:9" x14ac:dyDescent="0.25">
      <c r="A106" s="20">
        <v>45257</v>
      </c>
      <c r="B106" s="21">
        <f t="shared" si="4"/>
        <v>2023</v>
      </c>
      <c r="C106" s="21" t="s">
        <v>10</v>
      </c>
      <c r="D106" s="21">
        <v>62445250.713711925</v>
      </c>
      <c r="E106" s="24">
        <v>113951.18743378088</v>
      </c>
      <c r="F106" s="24">
        <f t="shared" si="5"/>
        <v>548</v>
      </c>
      <c r="G106" s="24">
        <v>104659.83490652086</v>
      </c>
      <c r="H106" s="3">
        <f t="shared" si="6"/>
        <v>9291.3525272600236</v>
      </c>
      <c r="I106" s="3">
        <f t="shared" si="7"/>
        <v>5091661.1849384932</v>
      </c>
    </row>
    <row r="107" spans="1:9" x14ac:dyDescent="0.25">
      <c r="A107" s="20">
        <v>45287</v>
      </c>
      <c r="B107" s="21">
        <f t="shared" si="4"/>
        <v>2023</v>
      </c>
      <c r="C107" s="21" t="s">
        <v>7</v>
      </c>
      <c r="D107" s="21">
        <v>594858595.91796672</v>
      </c>
      <c r="E107" s="24">
        <v>1569547.7464854005</v>
      </c>
      <c r="F107" s="24">
        <f t="shared" si="5"/>
        <v>379</v>
      </c>
      <c r="G107" s="24">
        <v>1394949.0871730868</v>
      </c>
      <c r="H107" s="3">
        <f t="shared" si="6"/>
        <v>174598.65931231366</v>
      </c>
      <c r="I107" s="3">
        <f t="shared" si="7"/>
        <v>66172891.879366875</v>
      </c>
    </row>
    <row r="108" spans="1:9" x14ac:dyDescent="0.25">
      <c r="A108" s="20">
        <v>45287</v>
      </c>
      <c r="B108" s="21">
        <f t="shared" si="4"/>
        <v>2023</v>
      </c>
      <c r="C108" s="21" t="s">
        <v>9</v>
      </c>
      <c r="D108" s="21">
        <v>16167619.669085018</v>
      </c>
      <c r="E108" s="24">
        <v>64670.478676340077</v>
      </c>
      <c r="F108" s="24">
        <f t="shared" si="5"/>
        <v>250</v>
      </c>
      <c r="G108" s="24">
        <v>61523.650427471533</v>
      </c>
      <c r="H108" s="3">
        <f t="shared" si="6"/>
        <v>3146.8282488685436</v>
      </c>
      <c r="I108" s="3">
        <f t="shared" si="7"/>
        <v>786707.06221713591</v>
      </c>
    </row>
    <row r="109" spans="1:9" x14ac:dyDescent="0.25">
      <c r="A109" s="20">
        <v>45287</v>
      </c>
      <c r="B109" s="21">
        <f t="shared" si="4"/>
        <v>2023</v>
      </c>
      <c r="C109" s="21" t="s">
        <v>10</v>
      </c>
      <c r="D109" s="21">
        <v>63257038.972990178</v>
      </c>
      <c r="E109" s="24">
        <v>115432.55287042003</v>
      </c>
      <c r="F109" s="24">
        <f t="shared" si="5"/>
        <v>548</v>
      </c>
      <c r="G109" s="24">
        <v>106439.05209993171</v>
      </c>
      <c r="H109" s="3">
        <f t="shared" si="6"/>
        <v>8993.5007704883174</v>
      </c>
      <c r="I109" s="3">
        <f t="shared" si="7"/>
        <v>4928438.4222275978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BD72-E184-4A57-A4A6-E3A6855B1C1E}">
  <dimension ref="A1:I73"/>
  <sheetViews>
    <sheetView workbookViewId="0"/>
  </sheetViews>
  <sheetFormatPr defaultRowHeight="15" x14ac:dyDescent="0.25"/>
  <cols>
    <col min="1" max="1" width="11" customWidth="1"/>
    <col min="2" max="2" width="8.7109375" customWidth="1"/>
    <col min="3" max="3" width="17.140625" customWidth="1"/>
    <col min="4" max="4" width="20.7109375" customWidth="1"/>
    <col min="5" max="5" width="25.7109375" customWidth="1"/>
    <col min="6" max="6" width="18.42578125" customWidth="1"/>
    <col min="7" max="7" width="21" customWidth="1"/>
    <col min="8" max="8" width="19.42578125" customWidth="1"/>
    <col min="9" max="9" width="14" customWidth="1"/>
  </cols>
  <sheetData>
    <row r="1" spans="1:9" x14ac:dyDescent="0.25">
      <c r="A1" s="29" t="s">
        <v>66</v>
      </c>
      <c r="B1" s="29" t="s">
        <v>65</v>
      </c>
      <c r="C1" s="29" t="s">
        <v>23</v>
      </c>
      <c r="D1" s="29" t="s">
        <v>22</v>
      </c>
      <c r="E1" s="29" t="s">
        <v>24</v>
      </c>
      <c r="F1" s="4" t="s">
        <v>123</v>
      </c>
      <c r="G1" s="4" t="s">
        <v>116</v>
      </c>
      <c r="H1" s="4" t="s">
        <v>115</v>
      </c>
      <c r="I1" s="4" t="s">
        <v>138</v>
      </c>
    </row>
    <row r="2" spans="1:9" x14ac:dyDescent="0.25">
      <c r="A2" s="20">
        <v>44223</v>
      </c>
      <c r="B2" s="21">
        <f>YEAR(A2)</f>
        <v>2021</v>
      </c>
      <c r="C2" s="21" t="s">
        <v>12</v>
      </c>
      <c r="D2" s="28">
        <v>1494652</v>
      </c>
      <c r="E2" s="28">
        <v>1612450</v>
      </c>
      <c r="F2" s="3">
        <f>VLOOKUP(C2,'Calcs. Raw to Finished Goods'!$A$11:$B$12,2,FALSE)</f>
        <v>97.25</v>
      </c>
      <c r="G2" s="2">
        <f>E2-D2</f>
        <v>117798</v>
      </c>
      <c r="H2" s="3">
        <f>G2*F2</f>
        <v>11455855.5</v>
      </c>
      <c r="I2" s="3">
        <f>F2*D2</f>
        <v>145354907</v>
      </c>
    </row>
    <row r="3" spans="1:9" x14ac:dyDescent="0.25">
      <c r="A3" s="20">
        <v>44223</v>
      </c>
      <c r="B3" s="21">
        <f t="shared" ref="B3:B66" si="0">YEAR(A3)</f>
        <v>2021</v>
      </c>
      <c r="C3" s="21" t="s">
        <v>13</v>
      </c>
      <c r="D3" s="28">
        <v>2024513</v>
      </c>
      <c r="E3" s="28">
        <v>2034556</v>
      </c>
      <c r="F3" s="3">
        <f>VLOOKUP(C3,'Calcs. Raw to Finished Goods'!$A$11:$B$12,2,FALSE)</f>
        <v>98.36099999999999</v>
      </c>
      <c r="G3" s="2">
        <f t="shared" ref="G3:G66" si="1">E3-D3</f>
        <v>10043</v>
      </c>
      <c r="H3" s="3">
        <f t="shared" ref="H3:H66" si="2">G3*F3</f>
        <v>987839.52299999993</v>
      </c>
      <c r="I3" s="3">
        <f t="shared" ref="I3:I66" si="3">F3*D3</f>
        <v>199133123.19299999</v>
      </c>
    </row>
    <row r="4" spans="1:9" x14ac:dyDescent="0.25">
      <c r="A4" s="20">
        <v>44254</v>
      </c>
      <c r="B4" s="21">
        <f t="shared" si="0"/>
        <v>2021</v>
      </c>
      <c r="C4" s="21" t="s">
        <v>12</v>
      </c>
      <c r="D4" s="28">
        <v>1511093.1719999998</v>
      </c>
      <c r="E4" s="28">
        <v>1632444.38</v>
      </c>
      <c r="F4" s="3">
        <f>VLOOKUP(C4,'Calcs. Raw to Finished Goods'!$A$11:$B$12,2,FALSE)</f>
        <v>97.25</v>
      </c>
      <c r="G4" s="2">
        <f t="shared" si="1"/>
        <v>121351.2080000001</v>
      </c>
      <c r="H4" s="3">
        <f t="shared" si="2"/>
        <v>11801404.978000009</v>
      </c>
      <c r="I4" s="3">
        <f t="shared" si="3"/>
        <v>146953810.97699997</v>
      </c>
    </row>
    <row r="5" spans="1:9" x14ac:dyDescent="0.25">
      <c r="A5" s="20">
        <v>44254</v>
      </c>
      <c r="B5" s="21">
        <f t="shared" si="0"/>
        <v>2021</v>
      </c>
      <c r="C5" s="21" t="s">
        <v>13</v>
      </c>
      <c r="D5" s="28">
        <v>2055892.9515000002</v>
      </c>
      <c r="E5" s="28">
        <v>2069143.4519999998</v>
      </c>
      <c r="F5" s="3">
        <f>VLOOKUP(C5,'Calcs. Raw to Finished Goods'!$A$11:$B$12,2,FALSE)</f>
        <v>98.36099999999999</v>
      </c>
      <c r="G5" s="2">
        <f t="shared" si="1"/>
        <v>13250.500499999616</v>
      </c>
      <c r="H5" s="3">
        <f t="shared" si="2"/>
        <v>1303332.479680462</v>
      </c>
      <c r="I5" s="3">
        <f t="shared" si="3"/>
        <v>202219686.6024915</v>
      </c>
    </row>
    <row r="6" spans="1:9" x14ac:dyDescent="0.25">
      <c r="A6" s="20">
        <v>44282</v>
      </c>
      <c r="B6" s="21">
        <f t="shared" si="0"/>
        <v>2021</v>
      </c>
      <c r="C6" s="21" t="s">
        <v>12</v>
      </c>
      <c r="D6" s="28">
        <v>1527715.1968919996</v>
      </c>
      <c r="E6" s="28">
        <v>1652686.6903119998</v>
      </c>
      <c r="F6" s="3">
        <f>VLOOKUP(C6,'Calcs. Raw to Finished Goods'!$A$11:$B$12,2,FALSE)</f>
        <v>97.25</v>
      </c>
      <c r="G6" s="2">
        <f t="shared" si="1"/>
        <v>124971.49342000019</v>
      </c>
      <c r="H6" s="3">
        <f t="shared" si="2"/>
        <v>12153477.735095019</v>
      </c>
      <c r="I6" s="3">
        <f t="shared" si="3"/>
        <v>148570302.89774695</v>
      </c>
    </row>
    <row r="7" spans="1:9" x14ac:dyDescent="0.25">
      <c r="A7" s="20">
        <v>44282</v>
      </c>
      <c r="B7" s="21">
        <f t="shared" si="0"/>
        <v>2021</v>
      </c>
      <c r="C7" s="21" t="s">
        <v>13</v>
      </c>
      <c r="D7" s="28">
        <v>2087759.2922482505</v>
      </c>
      <c r="E7" s="28">
        <v>2104318.8906839998</v>
      </c>
      <c r="F7" s="3">
        <f>VLOOKUP(C7,'Calcs. Raw to Finished Goods'!$A$11:$B$12,2,FALSE)</f>
        <v>98.36099999999999</v>
      </c>
      <c r="G7" s="2">
        <f t="shared" si="1"/>
        <v>16559.5984357493</v>
      </c>
      <c r="H7" s="3">
        <f t="shared" si="2"/>
        <v>1628818.6617387368</v>
      </c>
      <c r="I7" s="3">
        <f t="shared" si="3"/>
        <v>205354091.74483013</v>
      </c>
    </row>
    <row r="8" spans="1:9" x14ac:dyDescent="0.25">
      <c r="A8" s="20">
        <v>44313</v>
      </c>
      <c r="B8" s="21">
        <f t="shared" si="0"/>
        <v>2021</v>
      </c>
      <c r="C8" s="21" t="s">
        <v>12</v>
      </c>
      <c r="D8" s="28">
        <v>1544520.0640578114</v>
      </c>
      <c r="E8" s="28">
        <v>1673180.0052718685</v>
      </c>
      <c r="F8" s="3">
        <f>VLOOKUP(C8,'Calcs. Raw to Finished Goods'!$A$11:$B$12,2,FALSE)</f>
        <v>97.25</v>
      </c>
      <c r="G8" s="2">
        <f t="shared" si="1"/>
        <v>128659.94121405715</v>
      </c>
      <c r="H8" s="3">
        <f t="shared" si="2"/>
        <v>12512179.283067059</v>
      </c>
      <c r="I8" s="3">
        <f t="shared" si="3"/>
        <v>150204576.22962216</v>
      </c>
    </row>
    <row r="9" spans="1:9" x14ac:dyDescent="0.25">
      <c r="A9" s="20">
        <v>44313</v>
      </c>
      <c r="B9" s="21">
        <f t="shared" si="0"/>
        <v>2021</v>
      </c>
      <c r="C9" s="21" t="s">
        <v>13</v>
      </c>
      <c r="D9" s="28">
        <v>2120119.5612780983</v>
      </c>
      <c r="E9" s="28">
        <v>2140092.3118256275</v>
      </c>
      <c r="F9" s="3">
        <f>VLOOKUP(C9,'Calcs. Raw to Finished Goods'!$A$11:$B$12,2,FALSE)</f>
        <v>98.36099999999999</v>
      </c>
      <c r="G9" s="2">
        <f t="shared" si="1"/>
        <v>19972.750547529198</v>
      </c>
      <c r="H9" s="3">
        <f t="shared" si="2"/>
        <v>1964539.7166055192</v>
      </c>
      <c r="I9" s="3">
        <f t="shared" si="3"/>
        <v>208537080.166875</v>
      </c>
    </row>
    <row r="10" spans="1:9" x14ac:dyDescent="0.25">
      <c r="A10" s="20">
        <v>44343</v>
      </c>
      <c r="B10" s="21">
        <f t="shared" si="0"/>
        <v>2021</v>
      </c>
      <c r="C10" s="21" t="s">
        <v>12</v>
      </c>
      <c r="D10" s="28">
        <v>1561509.7847624472</v>
      </c>
      <c r="E10" s="28">
        <v>1693927.4373372397</v>
      </c>
      <c r="F10" s="3">
        <f>VLOOKUP(C10,'Calcs. Raw to Finished Goods'!$A$11:$B$12,2,FALSE)</f>
        <v>97.25</v>
      </c>
      <c r="G10" s="2">
        <f t="shared" si="1"/>
        <v>132417.6525747925</v>
      </c>
      <c r="H10" s="3">
        <f t="shared" si="2"/>
        <v>12877616.712898571</v>
      </c>
      <c r="I10" s="3">
        <f t="shared" si="3"/>
        <v>151856826.56814799</v>
      </c>
    </row>
    <row r="11" spans="1:9" x14ac:dyDescent="0.25">
      <c r="A11" s="20">
        <v>44343</v>
      </c>
      <c r="B11" s="21">
        <f t="shared" si="0"/>
        <v>2021</v>
      </c>
      <c r="C11" s="21" t="s">
        <v>13</v>
      </c>
      <c r="D11" s="28">
        <v>2152981.414477909</v>
      </c>
      <c r="E11" s="28">
        <v>2176473.8811266627</v>
      </c>
      <c r="F11" s="3">
        <f>VLOOKUP(C11,'Calcs. Raw to Finished Goods'!$A$11:$B$12,2,FALSE)</f>
        <v>98.36099999999999</v>
      </c>
      <c r="G11" s="2">
        <f t="shared" si="1"/>
        <v>23492.466648753732</v>
      </c>
      <c r="H11" s="3">
        <f t="shared" si="2"/>
        <v>2310742.5120380656</v>
      </c>
      <c r="I11" s="3">
        <f t="shared" si="3"/>
        <v>211769404.90946159</v>
      </c>
    </row>
    <row r="12" spans="1:9" x14ac:dyDescent="0.25">
      <c r="A12" s="20">
        <v>44374</v>
      </c>
      <c r="B12" s="21">
        <f t="shared" si="0"/>
        <v>2021</v>
      </c>
      <c r="C12" s="21" t="s">
        <v>12</v>
      </c>
      <c r="D12" s="28">
        <v>1578686.392394834</v>
      </c>
      <c r="E12" s="28">
        <v>1714932.1375602214</v>
      </c>
      <c r="F12" s="3">
        <f>VLOOKUP(C12,'Calcs. Raw to Finished Goods'!$A$11:$B$12,2,FALSE)</f>
        <v>97.25</v>
      </c>
      <c r="G12" s="2">
        <f t="shared" si="1"/>
        <v>136245.7451653874</v>
      </c>
      <c r="H12" s="3">
        <f t="shared" si="2"/>
        <v>13249898.717333924</v>
      </c>
      <c r="I12" s="3">
        <f t="shared" si="3"/>
        <v>153527251.66039759</v>
      </c>
    </row>
    <row r="13" spans="1:9" x14ac:dyDescent="0.25">
      <c r="A13" s="20">
        <v>44374</v>
      </c>
      <c r="B13" s="21">
        <f t="shared" si="0"/>
        <v>2021</v>
      </c>
      <c r="C13" s="21" t="s">
        <v>13</v>
      </c>
      <c r="D13" s="28">
        <v>2186352.6264023166</v>
      </c>
      <c r="E13" s="28">
        <v>2213473.9371058159</v>
      </c>
      <c r="F13" s="3">
        <f>VLOOKUP(C13,'Calcs. Raw to Finished Goods'!$A$11:$B$12,2,FALSE)</f>
        <v>98.36099999999999</v>
      </c>
      <c r="G13" s="2">
        <f t="shared" si="1"/>
        <v>27121.310703499243</v>
      </c>
      <c r="H13" s="3">
        <f t="shared" si="2"/>
        <v>2667679.2421068889</v>
      </c>
      <c r="I13" s="3">
        <f t="shared" si="3"/>
        <v>215051830.68555823</v>
      </c>
    </row>
    <row r="14" spans="1:9" x14ac:dyDescent="0.25">
      <c r="A14" s="20">
        <v>44404</v>
      </c>
      <c r="B14" s="21">
        <f t="shared" si="0"/>
        <v>2021</v>
      </c>
      <c r="C14" s="21" t="s">
        <v>12</v>
      </c>
      <c r="D14" s="28">
        <v>1596051.942711177</v>
      </c>
      <c r="E14" s="28">
        <v>1736197.296065968</v>
      </c>
      <c r="F14" s="3">
        <f>VLOOKUP(C14,'Calcs. Raw to Finished Goods'!$A$11:$B$12,2,FALSE)</f>
        <v>97.25</v>
      </c>
      <c r="G14" s="2">
        <f t="shared" si="1"/>
        <v>140145.35335479095</v>
      </c>
      <c r="H14" s="3">
        <f t="shared" si="2"/>
        <v>13629135.613753419</v>
      </c>
      <c r="I14" s="3">
        <f t="shared" si="3"/>
        <v>155216051.42866197</v>
      </c>
    </row>
    <row r="15" spans="1:9" x14ac:dyDescent="0.25">
      <c r="A15" s="20">
        <v>44404</v>
      </c>
      <c r="B15" s="21">
        <f t="shared" si="0"/>
        <v>2021</v>
      </c>
      <c r="C15" s="21" t="s">
        <v>13</v>
      </c>
      <c r="D15" s="28">
        <v>2220241.0921115526</v>
      </c>
      <c r="E15" s="28">
        <v>2251102.9940366144</v>
      </c>
      <c r="F15" s="3">
        <f>VLOOKUP(C15,'Calcs. Raw to Finished Goods'!$A$11:$B$12,2,FALSE)</f>
        <v>98.36099999999999</v>
      </c>
      <c r="G15" s="2">
        <f t="shared" si="1"/>
        <v>30861.901925061829</v>
      </c>
      <c r="H15" s="3">
        <f t="shared" si="2"/>
        <v>3035607.5352510065</v>
      </c>
      <c r="I15" s="3">
        <f t="shared" si="3"/>
        <v>218385134.06118441</v>
      </c>
    </row>
    <row r="16" spans="1:9" x14ac:dyDescent="0.25">
      <c r="A16" s="20">
        <v>44435</v>
      </c>
      <c r="B16" s="21">
        <f t="shared" si="0"/>
        <v>2021</v>
      </c>
      <c r="C16" s="21" t="s">
        <v>12</v>
      </c>
      <c r="D16" s="28">
        <v>1613608.5140809999</v>
      </c>
      <c r="E16" s="28">
        <v>1757726.1425371859</v>
      </c>
      <c r="F16" s="3">
        <f>VLOOKUP(C16,'Calcs. Raw to Finished Goods'!$A$11:$B$12,2,FALSE)</f>
        <v>97.25</v>
      </c>
      <c r="G16" s="2">
        <f t="shared" si="1"/>
        <v>144117.62845618604</v>
      </c>
      <c r="H16" s="3">
        <f t="shared" si="2"/>
        <v>14015439.367364092</v>
      </c>
      <c r="I16" s="3">
        <f t="shared" si="3"/>
        <v>156923427.99437723</v>
      </c>
    </row>
    <row r="17" spans="1:9" x14ac:dyDescent="0.25">
      <c r="A17" s="20">
        <v>44435</v>
      </c>
      <c r="B17" s="21">
        <f t="shared" si="0"/>
        <v>2021</v>
      </c>
      <c r="C17" s="21" t="s">
        <v>13</v>
      </c>
      <c r="D17" s="28">
        <v>2254654.8290392817</v>
      </c>
      <c r="E17" s="28">
        <v>2289371.7449352369</v>
      </c>
      <c r="F17" s="3">
        <f>VLOOKUP(C17,'Calcs. Raw to Finished Goods'!$A$11:$B$12,2,FALSE)</f>
        <v>98.36099999999999</v>
      </c>
      <c r="G17" s="2">
        <f t="shared" si="1"/>
        <v>34716.915895955171</v>
      </c>
      <c r="H17" s="3">
        <f t="shared" si="2"/>
        <v>3414790.5644420465</v>
      </c>
      <c r="I17" s="3">
        <f t="shared" si="3"/>
        <v>221770103.63913277</v>
      </c>
    </row>
    <row r="18" spans="1:9" x14ac:dyDescent="0.25">
      <c r="A18" s="20">
        <v>44466</v>
      </c>
      <c r="B18" s="21">
        <f t="shared" si="0"/>
        <v>2021</v>
      </c>
      <c r="C18" s="21" t="s">
        <v>12</v>
      </c>
      <c r="D18" s="28">
        <v>1631358.2077358908</v>
      </c>
      <c r="E18" s="28">
        <v>1779521.946704647</v>
      </c>
      <c r="F18" s="3">
        <f>VLOOKUP(C18,'Calcs. Raw to Finished Goods'!$A$11:$B$12,2,FALSE)</f>
        <v>97.25</v>
      </c>
      <c r="G18" s="2">
        <f t="shared" si="1"/>
        <v>148163.73896875628</v>
      </c>
      <c r="H18" s="3">
        <f t="shared" si="2"/>
        <v>14408923.614711549</v>
      </c>
      <c r="I18" s="3">
        <f t="shared" si="3"/>
        <v>158649585.70231539</v>
      </c>
    </row>
    <row r="19" spans="1:9" x14ac:dyDescent="0.25">
      <c r="A19" s="20">
        <v>44466</v>
      </c>
      <c r="B19" s="21">
        <f t="shared" si="0"/>
        <v>2021</v>
      </c>
      <c r="C19" s="21" t="s">
        <v>13</v>
      </c>
      <c r="D19" s="28">
        <v>2289601.9788893908</v>
      </c>
      <c r="E19" s="28">
        <v>2328291.0645991359</v>
      </c>
      <c r="F19" s="3">
        <f>VLOOKUP(C19,'Calcs. Raw to Finished Goods'!$A$11:$B$12,2,FALSE)</f>
        <v>98.36099999999999</v>
      </c>
      <c r="G19" s="2">
        <f t="shared" si="1"/>
        <v>38689.085709745064</v>
      </c>
      <c r="H19" s="3">
        <f t="shared" si="2"/>
        <v>3805497.1594962338</v>
      </c>
      <c r="I19" s="3">
        <f t="shared" si="3"/>
        <v>225207540.24553934</v>
      </c>
    </row>
    <row r="20" spans="1:9" x14ac:dyDescent="0.25">
      <c r="A20" s="20">
        <v>44496</v>
      </c>
      <c r="B20" s="21">
        <f t="shared" si="0"/>
        <v>2021</v>
      </c>
      <c r="C20" s="21" t="s">
        <v>12</v>
      </c>
      <c r="D20" s="28">
        <v>1649303.1480209853</v>
      </c>
      <c r="E20" s="28">
        <v>1801588.0188437847</v>
      </c>
      <c r="F20" s="3">
        <f>VLOOKUP(C20,'Calcs. Raw to Finished Goods'!$A$11:$B$12,2,FALSE)</f>
        <v>97.25</v>
      </c>
      <c r="G20" s="2">
        <f t="shared" si="1"/>
        <v>152284.87082279939</v>
      </c>
      <c r="H20" s="3">
        <f t="shared" si="2"/>
        <v>14809703.687517241</v>
      </c>
      <c r="I20" s="3">
        <f t="shared" si="3"/>
        <v>160394731.14504081</v>
      </c>
    </row>
    <row r="21" spans="1:9" x14ac:dyDescent="0.25">
      <c r="A21" s="20">
        <v>44496</v>
      </c>
      <c r="B21" s="21">
        <f t="shared" si="0"/>
        <v>2021</v>
      </c>
      <c r="C21" s="21" t="s">
        <v>13</v>
      </c>
      <c r="D21" s="28">
        <v>2325090.8095621765</v>
      </c>
      <c r="E21" s="28">
        <v>2367872.0126973209</v>
      </c>
      <c r="F21" s="3">
        <f>VLOOKUP(C21,'Calcs. Raw to Finished Goods'!$A$11:$B$12,2,FALSE)</f>
        <v>98.36099999999999</v>
      </c>
      <c r="G21" s="2">
        <f t="shared" si="1"/>
        <v>42781.203135144431</v>
      </c>
      <c r="H21" s="3">
        <f t="shared" si="2"/>
        <v>4208001.9215759411</v>
      </c>
      <c r="I21" s="3">
        <f t="shared" si="3"/>
        <v>228698257.11934522</v>
      </c>
    </row>
    <row r="22" spans="1:9" x14ac:dyDescent="0.25">
      <c r="A22" s="20">
        <v>44527</v>
      </c>
      <c r="B22" s="21">
        <f t="shared" si="0"/>
        <v>2021</v>
      </c>
      <c r="C22" s="21" t="s">
        <v>12</v>
      </c>
      <c r="D22" s="28">
        <v>1667445.482649216</v>
      </c>
      <c r="E22" s="28">
        <v>1823927.7102774475</v>
      </c>
      <c r="F22" s="3">
        <f>VLOOKUP(C22,'Calcs. Raw to Finished Goods'!$A$11:$B$12,2,FALSE)</f>
        <v>97.25</v>
      </c>
      <c r="G22" s="2">
        <f t="shared" si="1"/>
        <v>156482.22762823151</v>
      </c>
      <c r="H22" s="3">
        <f t="shared" si="2"/>
        <v>15217896.636845514</v>
      </c>
      <c r="I22" s="3">
        <f t="shared" si="3"/>
        <v>162159073.18763626</v>
      </c>
    </row>
    <row r="23" spans="1:9" x14ac:dyDescent="0.25">
      <c r="A23" s="20">
        <v>44527</v>
      </c>
      <c r="B23" s="21">
        <f t="shared" si="0"/>
        <v>2021</v>
      </c>
      <c r="C23" s="21" t="s">
        <v>13</v>
      </c>
      <c r="D23" s="28">
        <v>2361129.7171103903</v>
      </c>
      <c r="E23" s="28">
        <v>2408125.8369131749</v>
      </c>
      <c r="F23" s="3">
        <f>VLOOKUP(C23,'Calcs. Raw to Finished Goods'!$A$11:$B$12,2,FALSE)</f>
        <v>98.36099999999999</v>
      </c>
      <c r="G23" s="2">
        <f t="shared" si="1"/>
        <v>46996.11980278464</v>
      </c>
      <c r="H23" s="3">
        <f t="shared" si="2"/>
        <v>4622585.3399216998</v>
      </c>
      <c r="I23" s="3">
        <f t="shared" si="3"/>
        <v>232243080.10469508</v>
      </c>
    </row>
    <row r="24" spans="1:9" x14ac:dyDescent="0.25">
      <c r="A24" s="20">
        <v>44557</v>
      </c>
      <c r="B24" s="21">
        <f t="shared" si="0"/>
        <v>2021</v>
      </c>
      <c r="C24" s="21" t="s">
        <v>12</v>
      </c>
      <c r="D24" s="28">
        <v>1685787.3829583572</v>
      </c>
      <c r="E24" s="28">
        <v>1846544.4138848877</v>
      </c>
      <c r="F24" s="3">
        <f>VLOOKUP(C24,'Calcs. Raw to Finished Goods'!$A$11:$B$12,2,FALSE)</f>
        <v>97.25</v>
      </c>
      <c r="G24" s="2">
        <f t="shared" si="1"/>
        <v>160757.03092653048</v>
      </c>
      <c r="H24" s="3">
        <f t="shared" si="2"/>
        <v>15633621.257605089</v>
      </c>
      <c r="I24" s="3">
        <f t="shared" si="3"/>
        <v>163942822.99270025</v>
      </c>
    </row>
    <row r="25" spans="1:9" x14ac:dyDescent="0.25">
      <c r="A25" s="20">
        <v>44557</v>
      </c>
      <c r="B25" s="21">
        <f t="shared" si="0"/>
        <v>2021</v>
      </c>
      <c r="C25" s="21" t="s">
        <v>13</v>
      </c>
      <c r="D25" s="28">
        <v>2397727.2277256018</v>
      </c>
      <c r="E25" s="28">
        <v>2449063.9761406989</v>
      </c>
      <c r="F25" s="3">
        <f>VLOOKUP(C25,'Calcs. Raw to Finished Goods'!$A$11:$B$12,2,FALSE)</f>
        <v>98.36099999999999</v>
      </c>
      <c r="G25" s="2">
        <f t="shared" si="1"/>
        <v>51336.748415097129</v>
      </c>
      <c r="H25" s="3">
        <f t="shared" si="2"/>
        <v>5049533.9108573683</v>
      </c>
      <c r="I25" s="3">
        <f t="shared" si="3"/>
        <v>235842847.84631789</v>
      </c>
    </row>
    <row r="26" spans="1:9" x14ac:dyDescent="0.25">
      <c r="A26" s="20">
        <v>44588</v>
      </c>
      <c r="B26" s="21">
        <f t="shared" si="0"/>
        <v>2022</v>
      </c>
      <c r="C26" s="21" t="s">
        <v>12</v>
      </c>
      <c r="D26" s="28">
        <v>1704331.0441708991</v>
      </c>
      <c r="E26" s="28">
        <v>1869441.5646170604</v>
      </c>
      <c r="F26" s="3">
        <f>VLOOKUP(C26,'Calcs. Raw to Finished Goods'!$A$11:$B$12,2,FALSE)</f>
        <v>97.25</v>
      </c>
      <c r="G26" s="2">
        <f t="shared" si="1"/>
        <v>165110.52044616127</v>
      </c>
      <c r="H26" s="3">
        <f t="shared" si="2"/>
        <v>16056998.113389185</v>
      </c>
      <c r="I26" s="3">
        <f t="shared" si="3"/>
        <v>165746194.04561993</v>
      </c>
    </row>
    <row r="27" spans="1:9" x14ac:dyDescent="0.25">
      <c r="A27" s="20">
        <v>44588</v>
      </c>
      <c r="B27" s="21">
        <f t="shared" si="0"/>
        <v>2022</v>
      </c>
      <c r="C27" s="21" t="s">
        <v>13</v>
      </c>
      <c r="D27" s="28">
        <v>2434891.9997553485</v>
      </c>
      <c r="E27" s="28">
        <v>2490698.0637350907</v>
      </c>
      <c r="F27" s="3">
        <f>VLOOKUP(C27,'Calcs. Raw to Finished Goods'!$A$11:$B$12,2,FALSE)</f>
        <v>98.36099999999999</v>
      </c>
      <c r="G27" s="2">
        <f t="shared" si="1"/>
        <v>55806.063979742117</v>
      </c>
      <c r="H27" s="3">
        <f t="shared" si="2"/>
        <v>5489140.2591114137</v>
      </c>
      <c r="I27" s="3">
        <f t="shared" si="3"/>
        <v>239498411.98793581</v>
      </c>
    </row>
    <row r="28" spans="1:9" x14ac:dyDescent="0.25">
      <c r="A28" s="20">
        <v>44619</v>
      </c>
      <c r="B28" s="21">
        <f t="shared" si="0"/>
        <v>2022</v>
      </c>
      <c r="C28" s="21" t="s">
        <v>12</v>
      </c>
      <c r="D28" s="28">
        <v>1723078.6856567787</v>
      </c>
      <c r="E28" s="28">
        <v>1892622.6400183118</v>
      </c>
      <c r="F28" s="3">
        <f>VLOOKUP(C28,'Calcs. Raw to Finished Goods'!$A$11:$B$12,2,FALSE)</f>
        <v>97.25</v>
      </c>
      <c r="G28" s="2">
        <f t="shared" si="1"/>
        <v>169543.95436153305</v>
      </c>
      <c r="H28" s="3">
        <f t="shared" si="2"/>
        <v>16488149.561659088</v>
      </c>
      <c r="I28" s="3">
        <f t="shared" si="3"/>
        <v>167569402.18012172</v>
      </c>
    </row>
    <row r="29" spans="1:9" x14ac:dyDescent="0.25">
      <c r="A29" s="20">
        <v>44619</v>
      </c>
      <c r="B29" s="21">
        <f t="shared" si="0"/>
        <v>2022</v>
      </c>
      <c r="C29" s="21" t="s">
        <v>13</v>
      </c>
      <c r="D29" s="28">
        <v>2472632.8257515565</v>
      </c>
      <c r="E29" s="28">
        <v>2533039.9308185871</v>
      </c>
      <c r="F29" s="3">
        <f>VLOOKUP(C29,'Calcs. Raw to Finished Goods'!$A$11:$B$12,2,FALSE)</f>
        <v>98.36099999999999</v>
      </c>
      <c r="G29" s="2">
        <f t="shared" si="1"/>
        <v>60407.105067030527</v>
      </c>
      <c r="H29" s="3">
        <f t="shared" si="2"/>
        <v>5941703.2614981886</v>
      </c>
      <c r="I29" s="3">
        <f t="shared" si="3"/>
        <v>243210637.37374884</v>
      </c>
    </row>
    <row r="30" spans="1:9" x14ac:dyDescent="0.25">
      <c r="A30" s="20">
        <v>44647</v>
      </c>
      <c r="B30" s="21">
        <f t="shared" si="0"/>
        <v>2022</v>
      </c>
      <c r="C30" s="21" t="s">
        <v>12</v>
      </c>
      <c r="D30" s="28">
        <v>1742032.5511990031</v>
      </c>
      <c r="E30" s="28">
        <v>1916091.1607545388</v>
      </c>
      <c r="F30" s="3">
        <f>VLOOKUP(C30,'Calcs. Raw to Finished Goods'!$A$11:$B$12,2,FALSE)</f>
        <v>97.25</v>
      </c>
      <c r="G30" s="2">
        <f t="shared" si="1"/>
        <v>174058.60955553572</v>
      </c>
      <c r="H30" s="3">
        <f t="shared" si="2"/>
        <v>16927199.779275849</v>
      </c>
      <c r="I30" s="3">
        <f t="shared" si="3"/>
        <v>169412665.60410306</v>
      </c>
    </row>
    <row r="31" spans="1:9" x14ac:dyDescent="0.25">
      <c r="A31" s="20">
        <v>44647</v>
      </c>
      <c r="B31" s="21">
        <f t="shared" si="0"/>
        <v>2022</v>
      </c>
      <c r="C31" s="21" t="s">
        <v>13</v>
      </c>
      <c r="D31" s="28">
        <v>2510958.634550706</v>
      </c>
      <c r="E31" s="28">
        <v>2576101.6096425029</v>
      </c>
      <c r="F31" s="3">
        <f>VLOOKUP(C31,'Calcs. Raw to Finished Goods'!$A$11:$B$12,2,FALSE)</f>
        <v>98.36099999999999</v>
      </c>
      <c r="G31" s="2">
        <f t="shared" si="1"/>
        <v>65142.975091796834</v>
      </c>
      <c r="H31" s="3">
        <f t="shared" si="2"/>
        <v>6407528.1730042277</v>
      </c>
      <c r="I31" s="3">
        <f t="shared" si="3"/>
        <v>246980402.25304198</v>
      </c>
    </row>
    <row r="32" spans="1:9" x14ac:dyDescent="0.25">
      <c r="A32" s="20">
        <v>44678</v>
      </c>
      <c r="B32" s="21">
        <f t="shared" si="0"/>
        <v>2022</v>
      </c>
      <c r="C32" s="21" t="s">
        <v>12</v>
      </c>
      <c r="D32" s="28">
        <v>1761194.909262192</v>
      </c>
      <c r="E32" s="28">
        <v>1939850.6911478951</v>
      </c>
      <c r="F32" s="3">
        <f>VLOOKUP(C32,'Calcs. Raw to Finished Goods'!$A$11:$B$12,2,FALSE)</f>
        <v>97.25</v>
      </c>
      <c r="G32" s="2">
        <f t="shared" si="1"/>
        <v>178655.78188570309</v>
      </c>
      <c r="H32" s="3">
        <f t="shared" si="2"/>
        <v>17374274.788384628</v>
      </c>
      <c r="I32" s="3">
        <f t="shared" si="3"/>
        <v>171276204.92574817</v>
      </c>
    </row>
    <row r="33" spans="1:9" x14ac:dyDescent="0.25">
      <c r="A33" s="20">
        <v>44678</v>
      </c>
      <c r="B33" s="21">
        <f t="shared" si="0"/>
        <v>2022</v>
      </c>
      <c r="C33" s="21" t="s">
        <v>13</v>
      </c>
      <c r="D33" s="28">
        <v>2549878.4933862421</v>
      </c>
      <c r="E33" s="28">
        <v>2619895.337006425</v>
      </c>
      <c r="F33" s="3">
        <f>VLOOKUP(C33,'Calcs. Raw to Finished Goods'!$A$11:$B$12,2,FALSE)</f>
        <v>98.36099999999999</v>
      </c>
      <c r="G33" s="2">
        <f t="shared" si="1"/>
        <v>70016.843620182946</v>
      </c>
      <c r="H33" s="3">
        <f t="shared" si="2"/>
        <v>6886926.7553248145</v>
      </c>
      <c r="I33" s="3">
        <f t="shared" si="3"/>
        <v>250808598.48796412</v>
      </c>
    </row>
    <row r="34" spans="1:9" x14ac:dyDescent="0.25">
      <c r="A34" s="20">
        <v>44708</v>
      </c>
      <c r="B34" s="21">
        <f t="shared" si="0"/>
        <v>2022</v>
      </c>
      <c r="C34" s="21" t="s">
        <v>12</v>
      </c>
      <c r="D34" s="28">
        <v>1780568.0532640759</v>
      </c>
      <c r="E34" s="28">
        <v>1963904.8397181288</v>
      </c>
      <c r="F34" s="3">
        <f>VLOOKUP(C34,'Calcs. Raw to Finished Goods'!$A$11:$B$12,2,FALSE)</f>
        <v>97.25</v>
      </c>
      <c r="G34" s="2">
        <f t="shared" si="1"/>
        <v>183336.7864540529</v>
      </c>
      <c r="H34" s="3">
        <f t="shared" si="2"/>
        <v>17829502.482656643</v>
      </c>
      <c r="I34" s="3">
        <f t="shared" si="3"/>
        <v>173160243.17993137</v>
      </c>
    </row>
    <row r="35" spans="1:9" x14ac:dyDescent="0.25">
      <c r="A35" s="20">
        <v>44708</v>
      </c>
      <c r="B35" s="21">
        <f t="shared" si="0"/>
        <v>2022</v>
      </c>
      <c r="C35" s="21" t="s">
        <v>13</v>
      </c>
      <c r="D35" s="28">
        <v>2589401.6100337291</v>
      </c>
      <c r="E35" s="28">
        <v>2664433.5577355339</v>
      </c>
      <c r="F35" s="3">
        <f>VLOOKUP(C35,'Calcs. Raw to Finished Goods'!$A$11:$B$12,2,FALSE)</f>
        <v>98.36099999999999</v>
      </c>
      <c r="G35" s="2">
        <f t="shared" si="1"/>
        <v>75031.947701804806</v>
      </c>
      <c r="H35" s="3">
        <f t="shared" si="2"/>
        <v>7380217.4078972219</v>
      </c>
      <c r="I35" s="3">
        <f t="shared" si="3"/>
        <v>254696131.76452759</v>
      </c>
    </row>
    <row r="36" spans="1:9" x14ac:dyDescent="0.25">
      <c r="A36" s="20">
        <v>44739</v>
      </c>
      <c r="B36" s="21">
        <f t="shared" si="0"/>
        <v>2022</v>
      </c>
      <c r="C36" s="21" t="s">
        <v>12</v>
      </c>
      <c r="D36" s="28">
        <v>1800154.3018499806</v>
      </c>
      <c r="E36" s="28">
        <v>1988257.2597306336</v>
      </c>
      <c r="F36" s="3">
        <f>VLOOKUP(C36,'Calcs. Raw to Finished Goods'!$A$11:$B$12,2,FALSE)</f>
        <v>97.25</v>
      </c>
      <c r="G36" s="2">
        <f t="shared" si="1"/>
        <v>188102.95788065298</v>
      </c>
      <c r="H36" s="3">
        <f t="shared" si="2"/>
        <v>18293012.653893501</v>
      </c>
      <c r="I36" s="3">
        <f t="shared" si="3"/>
        <v>175065005.85491061</v>
      </c>
    </row>
    <row r="37" spans="1:9" x14ac:dyDescent="0.25">
      <c r="A37" s="20">
        <v>44739</v>
      </c>
      <c r="B37" s="21">
        <f t="shared" si="0"/>
        <v>2022</v>
      </c>
      <c r="C37" s="21" t="s">
        <v>13</v>
      </c>
      <c r="D37" s="28">
        <v>2629537.334989252</v>
      </c>
      <c r="E37" s="28">
        <v>2709728.9282170376</v>
      </c>
      <c r="F37" s="3">
        <f>VLOOKUP(C37,'Calcs. Raw to Finished Goods'!$A$11:$B$12,2,FALSE)</f>
        <v>98.36099999999999</v>
      </c>
      <c r="G37" s="2">
        <f t="shared" si="1"/>
        <v>80191.593227785546</v>
      </c>
      <c r="H37" s="3">
        <f t="shared" si="2"/>
        <v>7887725.3014782136</v>
      </c>
      <c r="I37" s="3">
        <f t="shared" si="3"/>
        <v>258643921.80687779</v>
      </c>
    </row>
    <row r="38" spans="1:9" x14ac:dyDescent="0.25">
      <c r="A38" s="20">
        <v>44769</v>
      </c>
      <c r="B38" s="21">
        <f t="shared" si="0"/>
        <v>2022</v>
      </c>
      <c r="C38" s="21" t="s">
        <v>12</v>
      </c>
      <c r="D38" s="28">
        <v>1819955.9991703301</v>
      </c>
      <c r="E38" s="28">
        <v>2012911.6497512935</v>
      </c>
      <c r="F38" s="3">
        <f>VLOOKUP(C38,'Calcs. Raw to Finished Goods'!$A$11:$B$12,2,FALSE)</f>
        <v>97.25</v>
      </c>
      <c r="G38" s="2">
        <f t="shared" si="1"/>
        <v>192955.65058096335</v>
      </c>
      <c r="H38" s="3">
        <f t="shared" si="2"/>
        <v>18764937.018998686</v>
      </c>
      <c r="I38" s="3">
        <f t="shared" si="3"/>
        <v>176990720.91931459</v>
      </c>
    </row>
    <row r="39" spans="1:9" x14ac:dyDescent="0.25">
      <c r="A39" s="20">
        <v>44769</v>
      </c>
      <c r="B39" s="21">
        <f t="shared" si="0"/>
        <v>2022</v>
      </c>
      <c r="C39" s="21" t="s">
        <v>13</v>
      </c>
      <c r="D39" s="28">
        <v>2670295.1636815858</v>
      </c>
      <c r="E39" s="28">
        <v>2755794.3199967272</v>
      </c>
      <c r="F39" s="3">
        <f>VLOOKUP(C39,'Calcs. Raw to Finished Goods'!$A$11:$B$12,2,FALSE)</f>
        <v>98.36099999999999</v>
      </c>
      <c r="G39" s="2">
        <f t="shared" si="1"/>
        <v>85499.156315141357</v>
      </c>
      <c r="H39" s="3">
        <f t="shared" si="2"/>
        <v>8409782.5143136177</v>
      </c>
      <c r="I39" s="3">
        <f t="shared" si="3"/>
        <v>262652902.59488443</v>
      </c>
    </row>
    <row r="40" spans="1:9" x14ac:dyDescent="0.25">
      <c r="A40" s="20">
        <v>44800</v>
      </c>
      <c r="B40" s="21">
        <f t="shared" si="0"/>
        <v>2022</v>
      </c>
      <c r="C40" s="21" t="s">
        <v>12</v>
      </c>
      <c r="D40" s="28">
        <v>1839975.5151612035</v>
      </c>
      <c r="E40" s="28">
        <v>2037871.7542082095</v>
      </c>
      <c r="F40" s="3">
        <f>VLOOKUP(C40,'Calcs. Raw to Finished Goods'!$A$11:$B$12,2,FALSE)</f>
        <v>97.25</v>
      </c>
      <c r="G40" s="2">
        <f t="shared" si="1"/>
        <v>197896.23904700601</v>
      </c>
      <c r="H40" s="3">
        <f t="shared" si="2"/>
        <v>19245409.247321334</v>
      </c>
      <c r="I40" s="3">
        <f t="shared" si="3"/>
        <v>178937618.84942704</v>
      </c>
    </row>
    <row r="41" spans="1:9" x14ac:dyDescent="0.25">
      <c r="A41" s="20">
        <v>44800</v>
      </c>
      <c r="B41" s="21">
        <f t="shared" si="0"/>
        <v>2022</v>
      </c>
      <c r="C41" s="21" t="s">
        <v>13</v>
      </c>
      <c r="D41" s="28">
        <v>2711684.7387186508</v>
      </c>
      <c r="E41" s="28">
        <v>2802642.8234366714</v>
      </c>
      <c r="F41" s="3">
        <f>VLOOKUP(C41,'Calcs. Raw to Finished Goods'!$A$11:$B$12,2,FALSE)</f>
        <v>98.36099999999999</v>
      </c>
      <c r="G41" s="2">
        <f t="shared" si="1"/>
        <v>90958.084718020633</v>
      </c>
      <c r="H41" s="3">
        <f t="shared" si="2"/>
        <v>8946728.1709492262</v>
      </c>
      <c r="I41" s="3">
        <f t="shared" si="3"/>
        <v>266724022.58510518</v>
      </c>
    </row>
    <row r="42" spans="1:9" x14ac:dyDescent="0.25">
      <c r="A42" s="20">
        <v>44831</v>
      </c>
      <c r="B42" s="21">
        <f t="shared" si="0"/>
        <v>2022</v>
      </c>
      <c r="C42" s="21" t="s">
        <v>12</v>
      </c>
      <c r="D42" s="28">
        <v>1860215.2458279766</v>
      </c>
      <c r="E42" s="28">
        <v>2063141.3639603911</v>
      </c>
      <c r="F42" s="3">
        <f>VLOOKUP(C42,'Calcs. Raw to Finished Goods'!$A$11:$B$12,2,FALSE)</f>
        <v>97.25</v>
      </c>
      <c r="G42" s="2">
        <f t="shared" si="1"/>
        <v>202926.11813241453</v>
      </c>
      <c r="H42" s="3">
        <f t="shared" si="2"/>
        <v>19734564.988377314</v>
      </c>
      <c r="I42" s="3">
        <f t="shared" si="3"/>
        <v>180905932.65677074</v>
      </c>
    </row>
    <row r="43" spans="1:9" x14ac:dyDescent="0.25">
      <c r="A43" s="20">
        <v>44831</v>
      </c>
      <c r="B43" s="21">
        <f t="shared" si="0"/>
        <v>2022</v>
      </c>
      <c r="C43" s="21" t="s">
        <v>13</v>
      </c>
      <c r="D43" s="28">
        <v>2753715.8521687901</v>
      </c>
      <c r="E43" s="28">
        <v>2850287.7514350945</v>
      </c>
      <c r="F43" s="3">
        <f>VLOOKUP(C43,'Calcs. Raw to Finished Goods'!$A$11:$B$12,2,FALSE)</f>
        <v>98.36099999999999</v>
      </c>
      <c r="G43" s="2">
        <f t="shared" si="1"/>
        <v>96571.899266304448</v>
      </c>
      <c r="H43" s="3">
        <f t="shared" si="2"/>
        <v>9498908.5837329701</v>
      </c>
      <c r="I43" s="3">
        <f t="shared" si="3"/>
        <v>270858244.93517435</v>
      </c>
    </row>
    <row r="44" spans="1:9" x14ac:dyDescent="0.25">
      <c r="A44" s="20">
        <v>44861</v>
      </c>
      <c r="B44" s="21">
        <f t="shared" si="0"/>
        <v>2022</v>
      </c>
      <c r="C44" s="21" t="s">
        <v>12</v>
      </c>
      <c r="D44" s="28">
        <v>1880677.6135320843</v>
      </c>
      <c r="E44" s="28">
        <v>2088724.3168734999</v>
      </c>
      <c r="F44" s="3">
        <f>VLOOKUP(C44,'Calcs. Raw to Finished Goods'!$A$11:$B$12,2,FALSE)</f>
        <v>97.25</v>
      </c>
      <c r="G44" s="2">
        <f t="shared" si="1"/>
        <v>208046.70334141562</v>
      </c>
      <c r="H44" s="3">
        <f t="shared" si="2"/>
        <v>20232541.899952669</v>
      </c>
      <c r="I44" s="3">
        <f t="shared" si="3"/>
        <v>182895897.91599521</v>
      </c>
    </row>
    <row r="45" spans="1:9" x14ac:dyDescent="0.25">
      <c r="A45" s="20">
        <v>44861</v>
      </c>
      <c r="B45" s="21">
        <f t="shared" si="0"/>
        <v>2022</v>
      </c>
      <c r="C45" s="21" t="s">
        <v>13</v>
      </c>
      <c r="D45" s="28">
        <v>2796398.4478774066</v>
      </c>
      <c r="E45" s="28">
        <v>2898742.6432094909</v>
      </c>
      <c r="F45" s="3">
        <f>VLOOKUP(C45,'Calcs. Raw to Finished Goods'!$A$11:$B$12,2,FALSE)</f>
        <v>98.36099999999999</v>
      </c>
      <c r="G45" s="2">
        <f t="shared" si="1"/>
        <v>102344.19533208432</v>
      </c>
      <c r="H45" s="3">
        <f t="shared" si="2"/>
        <v>10066677.397059144</v>
      </c>
      <c r="I45" s="3">
        <f t="shared" si="3"/>
        <v>275056547.73166955</v>
      </c>
    </row>
    <row r="46" spans="1:9" x14ac:dyDescent="0.25">
      <c r="A46" s="20">
        <v>44892</v>
      </c>
      <c r="B46" s="21">
        <f t="shared" si="0"/>
        <v>2022</v>
      </c>
      <c r="C46" s="21" t="s">
        <v>12</v>
      </c>
      <c r="D46" s="28">
        <v>1901365.067280937</v>
      </c>
      <c r="E46" s="28">
        <v>2114624.498402731</v>
      </c>
      <c r="F46" s="3">
        <f>VLOOKUP(C46,'Calcs. Raw to Finished Goods'!$A$11:$B$12,2,FALSE)</f>
        <v>97.25</v>
      </c>
      <c r="G46" s="2">
        <f t="shared" si="1"/>
        <v>213259.43112179404</v>
      </c>
      <c r="H46" s="3">
        <f t="shared" si="2"/>
        <v>20739479.67659447</v>
      </c>
      <c r="I46" s="3">
        <f t="shared" si="3"/>
        <v>184907752.79307112</v>
      </c>
    </row>
    <row r="47" spans="1:9" x14ac:dyDescent="0.25">
      <c r="A47" s="20">
        <v>44892</v>
      </c>
      <c r="B47" s="21">
        <f t="shared" si="0"/>
        <v>2022</v>
      </c>
      <c r="C47" s="21" t="s">
        <v>13</v>
      </c>
      <c r="D47" s="28">
        <v>2839742.6238195067</v>
      </c>
      <c r="E47" s="28">
        <v>2948021.268144052</v>
      </c>
      <c r="F47" s="3">
        <f>VLOOKUP(C47,'Calcs. Raw to Finished Goods'!$A$11:$B$12,2,FALSE)</f>
        <v>98.36099999999999</v>
      </c>
      <c r="G47" s="2">
        <f t="shared" si="1"/>
        <v>108278.64432454528</v>
      </c>
      <c r="H47" s="3">
        <f t="shared" si="2"/>
        <v>10650395.734406598</v>
      </c>
      <c r="I47" s="3">
        <f t="shared" si="3"/>
        <v>279319924.22151047</v>
      </c>
    </row>
    <row r="48" spans="1:9" x14ac:dyDescent="0.25">
      <c r="A48" s="20">
        <v>44922</v>
      </c>
      <c r="B48" s="21">
        <f t="shared" si="0"/>
        <v>2022</v>
      </c>
      <c r="C48" s="21" t="s">
        <v>12</v>
      </c>
      <c r="D48" s="28">
        <v>1922280.083021027</v>
      </c>
      <c r="E48" s="28">
        <v>2140845.842182925</v>
      </c>
      <c r="F48" s="3">
        <f>VLOOKUP(C48,'Calcs. Raw to Finished Goods'!$A$11:$B$12,2,FALSE)</f>
        <v>97.25</v>
      </c>
      <c r="G48" s="2">
        <f t="shared" si="1"/>
        <v>218565.75916189793</v>
      </c>
      <c r="H48" s="3">
        <f t="shared" si="2"/>
        <v>21255520.078494575</v>
      </c>
      <c r="I48" s="3">
        <f t="shared" si="3"/>
        <v>186941738.07379487</v>
      </c>
    </row>
    <row r="49" spans="1:9" x14ac:dyDescent="0.25">
      <c r="A49" s="20">
        <v>44922</v>
      </c>
      <c r="B49" s="21">
        <f t="shared" si="0"/>
        <v>2022</v>
      </c>
      <c r="C49" s="21" t="s">
        <v>13</v>
      </c>
      <c r="D49" s="28">
        <v>2883758.6344887093</v>
      </c>
      <c r="E49" s="28">
        <v>2998137.6297025005</v>
      </c>
      <c r="F49" s="3">
        <f>VLOOKUP(C49,'Calcs. Raw to Finished Goods'!$A$11:$B$12,2,FALSE)</f>
        <v>98.36099999999999</v>
      </c>
      <c r="G49" s="2">
        <f t="shared" si="1"/>
        <v>114378.99521379126</v>
      </c>
      <c r="H49" s="3">
        <f t="shared" si="2"/>
        <v>11250432.348223722</v>
      </c>
      <c r="I49" s="3">
        <f t="shared" si="3"/>
        <v>283649383.0469439</v>
      </c>
    </row>
    <row r="50" spans="1:9" x14ac:dyDescent="0.25">
      <c r="A50" s="20">
        <v>44953</v>
      </c>
      <c r="B50" s="21">
        <f t="shared" si="0"/>
        <v>2023</v>
      </c>
      <c r="C50" s="21" t="s">
        <v>12</v>
      </c>
      <c r="D50" s="28">
        <v>1943425.163934258</v>
      </c>
      <c r="E50" s="28">
        <v>2167392.3306259932</v>
      </c>
      <c r="F50" s="3">
        <f>VLOOKUP(C50,'Calcs. Raw to Finished Goods'!$A$11:$B$12,2,FALSE)</f>
        <v>97.25</v>
      </c>
      <c r="G50" s="2">
        <f t="shared" si="1"/>
        <v>223967.16669173515</v>
      </c>
      <c r="H50" s="3">
        <f t="shared" si="2"/>
        <v>21780806.960771244</v>
      </c>
      <c r="I50" s="3">
        <f t="shared" si="3"/>
        <v>188998097.1926066</v>
      </c>
    </row>
    <row r="51" spans="1:9" x14ac:dyDescent="0.25">
      <c r="A51" s="20">
        <v>44953</v>
      </c>
      <c r="B51" s="21">
        <f t="shared" si="0"/>
        <v>2023</v>
      </c>
      <c r="C51" s="21" t="s">
        <v>13</v>
      </c>
      <c r="D51" s="28">
        <v>2928456.8933232846</v>
      </c>
      <c r="E51" s="28">
        <v>3049105.969407443</v>
      </c>
      <c r="F51" s="3">
        <f>VLOOKUP(C51,'Calcs. Raw to Finished Goods'!$A$11:$B$12,2,FALSE)</f>
        <v>98.36099999999999</v>
      </c>
      <c r="G51" s="2">
        <f t="shared" si="1"/>
        <v>120649.07608415838</v>
      </c>
      <c r="H51" s="3">
        <f t="shared" si="2"/>
        <v>11867163.772713901</v>
      </c>
      <c r="I51" s="3">
        <f t="shared" si="3"/>
        <v>288045948.48417157</v>
      </c>
    </row>
    <row r="52" spans="1:9" x14ac:dyDescent="0.25">
      <c r="A52" s="20">
        <v>44984</v>
      </c>
      <c r="B52" s="21">
        <f t="shared" si="0"/>
        <v>2023</v>
      </c>
      <c r="C52" s="21" t="s">
        <v>12</v>
      </c>
      <c r="D52" s="28">
        <v>1964802.8407375347</v>
      </c>
      <c r="E52" s="28">
        <v>2194267.9955257555</v>
      </c>
      <c r="F52" s="3">
        <f>VLOOKUP(C52,'Calcs. Raw to Finished Goods'!$A$11:$B$12,2,FALSE)</f>
        <v>97.25</v>
      </c>
      <c r="G52" s="2">
        <f t="shared" si="1"/>
        <v>229465.15478822077</v>
      </c>
      <c r="H52" s="3">
        <f t="shared" si="2"/>
        <v>22315486.303154469</v>
      </c>
      <c r="I52" s="3">
        <f t="shared" si="3"/>
        <v>191077076.26172525</v>
      </c>
    </row>
    <row r="53" spans="1:9" x14ac:dyDescent="0.25">
      <c r="A53" s="20">
        <v>44984</v>
      </c>
      <c r="B53" s="21">
        <f t="shared" si="0"/>
        <v>2023</v>
      </c>
      <c r="C53" s="21" t="s">
        <v>13</v>
      </c>
      <c r="D53" s="28">
        <v>2973847.9751697956</v>
      </c>
      <c r="E53" s="28">
        <v>3100940.7708873693</v>
      </c>
      <c r="F53" s="3">
        <f>VLOOKUP(C53,'Calcs. Raw to Finished Goods'!$A$11:$B$12,2,FALSE)</f>
        <v>98.36099999999999</v>
      </c>
      <c r="G53" s="2">
        <f t="shared" si="1"/>
        <v>127092.79571757372</v>
      </c>
      <c r="H53" s="3">
        <f t="shared" si="2"/>
        <v>12500974.479576267</v>
      </c>
      <c r="I53" s="3">
        <f t="shared" si="3"/>
        <v>292510660.68567622</v>
      </c>
    </row>
    <row r="54" spans="1:9" x14ac:dyDescent="0.25">
      <c r="A54" s="20">
        <v>45012</v>
      </c>
      <c r="B54" s="21">
        <f t="shared" si="0"/>
        <v>2023</v>
      </c>
      <c r="C54" s="21" t="s">
        <v>12</v>
      </c>
      <c r="D54" s="28">
        <v>1986415.6719856474</v>
      </c>
      <c r="E54" s="28">
        <v>2221476.9186702748</v>
      </c>
      <c r="F54" s="3">
        <f>VLOOKUP(C54,'Calcs. Raw to Finished Goods'!$A$11:$B$12,2,FALSE)</f>
        <v>97.25</v>
      </c>
      <c r="G54" s="2">
        <f t="shared" si="1"/>
        <v>235061.24668462737</v>
      </c>
      <c r="H54" s="3">
        <f t="shared" si="2"/>
        <v>22859706.240080014</v>
      </c>
      <c r="I54" s="3">
        <f t="shared" si="3"/>
        <v>193178924.10060421</v>
      </c>
    </row>
    <row r="55" spans="1:9" x14ac:dyDescent="0.25">
      <c r="A55" s="20">
        <v>45012</v>
      </c>
      <c r="B55" s="21">
        <f t="shared" si="0"/>
        <v>2023</v>
      </c>
      <c r="C55" s="21" t="s">
        <v>13</v>
      </c>
      <c r="D55" s="28">
        <v>3019942.6187849278</v>
      </c>
      <c r="E55" s="28">
        <v>3153656.7639924544</v>
      </c>
      <c r="F55" s="3">
        <f>VLOOKUP(C55,'Calcs. Raw to Finished Goods'!$A$11:$B$12,2,FALSE)</f>
        <v>98.36099999999999</v>
      </c>
      <c r="G55" s="2">
        <f t="shared" si="1"/>
        <v>133714.14520752663</v>
      </c>
      <c r="H55" s="3">
        <f t="shared" si="2"/>
        <v>13152257.036757525</v>
      </c>
      <c r="I55" s="3">
        <f t="shared" si="3"/>
        <v>297044575.92630422</v>
      </c>
    </row>
    <row r="56" spans="1:9" x14ac:dyDescent="0.25">
      <c r="A56" s="20">
        <v>45043</v>
      </c>
      <c r="B56" s="21">
        <f t="shared" si="0"/>
        <v>2023</v>
      </c>
      <c r="C56" s="21" t="s">
        <v>12</v>
      </c>
      <c r="D56" s="28">
        <v>2008266.2443774894</v>
      </c>
      <c r="E56" s="28">
        <v>2249023.2324617859</v>
      </c>
      <c r="F56" s="3">
        <f>VLOOKUP(C56,'Calcs. Raw to Finished Goods'!$A$11:$B$12,2,FALSE)</f>
        <v>97.25</v>
      </c>
      <c r="G56" s="2">
        <f t="shared" si="1"/>
        <v>240756.98808429646</v>
      </c>
      <c r="H56" s="3">
        <f t="shared" si="2"/>
        <v>23413617.09119783</v>
      </c>
      <c r="I56" s="3">
        <f t="shared" si="3"/>
        <v>195303892.26571086</v>
      </c>
    </row>
    <row r="57" spans="1:9" x14ac:dyDescent="0.25">
      <c r="A57" s="20">
        <v>45043</v>
      </c>
      <c r="B57" s="21">
        <f t="shared" si="0"/>
        <v>2023</v>
      </c>
      <c r="C57" s="21" t="s">
        <v>13</v>
      </c>
      <c r="D57" s="28">
        <v>3066751.7293760944</v>
      </c>
      <c r="E57" s="28">
        <v>3207268.9289803258</v>
      </c>
      <c r="F57" s="3">
        <f>VLOOKUP(C57,'Calcs. Raw to Finished Goods'!$A$11:$B$12,2,FALSE)</f>
        <v>98.36099999999999</v>
      </c>
      <c r="G57" s="2">
        <f t="shared" si="1"/>
        <v>140517.1996042314</v>
      </c>
      <c r="H57" s="3">
        <f t="shared" si="2"/>
        <v>13821412.270271802</v>
      </c>
      <c r="I57" s="3">
        <f t="shared" si="3"/>
        <v>301648766.85316199</v>
      </c>
    </row>
    <row r="58" spans="1:9" x14ac:dyDescent="0.25">
      <c r="A58" s="20">
        <v>45073</v>
      </c>
      <c r="B58" s="21">
        <f t="shared" si="0"/>
        <v>2023</v>
      </c>
      <c r="C58" s="21" t="s">
        <v>12</v>
      </c>
      <c r="D58" s="28">
        <v>2030357.1730656417</v>
      </c>
      <c r="E58" s="28">
        <v>2276911.1205443121</v>
      </c>
      <c r="F58" s="3">
        <f>VLOOKUP(C58,'Calcs. Raw to Finished Goods'!$A$11:$B$12,2,FALSE)</f>
        <v>97.25</v>
      </c>
      <c r="G58" s="2">
        <f t="shared" si="1"/>
        <v>246553.94747867039</v>
      </c>
      <c r="H58" s="3">
        <f t="shared" si="2"/>
        <v>23977371.392300695</v>
      </c>
      <c r="I58" s="3">
        <f t="shared" si="3"/>
        <v>197452235.08063364</v>
      </c>
    </row>
    <row r="59" spans="1:9" x14ac:dyDescent="0.25">
      <c r="A59" s="20">
        <v>45073</v>
      </c>
      <c r="B59" s="21">
        <f t="shared" si="0"/>
        <v>2023</v>
      </c>
      <c r="C59" s="21" t="s">
        <v>13</v>
      </c>
      <c r="D59" s="28">
        <v>3114286.381181424</v>
      </c>
      <c r="E59" s="28">
        <v>3261792.5007729912</v>
      </c>
      <c r="F59" s="3">
        <f>VLOOKUP(C59,'Calcs. Raw to Finished Goods'!$A$11:$B$12,2,FALSE)</f>
        <v>98.36099999999999</v>
      </c>
      <c r="G59" s="2">
        <f t="shared" si="1"/>
        <v>147506.1195915672</v>
      </c>
      <c r="H59" s="3">
        <f t="shared" si="2"/>
        <v>14508849.429146139</v>
      </c>
      <c r="I59" s="3">
        <f t="shared" si="3"/>
        <v>306324322.73938602</v>
      </c>
    </row>
    <row r="60" spans="1:9" x14ac:dyDescent="0.25">
      <c r="A60" s="20">
        <v>45104</v>
      </c>
      <c r="B60" s="21">
        <f t="shared" si="0"/>
        <v>2023</v>
      </c>
      <c r="C60" s="21" t="s">
        <v>12</v>
      </c>
      <c r="D60" s="28">
        <v>2052691.1019693634</v>
      </c>
      <c r="E60" s="28">
        <v>2305144.8184390613</v>
      </c>
      <c r="F60" s="3">
        <f>VLOOKUP(C60,'Calcs. Raw to Finished Goods'!$A$11:$B$12,2,FALSE)</f>
        <v>97.25</v>
      </c>
      <c r="G60" s="2">
        <f t="shared" si="1"/>
        <v>252453.71646969789</v>
      </c>
      <c r="H60" s="3">
        <f t="shared" si="2"/>
        <v>24551123.926678121</v>
      </c>
      <c r="I60" s="3">
        <f t="shared" si="3"/>
        <v>199624209.6665206</v>
      </c>
    </row>
    <row r="61" spans="1:9" x14ac:dyDescent="0.25">
      <c r="A61" s="20">
        <v>45104</v>
      </c>
      <c r="B61" s="21">
        <f t="shared" si="0"/>
        <v>2023</v>
      </c>
      <c r="C61" s="21" t="s">
        <v>13</v>
      </c>
      <c r="D61" s="28">
        <v>3162557.8200897365</v>
      </c>
      <c r="E61" s="28">
        <v>3317242.9732861319</v>
      </c>
      <c r="F61" s="3">
        <f>VLOOKUP(C61,'Calcs. Raw to Finished Goods'!$A$11:$B$12,2,FALSE)</f>
        <v>98.36099999999999</v>
      </c>
      <c r="G61" s="2">
        <f t="shared" si="1"/>
        <v>154685.15319639537</v>
      </c>
      <c r="H61" s="3">
        <f t="shared" si="2"/>
        <v>15214986.353550645</v>
      </c>
      <c r="I61" s="3">
        <f t="shared" si="3"/>
        <v>311072349.74184656</v>
      </c>
    </row>
    <row r="62" spans="1:9" x14ac:dyDescent="0.25">
      <c r="A62" s="20">
        <v>45134</v>
      </c>
      <c r="B62" s="21">
        <f t="shared" si="0"/>
        <v>2023</v>
      </c>
      <c r="C62" s="21" t="s">
        <v>12</v>
      </c>
      <c r="D62" s="28">
        <v>2075270.7040910262</v>
      </c>
      <c r="E62" s="28">
        <v>2333728.6141877058</v>
      </c>
      <c r="F62" s="3">
        <f>VLOOKUP(C62,'Calcs. Raw to Finished Goods'!$A$11:$B$12,2,FALSE)</f>
        <v>97.25</v>
      </c>
      <c r="G62" s="2">
        <f t="shared" si="1"/>
        <v>258457.91009667958</v>
      </c>
      <c r="H62" s="3">
        <f t="shared" si="2"/>
        <v>25135031.756902087</v>
      </c>
      <c r="I62" s="3">
        <f t="shared" si="3"/>
        <v>201820075.97285229</v>
      </c>
    </row>
    <row r="63" spans="1:9" x14ac:dyDescent="0.25">
      <c r="A63" s="20">
        <v>45134</v>
      </c>
      <c r="B63" s="21">
        <f t="shared" si="0"/>
        <v>2023</v>
      </c>
      <c r="C63" s="21" t="s">
        <v>13</v>
      </c>
      <c r="D63" s="28">
        <v>3211577.4663011278</v>
      </c>
      <c r="E63" s="28">
        <v>3373636.1038319957</v>
      </c>
      <c r="F63" s="3">
        <f>VLOOKUP(C63,'Calcs. Raw to Finished Goods'!$A$11:$B$12,2,FALSE)</f>
        <v>98.36099999999999</v>
      </c>
      <c r="G63" s="2">
        <f t="shared" si="1"/>
        <v>162058.63753086794</v>
      </c>
      <c r="H63" s="3">
        <f t="shared" si="2"/>
        <v>15940249.646173701</v>
      </c>
      <c r="I63" s="3">
        <f t="shared" si="3"/>
        <v>315893971.16284519</v>
      </c>
    </row>
    <row r="64" spans="1:9" x14ac:dyDescent="0.25">
      <c r="A64" s="20">
        <v>45165</v>
      </c>
      <c r="B64" s="21">
        <f t="shared" si="0"/>
        <v>2023</v>
      </c>
      <c r="C64" s="21" t="s">
        <v>12</v>
      </c>
      <c r="D64" s="28">
        <v>2098098.6818360272</v>
      </c>
      <c r="E64" s="28">
        <v>2362666.8490036335</v>
      </c>
      <c r="F64" s="3">
        <f>VLOOKUP(C64,'Calcs. Raw to Finished Goods'!$A$11:$B$12,2,FALSE)</f>
        <v>97.25</v>
      </c>
      <c r="G64" s="2">
        <f t="shared" si="1"/>
        <v>264568.1671676063</v>
      </c>
      <c r="H64" s="3">
        <f t="shared" si="2"/>
        <v>25729254.257049713</v>
      </c>
      <c r="I64" s="3">
        <f t="shared" si="3"/>
        <v>204040096.80855364</v>
      </c>
    </row>
    <row r="65" spans="1:9" x14ac:dyDescent="0.25">
      <c r="A65" s="20">
        <v>45165</v>
      </c>
      <c r="B65" s="21">
        <f t="shared" si="0"/>
        <v>2023</v>
      </c>
      <c r="C65" s="21" t="s">
        <v>13</v>
      </c>
      <c r="D65" s="28">
        <v>3261356.9170287955</v>
      </c>
      <c r="E65" s="28">
        <v>3430987.9175971393</v>
      </c>
      <c r="F65" s="3">
        <f>VLOOKUP(C65,'Calcs. Raw to Finished Goods'!$A$11:$B$12,2,FALSE)</f>
        <v>98.36099999999999</v>
      </c>
      <c r="G65" s="2">
        <f t="shared" si="1"/>
        <v>169631.00056834379</v>
      </c>
      <c r="H65" s="3">
        <f t="shared" si="2"/>
        <v>16685074.846902862</v>
      </c>
      <c r="I65" s="3">
        <f t="shared" si="3"/>
        <v>320790327.71586931</v>
      </c>
    </row>
    <row r="66" spans="1:9" x14ac:dyDescent="0.25">
      <c r="A66" s="20">
        <v>45196</v>
      </c>
      <c r="B66" s="21">
        <f t="shared" si="0"/>
        <v>2023</v>
      </c>
      <c r="C66" s="21" t="s">
        <v>12</v>
      </c>
      <c r="D66" s="28">
        <v>2121177.7673362233</v>
      </c>
      <c r="E66" s="28">
        <v>2391963.9179312782</v>
      </c>
      <c r="F66" s="3">
        <f>VLOOKUP(C66,'Calcs. Raw to Finished Goods'!$A$11:$B$12,2,FALSE)</f>
        <v>97.25</v>
      </c>
      <c r="G66" s="2">
        <f t="shared" si="1"/>
        <v>270786.15059505496</v>
      </c>
      <c r="H66" s="3">
        <f t="shared" si="2"/>
        <v>26333953.145369094</v>
      </c>
      <c r="I66" s="3">
        <f t="shared" si="3"/>
        <v>206284537.87344772</v>
      </c>
    </row>
    <row r="67" spans="1:9" x14ac:dyDescent="0.25">
      <c r="A67" s="20">
        <v>45196</v>
      </c>
      <c r="B67" s="21">
        <f t="shared" ref="B67:B73" si="4">YEAR(A67)</f>
        <v>2023</v>
      </c>
      <c r="C67" s="21" t="s">
        <v>13</v>
      </c>
      <c r="D67" s="28">
        <v>3311907.9492427418</v>
      </c>
      <c r="E67" s="28">
        <v>3489314.7121962905</v>
      </c>
      <c r="F67" s="3">
        <f>VLOOKUP(C67,'Calcs. Raw to Finished Goods'!$A$11:$B$12,2,FALSE)</f>
        <v>98.36099999999999</v>
      </c>
      <c r="G67" s="2">
        <f t="shared" ref="G67:G73" si="5">E67-D67</f>
        <v>177406.76295354869</v>
      </c>
      <c r="H67" s="3">
        <f t="shared" ref="H67:H73" si="6">G67*F67</f>
        <v>17449906.610874001</v>
      </c>
      <c r="I67" s="3">
        <f t="shared" ref="I67:I73" si="7">F67*D67</f>
        <v>325762577.79546529</v>
      </c>
    </row>
    <row r="68" spans="1:9" x14ac:dyDescent="0.25">
      <c r="A68" s="20">
        <v>45226</v>
      </c>
      <c r="B68" s="21">
        <f t="shared" si="4"/>
        <v>2023</v>
      </c>
      <c r="C68" s="21" t="s">
        <v>12</v>
      </c>
      <c r="D68" s="28">
        <v>2144510.7227769215</v>
      </c>
      <c r="E68" s="28">
        <v>2421624.2705136258</v>
      </c>
      <c r="F68" s="3">
        <f>VLOOKUP(C68,'Calcs. Raw to Finished Goods'!$A$11:$B$12,2,FALSE)</f>
        <v>97.25</v>
      </c>
      <c r="G68" s="2">
        <f t="shared" si="5"/>
        <v>277113.54773670435</v>
      </c>
      <c r="H68" s="3">
        <f t="shared" si="6"/>
        <v>26949292.517394498</v>
      </c>
      <c r="I68" s="3">
        <f t="shared" si="7"/>
        <v>208553667.7900556</v>
      </c>
    </row>
    <row r="69" spans="1:9" x14ac:dyDescent="0.25">
      <c r="A69" s="20">
        <v>45226</v>
      </c>
      <c r="B69" s="21">
        <f t="shared" si="4"/>
        <v>2023</v>
      </c>
      <c r="C69" s="21" t="s">
        <v>13</v>
      </c>
      <c r="D69" s="28">
        <v>3363242.5224560047</v>
      </c>
      <c r="E69" s="28">
        <v>3548633.0623036269</v>
      </c>
      <c r="F69" s="3">
        <f>VLOOKUP(C69,'Calcs. Raw to Finished Goods'!$A$11:$B$12,2,FALSE)</f>
        <v>98.36099999999999</v>
      </c>
      <c r="G69" s="2">
        <f t="shared" si="5"/>
        <v>185390.53984762216</v>
      </c>
      <c r="H69" s="3">
        <f t="shared" si="6"/>
        <v>18235198.889951963</v>
      </c>
      <c r="I69" s="3">
        <f t="shared" si="7"/>
        <v>330811897.75129503</v>
      </c>
    </row>
    <row r="70" spans="1:9" x14ac:dyDescent="0.25">
      <c r="A70" s="20">
        <v>45257</v>
      </c>
      <c r="B70" s="21">
        <f t="shared" si="4"/>
        <v>2023</v>
      </c>
      <c r="C70" s="21" t="s">
        <v>12</v>
      </c>
      <c r="D70" s="28">
        <v>2168100.3407274676</v>
      </c>
      <c r="E70" s="28">
        <v>2451652.4114679946</v>
      </c>
      <c r="F70" s="3">
        <f>VLOOKUP(C70,'Calcs. Raw to Finished Goods'!$A$11:$B$12,2,FALSE)</f>
        <v>97.25</v>
      </c>
      <c r="G70" s="2">
        <f t="shared" si="5"/>
        <v>283552.07074052701</v>
      </c>
      <c r="H70" s="3">
        <f t="shared" si="6"/>
        <v>27575438.879516251</v>
      </c>
      <c r="I70" s="3">
        <f t="shared" si="7"/>
        <v>210847758.13574621</v>
      </c>
    </row>
    <row r="71" spans="1:9" x14ac:dyDescent="0.25">
      <c r="A71" s="20">
        <v>45257</v>
      </c>
      <c r="B71" s="21">
        <f t="shared" si="4"/>
        <v>2023</v>
      </c>
      <c r="C71" s="21" t="s">
        <v>13</v>
      </c>
      <c r="D71" s="28">
        <v>3415372.7815540731</v>
      </c>
      <c r="E71" s="28">
        <v>3608959.8243627883</v>
      </c>
      <c r="F71" s="3">
        <f>VLOOKUP(C71,'Calcs. Raw to Finished Goods'!$A$11:$B$12,2,FALSE)</f>
        <v>98.36099999999999</v>
      </c>
      <c r="G71" s="2">
        <f t="shared" si="5"/>
        <v>193587.04280871525</v>
      </c>
      <c r="H71" s="3">
        <f t="shared" si="6"/>
        <v>19041415.117708039</v>
      </c>
      <c r="I71" s="3">
        <f t="shared" si="7"/>
        <v>335939482.16644013</v>
      </c>
    </row>
    <row r="72" spans="1:9" x14ac:dyDescent="0.25">
      <c r="A72" s="20">
        <v>45287</v>
      </c>
      <c r="B72" s="21">
        <f t="shared" si="4"/>
        <v>2023</v>
      </c>
      <c r="C72" s="21" t="s">
        <v>12</v>
      </c>
      <c r="D72" s="28">
        <v>2191949.4444754696</v>
      </c>
      <c r="E72" s="28">
        <v>2482052.9013701975</v>
      </c>
      <c r="F72" s="3">
        <f>VLOOKUP(C72,'Calcs. Raw to Finished Goods'!$A$11:$B$12,2,FALSE)</f>
        <v>97.25</v>
      </c>
      <c r="G72" s="2">
        <f t="shared" si="5"/>
        <v>290103.45689472789</v>
      </c>
      <c r="H72" s="3">
        <f t="shared" si="6"/>
        <v>28212561.183012288</v>
      </c>
      <c r="I72" s="3">
        <f t="shared" si="7"/>
        <v>213167083.47523943</v>
      </c>
    </row>
    <row r="73" spans="1:9" x14ac:dyDescent="0.25">
      <c r="A73" s="20">
        <v>45287</v>
      </c>
      <c r="B73" s="21">
        <f t="shared" si="4"/>
        <v>2023</v>
      </c>
      <c r="C73" s="21" t="s">
        <v>13</v>
      </c>
      <c r="D73" s="28">
        <v>3468311.0596681614</v>
      </c>
      <c r="E73" s="28">
        <v>3670312.1413769554</v>
      </c>
      <c r="F73" s="3">
        <f>VLOOKUP(C73,'Calcs. Raw to Finished Goods'!$A$11:$B$12,2,FALSE)</f>
        <v>98.36099999999999</v>
      </c>
      <c r="G73" s="2">
        <f t="shared" si="5"/>
        <v>202001.08170879399</v>
      </c>
      <c r="H73" s="3">
        <f t="shared" si="6"/>
        <v>19869028.397958685</v>
      </c>
      <c r="I73" s="3">
        <f t="shared" si="7"/>
        <v>341146544.14002001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FBF-723B-4A1F-8488-E78DD4716ACD}">
  <dimension ref="A1:H37"/>
  <sheetViews>
    <sheetView workbookViewId="0"/>
  </sheetViews>
  <sheetFormatPr defaultRowHeight="15" x14ac:dyDescent="0.25"/>
  <cols>
    <col min="1" max="1" width="12.42578125" customWidth="1"/>
    <col min="2" max="2" width="7.7109375" customWidth="1"/>
    <col min="4" max="4" width="13.28515625" customWidth="1"/>
    <col min="6" max="6" width="16.42578125" customWidth="1"/>
    <col min="7" max="7" width="13" customWidth="1"/>
  </cols>
  <sheetData>
    <row r="1" spans="1:8" x14ac:dyDescent="0.25">
      <c r="A1" s="29" t="s">
        <v>66</v>
      </c>
      <c r="B1" s="29" t="s">
        <v>65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71</v>
      </c>
    </row>
    <row r="2" spans="1:8" x14ac:dyDescent="0.25">
      <c r="A2" s="20">
        <v>44223</v>
      </c>
      <c r="B2" s="21">
        <f>YEAR(A2)</f>
        <v>2021</v>
      </c>
      <c r="C2" s="21">
        <v>62658</v>
      </c>
      <c r="D2" s="21">
        <v>23451</v>
      </c>
      <c r="E2" s="21">
        <v>135460</v>
      </c>
      <c r="F2" s="21">
        <v>56034</v>
      </c>
      <c r="G2" s="21">
        <v>11375</v>
      </c>
      <c r="H2" s="21">
        <f>SUM(C2:G2)</f>
        <v>288978</v>
      </c>
    </row>
    <row r="3" spans="1:8" x14ac:dyDescent="0.25">
      <c r="A3" s="20">
        <v>44254</v>
      </c>
      <c r="B3" s="21">
        <f t="shared" ref="B3:B37" si="0">YEAR(A3)</f>
        <v>2021</v>
      </c>
      <c r="C3" s="21">
        <v>62658</v>
      </c>
      <c r="D3" s="21">
        <v>23451</v>
      </c>
      <c r="E3" s="21">
        <v>135460</v>
      </c>
      <c r="F3" s="21">
        <v>56034</v>
      </c>
      <c r="G3" s="21">
        <v>11375</v>
      </c>
      <c r="H3" s="21">
        <f t="shared" ref="H3:H37" si="1">SUM(C3:G3)</f>
        <v>288978</v>
      </c>
    </row>
    <row r="4" spans="1:8" x14ac:dyDescent="0.25">
      <c r="A4" s="20">
        <v>44282</v>
      </c>
      <c r="B4" s="21">
        <f t="shared" si="0"/>
        <v>2021</v>
      </c>
      <c r="C4" s="21">
        <v>62658</v>
      </c>
      <c r="D4" s="21">
        <v>23451</v>
      </c>
      <c r="E4" s="21">
        <v>135460</v>
      </c>
      <c r="F4" s="21">
        <v>56034</v>
      </c>
      <c r="G4" s="21">
        <v>11375</v>
      </c>
      <c r="H4" s="21">
        <f t="shared" si="1"/>
        <v>288978</v>
      </c>
    </row>
    <row r="5" spans="1:8" x14ac:dyDescent="0.25">
      <c r="A5" s="20">
        <v>44313</v>
      </c>
      <c r="B5" s="21">
        <f t="shared" si="0"/>
        <v>2021</v>
      </c>
      <c r="C5" s="21">
        <v>62658</v>
      </c>
      <c r="D5" s="21">
        <v>23451</v>
      </c>
      <c r="E5" s="21">
        <v>135460</v>
      </c>
      <c r="F5" s="21">
        <v>56034</v>
      </c>
      <c r="G5" s="21">
        <v>11375</v>
      </c>
      <c r="H5" s="21">
        <f t="shared" si="1"/>
        <v>288978</v>
      </c>
    </row>
    <row r="6" spans="1:8" x14ac:dyDescent="0.25">
      <c r="A6" s="20">
        <v>44343</v>
      </c>
      <c r="B6" s="21">
        <f t="shared" si="0"/>
        <v>2021</v>
      </c>
      <c r="C6" s="21">
        <v>62658</v>
      </c>
      <c r="D6" s="21">
        <v>23451</v>
      </c>
      <c r="E6" s="21">
        <v>135460</v>
      </c>
      <c r="F6" s="21">
        <v>56034</v>
      </c>
      <c r="G6" s="21">
        <v>11375</v>
      </c>
      <c r="H6" s="21">
        <f t="shared" si="1"/>
        <v>288978</v>
      </c>
    </row>
    <row r="7" spans="1:8" x14ac:dyDescent="0.25">
      <c r="A7" s="20">
        <v>44374</v>
      </c>
      <c r="B7" s="21">
        <f t="shared" si="0"/>
        <v>2021</v>
      </c>
      <c r="C7" s="21">
        <v>62658</v>
      </c>
      <c r="D7" s="21">
        <v>23451</v>
      </c>
      <c r="E7" s="21">
        <v>135460</v>
      </c>
      <c r="F7" s="21">
        <v>56034</v>
      </c>
      <c r="G7" s="21">
        <v>11375</v>
      </c>
      <c r="H7" s="21">
        <f t="shared" si="1"/>
        <v>288978</v>
      </c>
    </row>
    <row r="8" spans="1:8" x14ac:dyDescent="0.25">
      <c r="A8" s="20">
        <v>44404</v>
      </c>
      <c r="B8" s="21">
        <f t="shared" si="0"/>
        <v>2021</v>
      </c>
      <c r="C8" s="21">
        <v>62658</v>
      </c>
      <c r="D8" s="21">
        <v>23451</v>
      </c>
      <c r="E8" s="21">
        <v>135460</v>
      </c>
      <c r="F8" s="21">
        <v>56034</v>
      </c>
      <c r="G8" s="21">
        <v>11375</v>
      </c>
      <c r="H8" s="21">
        <f t="shared" si="1"/>
        <v>288978</v>
      </c>
    </row>
    <row r="9" spans="1:8" x14ac:dyDescent="0.25">
      <c r="A9" s="20">
        <v>44435</v>
      </c>
      <c r="B9" s="21">
        <f t="shared" si="0"/>
        <v>2021</v>
      </c>
      <c r="C9" s="21">
        <v>62658</v>
      </c>
      <c r="D9" s="21">
        <v>23451</v>
      </c>
      <c r="E9" s="21">
        <v>135460</v>
      </c>
      <c r="F9" s="21">
        <v>56034</v>
      </c>
      <c r="G9" s="21">
        <v>11375</v>
      </c>
      <c r="H9" s="21">
        <f t="shared" si="1"/>
        <v>288978</v>
      </c>
    </row>
    <row r="10" spans="1:8" x14ac:dyDescent="0.25">
      <c r="A10" s="20">
        <v>44466</v>
      </c>
      <c r="B10" s="21">
        <f t="shared" si="0"/>
        <v>2021</v>
      </c>
      <c r="C10" s="21">
        <v>62658</v>
      </c>
      <c r="D10" s="21">
        <v>23451</v>
      </c>
      <c r="E10" s="21">
        <v>135460</v>
      </c>
      <c r="F10" s="21">
        <v>56034</v>
      </c>
      <c r="G10" s="21">
        <v>11375</v>
      </c>
      <c r="H10" s="21">
        <f t="shared" si="1"/>
        <v>288978</v>
      </c>
    </row>
    <row r="11" spans="1:8" x14ac:dyDescent="0.25">
      <c r="A11" s="20">
        <v>44496</v>
      </c>
      <c r="B11" s="21">
        <f t="shared" si="0"/>
        <v>2021</v>
      </c>
      <c r="C11" s="21">
        <v>62658</v>
      </c>
      <c r="D11" s="21">
        <v>23451</v>
      </c>
      <c r="E11" s="21">
        <v>135460</v>
      </c>
      <c r="F11" s="21">
        <v>56034</v>
      </c>
      <c r="G11" s="21">
        <v>11375</v>
      </c>
      <c r="H11" s="21">
        <f t="shared" si="1"/>
        <v>288978</v>
      </c>
    </row>
    <row r="12" spans="1:8" x14ac:dyDescent="0.25">
      <c r="A12" s="20">
        <v>44527</v>
      </c>
      <c r="B12" s="21">
        <f t="shared" si="0"/>
        <v>2021</v>
      </c>
      <c r="C12" s="21">
        <v>62658</v>
      </c>
      <c r="D12" s="21">
        <v>23451</v>
      </c>
      <c r="E12" s="21">
        <v>135460</v>
      </c>
      <c r="F12" s="21">
        <v>56034</v>
      </c>
      <c r="G12" s="21">
        <v>11375</v>
      </c>
      <c r="H12" s="21">
        <f t="shared" si="1"/>
        <v>288978</v>
      </c>
    </row>
    <row r="13" spans="1:8" x14ac:dyDescent="0.25">
      <c r="A13" s="20">
        <v>44557</v>
      </c>
      <c r="B13" s="21">
        <f t="shared" si="0"/>
        <v>2021</v>
      </c>
      <c r="C13" s="21">
        <v>62658</v>
      </c>
      <c r="D13" s="21">
        <v>23451</v>
      </c>
      <c r="E13" s="21">
        <v>135460</v>
      </c>
      <c r="F13" s="21">
        <v>56034</v>
      </c>
      <c r="G13" s="21">
        <v>11375</v>
      </c>
      <c r="H13" s="21">
        <f t="shared" si="1"/>
        <v>288978</v>
      </c>
    </row>
    <row r="14" spans="1:8" x14ac:dyDescent="0.25">
      <c r="A14" s="20">
        <v>44588</v>
      </c>
      <c r="B14" s="21">
        <f t="shared" si="0"/>
        <v>2022</v>
      </c>
      <c r="C14" s="21">
        <v>62658</v>
      </c>
      <c r="D14" s="21">
        <v>23451</v>
      </c>
      <c r="E14" s="21">
        <v>135460</v>
      </c>
      <c r="F14" s="21">
        <v>56034</v>
      </c>
      <c r="G14" s="21">
        <v>11375</v>
      </c>
      <c r="H14" s="21">
        <f t="shared" si="1"/>
        <v>288978</v>
      </c>
    </row>
    <row r="15" spans="1:8" x14ac:dyDescent="0.25">
      <c r="A15" s="20">
        <v>44619</v>
      </c>
      <c r="B15" s="21">
        <f t="shared" si="0"/>
        <v>2022</v>
      </c>
      <c r="C15" s="21">
        <v>62658</v>
      </c>
      <c r="D15" s="21">
        <v>23451</v>
      </c>
      <c r="E15" s="21">
        <v>135460</v>
      </c>
      <c r="F15" s="21">
        <v>56034</v>
      </c>
      <c r="G15" s="21">
        <v>11375</v>
      </c>
      <c r="H15" s="21">
        <f t="shared" si="1"/>
        <v>288978</v>
      </c>
    </row>
    <row r="16" spans="1:8" x14ac:dyDescent="0.25">
      <c r="A16" s="20">
        <v>44647</v>
      </c>
      <c r="B16" s="21">
        <f t="shared" si="0"/>
        <v>2022</v>
      </c>
      <c r="C16" s="21">
        <v>62658</v>
      </c>
      <c r="D16" s="21">
        <v>23451</v>
      </c>
      <c r="E16" s="21">
        <v>135460</v>
      </c>
      <c r="F16" s="21">
        <v>56034</v>
      </c>
      <c r="G16" s="21">
        <v>11375</v>
      </c>
      <c r="H16" s="21">
        <f t="shared" si="1"/>
        <v>288978</v>
      </c>
    </row>
    <row r="17" spans="1:8" x14ac:dyDescent="0.25">
      <c r="A17" s="20">
        <v>44678</v>
      </c>
      <c r="B17" s="21">
        <f t="shared" si="0"/>
        <v>2022</v>
      </c>
      <c r="C17" s="21">
        <v>62658</v>
      </c>
      <c r="D17" s="21">
        <v>23451</v>
      </c>
      <c r="E17" s="21">
        <v>135460</v>
      </c>
      <c r="F17" s="21">
        <v>56034</v>
      </c>
      <c r="G17" s="21">
        <v>11375</v>
      </c>
      <c r="H17" s="21">
        <f t="shared" si="1"/>
        <v>288978</v>
      </c>
    </row>
    <row r="18" spans="1:8" x14ac:dyDescent="0.25">
      <c r="A18" s="20">
        <v>44708</v>
      </c>
      <c r="B18" s="21">
        <f t="shared" si="0"/>
        <v>2022</v>
      </c>
      <c r="C18" s="21">
        <v>62658</v>
      </c>
      <c r="D18" s="21">
        <v>23451</v>
      </c>
      <c r="E18" s="21">
        <v>135460</v>
      </c>
      <c r="F18" s="21">
        <v>56034</v>
      </c>
      <c r="G18" s="21">
        <v>11375</v>
      </c>
      <c r="H18" s="21">
        <f t="shared" si="1"/>
        <v>288978</v>
      </c>
    </row>
    <row r="19" spans="1:8" x14ac:dyDescent="0.25">
      <c r="A19" s="20">
        <v>44739</v>
      </c>
      <c r="B19" s="21">
        <f t="shared" si="0"/>
        <v>2022</v>
      </c>
      <c r="C19" s="21">
        <v>62658</v>
      </c>
      <c r="D19" s="21">
        <v>23451</v>
      </c>
      <c r="E19" s="21">
        <v>135460</v>
      </c>
      <c r="F19" s="21">
        <v>56034</v>
      </c>
      <c r="G19" s="21">
        <v>11375</v>
      </c>
      <c r="H19" s="21">
        <f t="shared" si="1"/>
        <v>288978</v>
      </c>
    </row>
    <row r="20" spans="1:8" x14ac:dyDescent="0.25">
      <c r="A20" s="20">
        <v>44769</v>
      </c>
      <c r="B20" s="21">
        <f t="shared" si="0"/>
        <v>2022</v>
      </c>
      <c r="C20" s="21">
        <v>62658</v>
      </c>
      <c r="D20" s="21">
        <v>23451</v>
      </c>
      <c r="E20" s="21">
        <v>135460</v>
      </c>
      <c r="F20" s="21">
        <v>56034</v>
      </c>
      <c r="G20" s="21">
        <v>11375</v>
      </c>
      <c r="H20" s="21">
        <f t="shared" si="1"/>
        <v>288978</v>
      </c>
    </row>
    <row r="21" spans="1:8" x14ac:dyDescent="0.25">
      <c r="A21" s="20">
        <v>44800</v>
      </c>
      <c r="B21" s="21">
        <f t="shared" si="0"/>
        <v>2022</v>
      </c>
      <c r="C21" s="21">
        <v>62658</v>
      </c>
      <c r="D21" s="21">
        <v>23451</v>
      </c>
      <c r="E21" s="21">
        <v>135460</v>
      </c>
      <c r="F21" s="21">
        <v>56034</v>
      </c>
      <c r="G21" s="21">
        <v>11375</v>
      </c>
      <c r="H21" s="21">
        <f t="shared" si="1"/>
        <v>288978</v>
      </c>
    </row>
    <row r="22" spans="1:8" x14ac:dyDescent="0.25">
      <c r="A22" s="20">
        <v>44831</v>
      </c>
      <c r="B22" s="21">
        <f t="shared" si="0"/>
        <v>2022</v>
      </c>
      <c r="C22" s="21">
        <v>62658</v>
      </c>
      <c r="D22" s="21">
        <v>23451</v>
      </c>
      <c r="E22" s="21">
        <v>135460</v>
      </c>
      <c r="F22" s="21">
        <v>56034</v>
      </c>
      <c r="G22" s="21">
        <v>11375</v>
      </c>
      <c r="H22" s="21">
        <f t="shared" si="1"/>
        <v>288978</v>
      </c>
    </row>
    <row r="23" spans="1:8" x14ac:dyDescent="0.25">
      <c r="A23" s="20">
        <v>44861</v>
      </c>
      <c r="B23" s="21">
        <f t="shared" si="0"/>
        <v>2022</v>
      </c>
      <c r="C23" s="21">
        <v>62658</v>
      </c>
      <c r="D23" s="21">
        <v>23451</v>
      </c>
      <c r="E23" s="21">
        <v>135460</v>
      </c>
      <c r="F23" s="21">
        <v>56034</v>
      </c>
      <c r="G23" s="21">
        <v>11375</v>
      </c>
      <c r="H23" s="21">
        <f t="shared" si="1"/>
        <v>288978</v>
      </c>
    </row>
    <row r="24" spans="1:8" x14ac:dyDescent="0.25">
      <c r="A24" s="20">
        <v>44892</v>
      </c>
      <c r="B24" s="21">
        <f t="shared" si="0"/>
        <v>2022</v>
      </c>
      <c r="C24" s="21">
        <v>62658</v>
      </c>
      <c r="D24" s="21">
        <v>23451</v>
      </c>
      <c r="E24" s="21">
        <v>135460</v>
      </c>
      <c r="F24" s="21">
        <v>56034</v>
      </c>
      <c r="G24" s="21">
        <v>11375</v>
      </c>
      <c r="H24" s="21">
        <f t="shared" si="1"/>
        <v>288978</v>
      </c>
    </row>
    <row r="25" spans="1:8" x14ac:dyDescent="0.25">
      <c r="A25" s="20">
        <v>44922</v>
      </c>
      <c r="B25" s="21">
        <f t="shared" si="0"/>
        <v>2022</v>
      </c>
      <c r="C25" s="21">
        <v>62658</v>
      </c>
      <c r="D25" s="21">
        <v>23451</v>
      </c>
      <c r="E25" s="21">
        <v>135460</v>
      </c>
      <c r="F25" s="21">
        <v>56034</v>
      </c>
      <c r="G25" s="21">
        <v>11375</v>
      </c>
      <c r="H25" s="21">
        <f t="shared" si="1"/>
        <v>288978</v>
      </c>
    </row>
    <row r="26" spans="1:8" x14ac:dyDescent="0.25">
      <c r="A26" s="20">
        <v>44953</v>
      </c>
      <c r="B26" s="21">
        <f t="shared" si="0"/>
        <v>2023</v>
      </c>
      <c r="C26" s="21">
        <v>62658</v>
      </c>
      <c r="D26" s="21">
        <v>23451</v>
      </c>
      <c r="E26" s="21">
        <v>135460</v>
      </c>
      <c r="F26" s="21">
        <v>56034</v>
      </c>
      <c r="G26" s="21">
        <v>11375</v>
      </c>
      <c r="H26" s="21">
        <f t="shared" si="1"/>
        <v>288978</v>
      </c>
    </row>
    <row r="27" spans="1:8" x14ac:dyDescent="0.25">
      <c r="A27" s="20">
        <v>44984</v>
      </c>
      <c r="B27" s="21">
        <f t="shared" si="0"/>
        <v>2023</v>
      </c>
      <c r="C27" s="21">
        <v>62658</v>
      </c>
      <c r="D27" s="21">
        <v>23451</v>
      </c>
      <c r="E27" s="21">
        <v>135460</v>
      </c>
      <c r="F27" s="21">
        <v>56034</v>
      </c>
      <c r="G27" s="21">
        <v>11375</v>
      </c>
      <c r="H27" s="21">
        <f t="shared" si="1"/>
        <v>288978</v>
      </c>
    </row>
    <row r="28" spans="1:8" x14ac:dyDescent="0.25">
      <c r="A28" s="20">
        <v>45012</v>
      </c>
      <c r="B28" s="21">
        <f t="shared" si="0"/>
        <v>2023</v>
      </c>
      <c r="C28" s="21">
        <v>62658</v>
      </c>
      <c r="D28" s="21">
        <v>23451</v>
      </c>
      <c r="E28" s="21">
        <v>135460</v>
      </c>
      <c r="F28" s="21">
        <v>56034</v>
      </c>
      <c r="G28" s="21">
        <v>11375</v>
      </c>
      <c r="H28" s="21">
        <f t="shared" si="1"/>
        <v>288978</v>
      </c>
    </row>
    <row r="29" spans="1:8" x14ac:dyDescent="0.25">
      <c r="A29" s="20">
        <v>45043</v>
      </c>
      <c r="B29" s="21">
        <f t="shared" si="0"/>
        <v>2023</v>
      </c>
      <c r="C29" s="21">
        <v>62658</v>
      </c>
      <c r="D29" s="21">
        <v>23451</v>
      </c>
      <c r="E29" s="21">
        <v>135460</v>
      </c>
      <c r="F29" s="21">
        <v>56034</v>
      </c>
      <c r="G29" s="21">
        <v>11375</v>
      </c>
      <c r="H29" s="21">
        <f t="shared" si="1"/>
        <v>288978</v>
      </c>
    </row>
    <row r="30" spans="1:8" x14ac:dyDescent="0.25">
      <c r="A30" s="20">
        <v>45073</v>
      </c>
      <c r="B30" s="21">
        <f t="shared" si="0"/>
        <v>2023</v>
      </c>
      <c r="C30" s="21">
        <v>62658</v>
      </c>
      <c r="D30" s="21">
        <v>23451</v>
      </c>
      <c r="E30" s="21">
        <v>135460</v>
      </c>
      <c r="F30" s="21">
        <v>56034</v>
      </c>
      <c r="G30" s="21">
        <v>11375</v>
      </c>
      <c r="H30" s="21">
        <f t="shared" si="1"/>
        <v>288978</v>
      </c>
    </row>
    <row r="31" spans="1:8" x14ac:dyDescent="0.25">
      <c r="A31" s="20">
        <v>45104</v>
      </c>
      <c r="B31" s="21">
        <f t="shared" si="0"/>
        <v>2023</v>
      </c>
      <c r="C31" s="21">
        <v>62658</v>
      </c>
      <c r="D31" s="21">
        <v>23451</v>
      </c>
      <c r="E31" s="21">
        <v>135460</v>
      </c>
      <c r="F31" s="21">
        <v>56034</v>
      </c>
      <c r="G31" s="21">
        <v>11375</v>
      </c>
      <c r="H31" s="21">
        <f t="shared" si="1"/>
        <v>288978</v>
      </c>
    </row>
    <row r="32" spans="1:8" x14ac:dyDescent="0.25">
      <c r="A32" s="20">
        <v>45134</v>
      </c>
      <c r="B32" s="21">
        <f t="shared" si="0"/>
        <v>2023</v>
      </c>
      <c r="C32" s="21">
        <v>62658</v>
      </c>
      <c r="D32" s="21">
        <v>23451</v>
      </c>
      <c r="E32" s="21">
        <v>135460</v>
      </c>
      <c r="F32" s="21">
        <v>56034</v>
      </c>
      <c r="G32" s="21">
        <v>11375</v>
      </c>
      <c r="H32" s="21">
        <f t="shared" si="1"/>
        <v>288978</v>
      </c>
    </row>
    <row r="33" spans="1:8" x14ac:dyDescent="0.25">
      <c r="A33" s="20">
        <v>45165</v>
      </c>
      <c r="B33" s="21">
        <f t="shared" si="0"/>
        <v>2023</v>
      </c>
      <c r="C33" s="21">
        <v>62658</v>
      </c>
      <c r="D33" s="21">
        <v>23451</v>
      </c>
      <c r="E33" s="21">
        <v>135460</v>
      </c>
      <c r="F33" s="21">
        <v>56034</v>
      </c>
      <c r="G33" s="21">
        <v>11375</v>
      </c>
      <c r="H33" s="21">
        <f t="shared" si="1"/>
        <v>288978</v>
      </c>
    </row>
    <row r="34" spans="1:8" x14ac:dyDescent="0.25">
      <c r="A34" s="20">
        <v>45196</v>
      </c>
      <c r="B34" s="21">
        <f t="shared" si="0"/>
        <v>2023</v>
      </c>
      <c r="C34" s="21">
        <v>62658</v>
      </c>
      <c r="D34" s="21">
        <v>23451</v>
      </c>
      <c r="E34" s="21">
        <v>135460</v>
      </c>
      <c r="F34" s="21">
        <v>56034</v>
      </c>
      <c r="G34" s="21">
        <v>11375</v>
      </c>
      <c r="H34" s="21">
        <f t="shared" si="1"/>
        <v>288978</v>
      </c>
    </row>
    <row r="35" spans="1:8" x14ac:dyDescent="0.25">
      <c r="A35" s="20">
        <v>45226</v>
      </c>
      <c r="B35" s="21">
        <f t="shared" si="0"/>
        <v>2023</v>
      </c>
      <c r="C35" s="21">
        <v>62658</v>
      </c>
      <c r="D35" s="21">
        <v>23451</v>
      </c>
      <c r="E35" s="21">
        <v>135460</v>
      </c>
      <c r="F35" s="21">
        <v>56034</v>
      </c>
      <c r="G35" s="21">
        <v>11375</v>
      </c>
      <c r="H35" s="21">
        <f t="shared" si="1"/>
        <v>288978</v>
      </c>
    </row>
    <row r="36" spans="1:8" x14ac:dyDescent="0.25">
      <c r="A36" s="20">
        <v>45257</v>
      </c>
      <c r="B36" s="21">
        <f t="shared" si="0"/>
        <v>2023</v>
      </c>
      <c r="C36" s="21">
        <v>62658</v>
      </c>
      <c r="D36" s="21">
        <v>23451</v>
      </c>
      <c r="E36" s="21">
        <v>135460</v>
      </c>
      <c r="F36" s="21">
        <v>56034</v>
      </c>
      <c r="G36" s="21">
        <v>11375</v>
      </c>
      <c r="H36" s="21">
        <f t="shared" si="1"/>
        <v>288978</v>
      </c>
    </row>
    <row r="37" spans="1:8" x14ac:dyDescent="0.25">
      <c r="A37" s="20">
        <v>45287</v>
      </c>
      <c r="B37" s="21">
        <f t="shared" si="0"/>
        <v>2023</v>
      </c>
      <c r="C37" s="21">
        <v>62658</v>
      </c>
      <c r="D37" s="21">
        <v>23451</v>
      </c>
      <c r="E37" s="21">
        <v>135460</v>
      </c>
      <c r="F37" s="21">
        <v>56034</v>
      </c>
      <c r="G37" s="21">
        <v>11375</v>
      </c>
      <c r="H37" s="21">
        <f t="shared" si="1"/>
        <v>288978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4B6D-A269-4616-B3A3-4B6A757528FB}">
  <dimension ref="A1:I4"/>
  <sheetViews>
    <sheetView workbookViewId="0">
      <selection sqref="A1:D1"/>
    </sheetView>
  </sheetViews>
  <sheetFormatPr defaultRowHeight="15" x14ac:dyDescent="0.25"/>
  <cols>
    <col min="1" max="2" width="11.7109375" customWidth="1"/>
    <col min="3" max="3" width="20.42578125" customWidth="1"/>
    <col min="4" max="4" width="18.85546875" customWidth="1"/>
    <col min="5" max="5" width="4.28515625" customWidth="1"/>
    <col min="6" max="7" width="14.28515625" customWidth="1"/>
    <col min="8" max="8" width="20.85546875" customWidth="1"/>
    <col min="9" max="9" width="19.42578125" customWidth="1"/>
  </cols>
  <sheetData>
    <row r="1" spans="1:9" x14ac:dyDescent="0.25">
      <c r="A1" s="46"/>
      <c r="B1" s="46"/>
      <c r="C1" s="46"/>
      <c r="D1" s="46"/>
      <c r="F1" s="46"/>
      <c r="G1" s="46"/>
      <c r="H1" s="46"/>
      <c r="I1" s="46"/>
    </row>
    <row r="2" spans="1:9" x14ac:dyDescent="0.25">
      <c r="A2" s="29" t="s">
        <v>66</v>
      </c>
      <c r="B2" s="29" t="s">
        <v>65</v>
      </c>
      <c r="C2" s="29" t="s">
        <v>36</v>
      </c>
      <c r="D2" s="29" t="s">
        <v>35</v>
      </c>
      <c r="F2" s="29" t="s">
        <v>66</v>
      </c>
      <c r="G2" s="29" t="s">
        <v>65</v>
      </c>
      <c r="H2" s="29" t="s">
        <v>39</v>
      </c>
      <c r="I2" s="29" t="s">
        <v>38</v>
      </c>
    </row>
    <row r="3" spans="1:9" x14ac:dyDescent="0.25">
      <c r="A3" s="20">
        <v>44223</v>
      </c>
      <c r="B3" s="21">
        <f>YEAR(A3)</f>
        <v>2021</v>
      </c>
      <c r="C3" s="21">
        <v>14</v>
      </c>
      <c r="D3" s="21">
        <v>345214</v>
      </c>
      <c r="F3" s="20">
        <v>44678</v>
      </c>
      <c r="G3" s="21">
        <f>YEAR(F3)</f>
        <v>2022</v>
      </c>
      <c r="H3" s="21">
        <v>8</v>
      </c>
      <c r="I3" s="21">
        <v>7130072</v>
      </c>
    </row>
    <row r="4" spans="1:9" x14ac:dyDescent="0.25">
      <c r="A4" s="20">
        <v>44466</v>
      </c>
      <c r="B4" s="21">
        <f>YEAR(A4)</f>
        <v>2021</v>
      </c>
      <c r="C4" s="21">
        <v>16</v>
      </c>
      <c r="D4" s="21">
        <v>546045</v>
      </c>
      <c r="F4" s="20">
        <v>45165</v>
      </c>
      <c r="G4" s="21">
        <f>YEAR(F4)</f>
        <v>2023</v>
      </c>
      <c r="H4" s="21">
        <v>11</v>
      </c>
      <c r="I4" s="21">
        <v>9803849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4A32-5B00-45EE-8EAC-6F7CEEDFA0DE}">
  <dimension ref="A1:H4"/>
  <sheetViews>
    <sheetView workbookViewId="0"/>
  </sheetViews>
  <sheetFormatPr defaultRowHeight="15" x14ac:dyDescent="0.25"/>
  <cols>
    <col min="1" max="1" width="12.7109375" customWidth="1"/>
    <col min="2" max="2" width="9.140625" customWidth="1"/>
    <col min="3" max="3" width="15.140625" customWidth="1"/>
    <col min="5" max="5" width="14.5703125" customWidth="1"/>
    <col min="6" max="6" width="20.28515625" customWidth="1"/>
    <col min="7" max="7" width="21.85546875" customWidth="1"/>
    <col min="8" max="8" width="19.5703125" customWidth="1"/>
  </cols>
  <sheetData>
    <row r="1" spans="1:8" x14ac:dyDescent="0.25">
      <c r="A1" s="29" t="s">
        <v>66</v>
      </c>
      <c r="B1" s="29" t="s">
        <v>65</v>
      </c>
      <c r="C1" s="29" t="s">
        <v>47</v>
      </c>
      <c r="D1" s="29" t="s">
        <v>48</v>
      </c>
      <c r="E1" s="29" t="s">
        <v>51</v>
      </c>
      <c r="F1" s="29" t="s">
        <v>53</v>
      </c>
      <c r="G1" s="29" t="s">
        <v>52</v>
      </c>
      <c r="H1" s="29" t="s">
        <v>55</v>
      </c>
    </row>
    <row r="2" spans="1:8" x14ac:dyDescent="0.25">
      <c r="A2" s="20">
        <v>44254</v>
      </c>
      <c r="B2" s="21">
        <f>YEAR(A2)</f>
        <v>2021</v>
      </c>
      <c r="C2" s="21" t="s">
        <v>43</v>
      </c>
      <c r="D2" s="30" t="s">
        <v>49</v>
      </c>
      <c r="E2" s="22">
        <v>825460</v>
      </c>
      <c r="F2" s="31">
        <v>0.18229999999999999</v>
      </c>
      <c r="G2" s="22">
        <v>17</v>
      </c>
      <c r="H2" s="21" t="s">
        <v>56</v>
      </c>
    </row>
    <row r="3" spans="1:8" x14ac:dyDescent="0.25">
      <c r="A3" s="20">
        <v>44557</v>
      </c>
      <c r="B3" s="21">
        <f t="shared" ref="B3:B4" si="0">YEAR(A3)</f>
        <v>2021</v>
      </c>
      <c r="C3" s="21" t="s">
        <v>45</v>
      </c>
      <c r="D3" s="30" t="s">
        <v>49</v>
      </c>
      <c r="E3" s="22">
        <v>610246</v>
      </c>
      <c r="F3" s="31">
        <v>0.16070000000000001</v>
      </c>
      <c r="G3" s="22">
        <v>19</v>
      </c>
      <c r="H3" s="21" t="s">
        <v>56</v>
      </c>
    </row>
    <row r="4" spans="1:8" x14ac:dyDescent="0.25">
      <c r="A4" s="20">
        <v>44861</v>
      </c>
      <c r="B4" s="21">
        <f t="shared" si="0"/>
        <v>2022</v>
      </c>
      <c r="C4" s="21" t="s">
        <v>46</v>
      </c>
      <c r="D4" s="30" t="s">
        <v>50</v>
      </c>
      <c r="E4" s="22">
        <v>767951</v>
      </c>
      <c r="F4" s="31">
        <v>0.19739999999999999</v>
      </c>
      <c r="G4" s="22">
        <v>15</v>
      </c>
      <c r="H4" s="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Text</vt:lpstr>
      <vt:lpstr>P&amp;L Statement</vt:lpstr>
      <vt:lpstr>Cash Flow</vt:lpstr>
      <vt:lpstr>Balance Sheet</vt:lpstr>
      <vt:lpstr>Calcs. Raw to Finished Goods</vt:lpstr>
      <vt:lpstr>Assets Register</vt:lpstr>
      <vt:lpstr>Cash Register</vt:lpstr>
      <vt:lpstr>Sales Register</vt:lpstr>
      <vt:lpstr>Raw Goods Register</vt:lpstr>
      <vt:lpstr>Finished Goods Register</vt:lpstr>
      <vt:lpstr>Expensess</vt:lpstr>
      <vt:lpstr>Equity Register</vt:lpstr>
      <vt:lpstr>Loan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iamGYAN</dc:creator>
  <cp:lastModifiedBy>Gyan Ranjan</cp:lastModifiedBy>
  <dcterms:created xsi:type="dcterms:W3CDTF">2015-06-05T18:17:20Z</dcterms:created>
  <dcterms:modified xsi:type="dcterms:W3CDTF">2024-05-07T09:06:58Z</dcterms:modified>
</cp:coreProperties>
</file>