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_Project\Financial Analysis\3_10-5-24_Financial Statement Forecast\"/>
    </mc:Choice>
  </mc:AlternateContent>
  <xr:revisionPtr revIDLastSave="0" documentId="13_ncr:1_{CFE7F6EF-D402-40B6-93E9-0EFDED4063D4}" xr6:coauthVersionLast="47" xr6:coauthVersionMax="47" xr10:uidLastSave="{00000000-0000-0000-0000-000000000000}"/>
  <bookViews>
    <workbookView xWindow="-120" yWindow="-120" windowWidth="20730" windowHeight="11310" tabRatio="957" activeTab="2" xr2:uid="{00000000-000D-0000-FFFF-FFFF00000000}"/>
  </bookViews>
  <sheets>
    <sheet name="Index" sheetId="4" r:id="rId1"/>
    <sheet name="Description" sheetId="1" r:id="rId2"/>
    <sheet name="P&amp;L Vertical Analysis" sheetId="5" r:id="rId3"/>
    <sheet name="P&amp;L Horizontal Analysis" sheetId="6" r:id="rId4"/>
    <sheet name="Forecast Assumptions" sheetId="7" r:id="rId5"/>
    <sheet name="P&amp;L Forecast" sheetId="10" r:id="rId6"/>
    <sheet name="Balance Sheet Forecast" sheetId="12" r:id="rId7"/>
    <sheet name="Cash Flow Forecast" sheetId="15" r:id="rId8"/>
    <sheet name="FA_DP_LN_IN Forecast" sheetId="11" r:id="rId9"/>
    <sheet name="Equity &amp; Dividend Forecast" sheetId="13" r:id="rId10"/>
    <sheet name="Collection &amp; Payment Forecast" sheetId="14" r:id="rId11"/>
    <sheet name="Qtrly P&amp;L" sheetId="2" r:id="rId12"/>
    <sheet name="Qtrly Balance Sheet" sheetId="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7" l="1"/>
  <c r="D24" i="15"/>
  <c r="E12" i="15"/>
  <c r="F12" i="15"/>
  <c r="E13" i="15"/>
  <c r="F13" i="15"/>
  <c r="E14" i="15"/>
  <c r="F14" i="15"/>
  <c r="E15" i="15"/>
  <c r="F15" i="15"/>
  <c r="E16" i="15"/>
  <c r="F16" i="15"/>
  <c r="E17" i="15"/>
  <c r="F17" i="15"/>
  <c r="D12" i="15"/>
  <c r="D17" i="15"/>
  <c r="E9" i="15"/>
  <c r="F9" i="15"/>
  <c r="D9" i="15"/>
  <c r="E8" i="15"/>
  <c r="F8" i="15"/>
  <c r="D8" i="15"/>
  <c r="E7" i="15"/>
  <c r="F7" i="15"/>
  <c r="D7" i="15"/>
  <c r="D16" i="15"/>
  <c r="D15" i="15"/>
  <c r="D14" i="15"/>
  <c r="D13" i="15"/>
  <c r="E6" i="15"/>
  <c r="F6" i="15"/>
  <c r="D6" i="15"/>
  <c r="E25" i="14"/>
  <c r="D25" i="14"/>
  <c r="D28" i="14" s="1"/>
  <c r="D26" i="14"/>
  <c r="E26" i="14"/>
  <c r="D27" i="14"/>
  <c r="E27" i="14"/>
  <c r="C28" i="14"/>
  <c r="C27" i="14"/>
  <c r="C26" i="14"/>
  <c r="C25" i="14"/>
  <c r="E19" i="14"/>
  <c r="D19" i="14"/>
  <c r="D22" i="14" s="1"/>
  <c r="D20" i="14"/>
  <c r="E20" i="14"/>
  <c r="D21" i="14"/>
  <c r="E21" i="14"/>
  <c r="C21" i="14"/>
  <c r="C22" i="14" s="1"/>
  <c r="C20" i="14"/>
  <c r="C19" i="14"/>
  <c r="D14" i="14"/>
  <c r="E14" i="14"/>
  <c r="D15" i="14"/>
  <c r="E15" i="14"/>
  <c r="E16" i="14" s="1"/>
  <c r="D16" i="14"/>
  <c r="E13" i="14"/>
  <c r="D13" i="14"/>
  <c r="C16" i="14"/>
  <c r="C15" i="14"/>
  <c r="C14" i="14"/>
  <c r="C13" i="14"/>
  <c r="D8" i="14"/>
  <c r="E8" i="14"/>
  <c r="D9" i="14"/>
  <c r="E7" i="14" s="1"/>
  <c r="E9" i="14"/>
  <c r="D7" i="14"/>
  <c r="D10" i="14" s="1"/>
  <c r="C10" i="14"/>
  <c r="C9" i="14"/>
  <c r="C8" i="14"/>
  <c r="C7" i="14"/>
  <c r="C33" i="12"/>
  <c r="E29" i="12"/>
  <c r="F29" i="12"/>
  <c r="D29" i="12"/>
  <c r="E28" i="12"/>
  <c r="F28" i="12"/>
  <c r="D28" i="12"/>
  <c r="E27" i="12"/>
  <c r="F27" i="12"/>
  <c r="D27" i="12"/>
  <c r="E26" i="12"/>
  <c r="F26" i="12"/>
  <c r="D26" i="12"/>
  <c r="E24" i="12"/>
  <c r="F24" i="12"/>
  <c r="D24" i="12"/>
  <c r="E23" i="12"/>
  <c r="F23" i="12"/>
  <c r="D23" i="12"/>
  <c r="E17" i="12"/>
  <c r="F17" i="12"/>
  <c r="D17" i="12"/>
  <c r="E28" i="14" l="1"/>
  <c r="E22" i="14"/>
  <c r="E10" i="14"/>
  <c r="C16" i="13"/>
  <c r="D12" i="13"/>
  <c r="C12" i="13"/>
  <c r="C11" i="13"/>
  <c r="C13" i="13" s="1"/>
  <c r="D11" i="13" s="1"/>
  <c r="D13" i="13" s="1"/>
  <c r="E11" i="13" s="1"/>
  <c r="E8" i="13"/>
  <c r="E12" i="13" s="1"/>
  <c r="C7" i="13"/>
  <c r="C9" i="13" s="1"/>
  <c r="D7" i="13" s="1"/>
  <c r="D9" i="13" s="1"/>
  <c r="E7" i="13" s="1"/>
  <c r="E11" i="12"/>
  <c r="F11" i="12"/>
  <c r="D11" i="12"/>
  <c r="E10" i="12"/>
  <c r="F10" i="12"/>
  <c r="D10" i="12"/>
  <c r="E8" i="12"/>
  <c r="F8" i="12"/>
  <c r="D8" i="12"/>
  <c r="E7" i="12"/>
  <c r="F7" i="12"/>
  <c r="D7" i="12"/>
  <c r="C7" i="12"/>
  <c r="C8" i="12"/>
  <c r="C10" i="12"/>
  <c r="C11" i="12"/>
  <c r="C12" i="12"/>
  <c r="C13" i="12"/>
  <c r="C14" i="12"/>
  <c r="C17" i="12"/>
  <c r="C18" i="12"/>
  <c r="C19" i="12"/>
  <c r="C23" i="12"/>
  <c r="C24" i="12"/>
  <c r="C26" i="12"/>
  <c r="C27" i="12"/>
  <c r="C28" i="12"/>
  <c r="C29" i="12"/>
  <c r="C31" i="12"/>
  <c r="J29" i="11"/>
  <c r="K29" i="11"/>
  <c r="J30" i="11"/>
  <c r="K30" i="11"/>
  <c r="K31" i="11" s="1"/>
  <c r="F12" i="10" s="1"/>
  <c r="I30" i="11"/>
  <c r="J26" i="11" s="1"/>
  <c r="I29" i="11"/>
  <c r="J25" i="11" s="1"/>
  <c r="E10" i="10"/>
  <c r="F10" i="10"/>
  <c r="D10" i="10"/>
  <c r="D11" i="10" s="1"/>
  <c r="K26" i="11"/>
  <c r="K27" i="11" s="1"/>
  <c r="K25" i="11"/>
  <c r="J31" i="11"/>
  <c r="E12" i="10" s="1"/>
  <c r="E13" i="10" s="1"/>
  <c r="I27" i="11"/>
  <c r="K17" i="11"/>
  <c r="K13" i="11"/>
  <c r="J17" i="11"/>
  <c r="J13" i="11"/>
  <c r="I17" i="11"/>
  <c r="I12" i="11"/>
  <c r="I13" i="11" s="1"/>
  <c r="I7" i="11"/>
  <c r="I19" i="11" s="1"/>
  <c r="E13" i="11"/>
  <c r="D13" i="11"/>
  <c r="C23" i="11"/>
  <c r="C12" i="11"/>
  <c r="C16" i="11" s="1"/>
  <c r="D8" i="11" s="1"/>
  <c r="D16" i="11" s="1"/>
  <c r="C7" i="11"/>
  <c r="C9" i="11" s="1"/>
  <c r="E11" i="10"/>
  <c r="F11" i="10"/>
  <c r="E9" i="10"/>
  <c r="F9" i="10"/>
  <c r="D9" i="10"/>
  <c r="E8" i="10"/>
  <c r="F8" i="10"/>
  <c r="D8" i="10"/>
  <c r="E7" i="10"/>
  <c r="F7" i="10"/>
  <c r="D7" i="10"/>
  <c r="E6" i="10"/>
  <c r="F6" i="10"/>
  <c r="D6" i="10"/>
  <c r="E5" i="10"/>
  <c r="F5" i="10" s="1"/>
  <c r="D5" i="10"/>
  <c r="C6" i="10"/>
  <c r="C7" i="10"/>
  <c r="C8" i="10"/>
  <c r="C9" i="10"/>
  <c r="C10" i="10"/>
  <c r="C11" i="10"/>
  <c r="C12" i="10"/>
  <c r="C13" i="10"/>
  <c r="C14" i="10"/>
  <c r="C15" i="10"/>
  <c r="C5" i="10"/>
  <c r="B29" i="7"/>
  <c r="C19" i="7"/>
  <c r="B19" i="7"/>
  <c r="B14" i="7"/>
  <c r="E9" i="7"/>
  <c r="E8" i="7"/>
  <c r="E7" i="7"/>
  <c r="E6" i="7"/>
  <c r="E5" i="7"/>
  <c r="E4" i="7"/>
  <c r="E3" i="7"/>
  <c r="D6" i="6"/>
  <c r="E6" i="6"/>
  <c r="F6" i="6"/>
  <c r="G6" i="6"/>
  <c r="H6" i="6"/>
  <c r="I6" i="6"/>
  <c r="J6" i="6"/>
  <c r="K6" i="6"/>
  <c r="L6" i="6"/>
  <c r="M6" i="6"/>
  <c r="N6" i="6"/>
  <c r="D7" i="6"/>
  <c r="E7" i="6"/>
  <c r="F7" i="6"/>
  <c r="G7" i="6"/>
  <c r="H7" i="6"/>
  <c r="I7" i="6"/>
  <c r="J7" i="6"/>
  <c r="K7" i="6"/>
  <c r="L7" i="6"/>
  <c r="M7" i="6"/>
  <c r="N7" i="6"/>
  <c r="D8" i="6"/>
  <c r="E8" i="6"/>
  <c r="F8" i="6"/>
  <c r="G8" i="6"/>
  <c r="H8" i="6"/>
  <c r="I8" i="6"/>
  <c r="J8" i="6"/>
  <c r="K8" i="6"/>
  <c r="L8" i="6"/>
  <c r="M8" i="6"/>
  <c r="N8" i="6"/>
  <c r="D9" i="6"/>
  <c r="E9" i="6"/>
  <c r="F9" i="6"/>
  <c r="G9" i="6"/>
  <c r="H9" i="6"/>
  <c r="I9" i="6"/>
  <c r="J9" i="6"/>
  <c r="K9" i="6"/>
  <c r="L9" i="6"/>
  <c r="M9" i="6"/>
  <c r="N9" i="6"/>
  <c r="D10" i="6"/>
  <c r="E10" i="6"/>
  <c r="F10" i="6"/>
  <c r="G10" i="6"/>
  <c r="H10" i="6"/>
  <c r="I10" i="6"/>
  <c r="J10" i="6"/>
  <c r="K10" i="6"/>
  <c r="L10" i="6"/>
  <c r="M10" i="6"/>
  <c r="N10" i="6"/>
  <c r="D11" i="6"/>
  <c r="E11" i="6"/>
  <c r="F11" i="6"/>
  <c r="G11" i="6"/>
  <c r="H11" i="6"/>
  <c r="I11" i="6"/>
  <c r="J11" i="6"/>
  <c r="K11" i="6"/>
  <c r="L11" i="6"/>
  <c r="M11" i="6"/>
  <c r="N11" i="6"/>
  <c r="D12" i="6"/>
  <c r="E12" i="6"/>
  <c r="F12" i="6"/>
  <c r="G12" i="6"/>
  <c r="H12" i="6"/>
  <c r="I12" i="6"/>
  <c r="J12" i="6"/>
  <c r="K12" i="6"/>
  <c r="L12" i="6"/>
  <c r="M12" i="6"/>
  <c r="N12" i="6"/>
  <c r="D13" i="6"/>
  <c r="E13" i="6"/>
  <c r="F13" i="6"/>
  <c r="G13" i="6"/>
  <c r="H13" i="6"/>
  <c r="I13" i="6"/>
  <c r="J13" i="6"/>
  <c r="K13" i="6"/>
  <c r="L13" i="6"/>
  <c r="M13" i="6"/>
  <c r="N13" i="6"/>
  <c r="D14" i="6"/>
  <c r="E14" i="6"/>
  <c r="F14" i="6"/>
  <c r="G14" i="6"/>
  <c r="H14" i="6"/>
  <c r="I14" i="6"/>
  <c r="J14" i="6"/>
  <c r="K14" i="6"/>
  <c r="L14" i="6"/>
  <c r="M14" i="6"/>
  <c r="N14" i="6"/>
  <c r="D15" i="6"/>
  <c r="E15" i="6"/>
  <c r="F15" i="6"/>
  <c r="G15" i="6"/>
  <c r="H15" i="6"/>
  <c r="I15" i="6"/>
  <c r="J15" i="6"/>
  <c r="K15" i="6"/>
  <c r="L15" i="6"/>
  <c r="M15" i="6"/>
  <c r="N15" i="6"/>
  <c r="E5" i="6"/>
  <c r="F5" i="6"/>
  <c r="G5" i="6"/>
  <c r="H5" i="6"/>
  <c r="I5" i="6"/>
  <c r="J5" i="6"/>
  <c r="K5" i="6"/>
  <c r="L5" i="6"/>
  <c r="M5" i="6"/>
  <c r="N5" i="6"/>
  <c r="D5" i="6"/>
  <c r="E13" i="13" l="1"/>
  <c r="E9" i="13"/>
  <c r="E18" i="13" s="1"/>
  <c r="F13" i="10"/>
  <c r="F14" i="10" s="1"/>
  <c r="J27" i="11"/>
  <c r="E14" i="10"/>
  <c r="J7" i="11"/>
  <c r="I20" i="11"/>
  <c r="C26" i="11"/>
  <c r="C30" i="11" s="1"/>
  <c r="D22" i="11" s="1"/>
  <c r="I9" i="11"/>
  <c r="D26" i="11"/>
  <c r="E8" i="11"/>
  <c r="E16" i="11" s="1"/>
  <c r="E26" i="11" s="1"/>
  <c r="C13" i="11"/>
  <c r="C15" i="11"/>
  <c r="D5" i="5"/>
  <c r="E5" i="5"/>
  <c r="F5" i="5"/>
  <c r="G5" i="5"/>
  <c r="H5" i="5"/>
  <c r="I5" i="5"/>
  <c r="J5" i="5"/>
  <c r="K5" i="5"/>
  <c r="L5" i="5"/>
  <c r="M5" i="5"/>
  <c r="N5" i="5"/>
  <c r="D6" i="5"/>
  <c r="E6" i="5"/>
  <c r="F6" i="5"/>
  <c r="G6" i="5"/>
  <c r="H6" i="5"/>
  <c r="I6" i="5"/>
  <c r="J6" i="5"/>
  <c r="K6" i="5"/>
  <c r="L6" i="5"/>
  <c r="M6" i="5"/>
  <c r="N6" i="5"/>
  <c r="D7" i="5"/>
  <c r="E7" i="5"/>
  <c r="F7" i="5"/>
  <c r="G7" i="5"/>
  <c r="H7" i="5"/>
  <c r="I7" i="5"/>
  <c r="J7" i="5"/>
  <c r="K7" i="5"/>
  <c r="L7" i="5"/>
  <c r="M7" i="5"/>
  <c r="N7" i="5"/>
  <c r="D8" i="5"/>
  <c r="E8" i="5"/>
  <c r="F8" i="5"/>
  <c r="G8" i="5"/>
  <c r="H8" i="5"/>
  <c r="I8" i="5"/>
  <c r="J8" i="5"/>
  <c r="K8" i="5"/>
  <c r="L8" i="5"/>
  <c r="M8" i="5"/>
  <c r="N8" i="5"/>
  <c r="D9" i="5"/>
  <c r="E9" i="5"/>
  <c r="F9" i="5"/>
  <c r="G9" i="5"/>
  <c r="H9" i="5"/>
  <c r="I9" i="5"/>
  <c r="J9" i="5"/>
  <c r="K9" i="5"/>
  <c r="L9" i="5"/>
  <c r="M9" i="5"/>
  <c r="N9" i="5"/>
  <c r="D10" i="5"/>
  <c r="E10" i="5"/>
  <c r="F10" i="5"/>
  <c r="G10" i="5"/>
  <c r="H10" i="5"/>
  <c r="I10" i="5"/>
  <c r="J10" i="5"/>
  <c r="K10" i="5"/>
  <c r="L10" i="5"/>
  <c r="M10" i="5"/>
  <c r="N10" i="5"/>
  <c r="D11" i="5"/>
  <c r="E11" i="5"/>
  <c r="F11" i="5"/>
  <c r="G11" i="5"/>
  <c r="H11" i="5"/>
  <c r="I11" i="5"/>
  <c r="J11" i="5"/>
  <c r="K11" i="5"/>
  <c r="L11" i="5"/>
  <c r="M11" i="5"/>
  <c r="N11" i="5"/>
  <c r="D12" i="5"/>
  <c r="E12" i="5"/>
  <c r="F12" i="5"/>
  <c r="G12" i="5"/>
  <c r="H12" i="5"/>
  <c r="I12" i="5"/>
  <c r="J12" i="5"/>
  <c r="K12" i="5"/>
  <c r="L12" i="5"/>
  <c r="M12" i="5"/>
  <c r="N12" i="5"/>
  <c r="D13" i="5"/>
  <c r="E13" i="5"/>
  <c r="F13" i="5"/>
  <c r="G13" i="5"/>
  <c r="H13" i="5"/>
  <c r="I13" i="5"/>
  <c r="J13" i="5"/>
  <c r="K13" i="5"/>
  <c r="L13" i="5"/>
  <c r="M13" i="5"/>
  <c r="N13" i="5"/>
  <c r="D14" i="5"/>
  <c r="E14" i="5"/>
  <c r="F14" i="5"/>
  <c r="G14" i="5"/>
  <c r="H14" i="5"/>
  <c r="I14" i="5"/>
  <c r="J14" i="5"/>
  <c r="K14" i="5"/>
  <c r="L14" i="5"/>
  <c r="M14" i="5"/>
  <c r="N14" i="5"/>
  <c r="D15" i="5"/>
  <c r="E15" i="5"/>
  <c r="F15" i="5"/>
  <c r="G15" i="5"/>
  <c r="H15" i="5"/>
  <c r="I15" i="5"/>
  <c r="J15" i="5"/>
  <c r="K15" i="5"/>
  <c r="L15" i="5"/>
  <c r="M15" i="5"/>
  <c r="N15" i="5"/>
  <c r="C6" i="5"/>
  <c r="C7" i="5"/>
  <c r="C8" i="5"/>
  <c r="C9" i="5"/>
  <c r="C10" i="5"/>
  <c r="C11" i="5"/>
  <c r="C12" i="5"/>
  <c r="C13" i="5"/>
  <c r="C14" i="5"/>
  <c r="C15" i="5"/>
  <c r="C5" i="5"/>
  <c r="E15" i="10" l="1"/>
  <c r="D17" i="13" s="1"/>
  <c r="E18" i="15"/>
  <c r="E19" i="15" s="1"/>
  <c r="E21" i="15" s="1"/>
  <c r="E25" i="15" s="1"/>
  <c r="F15" i="10"/>
  <c r="E17" i="13" s="1"/>
  <c r="F18" i="15"/>
  <c r="F19" i="15" s="1"/>
  <c r="F21" i="15" s="1"/>
  <c r="F25" i="15" s="1"/>
  <c r="J19" i="11"/>
  <c r="J9" i="11"/>
  <c r="J8" i="11"/>
  <c r="J20" i="11" s="1"/>
  <c r="I31" i="11"/>
  <c r="D12" i="10" s="1"/>
  <c r="D13" i="10" s="1"/>
  <c r="D14" i="10" s="1"/>
  <c r="D30" i="11"/>
  <c r="E22" i="11" s="1"/>
  <c r="E30" i="11" s="1"/>
  <c r="I21" i="11"/>
  <c r="C17" i="11"/>
  <c r="C25" i="11"/>
  <c r="D7" i="11"/>
  <c r="D15" i="10" l="1"/>
  <c r="C17" i="13" s="1"/>
  <c r="C19" i="13" s="1"/>
  <c r="D18" i="15"/>
  <c r="D19" i="15" s="1"/>
  <c r="D21" i="15" s="1"/>
  <c r="D25" i="15" s="1"/>
  <c r="D26" i="15" s="1"/>
  <c r="K8" i="11"/>
  <c r="K20" i="11" s="1"/>
  <c r="J21" i="11"/>
  <c r="K7" i="11"/>
  <c r="D9" i="11"/>
  <c r="D15" i="11"/>
  <c r="C29" i="11"/>
  <c r="C27" i="11"/>
  <c r="E24" i="15" l="1"/>
  <c r="E26" i="15" s="1"/>
  <c r="D12" i="12"/>
  <c r="D13" i="12" s="1"/>
  <c r="D14" i="12" s="1"/>
  <c r="D16" i="13"/>
  <c r="D19" i="13" s="1"/>
  <c r="D18" i="12"/>
  <c r="D19" i="12" s="1"/>
  <c r="D31" i="12" s="1"/>
  <c r="K9" i="11"/>
  <c r="K19" i="11"/>
  <c r="D21" i="11"/>
  <c r="C31" i="11"/>
  <c r="D17" i="11"/>
  <c r="D25" i="11"/>
  <c r="D27" i="11" s="1"/>
  <c r="E7" i="11"/>
  <c r="D33" i="12" l="1"/>
  <c r="E16" i="13"/>
  <c r="E19" i="13" s="1"/>
  <c r="F18" i="12" s="1"/>
  <c r="F19" i="12" s="1"/>
  <c r="F31" i="12" s="1"/>
  <c r="E18" i="12"/>
  <c r="E19" i="12" s="1"/>
  <c r="E31" i="12" s="1"/>
  <c r="F24" i="15"/>
  <c r="F26" i="15" s="1"/>
  <c r="F12" i="12" s="1"/>
  <c r="F13" i="12" s="1"/>
  <c r="F14" i="12" s="1"/>
  <c r="F33" i="12" s="1"/>
  <c r="E12" i="12"/>
  <c r="E13" i="12" s="1"/>
  <c r="E14" i="12" s="1"/>
  <c r="K21" i="11"/>
  <c r="E9" i="11"/>
  <c r="E15" i="11"/>
  <c r="D29" i="11"/>
  <c r="D23" i="11"/>
  <c r="E33" i="12" l="1"/>
  <c r="D31" i="11"/>
  <c r="E21" i="11"/>
  <c r="E17" i="11"/>
  <c r="E25" i="11"/>
  <c r="E27" i="11" s="1"/>
  <c r="E23" i="11" l="1"/>
  <c r="E29" i="11"/>
  <c r="E31" i="11" s="1"/>
</calcChain>
</file>

<file path=xl/sharedStrings.xml><?xml version="1.0" encoding="utf-8"?>
<sst xmlns="http://schemas.openxmlformats.org/spreadsheetml/2006/main" count="416" uniqueCount="224">
  <si>
    <t>Description</t>
  </si>
  <si>
    <t>For this, it has provided the following data-</t>
  </si>
  <si>
    <t>Calculate the average growth rate of sales of last 3 quarters (Y3-Q2, Y3-Q3, Y3-Q4). Use this average growth rate to forecast the quarterly sales for the next 3 quarters. The average growth rate will be applied on the previous quarter sales.</t>
  </si>
  <si>
    <t>Cost of goods Sold (COGS) will be calculated as a percentage of Sales. The percentage used will be calculated by averaging the COGS as a percentage of sales of the last 3 quarters (Y3-Q2, Y3-Q3, Y3-Q4).</t>
  </si>
  <si>
    <t>Operating cost is calculated as a percentage of Sales. The percentage used will be calculated by averaging the Operating cost as a percentage of sales of the last 3 quarters (Y3-Q2, Y3-Q3, Y3-Q4).</t>
  </si>
  <si>
    <t>Stock remains same as a percentage of COGS as in the last quarter (Y3-Q4).</t>
  </si>
  <si>
    <t>Receivables remains same as a percentage of  Sales as in the last quarter (Y3-Q4).</t>
  </si>
  <si>
    <t>Payables remains same as a percentage of COGS as in the last quarter (Y3-Q4).</t>
  </si>
  <si>
    <t>Outstanding expenses remains same as a percentage of Operating expenses as in the last quarter (Y3-Q4).</t>
  </si>
  <si>
    <t>Fixed Assets worth Rs. 4,000,000 are purchased in the beginning of Forecasted Quarter 1. The Fixed assets have a life of 24 months.</t>
  </si>
  <si>
    <t>It is estimated that opening balance as on F-Q1 of the old asset will be equally depreciated over the next 18 months.</t>
  </si>
  <si>
    <t>Loan worth Rs. 1,856,386 was availed in the beginning of Forecasted Quarter 1 for a period of 20 months. Interest is charged at 7.46% P.A.</t>
  </si>
  <si>
    <t>None of the old loan will be paid off and the interest will remain same as in the last quarter of Year 3.</t>
  </si>
  <si>
    <t>At the end of Forecasted Quarter 2, dividend was paid at Rs. 25 for each outstanding share.</t>
  </si>
  <si>
    <t>Amount (in Rs.)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</si>
  <si>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</si>
  <si>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</si>
  <si>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</si>
  <si>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</si>
  <si>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</si>
  <si>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</si>
  <si>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</si>
  <si>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</si>
  <si>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Y3-Q1</t>
  </si>
  <si>
    <t>Y3-Q2</t>
  </si>
  <si>
    <t>Y3-Q3</t>
  </si>
  <si>
    <t>Y3-Q4</t>
  </si>
  <si>
    <t>Sales</t>
  </si>
  <si>
    <t>Cost of Goods Sold</t>
  </si>
  <si>
    <t>Gross Profit</t>
  </si>
  <si>
    <t>Operating Expenses</t>
  </si>
  <si>
    <t>Depreciation</t>
  </si>
  <si>
    <t>Interest Expenses</t>
  </si>
  <si>
    <t>Tax Expense</t>
  </si>
  <si>
    <t>EBITDA</t>
  </si>
  <si>
    <t>EBIT</t>
  </si>
  <si>
    <t>PBT</t>
  </si>
  <si>
    <t>PAT/Net Profit</t>
  </si>
  <si>
    <t>Assets</t>
  </si>
  <si>
    <t>Non-Current Assets</t>
  </si>
  <si>
    <t>Fixed Assets</t>
  </si>
  <si>
    <t>Total Non-Current Assets</t>
  </si>
  <si>
    <t>Current Assets</t>
  </si>
  <si>
    <t>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</si>
  <si>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</si>
  <si>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</si>
  <si>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</si>
  <si>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</si>
  <si>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</si>
  <si>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</si>
  <si>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</si>
  <si>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</si>
  <si>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</si>
  <si>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</si>
  <si>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</si>
  <si>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</si>
  <si>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</si>
  <si>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</si>
  <si>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</si>
  <si>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</si>
  <si>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</si>
  <si>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</si>
  <si>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</si>
  <si>
    <t>P&amp;L Vertical Analysis</t>
  </si>
  <si>
    <t>Qurters (Y1_Q1 to Y3_Q4)</t>
  </si>
  <si>
    <t>P&amp;L Horizontal Analysis</t>
  </si>
  <si>
    <t>Trend Assumption</t>
  </si>
  <si>
    <t>Items</t>
  </si>
  <si>
    <t>Trend Source</t>
  </si>
  <si>
    <t>Trend Application</t>
  </si>
  <si>
    <t>Source Data Table</t>
  </si>
  <si>
    <t>Rate</t>
  </si>
  <si>
    <t>Incremental Sales</t>
  </si>
  <si>
    <t>Horizontal Analysis</t>
  </si>
  <si>
    <t>COGS</t>
  </si>
  <si>
    <t>as % of Sales</t>
  </si>
  <si>
    <t>Vertical Analysis</t>
  </si>
  <si>
    <t>as % of COGS</t>
  </si>
  <si>
    <t>Balance Sheet &amp; P&amp;L</t>
  </si>
  <si>
    <t>Tax</t>
  </si>
  <si>
    <t>% of PBT of Last Year (2023)</t>
  </si>
  <si>
    <t>as % of PBT</t>
  </si>
  <si>
    <t>P&amp;L</t>
  </si>
  <si>
    <t>List</t>
  </si>
  <si>
    <t>Amount (in Rs)</t>
  </si>
  <si>
    <t>Asset Life in Month</t>
  </si>
  <si>
    <t>Old Assets</t>
  </si>
  <si>
    <t>New Assets</t>
  </si>
  <si>
    <t>Loan</t>
  </si>
  <si>
    <t>Interest Rate (Annual)</t>
  </si>
  <si>
    <t>Interest Payment Schedule</t>
  </si>
  <si>
    <t>Old Loan</t>
  </si>
  <si>
    <t>Monthly</t>
  </si>
  <si>
    <t>New Loan</t>
  </si>
  <si>
    <t>Equity &amp; Dividend</t>
  </si>
  <si>
    <t xml:space="preserve">Units </t>
  </si>
  <si>
    <t>Openning Shares</t>
  </si>
  <si>
    <t>New Shares</t>
  </si>
  <si>
    <t>Dividend Paid</t>
  </si>
  <si>
    <t>Average Growth Rate of last 3 given Quarter</t>
  </si>
  <si>
    <t>%age of Sales, Average of Last 3 Quarters</t>
  </si>
  <si>
    <t>%age of COGS of Last Quarter Y3-Q4</t>
  </si>
  <si>
    <t>%age of Sales of Last Quarter Y3-Q4</t>
  </si>
  <si>
    <t>% of Opex of Last Quarter Y3-Q4</t>
  </si>
  <si>
    <t>as % of Opex</t>
  </si>
  <si>
    <t>Loan Term (in Month)</t>
  </si>
  <si>
    <t>Loan Repayment Schedule</t>
  </si>
  <si>
    <t>On Maturity</t>
  </si>
  <si>
    <t>Loan Disbursement Details</t>
  </si>
  <si>
    <t>Eisting Loan</t>
  </si>
  <si>
    <t>Purchase Schedule</t>
  </si>
  <si>
    <t>Existing Assets</t>
  </si>
  <si>
    <t>Issue Price (in Rs)</t>
  </si>
  <si>
    <t>Dividend Per Share (in Rs)</t>
  </si>
  <si>
    <t>Transaction Schedule</t>
  </si>
  <si>
    <t>Existing Shares</t>
  </si>
  <si>
    <t>1st day of Forecasted Y1_Q1</t>
  </si>
  <si>
    <t>1st Day of Forecasted Y1_Q3</t>
  </si>
  <si>
    <t>Last Day of Forecasted Y1_Q2</t>
  </si>
  <si>
    <t>Tax Rate</t>
  </si>
  <si>
    <t>Y3_Q4</t>
  </si>
  <si>
    <t>FY1-Q1</t>
  </si>
  <si>
    <t>FY1-Q2</t>
  </si>
  <si>
    <t>FY1-Q3</t>
  </si>
  <si>
    <t>Forecasted Qurters (FY1_Q1 to FY1_Q3)</t>
  </si>
  <si>
    <t>Quarterly P&amp;L Forecast</t>
  </si>
  <si>
    <t>Fixed Assets, Depriciaiton, Loan, and Interest Forecast</t>
  </si>
  <si>
    <t>Fixed Assets (FA)</t>
  </si>
  <si>
    <t>Opening Balance</t>
  </si>
  <si>
    <t>Fixed Asset &amp; Depriciation</t>
  </si>
  <si>
    <t>Total Opening Balance</t>
  </si>
  <si>
    <t>Total Acquisition</t>
  </si>
  <si>
    <t>Closing Balance</t>
  </si>
  <si>
    <t>Total Closing Balance</t>
  </si>
  <si>
    <t>Acquisition</t>
  </si>
  <si>
    <t>Depriciation</t>
  </si>
  <si>
    <t>Depriciation for the Period</t>
  </si>
  <si>
    <t>Loan &amp; Interest</t>
  </si>
  <si>
    <t>Total New Loan</t>
  </si>
  <si>
    <t>Loan Repayment</t>
  </si>
  <si>
    <t>Total Loan Repayment</t>
  </si>
  <si>
    <t>Interest</t>
  </si>
  <si>
    <t>Interest For the Period</t>
  </si>
  <si>
    <t>Total Interest for the Period</t>
  </si>
  <si>
    <t>Quarterly Balance Sheet Forecast</t>
  </si>
  <si>
    <t>Check</t>
  </si>
  <si>
    <t>Equity, Accumulated Profit, and Dividend Forecast</t>
  </si>
  <si>
    <t>Outstanding Shares</t>
  </si>
  <si>
    <t>Opening Quantity</t>
  </si>
  <si>
    <t>New Issues</t>
  </si>
  <si>
    <t>Equity Capital</t>
  </si>
  <si>
    <t>Closing Quantity</t>
  </si>
  <si>
    <t>Opening Share Capital</t>
  </si>
  <si>
    <t>New Share Capital</t>
  </si>
  <si>
    <t>Closing Share Capital</t>
  </si>
  <si>
    <t>Accumulated Profit</t>
  </si>
  <si>
    <t>Opening Profit</t>
  </si>
  <si>
    <t>Profit For the Period</t>
  </si>
  <si>
    <t>Opening Receivables</t>
  </si>
  <si>
    <t>Closing Receivables</t>
  </si>
  <si>
    <t>Purchase</t>
  </si>
  <si>
    <t>Opening Stock</t>
  </si>
  <si>
    <t>Closing Stock</t>
  </si>
  <si>
    <t>Total Purchase</t>
  </si>
  <si>
    <t>Toal Collection</t>
  </si>
  <si>
    <t>Collection</t>
  </si>
  <si>
    <t>Opening Payables</t>
  </si>
  <si>
    <t>Closing Payables</t>
  </si>
  <si>
    <t>Payment for Purchases</t>
  </si>
  <si>
    <t>Payment for Expenses</t>
  </si>
  <si>
    <t>Opening Opex</t>
  </si>
  <si>
    <t>Opex for the Period</t>
  </si>
  <si>
    <t>Closing Opex</t>
  </si>
  <si>
    <t>Total Payment for Opex</t>
  </si>
  <si>
    <t>Total Payment for Purchase</t>
  </si>
  <si>
    <t>Cash Flow Forecast</t>
  </si>
  <si>
    <t>Cash Inflows</t>
  </si>
  <si>
    <t>Cash from Sales Collection</t>
  </si>
  <si>
    <t>Total Cash Inflows</t>
  </si>
  <si>
    <t>Cash Outflows</t>
  </si>
  <si>
    <t>Purchase of Fixed Assets</t>
  </si>
  <si>
    <t>Payment for Goods</t>
  </si>
  <si>
    <t>Payment for Opex</t>
  </si>
  <si>
    <t>Payment for Loan Interest</t>
  </si>
  <si>
    <t>Cash from Loan</t>
  </si>
  <si>
    <t>Cash from Equity Capital</t>
  </si>
  <si>
    <t>Dividend Payout</t>
  </si>
  <si>
    <t>Tax Payment</t>
  </si>
  <si>
    <t>Total Cash Outflows</t>
  </si>
  <si>
    <t>Cash Generated for the Period</t>
  </si>
  <si>
    <t>Opening Cash</t>
  </si>
  <si>
    <t>Closing Cash</t>
  </si>
  <si>
    <t>BN Solutions had 891259 shares in the beginning of Forecasted Quarter 1. It issued 294643 new shares of Rs. 4.4 each in the beginning of Forecasted Quarter 3.</t>
  </si>
  <si>
    <t xml:space="preserve">Available Financial Data - </t>
  </si>
  <si>
    <t>Q1 - Prepare Vertical and Horizontal Analysis Sheet of Profit &amp; Loss Statement of BN Solutions</t>
  </si>
  <si>
    <t>Q2 - Further, BN Solutions wants to forecast its financial statements (Profit and Loss, Cash Flow and Balance Sheet) for the next 3 quarters.</t>
  </si>
  <si>
    <t>Profit &amp; Loss Statement</t>
  </si>
  <si>
    <t>Balance Sheet Statement</t>
  </si>
  <si>
    <t xml:space="preserve">1 - </t>
  </si>
  <si>
    <t>2 -</t>
  </si>
  <si>
    <t xml:space="preserve">2 - </t>
  </si>
  <si>
    <t xml:space="preserve">3 - </t>
  </si>
  <si>
    <t xml:space="preserve">4 - </t>
  </si>
  <si>
    <t xml:space="preserve">5 - </t>
  </si>
  <si>
    <t xml:space="preserve">6 - </t>
  </si>
  <si>
    <t xml:space="preserve">7 - </t>
  </si>
  <si>
    <t xml:space="preserve">8 - </t>
  </si>
  <si>
    <t xml:space="preserve">9 - </t>
  </si>
  <si>
    <t xml:space="preserve">10 - </t>
  </si>
  <si>
    <t xml:space="preserve">11 - </t>
  </si>
  <si>
    <t xml:space="preserve">12 - </t>
  </si>
  <si>
    <t xml:space="preserve">13 - </t>
  </si>
  <si>
    <t xml:space="preserve">14 - </t>
  </si>
  <si>
    <t>Tax remain same as percentage of Profit Before Tax as in the last quarter (Y3-Q4)</t>
  </si>
  <si>
    <t>P&amp;L Forecast</t>
  </si>
  <si>
    <t>Balance Sheet Forecast</t>
  </si>
  <si>
    <t>Fixed Assets, Depriciation, Loan &amp; Interest Forecast</t>
  </si>
  <si>
    <t>Equity and Dividend Forercast</t>
  </si>
  <si>
    <t>Source Data - Quarterly P&amp;L</t>
  </si>
  <si>
    <t>Source Data - Quarterly Balance Sheet</t>
  </si>
  <si>
    <t>Instruction Source - Description</t>
  </si>
  <si>
    <t>Assumptions for Forcast of Fiancial Statements</t>
  </si>
  <si>
    <t>Cash Collection &amp; Payment Forecast</t>
  </si>
  <si>
    <t>Collection &amp; Payment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</si>
</sst>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gray125">
        <fgColor theme="8" tint="0.59996337778862885"/>
        <bgColor indexed="65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5" fillId="0" borderId="0" xfId="0" applyFont="1"/>
    <xf numFmtId="0" fontId="4" fillId="0" borderId="0" xfId="0" applyFont="1"/>
    <xf numFmtId="0" fontId="3" fillId="0" borderId="0" xfId="0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3" fillId="0" borderId="4" xfId="0" applyFont="1" applyBorder="1"/>
    <xf numFmtId="165" fontId="3" fillId="0" borderId="0" xfId="0" applyNumberFormat="1" applyFont="1"/>
    <xf numFmtId="0" fontId="2" fillId="0" borderId="1" xfId="2"/>
    <xf numFmtId="10" fontId="0" fillId="0" borderId="0" xfId="1" applyNumberFormat="1" applyFont="1"/>
    <xf numFmtId="0" fontId="3" fillId="0" borderId="0" xfId="0" applyFont="1" applyBorder="1"/>
    <xf numFmtId="0" fontId="0" fillId="0" borderId="0" xfId="0" applyBorder="1"/>
    <xf numFmtId="10" fontId="0" fillId="0" borderId="5" xfId="1" applyNumberFormat="1" applyFont="1" applyBorder="1"/>
    <xf numFmtId="0" fontId="3" fillId="0" borderId="6" xfId="0" applyFont="1" applyBorder="1"/>
    <xf numFmtId="0" fontId="3" fillId="0" borderId="7" xfId="0" applyFont="1" applyBorder="1"/>
    <xf numFmtId="10" fontId="0" fillId="0" borderId="7" xfId="1" applyNumberFormat="1" applyFont="1" applyBorder="1"/>
    <xf numFmtId="0" fontId="3" fillId="0" borderId="2" xfId="0" applyFont="1" applyBorder="1" applyAlignment="1">
      <alignment horizontal="right"/>
    </xf>
    <xf numFmtId="0" fontId="3" fillId="2" borderId="0" xfId="0" applyFont="1" applyFill="1" applyAlignment="1">
      <alignment horizontal="center"/>
    </xf>
    <xf numFmtId="10" fontId="0" fillId="3" borderId="5" xfId="1" applyNumberFormat="1" applyFont="1" applyFill="1" applyBorder="1"/>
    <xf numFmtId="10" fontId="0" fillId="3" borderId="0" xfId="1" applyNumberFormat="1" applyFont="1" applyFill="1"/>
    <xf numFmtId="10" fontId="0" fillId="3" borderId="7" xfId="1" applyNumberFormat="1" applyFont="1" applyFill="1" applyBorder="1"/>
    <xf numFmtId="0" fontId="7" fillId="0" borderId="0" xfId="0" applyFont="1"/>
    <xf numFmtId="10" fontId="0" fillId="0" borderId="0" xfId="0" applyNumberFormat="1"/>
    <xf numFmtId="0" fontId="0" fillId="0" borderId="0" xfId="0" applyFont="1"/>
    <xf numFmtId="0" fontId="0" fillId="4" borderId="0" xfId="0" applyFill="1"/>
    <xf numFmtId="2" fontId="0" fillId="0" borderId="5" xfId="1" applyNumberFormat="1" applyFont="1" applyBorder="1"/>
    <xf numFmtId="2" fontId="0" fillId="0" borderId="5" xfId="0" applyNumberFormat="1" applyFont="1" applyBorder="1"/>
    <xf numFmtId="2" fontId="0" fillId="0" borderId="7" xfId="0" applyNumberFormat="1" applyFont="1" applyBorder="1"/>
    <xf numFmtId="2" fontId="0" fillId="0" borderId="0" xfId="1" applyNumberFormat="1" applyFont="1"/>
    <xf numFmtId="2" fontId="0" fillId="0" borderId="7" xfId="1" applyNumberFormat="1" applyFont="1" applyBorder="1"/>
    <xf numFmtId="0" fontId="0" fillId="0" borderId="2" xfId="0" applyBorder="1"/>
    <xf numFmtId="0" fontId="8" fillId="0" borderId="0" xfId="0" applyFont="1" applyAlignment="1">
      <alignment horizontal="left"/>
    </xf>
    <xf numFmtId="2" fontId="0" fillId="0" borderId="6" xfId="0" applyNumberFormat="1" applyBorder="1"/>
    <xf numFmtId="0" fontId="3" fillId="0" borderId="5" xfId="0" applyFont="1" applyBorder="1"/>
    <xf numFmtId="2" fontId="0" fillId="0" borderId="2" xfId="0" applyNumberFormat="1" applyBorder="1"/>
    <xf numFmtId="0" fontId="8" fillId="0" borderId="0" xfId="0" applyFont="1" applyAlignment="1"/>
    <xf numFmtId="0" fontId="3" fillId="0" borderId="0" xfId="0" applyFont="1" applyFill="1" applyBorder="1"/>
    <xf numFmtId="0" fontId="8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right"/>
    </xf>
    <xf numFmtId="1" fontId="0" fillId="0" borderId="2" xfId="0" applyNumberFormat="1" applyBorder="1"/>
    <xf numFmtId="2" fontId="3" fillId="0" borderId="6" xfId="0" applyNumberFormat="1" applyFont="1" applyBorder="1"/>
    <xf numFmtId="2" fontId="3" fillId="0" borderId="7" xfId="0" applyNumberFormat="1" applyFont="1" applyBorder="1"/>
    <xf numFmtId="0" fontId="8" fillId="0" borderId="7" xfId="0" applyFont="1" applyBorder="1"/>
    <xf numFmtId="0" fontId="0" fillId="0" borderId="0" xfId="0" applyFont="1" applyBorder="1"/>
    <xf numFmtId="2" fontId="0" fillId="0" borderId="0" xfId="0" applyNumberFormat="1" applyFont="1"/>
    <xf numFmtId="2" fontId="0" fillId="0" borderId="0" xfId="0" applyNumberFormat="1" applyFont="1" applyBorder="1" applyAlignment="1">
      <alignment horizontal="right"/>
    </xf>
    <xf numFmtId="0" fontId="0" fillId="0" borderId="7" xfId="0" applyBorder="1"/>
    <xf numFmtId="0" fontId="4" fillId="0" borderId="0" xfId="0" applyFont="1" applyAlignment="1"/>
    <xf numFmtId="0" fontId="7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9" fillId="0" borderId="0" xfId="0" applyFont="1" applyAlignment="1"/>
    <xf numFmtId="0" fontId="4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4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6" fillId="0" borderId="0" xfId="3"/>
  </cellXfs>
  <cellStyles count="4">
    <cellStyle name="Heading 1" xfId="2" builtinId="1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A12F6-1AF2-4B27-85D2-571BA8211596}">
  <dimension ref="A2:B14"/>
  <sheetViews>
    <sheetView workbookViewId="0">
      <selection activeCell="E15" sqref="E15"/>
    </sheetView>
  </sheetViews>
  <sheetFormatPr defaultRowHeight="15" x14ac:dyDescent="0.25"/>
  <cols>
    <col min="2" max="2" width="49.85546875" customWidth="1"/>
    <col min="3" max="3" width="17.7109375" customWidth="1"/>
  </cols>
  <sheetData>
    <row r="2" spans="1:2" x14ac:dyDescent="0.25">
      <c r="B2" s="3"/>
    </row>
    <row r="3" spans="1:2" x14ac:dyDescent="0.25">
      <c r="A3">
        <v>1</v>
      </c>
      <c r="B3" s="65" t="s">
        <v>220</v>
      </c>
    </row>
    <row r="4" spans="1:2" x14ac:dyDescent="0.25">
      <c r="A4">
        <v>2</v>
      </c>
      <c r="B4" s="65" t="s">
        <v>63</v>
      </c>
    </row>
    <row r="5" spans="1:2" x14ac:dyDescent="0.25">
      <c r="A5">
        <v>3</v>
      </c>
      <c r="B5" s="65" t="s">
        <v>65</v>
      </c>
    </row>
    <row r="6" spans="1:2" x14ac:dyDescent="0.25">
      <c r="A6">
        <v>4</v>
      </c>
      <c r="B6" s="65" t="s">
        <v>221</v>
      </c>
    </row>
    <row r="7" spans="1:2" x14ac:dyDescent="0.25">
      <c r="A7">
        <v>5</v>
      </c>
      <c r="B7" s="65" t="s">
        <v>214</v>
      </c>
    </row>
    <row r="8" spans="1:2" x14ac:dyDescent="0.25">
      <c r="A8">
        <v>6</v>
      </c>
      <c r="B8" s="65" t="s">
        <v>215</v>
      </c>
    </row>
    <row r="9" spans="1:2" x14ac:dyDescent="0.25">
      <c r="A9">
        <v>7</v>
      </c>
      <c r="B9" s="65" t="s">
        <v>175</v>
      </c>
    </row>
    <row r="10" spans="1:2" x14ac:dyDescent="0.25">
      <c r="A10">
        <v>8</v>
      </c>
      <c r="B10" s="65" t="s">
        <v>216</v>
      </c>
    </row>
    <row r="11" spans="1:2" x14ac:dyDescent="0.25">
      <c r="A11">
        <v>9</v>
      </c>
      <c r="B11" s="65" t="s">
        <v>217</v>
      </c>
    </row>
    <row r="12" spans="1:2" x14ac:dyDescent="0.25">
      <c r="A12">
        <v>10</v>
      </c>
      <c r="B12" s="65" t="s">
        <v>223</v>
      </c>
    </row>
    <row r="13" spans="1:2" x14ac:dyDescent="0.25">
      <c r="A13">
        <v>11</v>
      </c>
      <c r="B13" s="65" t="s">
        <v>218</v>
      </c>
    </row>
    <row r="14" spans="1:2" x14ac:dyDescent="0.25">
      <c r="A14">
        <v>12</v>
      </c>
      <c r="B14" s="65" t="s">
        <v>219</v>
      </c>
    </row>
  </sheetData>
  <hyperlinks>
    <hyperlink ref="B3" location="Description!A1" display="Instruction Source - Description" xr:uid="{D0D9B124-14BD-4A7B-823D-725C3236342B}"/>
    <hyperlink ref="B4" location="'P&amp;L Vertical Analysis'!A1" display="P&amp;L Vertical Analysis" xr:uid="{484935C9-EAD5-4705-B8BE-53088BB1A862}"/>
    <hyperlink ref="B5" location="'P&amp;L Horizontal Analysis'!A1" display="P&amp;L Horizontal Analysis" xr:uid="{4BC0D193-DA8A-45C4-B522-D90F5546FC7D}"/>
    <hyperlink ref="B6" location="'Forecast Assumptions'!A1" display="Assumptions for Forcast of Fiancial Statements" xr:uid="{ED692BFF-06B3-4D91-88E3-5638CBABDA32}"/>
    <hyperlink ref="B7" location="'P&amp;L Forecast'!A1" display="P&amp;L Forecast" xr:uid="{558580B8-314E-4CC7-8119-BFC0B6C36D48}"/>
    <hyperlink ref="B8" location="'Balance Sheet Forecast'!A1" display="Balance Sheet Forecast" xr:uid="{269D2BFF-EFB1-41AC-935F-EA25D9BB78EF}"/>
    <hyperlink ref="B9" location="'Cash Flow Forecast'!A1" display="Cash Flow Forecast" xr:uid="{9CB959B1-E354-4731-A0ED-0A2E8BC7D2F5}"/>
    <hyperlink ref="B10" location="'FA_DP_LN_IN Forecast'!A1" display="Fixed Assets, Depriciation, Loan &amp; Interest Forecast" xr:uid="{C4B51BC8-61D6-41EB-84F5-FE9B6E0903F1}"/>
    <hyperlink ref="B11" location="'Equity &amp; Dividend Forecast'!A1" display="Equity and Dividend Forercast" xr:uid="{FA66BDAD-1690-4565-B917-0ACAE14FA77E}"/>
    <hyperlink ref="B12" location="'Cash Forecast'!A1" display="Cash Forecast" xr:uid="{881D9CF4-4EA7-455B-86AA-6F5ECB0FBAA8}"/>
    <hyperlink ref="B13" location="'Qtrly P&amp;L'!A1" display="Source Data - Quarterly P&amp;L" xr:uid="{03A39124-14F1-4AA0-A6C5-1031270C3607}"/>
    <hyperlink ref="B14" location="'Qtrly Balance Sheet'!A1" display="Source Data - Quarterly Balance Sheet" xr:uid="{E2DED5B6-9CC6-44A4-ACC5-B6270068169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83D62-3676-4681-9727-71419383E81A}">
  <dimension ref="B1:E27"/>
  <sheetViews>
    <sheetView showGridLines="0" topLeftCell="B1" workbookViewId="0">
      <pane ySplit="4" topLeftCell="A6" activePane="bottomLeft" state="frozen"/>
      <selection pane="bottomLeft" activeCell="N15" sqref="N15"/>
    </sheetView>
  </sheetViews>
  <sheetFormatPr defaultRowHeight="15" x14ac:dyDescent="0.25"/>
  <cols>
    <col min="1" max="1" width="2.7109375" customWidth="1"/>
    <col min="2" max="2" width="30.5703125" customWidth="1"/>
    <col min="3" max="3" width="14.42578125" customWidth="1"/>
    <col min="4" max="4" width="14.85546875" customWidth="1"/>
    <col min="5" max="5" width="15.140625" customWidth="1"/>
  </cols>
  <sheetData>
    <row r="1" spans="2:5" ht="20.25" thickBot="1" x14ac:dyDescent="0.35">
      <c r="B1" s="14" t="s">
        <v>146</v>
      </c>
      <c r="C1" s="14"/>
      <c r="D1" s="14"/>
      <c r="E1" s="14"/>
    </row>
    <row r="2" spans="2:5" ht="15.75" thickTop="1" x14ac:dyDescent="0.25"/>
    <row r="3" spans="2:5" ht="15.75" x14ac:dyDescent="0.25">
      <c r="B3" s="37"/>
      <c r="C3" s="37"/>
      <c r="D3" s="37"/>
      <c r="E3" s="37"/>
    </row>
    <row r="4" spans="2:5" x14ac:dyDescent="0.25">
      <c r="C4" s="23" t="s">
        <v>64</v>
      </c>
      <c r="D4" s="23"/>
      <c r="E4" s="23"/>
    </row>
    <row r="5" spans="2:5" x14ac:dyDescent="0.25">
      <c r="B5" s="9" t="s">
        <v>150</v>
      </c>
      <c r="C5" s="22" t="s">
        <v>121</v>
      </c>
      <c r="D5" s="22" t="s">
        <v>122</v>
      </c>
      <c r="E5" s="22" t="s">
        <v>123</v>
      </c>
    </row>
    <row r="6" spans="2:5" x14ac:dyDescent="0.25">
      <c r="B6" s="16" t="s">
        <v>147</v>
      </c>
      <c r="C6" s="45"/>
      <c r="D6" s="45"/>
      <c r="E6" s="45"/>
    </row>
    <row r="7" spans="2:5" x14ac:dyDescent="0.25">
      <c r="B7" s="29" t="s">
        <v>148</v>
      </c>
      <c r="C7">
        <f>'Forecast Assumptions'!B24</f>
        <v>891259</v>
      </c>
      <c r="D7" s="6">
        <f>C9</f>
        <v>891259</v>
      </c>
      <c r="E7" s="6">
        <f>D9</f>
        <v>891259</v>
      </c>
    </row>
    <row r="8" spans="2:5" x14ac:dyDescent="0.25">
      <c r="B8" t="s">
        <v>149</v>
      </c>
      <c r="C8" s="6">
        <v>0</v>
      </c>
      <c r="D8" s="6">
        <v>0</v>
      </c>
      <c r="E8" s="6">
        <f>'Forecast Assumptions'!B25</f>
        <v>294643</v>
      </c>
    </row>
    <row r="9" spans="2:5" x14ac:dyDescent="0.25">
      <c r="B9" s="9" t="s">
        <v>151</v>
      </c>
      <c r="C9" s="46">
        <f>SUM(C7:C8)</f>
        <v>891259</v>
      </c>
      <c r="D9" s="46">
        <f>SUM(D7:D8)</f>
        <v>891259</v>
      </c>
      <c r="E9" s="46">
        <f>SUM(E7:E8)</f>
        <v>1185902</v>
      </c>
    </row>
    <row r="10" spans="2:5" x14ac:dyDescent="0.25">
      <c r="B10" s="3" t="s">
        <v>150</v>
      </c>
      <c r="C10" s="4"/>
      <c r="D10" s="4"/>
      <c r="E10" s="4"/>
    </row>
    <row r="11" spans="2:5" x14ac:dyDescent="0.25">
      <c r="B11" s="29" t="s">
        <v>152</v>
      </c>
      <c r="C11" s="4">
        <f>'Qtrly Balance Sheet'!M15</f>
        <v>13569716</v>
      </c>
      <c r="D11" s="4">
        <f>C13</f>
        <v>13569716</v>
      </c>
      <c r="E11" s="4">
        <f>D13</f>
        <v>13569716</v>
      </c>
    </row>
    <row r="12" spans="2:5" x14ac:dyDescent="0.25">
      <c r="B12" s="29" t="s">
        <v>153</v>
      </c>
      <c r="C12" s="4">
        <f>C8*'Forecast Assumptions'!$B$26</f>
        <v>0</v>
      </c>
      <c r="D12" s="4">
        <f>D8*'Forecast Assumptions'!$B$26</f>
        <v>0</v>
      </c>
      <c r="E12" s="4">
        <f>E8*'Forecast Assumptions'!$B$26</f>
        <v>1296429.2000000002</v>
      </c>
    </row>
    <row r="13" spans="2:5" x14ac:dyDescent="0.25">
      <c r="B13" s="3" t="s">
        <v>154</v>
      </c>
      <c r="C13" s="4">
        <f>SUM(C11:C12)</f>
        <v>13569716</v>
      </c>
      <c r="D13" s="4">
        <f t="shared" ref="D13:E13" si="0">SUM(D11:D12)</f>
        <v>13569716</v>
      </c>
      <c r="E13" s="4">
        <f t="shared" si="0"/>
        <v>14866145.199999999</v>
      </c>
    </row>
    <row r="15" spans="2:5" x14ac:dyDescent="0.25">
      <c r="B15" s="9" t="s">
        <v>155</v>
      </c>
      <c r="C15" s="36"/>
      <c r="D15" s="36"/>
      <c r="E15" s="36"/>
    </row>
    <row r="16" spans="2:5" x14ac:dyDescent="0.25">
      <c r="B16" t="s">
        <v>156</v>
      </c>
      <c r="C16" s="4">
        <f>'Qtrly Balance Sheet'!M16</f>
        <v>17152543236.834515</v>
      </c>
      <c r="D16" s="4">
        <f>C19</f>
        <v>19123197278.186966</v>
      </c>
      <c r="E16" s="4">
        <f>D19</f>
        <v>21177903293.002388</v>
      </c>
    </row>
    <row r="17" spans="2:5" x14ac:dyDescent="0.25">
      <c r="B17" t="s">
        <v>157</v>
      </c>
      <c r="C17" s="4">
        <f>'P&amp;L Forecast'!D15</f>
        <v>1970654041.3524513</v>
      </c>
      <c r="D17" s="4">
        <f>'P&amp;L Forecast'!E15</f>
        <v>2054706014.8154216</v>
      </c>
      <c r="E17" s="4">
        <f>'P&amp;L Forecast'!F15</f>
        <v>2142341668.033843</v>
      </c>
    </row>
    <row r="18" spans="2:5" x14ac:dyDescent="0.25">
      <c r="B18" t="s">
        <v>98</v>
      </c>
      <c r="C18" s="4">
        <v>0</v>
      </c>
      <c r="D18" s="4">
        <v>0</v>
      </c>
      <c r="E18" s="4">
        <f>E9*'Forecast Assumptions'!B27</f>
        <v>29647550</v>
      </c>
    </row>
    <row r="19" spans="2:5" x14ac:dyDescent="0.25">
      <c r="B19" s="3" t="s">
        <v>155</v>
      </c>
      <c r="C19" s="4">
        <f>C16+C17-C18</f>
        <v>19123197278.186966</v>
      </c>
      <c r="D19" s="4">
        <f t="shared" ref="D19:E19" si="1">D16+D17-D18</f>
        <v>21177903293.002388</v>
      </c>
      <c r="E19" s="4">
        <f t="shared" si="1"/>
        <v>23290597411.036232</v>
      </c>
    </row>
    <row r="20" spans="2:5" x14ac:dyDescent="0.25">
      <c r="C20" s="4"/>
      <c r="D20" s="4"/>
      <c r="E20" s="4"/>
    </row>
    <row r="21" spans="2:5" x14ac:dyDescent="0.25">
      <c r="C21" s="4"/>
      <c r="D21" s="4"/>
      <c r="E21" s="4"/>
    </row>
    <row r="22" spans="2:5" x14ac:dyDescent="0.25">
      <c r="B22" s="9"/>
      <c r="C22" s="40"/>
      <c r="D22" s="40"/>
      <c r="E22" s="40"/>
    </row>
    <row r="23" spans="2:5" x14ac:dyDescent="0.25">
      <c r="B23" s="3"/>
      <c r="C23" s="4"/>
    </row>
    <row r="24" spans="2:5" x14ac:dyDescent="0.25">
      <c r="C24" s="4"/>
      <c r="D24" s="4"/>
      <c r="E24" s="4"/>
    </row>
    <row r="25" spans="2:5" x14ac:dyDescent="0.25">
      <c r="C25" s="4"/>
      <c r="D25" s="4"/>
      <c r="E25" s="4"/>
    </row>
    <row r="26" spans="2:5" x14ac:dyDescent="0.25">
      <c r="B26" s="9"/>
      <c r="C26" s="40"/>
      <c r="D26" s="40"/>
      <c r="E26" s="40"/>
    </row>
    <row r="27" spans="2:5" x14ac:dyDescent="0.25">
      <c r="C27" s="4"/>
    </row>
  </sheetData>
  <mergeCells count="2">
    <mergeCell ref="B3:E3"/>
    <mergeCell ref="C4: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271E7-7FEA-449D-AF06-1C43F0092C74}">
  <dimension ref="B1:H28"/>
  <sheetViews>
    <sheetView showGridLines="0" workbookViewId="0">
      <pane ySplit="4" topLeftCell="A8" activePane="bottomLeft" state="frozen"/>
      <selection pane="bottomLeft" activeCell="I19" sqref="I19"/>
    </sheetView>
  </sheetViews>
  <sheetFormatPr defaultRowHeight="15" x14ac:dyDescent="0.25"/>
  <cols>
    <col min="1" max="1" width="2.7109375" customWidth="1"/>
    <col min="2" max="2" width="30.5703125" customWidth="1"/>
    <col min="3" max="3" width="14.42578125" customWidth="1"/>
    <col min="4" max="4" width="14.85546875" customWidth="1"/>
    <col min="5" max="5" width="15.140625" customWidth="1"/>
    <col min="8" max="8" width="13.7109375" bestFit="1" customWidth="1"/>
  </cols>
  <sheetData>
    <row r="1" spans="2:8" ht="20.25" thickBot="1" x14ac:dyDescent="0.35">
      <c r="B1" s="14" t="s">
        <v>222</v>
      </c>
      <c r="C1" s="14"/>
      <c r="D1" s="14"/>
      <c r="E1" s="14"/>
    </row>
    <row r="2" spans="2:8" ht="15.75" thickTop="1" x14ac:dyDescent="0.25"/>
    <row r="3" spans="2:8" ht="15.75" x14ac:dyDescent="0.25">
      <c r="B3" s="37"/>
      <c r="C3" s="37"/>
      <c r="D3" s="37"/>
      <c r="E3" s="37"/>
    </row>
    <row r="4" spans="2:8" x14ac:dyDescent="0.25">
      <c r="C4" s="23" t="s">
        <v>64</v>
      </c>
      <c r="D4" s="23"/>
      <c r="E4" s="23"/>
    </row>
    <row r="5" spans="2:8" x14ac:dyDescent="0.25">
      <c r="B5" s="9"/>
      <c r="C5" s="22" t="s">
        <v>121</v>
      </c>
      <c r="D5" s="22" t="s">
        <v>122</v>
      </c>
      <c r="E5" s="22" t="s">
        <v>123</v>
      </c>
    </row>
    <row r="6" spans="2:8" x14ac:dyDescent="0.25">
      <c r="B6" s="16" t="s">
        <v>165</v>
      </c>
      <c r="C6" s="45"/>
      <c r="D6" s="45"/>
      <c r="E6" s="45"/>
    </row>
    <row r="7" spans="2:8" x14ac:dyDescent="0.25">
      <c r="B7" s="50" t="s">
        <v>158</v>
      </c>
      <c r="C7" s="52">
        <f>'Qtrly Balance Sheet'!M9</f>
        <v>466183283.10494113</v>
      </c>
      <c r="D7" s="52">
        <f>C9</f>
        <v>486059694.39145422</v>
      </c>
      <c r="E7" s="52">
        <f>D9</f>
        <v>506783565.76490843</v>
      </c>
    </row>
    <row r="8" spans="2:8" x14ac:dyDescent="0.25">
      <c r="B8" t="s">
        <v>27</v>
      </c>
      <c r="C8" s="51">
        <f>'P&amp;L Forecast'!D5</f>
        <v>4401080947.8006306</v>
      </c>
      <c r="D8" s="51">
        <f>'P&amp;L Forecast'!E5</f>
        <v>4588727519.8550606</v>
      </c>
      <c r="E8" s="51">
        <f>'P&amp;L Forecast'!F5</f>
        <v>4784374680.0425892</v>
      </c>
    </row>
    <row r="9" spans="2:8" x14ac:dyDescent="0.25">
      <c r="B9" t="s">
        <v>159</v>
      </c>
      <c r="C9" s="51">
        <f>'Balance Sheet Forecast'!D11</f>
        <v>486059694.39145422</v>
      </c>
      <c r="D9" s="51">
        <f>'Balance Sheet Forecast'!E11</f>
        <v>506783565.76490843</v>
      </c>
      <c r="E9" s="51">
        <f>'Balance Sheet Forecast'!F11</f>
        <v>528391029.9350071</v>
      </c>
    </row>
    <row r="10" spans="2:8" x14ac:dyDescent="0.25">
      <c r="B10" s="3" t="s">
        <v>164</v>
      </c>
      <c r="C10" s="44">
        <f>C7+C8-C9</f>
        <v>4381204536.5141182</v>
      </c>
      <c r="D10" s="44">
        <f t="shared" ref="D10:E10" si="0">D7+D8-D9</f>
        <v>4568003648.4816065</v>
      </c>
      <c r="E10" s="44">
        <f t="shared" si="0"/>
        <v>4762767215.8724909</v>
      </c>
      <c r="H10" s="4"/>
    </row>
    <row r="12" spans="2:8" x14ac:dyDescent="0.25">
      <c r="B12" s="3" t="s">
        <v>160</v>
      </c>
    </row>
    <row r="13" spans="2:8" x14ac:dyDescent="0.25">
      <c r="B13" t="s">
        <v>161</v>
      </c>
      <c r="C13" s="4">
        <f>'Qtrly Balance Sheet'!M8</f>
        <v>1332250216.2718129</v>
      </c>
      <c r="D13" s="4">
        <f>C15</f>
        <v>1390175918.1406047</v>
      </c>
      <c r="E13" s="4">
        <f>D15</f>
        <v>1449448117.1039221</v>
      </c>
    </row>
    <row r="14" spans="2:8" x14ac:dyDescent="0.25">
      <c r="B14" s="29" t="s">
        <v>74</v>
      </c>
      <c r="C14" s="4">
        <f>'P&amp;L Forecast'!D6</f>
        <v>1711793252.0921714</v>
      </c>
      <c r="D14" s="4">
        <f>'P&amp;L Forecast'!E6</f>
        <v>1784778080.0539296</v>
      </c>
      <c r="E14" s="4">
        <f>'P&amp;L Forecast'!F6</f>
        <v>1860874723.7131133</v>
      </c>
    </row>
    <row r="15" spans="2:8" x14ac:dyDescent="0.25">
      <c r="B15" s="29" t="s">
        <v>162</v>
      </c>
      <c r="C15" s="4">
        <f>'Balance Sheet Forecast'!D10</f>
        <v>1390175918.1406047</v>
      </c>
      <c r="D15" s="4">
        <f>'Balance Sheet Forecast'!E10</f>
        <v>1449448117.1039221</v>
      </c>
      <c r="E15" s="4">
        <f>'Balance Sheet Forecast'!F10</f>
        <v>1511247473.6191025</v>
      </c>
    </row>
    <row r="16" spans="2:8" x14ac:dyDescent="0.25">
      <c r="B16" s="3" t="s">
        <v>163</v>
      </c>
      <c r="C16" s="44">
        <f>C14-C13+C15</f>
        <v>1769718953.9609632</v>
      </c>
      <c r="D16" s="44">
        <f t="shared" ref="D16:E16" si="1">D14-D13+D15</f>
        <v>1844050279.017247</v>
      </c>
      <c r="E16" s="44">
        <f t="shared" si="1"/>
        <v>1922674080.2282937</v>
      </c>
    </row>
    <row r="17" spans="2:5" x14ac:dyDescent="0.25">
      <c r="B17" s="29"/>
    </row>
    <row r="18" spans="2:5" x14ac:dyDescent="0.25">
      <c r="B18" s="3" t="s">
        <v>168</v>
      </c>
    </row>
    <row r="19" spans="2:5" x14ac:dyDescent="0.25">
      <c r="B19" s="29" t="s">
        <v>166</v>
      </c>
      <c r="C19">
        <f>'Qtrly Balance Sheet'!M25</f>
        <v>768280697.89550459</v>
      </c>
      <c r="D19" s="4">
        <f>C21</f>
        <v>801685232.65503395</v>
      </c>
      <c r="E19" s="4">
        <f>D21</f>
        <v>835866263.98770046</v>
      </c>
    </row>
    <row r="20" spans="2:5" x14ac:dyDescent="0.25">
      <c r="B20" s="29" t="s">
        <v>160</v>
      </c>
      <c r="C20" s="4">
        <f>C16</f>
        <v>1769718953.9609632</v>
      </c>
      <c r="D20" s="4">
        <f t="shared" ref="D20:E20" si="2">D16</f>
        <v>1844050279.017247</v>
      </c>
      <c r="E20" s="4">
        <f t="shared" si="2"/>
        <v>1922674080.2282937</v>
      </c>
    </row>
    <row r="21" spans="2:5" x14ac:dyDescent="0.25">
      <c r="B21" s="29" t="s">
        <v>167</v>
      </c>
      <c r="C21" s="4">
        <f>'Balance Sheet Forecast'!D26</f>
        <v>801685232.65503395</v>
      </c>
      <c r="D21" s="4">
        <f>'Balance Sheet Forecast'!E26</f>
        <v>835866263.98770046</v>
      </c>
      <c r="E21" s="4">
        <f>'Balance Sheet Forecast'!F26</f>
        <v>871504653.96360338</v>
      </c>
    </row>
    <row r="22" spans="2:5" x14ac:dyDescent="0.25">
      <c r="B22" s="3" t="s">
        <v>174</v>
      </c>
      <c r="C22" s="44">
        <f>C19+C20-C21</f>
        <v>1736314419.2014337</v>
      </c>
      <c r="D22" s="44">
        <f t="shared" ref="D22:E22" si="3">D19+D20-D21</f>
        <v>1809869247.6845803</v>
      </c>
      <c r="E22" s="44">
        <f t="shared" si="3"/>
        <v>1887035690.2523904</v>
      </c>
    </row>
    <row r="24" spans="2:5" x14ac:dyDescent="0.25">
      <c r="B24" s="3" t="s">
        <v>169</v>
      </c>
      <c r="C24" s="4"/>
    </row>
    <row r="25" spans="2:5" x14ac:dyDescent="0.25">
      <c r="B25" t="s">
        <v>170</v>
      </c>
      <c r="C25" s="4">
        <f>'Qtrly Balance Sheet'!M26</f>
        <v>120935</v>
      </c>
      <c r="D25" s="4">
        <f>C27</f>
        <v>131547.24446462526</v>
      </c>
      <c r="E25" s="4">
        <f>D27</f>
        <v>137155.95509271056</v>
      </c>
    </row>
    <row r="26" spans="2:5" x14ac:dyDescent="0.25">
      <c r="B26" s="29" t="s">
        <v>171</v>
      </c>
      <c r="C26" s="4">
        <f>'P&amp;L Forecast'!D8</f>
        <v>943008.87942031212</v>
      </c>
      <c r="D26" s="4">
        <f>'P&amp;L Forecast'!E8</f>
        <v>983215.45270057418</v>
      </c>
      <c r="E26" s="4">
        <f>'P&amp;L Forecast'!F8</f>
        <v>1025136.292484811</v>
      </c>
    </row>
    <row r="27" spans="2:5" x14ac:dyDescent="0.25">
      <c r="B27" t="s">
        <v>172</v>
      </c>
      <c r="C27" s="4">
        <f>'Balance Sheet Forecast'!D27</f>
        <v>131547.24446462526</v>
      </c>
      <c r="D27" s="4">
        <f>'Balance Sheet Forecast'!E27</f>
        <v>137155.95509271056</v>
      </c>
      <c r="E27" s="4">
        <f>'Balance Sheet Forecast'!F27</f>
        <v>143003.80136394536</v>
      </c>
    </row>
    <row r="28" spans="2:5" x14ac:dyDescent="0.25">
      <c r="B28" s="3" t="s">
        <v>173</v>
      </c>
      <c r="C28" s="44">
        <f>C25+C26-C27</f>
        <v>932396.63495568687</v>
      </c>
      <c r="D28" s="44">
        <f t="shared" ref="D28:E28" si="4">D25+D26-D27</f>
        <v>977606.742072489</v>
      </c>
      <c r="E28" s="44">
        <f t="shared" si="4"/>
        <v>1019288.4462135761</v>
      </c>
    </row>
  </sheetData>
  <mergeCells count="2">
    <mergeCell ref="B3:E3"/>
    <mergeCell ref="C4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0B44-A36E-4DD0-94D5-A127F7048562}">
  <dimension ref="A1:M12"/>
  <sheetViews>
    <sheetView workbookViewId="0">
      <selection activeCell="I18" sqref="I18"/>
    </sheetView>
  </sheetViews>
  <sheetFormatPr defaultRowHeight="15" x14ac:dyDescent="0.25"/>
  <cols>
    <col min="1" max="1" width="20.42578125" customWidth="1"/>
    <col min="2" max="13" width="13" customWidth="1"/>
  </cols>
  <sheetData>
    <row r="1" spans="1:13" x14ac:dyDescent="0.25">
      <c r="A1" s="9" t="s">
        <v>14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26</v>
      </c>
    </row>
    <row r="2" spans="1:13" x14ac:dyDescent="0.25">
      <c r="A2" s="10" t="s">
        <v>27</v>
      </c>
      <c r="B2" s="5">
        <v>2671310075.5982256</v>
      </c>
      <c r="C2" s="5">
        <v>2784203228.2963986</v>
      </c>
      <c r="D2" s="5">
        <v>2901985354.4266052</v>
      </c>
      <c r="E2" s="5">
        <v>3024872574.5983162</v>
      </c>
      <c r="F2" s="5">
        <v>3153090723.1926455</v>
      </c>
      <c r="G2" s="5">
        <v>3286875790.6611524</v>
      </c>
      <c r="H2" s="5">
        <v>3426474386.163846</v>
      </c>
      <c r="I2" s="5">
        <v>3572144221.4885869</v>
      </c>
      <c r="J2" s="5">
        <v>3724154617.2380061</v>
      </c>
      <c r="K2" s="5">
        <v>3882787032.3159733</v>
      </c>
      <c r="L2" s="5">
        <v>4048335617.7937522</v>
      </c>
      <c r="M2" s="5">
        <v>4221107796.2863007</v>
      </c>
    </row>
    <row r="3" spans="1:13" x14ac:dyDescent="0.25">
      <c r="A3" s="11" t="s">
        <v>28</v>
      </c>
      <c r="B3" s="5">
        <v>1047585922.4150685</v>
      </c>
      <c r="C3" s="5">
        <v>1090946970.2200625</v>
      </c>
      <c r="D3" s="5">
        <v>1136151843.0712111</v>
      </c>
      <c r="E3" s="5">
        <v>1183280812.3957355</v>
      </c>
      <c r="F3" s="5">
        <v>1232417713.4445715</v>
      </c>
      <c r="G3" s="5">
        <v>1283650106.0199597</v>
      </c>
      <c r="H3" s="5">
        <v>1337069442.5406761</v>
      </c>
      <c r="I3" s="5">
        <v>1392771243.7829852</v>
      </c>
      <c r="J3" s="5">
        <v>1450855282.651088</v>
      </c>
      <c r="K3" s="5">
        <v>1511425776.3472598</v>
      </c>
      <c r="L3" s="5">
        <v>1574591587.3290334</v>
      </c>
      <c r="M3" s="5">
        <v>1640466433.4587963</v>
      </c>
    </row>
    <row r="4" spans="1:13" x14ac:dyDescent="0.25">
      <c r="A4" s="12" t="s">
        <v>29</v>
      </c>
      <c r="B4" s="13">
        <v>1623724153.183157</v>
      </c>
      <c r="C4" s="13">
        <v>1693256258.0763359</v>
      </c>
      <c r="D4" s="13">
        <v>1765833511.3553939</v>
      </c>
      <c r="E4" s="13">
        <v>1841591762.2025809</v>
      </c>
      <c r="F4" s="13">
        <v>1920673009.7480743</v>
      </c>
      <c r="G4" s="13">
        <v>2003225684.6411927</v>
      </c>
      <c r="H4" s="13">
        <v>2089404943.6231699</v>
      </c>
      <c r="I4" s="13">
        <v>2179372977.7056017</v>
      </c>
      <c r="J4" s="13">
        <v>2273299334.5869179</v>
      </c>
      <c r="K4" s="13">
        <v>2371361255.9687133</v>
      </c>
      <c r="L4" s="13">
        <v>2473744030.4647188</v>
      </c>
      <c r="M4" s="13">
        <v>2580641362.8275042</v>
      </c>
    </row>
    <row r="5" spans="1:13" x14ac:dyDescent="0.25">
      <c r="A5" s="11" t="s">
        <v>30</v>
      </c>
      <c r="B5" s="5">
        <v>866934</v>
      </c>
      <c r="C5" s="5">
        <v>866934</v>
      </c>
      <c r="D5" s="5">
        <v>866934</v>
      </c>
      <c r="E5" s="5">
        <v>866934</v>
      </c>
      <c r="F5" s="5">
        <v>866934</v>
      </c>
      <c r="G5" s="5">
        <v>866934</v>
      </c>
      <c r="H5" s="5">
        <v>866934</v>
      </c>
      <c r="I5" s="5">
        <v>866934</v>
      </c>
      <c r="J5" s="5">
        <v>866934</v>
      </c>
      <c r="K5" s="5">
        <v>866934</v>
      </c>
      <c r="L5" s="5">
        <v>866934</v>
      </c>
      <c r="M5" s="5">
        <v>866934</v>
      </c>
    </row>
    <row r="6" spans="1:13" x14ac:dyDescent="0.25">
      <c r="A6" s="12" t="s">
        <v>34</v>
      </c>
      <c r="B6" s="13">
        <v>1622857219.183157</v>
      </c>
      <c r="C6" s="13">
        <v>1692389324.0763359</v>
      </c>
      <c r="D6" s="13">
        <v>1764966577.3553939</v>
      </c>
      <c r="E6" s="13">
        <v>1840724828.2025809</v>
      </c>
      <c r="F6" s="13">
        <v>1919806075.7480743</v>
      </c>
      <c r="G6" s="13">
        <v>2002358750.6411927</v>
      </c>
      <c r="H6" s="13">
        <v>2088538009.6231699</v>
      </c>
      <c r="I6" s="13">
        <v>2178506043.7056017</v>
      </c>
      <c r="J6" s="13">
        <v>2272432400.5869179</v>
      </c>
      <c r="K6" s="13">
        <v>2370494321.9687133</v>
      </c>
      <c r="L6" s="13">
        <v>2472877096.4647188</v>
      </c>
      <c r="M6" s="13">
        <v>2579774428.8275042</v>
      </c>
    </row>
    <row r="7" spans="1:13" x14ac:dyDescent="0.25">
      <c r="A7" s="11" t="s">
        <v>31</v>
      </c>
      <c r="B7" s="5">
        <v>914877.53968253965</v>
      </c>
      <c r="C7" s="5">
        <v>1537115.6190476189</v>
      </c>
      <c r="D7" s="5">
        <v>1537115.6190476189</v>
      </c>
      <c r="E7" s="5">
        <v>1671284.1746031747</v>
      </c>
      <c r="F7" s="5">
        <v>1939621.2857142859</v>
      </c>
      <c r="G7" s="5">
        <v>2073789.8412698414</v>
      </c>
      <c r="H7" s="5">
        <v>1671284.1746031749</v>
      </c>
      <c r="I7" s="5">
        <v>2025185.1428571427</v>
      </c>
      <c r="J7" s="5">
        <v>1671284.1746031747</v>
      </c>
      <c r="K7" s="5">
        <v>1805452.7301587304</v>
      </c>
      <c r="L7" s="5">
        <v>1537115.6190476189</v>
      </c>
      <c r="M7" s="5">
        <v>1402947.0634920634</v>
      </c>
    </row>
    <row r="8" spans="1:13" x14ac:dyDescent="0.25">
      <c r="A8" s="12" t="s">
        <v>35</v>
      </c>
      <c r="B8" s="13">
        <v>1621942341.6434746</v>
      </c>
      <c r="C8" s="13">
        <v>1690852208.4572883</v>
      </c>
      <c r="D8" s="13">
        <v>1763429461.7363462</v>
      </c>
      <c r="E8" s="13">
        <v>1839053544.0279777</v>
      </c>
      <c r="F8" s="13">
        <v>1917866454.4623599</v>
      </c>
      <c r="G8" s="13">
        <v>2000284960.7999229</v>
      </c>
      <c r="H8" s="13">
        <v>2086866725.4485669</v>
      </c>
      <c r="I8" s="13">
        <v>2176480858.5627451</v>
      </c>
      <c r="J8" s="13">
        <v>2270761116.4123144</v>
      </c>
      <c r="K8" s="13">
        <v>2368688869.2385545</v>
      </c>
      <c r="L8" s="13">
        <v>2471339980.8456712</v>
      </c>
      <c r="M8" s="13">
        <v>2578371481.7640123</v>
      </c>
    </row>
    <row r="9" spans="1:13" x14ac:dyDescent="0.25">
      <c r="A9" s="11" t="s">
        <v>32</v>
      </c>
      <c r="B9" s="5">
        <v>25080.226333333329</v>
      </c>
      <c r="C9" s="5">
        <v>37620.339499999995</v>
      </c>
      <c r="D9" s="5">
        <v>37620.339499999995</v>
      </c>
      <c r="E9" s="5">
        <v>45792.550516666655</v>
      </c>
      <c r="F9" s="5">
        <v>62136.972549999991</v>
      </c>
      <c r="G9" s="5">
        <v>62136.972549999991</v>
      </c>
      <c r="H9" s="5">
        <v>24516.63305</v>
      </c>
      <c r="I9" s="5">
        <v>62415.014900000002</v>
      </c>
      <c r="J9" s="5">
        <v>62415.014900000002</v>
      </c>
      <c r="K9" s="5">
        <v>62415.014900000002</v>
      </c>
      <c r="L9" s="5">
        <v>37898.381849999998</v>
      </c>
      <c r="M9" s="5">
        <v>37898.381849999998</v>
      </c>
    </row>
    <row r="10" spans="1:13" x14ac:dyDescent="0.25">
      <c r="A10" s="12" t="s">
        <v>36</v>
      </c>
      <c r="B10" s="13">
        <v>1621917261.4171412</v>
      </c>
      <c r="C10" s="13">
        <v>1690814588.1177883</v>
      </c>
      <c r="D10" s="13">
        <v>1763391841.3968458</v>
      </c>
      <c r="E10" s="13">
        <v>1839007751.4774609</v>
      </c>
      <c r="F10" s="13">
        <v>1917804317.4898095</v>
      </c>
      <c r="G10" s="13">
        <v>2000222823.8273728</v>
      </c>
      <c r="H10" s="13">
        <v>2086842208.8155169</v>
      </c>
      <c r="I10" s="13">
        <v>2176418443.5478454</v>
      </c>
      <c r="J10" s="13">
        <v>2270698701.3974147</v>
      </c>
      <c r="K10" s="13">
        <v>2368626454.2236547</v>
      </c>
      <c r="L10" s="13">
        <v>2471302082.4638214</v>
      </c>
      <c r="M10" s="13">
        <v>2578333583.3821621</v>
      </c>
    </row>
    <row r="11" spans="1:13" x14ac:dyDescent="0.25">
      <c r="A11" s="11" t="s">
        <v>33</v>
      </c>
      <c r="B11" s="5">
        <v>432565333.61995149</v>
      </c>
      <c r="C11" s="5">
        <v>450940250.65101409</v>
      </c>
      <c r="D11" s="5">
        <v>470296604.10053885</v>
      </c>
      <c r="E11" s="5">
        <v>490463367.31903887</v>
      </c>
      <c r="F11" s="5">
        <v>511478411.47453225</v>
      </c>
      <c r="G11" s="5">
        <v>533459427.11476028</v>
      </c>
      <c r="H11" s="5">
        <v>556560817.09109831</v>
      </c>
      <c r="I11" s="5">
        <v>580450798.89421022</v>
      </c>
      <c r="J11" s="5">
        <v>605595343.66269052</v>
      </c>
      <c r="K11" s="5">
        <v>631712675.34144866</v>
      </c>
      <c r="L11" s="5">
        <v>659096265.3931011</v>
      </c>
      <c r="M11" s="5">
        <v>687641566.68802261</v>
      </c>
    </row>
    <row r="12" spans="1:13" x14ac:dyDescent="0.25">
      <c r="A12" s="12" t="s">
        <v>37</v>
      </c>
      <c r="B12" s="13">
        <v>1189351927.7971897</v>
      </c>
      <c r="C12" s="13">
        <v>1239874337.4667742</v>
      </c>
      <c r="D12" s="13">
        <v>1293095237.2963071</v>
      </c>
      <c r="E12" s="13">
        <v>1348544384.158422</v>
      </c>
      <c r="F12" s="13">
        <v>1406325906.0152774</v>
      </c>
      <c r="G12" s="13">
        <v>1466763396.7126126</v>
      </c>
      <c r="H12" s="13">
        <v>1530281391.7244186</v>
      </c>
      <c r="I12" s="13">
        <v>1595967644.653635</v>
      </c>
      <c r="J12" s="13">
        <v>1665103357.734724</v>
      </c>
      <c r="K12" s="13">
        <v>1736913778.882206</v>
      </c>
      <c r="L12" s="13">
        <v>1812205817.0707202</v>
      </c>
      <c r="M12" s="13">
        <v>1890692016.6941395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E76D-6225-4F7B-88E4-4E4FA2DF6749}">
  <dimension ref="A1:M32"/>
  <sheetViews>
    <sheetView topLeftCell="B2" workbookViewId="0">
      <selection activeCell="B16" sqref="B16"/>
    </sheetView>
  </sheetViews>
  <sheetFormatPr defaultRowHeight="15" x14ac:dyDescent="0.25"/>
  <cols>
    <col min="1" max="1" width="24.42578125" style="2" customWidth="1"/>
    <col min="2" max="13" width="13.28515625" style="2" customWidth="1"/>
    <col min="14" max="16384" width="9.140625" style="2"/>
  </cols>
  <sheetData>
    <row r="1" spans="1:13" x14ac:dyDescent="0.25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</row>
    <row r="2" spans="1:13" x14ac:dyDescent="0.25">
      <c r="A2" t="s">
        <v>38</v>
      </c>
      <c r="B2"/>
      <c r="C2"/>
      <c r="D2"/>
      <c r="E2"/>
      <c r="F2"/>
      <c r="G2"/>
      <c r="H2"/>
      <c r="I2"/>
      <c r="J2"/>
      <c r="K2"/>
      <c r="L2"/>
      <c r="M2"/>
    </row>
    <row r="3" spans="1:13" x14ac:dyDescent="0.25">
      <c r="A3" t="s">
        <v>39</v>
      </c>
      <c r="B3"/>
      <c r="C3"/>
      <c r="D3"/>
      <c r="E3"/>
      <c r="F3"/>
      <c r="G3"/>
      <c r="H3"/>
      <c r="I3"/>
      <c r="J3"/>
      <c r="K3"/>
      <c r="L3"/>
      <c r="M3"/>
    </row>
    <row r="4" spans="1:13" x14ac:dyDescent="0.25">
      <c r="A4" t="s">
        <v>40</v>
      </c>
      <c r="B4" s="5">
        <v>9039920.4603174608</v>
      </c>
      <c r="C4" s="5">
        <v>7502804.8412698414</v>
      </c>
      <c r="D4" s="5">
        <v>5965689.2222222229</v>
      </c>
      <c r="E4" s="5">
        <v>6709439.0476190485</v>
      </c>
      <c r="F4" s="5">
        <v>4769817.7619047621</v>
      </c>
      <c r="G4" s="5">
        <v>5111061.9206349198</v>
      </c>
      <c r="H4" s="5">
        <v>3439777.7460317444</v>
      </c>
      <c r="I4" s="5">
        <v>6539322.6031746017</v>
      </c>
      <c r="J4" s="5">
        <v>7283072.4285714272</v>
      </c>
      <c r="K4" s="5">
        <v>5477619.6984126978</v>
      </c>
      <c r="L4" s="5">
        <v>3940504.0793650784</v>
      </c>
      <c r="M4" s="5">
        <v>2537557.0158730149</v>
      </c>
    </row>
    <row r="5" spans="1:13" x14ac:dyDescent="0.25">
      <c r="A5" t="s">
        <v>41</v>
      </c>
      <c r="B5" s="5">
        <v>9039920.4603174608</v>
      </c>
      <c r="C5" s="5">
        <v>7502804.8412698414</v>
      </c>
      <c r="D5" s="5">
        <v>5965689.2222222229</v>
      </c>
      <c r="E5" s="5">
        <v>6709439.0476190485</v>
      </c>
      <c r="F5" s="5">
        <v>4769817.7619047621</v>
      </c>
      <c r="G5" s="5">
        <v>5111061.9206349198</v>
      </c>
      <c r="H5" s="5">
        <v>3439777.7460317444</v>
      </c>
      <c r="I5" s="5">
        <v>6539322.6031746017</v>
      </c>
      <c r="J5" s="5">
        <v>7283072.4285714272</v>
      </c>
      <c r="K5" s="5">
        <v>5477619.6984126978</v>
      </c>
      <c r="L5" s="5">
        <v>3940504.0793650784</v>
      </c>
      <c r="M5" s="5">
        <v>2537557.0158730149</v>
      </c>
    </row>
    <row r="6" spans="1:13" x14ac:dyDescent="0.25">
      <c r="A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t="s">
        <v>42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t="s">
        <v>43</v>
      </c>
      <c r="B8" s="5">
        <v>36318532.493366651</v>
      </c>
      <c r="C8" s="5">
        <v>82755360.270379573</v>
      </c>
      <c r="D8" s="5">
        <v>140194465.35488838</v>
      </c>
      <c r="E8" s="5">
        <v>209581948.75174087</v>
      </c>
      <c r="F8" s="5">
        <v>291930017.70840448</v>
      </c>
      <c r="G8" s="5">
        <v>388321217.07133496</v>
      </c>
      <c r="H8" s="5">
        <v>499912919.27017081</v>
      </c>
      <c r="I8" s="5">
        <v>627942088.31301105</v>
      </c>
      <c r="J8" s="5">
        <v>773730334.0753696</v>
      </c>
      <c r="K8" s="5">
        <v>938689274.11670792</v>
      </c>
      <c r="L8" s="5">
        <v>1124326221.2647092</v>
      </c>
      <c r="M8" s="5">
        <v>1332250216.2718129</v>
      </c>
    </row>
    <row r="9" spans="1:13" x14ac:dyDescent="0.25">
      <c r="A9" t="s">
        <v>44</v>
      </c>
      <c r="B9" s="5">
        <v>576470818.8682363</v>
      </c>
      <c r="C9" s="5">
        <v>307168895.16064781</v>
      </c>
      <c r="D9" s="5">
        <v>626626120.18598926</v>
      </c>
      <c r="E9" s="5">
        <v>333791859.96889514</v>
      </c>
      <c r="F9" s="5">
        <v>681252011.24915767</v>
      </c>
      <c r="G9" s="5">
        <v>362780173.57282484</v>
      </c>
      <c r="H9" s="5">
        <v>740755034.67775154</v>
      </c>
      <c r="I9" s="5">
        <v>394348368.33357418</v>
      </c>
      <c r="J9" s="5">
        <v>805579295.76804173</v>
      </c>
      <c r="K9" s="5">
        <v>428730757.62000406</v>
      </c>
      <c r="L9" s="5">
        <v>876209975.8718245</v>
      </c>
      <c r="M9" s="5">
        <v>466183283.10494113</v>
      </c>
    </row>
    <row r="10" spans="1:13" x14ac:dyDescent="0.25">
      <c r="A10" t="s">
        <v>45</v>
      </c>
      <c r="B10" s="5">
        <v>974082894.13370478</v>
      </c>
      <c r="C10" s="5">
        <v>2415514918.1080198</v>
      </c>
      <c r="D10" s="5">
        <v>3313724961.2915754</v>
      </c>
      <c r="E10" s="5">
        <v>4851235867.9410353</v>
      </c>
      <c r="F10" s="5">
        <v>5789015947.7427092</v>
      </c>
      <c r="G10" s="5">
        <v>7422655705.7585497</v>
      </c>
      <c r="H10" s="5">
        <v>8409118282.0283117</v>
      </c>
      <c r="I10" s="5">
        <v>10157876642.853651</v>
      </c>
      <c r="J10" s="5">
        <v>11193424657.289757</v>
      </c>
      <c r="K10" s="5">
        <v>13062836865.262075</v>
      </c>
      <c r="L10" s="5">
        <v>14141989142.081507</v>
      </c>
      <c r="M10" s="5">
        <v>16134311480.337391</v>
      </c>
    </row>
    <row r="11" spans="1:13" x14ac:dyDescent="0.25">
      <c r="A11" t="s">
        <v>46</v>
      </c>
      <c r="B11" s="5">
        <v>1586872245.4953077</v>
      </c>
      <c r="C11" s="5">
        <v>2805439173.5390472</v>
      </c>
      <c r="D11" s="5">
        <v>4080545546.8324528</v>
      </c>
      <c r="E11" s="5">
        <v>5394609676.6616716</v>
      </c>
      <c r="F11" s="5">
        <v>6762197976.7002716</v>
      </c>
      <c r="G11" s="5">
        <v>8173757096.40271</v>
      </c>
      <c r="H11" s="5">
        <v>9649786235.9762344</v>
      </c>
      <c r="I11" s="5">
        <v>11180167099.500237</v>
      </c>
      <c r="J11" s="5">
        <v>12772734287.133167</v>
      </c>
      <c r="K11" s="5">
        <v>14430256896.998787</v>
      </c>
      <c r="L11" s="5">
        <v>16142525339.21804</v>
      </c>
      <c r="M11" s="5">
        <v>17932744979.714146</v>
      </c>
    </row>
    <row r="12" spans="1:13" x14ac:dyDescent="0.25">
      <c r="A12" t="s">
        <v>47</v>
      </c>
      <c r="B12" s="5">
        <v>1595912165.9556251</v>
      </c>
      <c r="C12" s="5">
        <v>2812941978.3803172</v>
      </c>
      <c r="D12" s="5">
        <v>4086511236.0546751</v>
      </c>
      <c r="E12" s="5">
        <v>5401319115.7092905</v>
      </c>
      <c r="F12" s="5">
        <v>6766967794.4621763</v>
      </c>
      <c r="G12" s="5">
        <v>8178868158.3233452</v>
      </c>
      <c r="H12" s="5">
        <v>9653226013.7222652</v>
      </c>
      <c r="I12" s="5">
        <v>11186706422.103411</v>
      </c>
      <c r="J12" s="5">
        <v>12780017359.561739</v>
      </c>
      <c r="K12" s="5">
        <v>14435734516.697199</v>
      </c>
      <c r="L12" s="5">
        <v>16146465843.297405</v>
      </c>
      <c r="M12" s="5">
        <v>17935282536.730019</v>
      </c>
    </row>
    <row r="13" spans="1:13" x14ac:dyDescent="0.25">
      <c r="A13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5">
      <c r="A15" t="s">
        <v>49</v>
      </c>
      <c r="B15" s="5">
        <v>4832996</v>
      </c>
      <c r="C15" s="5">
        <v>4832996</v>
      </c>
      <c r="D15" s="5">
        <v>13569716</v>
      </c>
      <c r="E15" s="5">
        <v>13569716</v>
      </c>
      <c r="F15" s="5">
        <v>13569716</v>
      </c>
      <c r="G15" s="5">
        <v>13569716</v>
      </c>
      <c r="H15" s="5">
        <v>13569716</v>
      </c>
      <c r="I15" s="5">
        <v>13569716</v>
      </c>
      <c r="J15" s="5">
        <v>13569716</v>
      </c>
      <c r="K15" s="5">
        <v>13569716</v>
      </c>
      <c r="L15" s="5">
        <v>13569716</v>
      </c>
      <c r="M15" s="5">
        <v>13569716</v>
      </c>
    </row>
    <row r="16" spans="1:13" x14ac:dyDescent="0.25">
      <c r="A16" t="s">
        <v>50</v>
      </c>
      <c r="B16" s="5">
        <v>1150021198.9196756</v>
      </c>
      <c r="C16" s="5">
        <v>2344312880.2024002</v>
      </c>
      <c r="D16" s="5">
        <v>3585098723.6436892</v>
      </c>
      <c r="E16" s="5">
        <v>4874101765.0477886</v>
      </c>
      <c r="F16" s="5">
        <v>6213116951.9151287</v>
      </c>
      <c r="G16" s="5">
        <v>7597098617.2381058</v>
      </c>
      <c r="H16" s="5">
        <v>9042779678.4388294</v>
      </c>
      <c r="I16" s="5">
        <v>10544552275.957733</v>
      </c>
      <c r="J16" s="5">
        <v>12105179238.899403</v>
      </c>
      <c r="K16" s="5">
        <v>13726605657.318464</v>
      </c>
      <c r="L16" s="5">
        <v>15401734155.125914</v>
      </c>
      <c r="M16" s="5">
        <v>17152543236.834515</v>
      </c>
    </row>
    <row r="17" spans="1:13" x14ac:dyDescent="0.25">
      <c r="A17" t="s">
        <v>51</v>
      </c>
      <c r="B17" s="5">
        <v>1154854194.9196756</v>
      </c>
      <c r="C17" s="5">
        <v>2349145876.2024002</v>
      </c>
      <c r="D17" s="5">
        <v>3598668439.6436892</v>
      </c>
      <c r="E17" s="5">
        <v>4887671481.0477886</v>
      </c>
      <c r="F17" s="5">
        <v>6226686667.9151287</v>
      </c>
      <c r="G17" s="5">
        <v>7610668333.2381058</v>
      </c>
      <c r="H17" s="5">
        <v>9056349394.4388294</v>
      </c>
      <c r="I17" s="5">
        <v>10558121991.957733</v>
      </c>
      <c r="J17" s="5">
        <v>12118748954.899403</v>
      </c>
      <c r="K17" s="5">
        <v>13740175373.318464</v>
      </c>
      <c r="L17" s="5">
        <v>15415303871.125914</v>
      </c>
      <c r="M17" s="5">
        <v>17166112952.834515</v>
      </c>
    </row>
    <row r="18" spans="1:13" x14ac:dyDescent="0.25">
      <c r="A18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t="s">
        <v>52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t="s">
        <v>53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t="s">
        <v>54</v>
      </c>
      <c r="B21" s="5">
        <v>825460</v>
      </c>
      <c r="C21" s="5">
        <v>825460</v>
      </c>
      <c r="D21" s="5">
        <v>825460</v>
      </c>
      <c r="E21" s="5">
        <v>1435706</v>
      </c>
      <c r="F21" s="5">
        <v>1435706</v>
      </c>
      <c r="G21" s="5">
        <v>1435706</v>
      </c>
      <c r="H21" s="5">
        <v>610246</v>
      </c>
      <c r="I21" s="5">
        <v>1378197</v>
      </c>
      <c r="J21" s="5">
        <v>1378197</v>
      </c>
      <c r="K21" s="5">
        <v>1378197</v>
      </c>
      <c r="L21" s="5">
        <v>767951</v>
      </c>
      <c r="M21" s="5">
        <v>767951</v>
      </c>
    </row>
    <row r="22" spans="1:13" x14ac:dyDescent="0.25">
      <c r="A22" t="s">
        <v>55</v>
      </c>
      <c r="B22" s="5">
        <v>825460</v>
      </c>
      <c r="C22" s="5">
        <v>825460</v>
      </c>
      <c r="D22" s="5">
        <v>825460</v>
      </c>
      <c r="E22" s="5">
        <v>1435706</v>
      </c>
      <c r="F22" s="5">
        <v>1435706</v>
      </c>
      <c r="G22" s="5">
        <v>1435706</v>
      </c>
      <c r="H22" s="5">
        <v>610246</v>
      </c>
      <c r="I22" s="5">
        <v>1378197</v>
      </c>
      <c r="J22" s="5">
        <v>1378197</v>
      </c>
      <c r="K22" s="5">
        <v>1378197</v>
      </c>
      <c r="L22" s="5">
        <v>767951</v>
      </c>
      <c r="M22" s="5">
        <v>767951</v>
      </c>
    </row>
    <row r="23" spans="1:13" x14ac:dyDescent="0.25">
      <c r="A23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t="s">
        <v>56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t="s">
        <v>57</v>
      </c>
      <c r="B25" s="5">
        <v>440055542.03594953</v>
      </c>
      <c r="C25" s="5">
        <v>462849707.17791682</v>
      </c>
      <c r="D25" s="5">
        <v>486840367.41098601</v>
      </c>
      <c r="E25" s="5">
        <v>512090993.66150153</v>
      </c>
      <c r="F25" s="5">
        <v>538668451.54704773</v>
      </c>
      <c r="G25" s="5">
        <v>566643184.08523965</v>
      </c>
      <c r="H25" s="5">
        <v>596089404.2834363</v>
      </c>
      <c r="I25" s="5">
        <v>627085298.14567852</v>
      </c>
      <c r="J25" s="5">
        <v>659713238.66233587</v>
      </c>
      <c r="K25" s="5">
        <v>694060011.37873459</v>
      </c>
      <c r="L25" s="5">
        <v>730217052.17149079</v>
      </c>
      <c r="M25" s="5">
        <v>768280697.89550459</v>
      </c>
    </row>
    <row r="26" spans="1:13" x14ac:dyDescent="0.25">
      <c r="A26" t="s">
        <v>58</v>
      </c>
      <c r="B26" s="5">
        <v>176969</v>
      </c>
      <c r="C26" s="5">
        <v>120935</v>
      </c>
      <c r="D26" s="5">
        <v>176969</v>
      </c>
      <c r="E26" s="5">
        <v>120935</v>
      </c>
      <c r="F26" s="5">
        <v>176969</v>
      </c>
      <c r="G26" s="5">
        <v>120935</v>
      </c>
      <c r="H26" s="5">
        <v>176969</v>
      </c>
      <c r="I26" s="5">
        <v>120935</v>
      </c>
      <c r="J26" s="5">
        <v>176969</v>
      </c>
      <c r="K26" s="5">
        <v>120935</v>
      </c>
      <c r="L26" s="5">
        <v>176969</v>
      </c>
      <c r="M26" s="5">
        <v>120935</v>
      </c>
    </row>
    <row r="27" spans="1:13" x14ac:dyDescent="0.25">
      <c r="A27" t="s">
        <v>59</v>
      </c>
      <c r="B27" s="5">
        <v>440232511.03594953</v>
      </c>
      <c r="C27" s="5">
        <v>462970642.17791682</v>
      </c>
      <c r="D27" s="5">
        <v>487017336.41098601</v>
      </c>
      <c r="E27" s="5">
        <v>512211928.66150153</v>
      </c>
      <c r="F27" s="5">
        <v>538845420.54704773</v>
      </c>
      <c r="G27" s="5">
        <v>566764119.08523965</v>
      </c>
      <c r="H27" s="5">
        <v>596266373.2834363</v>
      </c>
      <c r="I27" s="5">
        <v>627206233.14567852</v>
      </c>
      <c r="J27" s="5">
        <v>659890207.66233587</v>
      </c>
      <c r="K27" s="5">
        <v>694180946.37873459</v>
      </c>
      <c r="L27" s="5">
        <v>730394021.17149079</v>
      </c>
      <c r="M27" s="5">
        <v>768401632.89550459</v>
      </c>
    </row>
    <row r="28" spans="1:13" x14ac:dyDescent="0.25">
      <c r="A28" t="s">
        <v>60</v>
      </c>
      <c r="B28" s="5">
        <v>441057971.03594953</v>
      </c>
      <c r="C28" s="5">
        <v>463796102.17791682</v>
      </c>
      <c r="D28" s="5">
        <v>487842796.41098601</v>
      </c>
      <c r="E28" s="5">
        <v>513647634.66150153</v>
      </c>
      <c r="F28" s="5">
        <v>540281126.54704773</v>
      </c>
      <c r="G28" s="5">
        <v>568199825.08523965</v>
      </c>
      <c r="H28" s="5">
        <v>596876619.2834363</v>
      </c>
      <c r="I28" s="5">
        <v>628584430.14567852</v>
      </c>
      <c r="J28" s="5">
        <v>661268404.66233587</v>
      </c>
      <c r="K28" s="5">
        <v>695559143.37873459</v>
      </c>
      <c r="L28" s="5">
        <v>731161972.17149079</v>
      </c>
      <c r="M28" s="5">
        <v>769169583.89550459</v>
      </c>
    </row>
    <row r="29" spans="1:13" x14ac:dyDescent="0.25">
      <c r="A29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25">
      <c r="A30" t="s">
        <v>61</v>
      </c>
      <c r="B30" s="5">
        <v>1595912165.9556251</v>
      </c>
      <c r="C30" s="5">
        <v>2812941978.3803172</v>
      </c>
      <c r="D30" s="5">
        <v>4086511236.0546751</v>
      </c>
      <c r="E30" s="5">
        <v>5401319115.7092905</v>
      </c>
      <c r="F30" s="5">
        <v>6766967794.4621763</v>
      </c>
      <c r="G30" s="5">
        <v>8178868158.3233452</v>
      </c>
      <c r="H30" s="5">
        <v>9653226013.7222652</v>
      </c>
      <c r="I30" s="5">
        <v>11186706422.103413</v>
      </c>
      <c r="J30" s="5">
        <v>12780017359.561739</v>
      </c>
      <c r="K30" s="5">
        <v>14435734516.697199</v>
      </c>
      <c r="L30" s="5">
        <v>16146465843.297405</v>
      </c>
      <c r="M30" s="5">
        <v>17935282536.730019</v>
      </c>
    </row>
    <row r="31" spans="1:13" x14ac:dyDescent="0.25">
      <c r="A3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25">
      <c r="A32" t="s">
        <v>62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-1.9073486328125E-6</v>
      </c>
      <c r="J32" s="5">
        <v>0</v>
      </c>
      <c r="K32" s="5">
        <v>0</v>
      </c>
      <c r="L32" s="5">
        <v>0</v>
      </c>
      <c r="M32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2"/>
  <sheetViews>
    <sheetView showGridLines="0" workbookViewId="0">
      <selection activeCell="D8" sqref="D8"/>
    </sheetView>
  </sheetViews>
  <sheetFormatPr defaultRowHeight="15" x14ac:dyDescent="0.25"/>
  <cols>
    <col min="1" max="2" width="2.7109375" style="2" customWidth="1"/>
    <col min="3" max="3" width="4.7109375" style="2" customWidth="1"/>
    <col min="4" max="4" width="146.28515625" style="2" customWidth="1"/>
    <col min="5" max="5" width="9.140625" style="2"/>
    <col min="6" max="6" width="15.85546875" style="2" customWidth="1"/>
    <col min="7" max="7" width="17" style="2" customWidth="1"/>
    <col min="8" max="16384" width="9.140625" style="2"/>
  </cols>
  <sheetData>
    <row r="1" spans="2:6" ht="21" x14ac:dyDescent="0.35">
      <c r="B1" s="58" t="s">
        <v>0</v>
      </c>
      <c r="C1" s="55"/>
    </row>
    <row r="2" spans="2:6" s="7" customFormat="1" ht="15.75" x14ac:dyDescent="0.25">
      <c r="B2" s="41" t="s">
        <v>194</v>
      </c>
      <c r="C2" s="57"/>
      <c r="D2" s="8"/>
      <c r="F2" s="54"/>
    </row>
    <row r="3" spans="2:6" s="7" customFormat="1" x14ac:dyDescent="0.25">
      <c r="D3" s="56" t="s">
        <v>193</v>
      </c>
    </row>
    <row r="4" spans="2:6" s="7" customFormat="1" x14ac:dyDescent="0.25">
      <c r="C4" s="59" t="s">
        <v>198</v>
      </c>
      <c r="D4" s="60" t="s">
        <v>196</v>
      </c>
    </row>
    <row r="5" spans="2:6" s="7" customFormat="1" x14ac:dyDescent="0.25">
      <c r="C5" s="61" t="s">
        <v>199</v>
      </c>
      <c r="D5" s="62" t="s">
        <v>197</v>
      </c>
    </row>
    <row r="6" spans="2:6" s="7" customFormat="1" x14ac:dyDescent="0.25">
      <c r="D6" s="8"/>
    </row>
    <row r="7" spans="2:6" s="7" customFormat="1" ht="15.75" x14ac:dyDescent="0.25">
      <c r="B7" s="41" t="s">
        <v>195</v>
      </c>
      <c r="C7" s="57"/>
    </row>
    <row r="8" spans="2:6" s="7" customFormat="1" x14ac:dyDescent="0.25">
      <c r="D8" s="8" t="s">
        <v>1</v>
      </c>
    </row>
    <row r="9" spans="2:6" s="7" customFormat="1" ht="30" x14ac:dyDescent="0.25">
      <c r="C9" s="63" t="s">
        <v>198</v>
      </c>
      <c r="D9" s="60" t="s">
        <v>2</v>
      </c>
    </row>
    <row r="10" spans="2:6" s="7" customFormat="1" ht="30" x14ac:dyDescent="0.25">
      <c r="C10" s="64" t="s">
        <v>200</v>
      </c>
      <c r="D10" s="62" t="s">
        <v>3</v>
      </c>
    </row>
    <row r="11" spans="2:6" s="7" customFormat="1" ht="30" x14ac:dyDescent="0.25">
      <c r="C11" s="64" t="s">
        <v>201</v>
      </c>
      <c r="D11" s="62" t="s">
        <v>4</v>
      </c>
    </row>
    <row r="12" spans="2:6" s="7" customFormat="1" x14ac:dyDescent="0.25">
      <c r="C12" s="61" t="s">
        <v>202</v>
      </c>
      <c r="D12" s="62" t="s">
        <v>5</v>
      </c>
    </row>
    <row r="13" spans="2:6" s="7" customFormat="1" x14ac:dyDescent="0.25">
      <c r="C13" s="61" t="s">
        <v>203</v>
      </c>
      <c r="D13" s="62" t="s">
        <v>6</v>
      </c>
    </row>
    <row r="14" spans="2:6" s="7" customFormat="1" x14ac:dyDescent="0.25">
      <c r="C14" s="61" t="s">
        <v>204</v>
      </c>
      <c r="D14" s="62" t="s">
        <v>7</v>
      </c>
    </row>
    <row r="15" spans="2:6" s="7" customFormat="1" x14ac:dyDescent="0.25">
      <c r="C15" s="61" t="s">
        <v>205</v>
      </c>
      <c r="D15" s="62" t="s">
        <v>8</v>
      </c>
    </row>
    <row r="16" spans="2:6" s="7" customFormat="1" x14ac:dyDescent="0.25">
      <c r="C16" s="61" t="s">
        <v>206</v>
      </c>
      <c r="D16" s="62" t="s">
        <v>9</v>
      </c>
    </row>
    <row r="17" spans="3:4" s="7" customFormat="1" x14ac:dyDescent="0.25">
      <c r="C17" s="61" t="s">
        <v>207</v>
      </c>
      <c r="D17" s="62" t="s">
        <v>10</v>
      </c>
    </row>
    <row r="18" spans="3:4" s="7" customFormat="1" x14ac:dyDescent="0.25">
      <c r="C18" s="61" t="s">
        <v>208</v>
      </c>
      <c r="D18" s="62" t="s">
        <v>11</v>
      </c>
    </row>
    <row r="19" spans="3:4" s="7" customFormat="1" x14ac:dyDescent="0.25">
      <c r="C19" s="61" t="s">
        <v>209</v>
      </c>
      <c r="D19" s="62" t="s">
        <v>12</v>
      </c>
    </row>
    <row r="20" spans="3:4" s="7" customFormat="1" x14ac:dyDescent="0.25">
      <c r="C20" s="61" t="s">
        <v>210</v>
      </c>
      <c r="D20" s="62" t="s">
        <v>192</v>
      </c>
    </row>
    <row r="21" spans="3:4" s="7" customFormat="1" x14ac:dyDescent="0.25">
      <c r="C21" s="61" t="s">
        <v>211</v>
      </c>
      <c r="D21" s="62" t="s">
        <v>13</v>
      </c>
    </row>
    <row r="22" spans="3:4" s="7" customFormat="1" x14ac:dyDescent="0.25">
      <c r="C22" s="61" t="s">
        <v>212</v>
      </c>
      <c r="D22" s="62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CFF5-DCD4-4EE6-9B17-4AA05E0BC086}">
  <sheetPr>
    <tabColor theme="4" tint="-0.499984740745262"/>
  </sheetPr>
  <dimension ref="B1:N16"/>
  <sheetViews>
    <sheetView showGridLines="0" tabSelected="1" workbookViewId="0">
      <selection activeCell="G19" sqref="G19"/>
    </sheetView>
  </sheetViews>
  <sheetFormatPr defaultRowHeight="15" x14ac:dyDescent="0.25"/>
  <cols>
    <col min="1" max="1" width="2.7109375" customWidth="1"/>
    <col min="2" max="2" width="24" customWidth="1"/>
    <col min="3" max="14" width="12.85546875" customWidth="1"/>
  </cols>
  <sheetData>
    <row r="1" spans="2:14" ht="20.25" thickBot="1" x14ac:dyDescent="0.35">
      <c r="B1" s="14" t="s">
        <v>63</v>
      </c>
      <c r="C1" s="14"/>
    </row>
    <row r="2" spans="2:14" ht="15.75" thickTop="1" x14ac:dyDescent="0.25"/>
    <row r="3" spans="2:14" x14ac:dyDescent="0.25">
      <c r="C3" s="23" t="s">
        <v>64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2:14" x14ac:dyDescent="0.25">
      <c r="B4" s="9"/>
      <c r="C4" s="22" t="s">
        <v>15</v>
      </c>
      <c r="D4" s="22" t="s">
        <v>16</v>
      </c>
      <c r="E4" s="22" t="s">
        <v>17</v>
      </c>
      <c r="F4" s="22" t="s">
        <v>18</v>
      </c>
      <c r="G4" s="22" t="s">
        <v>19</v>
      </c>
      <c r="H4" s="22" t="s">
        <v>20</v>
      </c>
      <c r="I4" s="22" t="s">
        <v>21</v>
      </c>
      <c r="J4" s="22" t="s">
        <v>22</v>
      </c>
      <c r="K4" s="22" t="s">
        <v>23</v>
      </c>
      <c r="L4" s="22" t="s">
        <v>24</v>
      </c>
      <c r="M4" s="22" t="s">
        <v>25</v>
      </c>
      <c r="N4" s="22" t="s">
        <v>26</v>
      </c>
    </row>
    <row r="5" spans="2:14" x14ac:dyDescent="0.25">
      <c r="B5" s="17" t="s">
        <v>27</v>
      </c>
      <c r="C5" s="18">
        <f>'Qtrly P&amp;L'!B2/'Qtrly P&amp;L'!B$2</f>
        <v>1</v>
      </c>
      <c r="D5" s="18">
        <f>'Qtrly P&amp;L'!C2/'Qtrly P&amp;L'!C$2</f>
        <v>1</v>
      </c>
      <c r="E5" s="18">
        <f>'Qtrly P&amp;L'!D2/'Qtrly P&amp;L'!D$2</f>
        <v>1</v>
      </c>
      <c r="F5" s="18">
        <f>'Qtrly P&amp;L'!E2/'Qtrly P&amp;L'!E$2</f>
        <v>1</v>
      </c>
      <c r="G5" s="18">
        <f>'Qtrly P&amp;L'!F2/'Qtrly P&amp;L'!F$2</f>
        <v>1</v>
      </c>
      <c r="H5" s="18">
        <f>'Qtrly P&amp;L'!G2/'Qtrly P&amp;L'!G$2</f>
        <v>1</v>
      </c>
      <c r="I5" s="18">
        <f>'Qtrly P&amp;L'!H2/'Qtrly P&amp;L'!H$2</f>
        <v>1</v>
      </c>
      <c r="J5" s="18">
        <f>'Qtrly P&amp;L'!I2/'Qtrly P&amp;L'!I$2</f>
        <v>1</v>
      </c>
      <c r="K5" s="18">
        <f>'Qtrly P&amp;L'!J2/'Qtrly P&amp;L'!J$2</f>
        <v>1</v>
      </c>
      <c r="L5" s="18">
        <f>'Qtrly P&amp;L'!K2/'Qtrly P&amp;L'!K$2</f>
        <v>1</v>
      </c>
      <c r="M5" s="18">
        <f>'Qtrly P&amp;L'!L2/'Qtrly P&amp;L'!L$2</f>
        <v>1</v>
      </c>
      <c r="N5" s="18">
        <f>'Qtrly P&amp;L'!M2/'Qtrly P&amp;L'!M$2</f>
        <v>1</v>
      </c>
    </row>
    <row r="6" spans="2:14" x14ac:dyDescent="0.25">
      <c r="B6" s="17" t="s">
        <v>28</v>
      </c>
      <c r="C6" s="15">
        <f>'Qtrly P&amp;L'!B3/'Qtrly P&amp;L'!B$2</f>
        <v>0.39216185795296238</v>
      </c>
      <c r="D6" s="15">
        <f>'Qtrly P&amp;L'!C3/'Qtrly P&amp;L'!C$2</f>
        <v>0.39183453245530225</v>
      </c>
      <c r="E6" s="15">
        <f>'Qtrly P&amp;L'!D3/'Qtrly P&amp;L'!D$2</f>
        <v>0.39150846896527497</v>
      </c>
      <c r="F6" s="15">
        <f>'Qtrly P&amp;L'!E3/'Qtrly P&amp;L'!E$2</f>
        <v>0.39118368897006106</v>
      </c>
      <c r="G6" s="15">
        <f>'Qtrly P&amp;L'!F3/'Qtrly P&amp;L'!F$2</f>
        <v>0.39086021356109074</v>
      </c>
      <c r="H6" s="15">
        <f>'Qtrly P&amp;L'!G3/'Qtrly P&amp;L'!G$2</f>
        <v>0.39053806343006181</v>
      </c>
      <c r="I6" s="15">
        <f>'Qtrly P&amp;L'!H3/'Qtrly P&amp;L'!H$2</f>
        <v>0.39021725886520037</v>
      </c>
      <c r="J6" s="15">
        <f>'Qtrly P&amp;L'!I3/'Qtrly P&amp;L'!I$2</f>
        <v>0.38989781974776722</v>
      </c>
      <c r="K6" s="15">
        <f>'Qtrly P&amp;L'!J3/'Qtrly P&amp;L'!J$2</f>
        <v>0.38957976554880658</v>
      </c>
      <c r="L6" s="15">
        <f>'Qtrly P&amp;L'!K3/'Qtrly P&amp;L'!K$2</f>
        <v>0.38926311532614161</v>
      </c>
      <c r="M6" s="15">
        <f>'Qtrly P&amp;L'!L3/'Qtrly P&amp;L'!L$2</f>
        <v>0.3889478877216086</v>
      </c>
      <c r="N6" s="15">
        <f>'Qtrly P&amp;L'!M3/'Qtrly P&amp;L'!M$2</f>
        <v>0.38863410095853662</v>
      </c>
    </row>
    <row r="7" spans="2:14" x14ac:dyDescent="0.25">
      <c r="B7" s="19" t="s">
        <v>29</v>
      </c>
      <c r="C7" s="18">
        <f>'Qtrly P&amp;L'!B4/'Qtrly P&amp;L'!B$2</f>
        <v>0.60783814204703757</v>
      </c>
      <c r="D7" s="18">
        <f>'Qtrly P&amp;L'!C4/'Qtrly P&amp;L'!C$2</f>
        <v>0.60816546754469769</v>
      </c>
      <c r="E7" s="18">
        <f>'Qtrly P&amp;L'!D4/'Qtrly P&amp;L'!D$2</f>
        <v>0.60849153103472498</v>
      </c>
      <c r="F7" s="18">
        <f>'Qtrly P&amp;L'!E4/'Qtrly P&amp;L'!E$2</f>
        <v>0.60881631102993905</v>
      </c>
      <c r="G7" s="18">
        <f>'Qtrly P&amp;L'!F4/'Qtrly P&amp;L'!F$2</f>
        <v>0.60913978643890931</v>
      </c>
      <c r="H7" s="18">
        <f>'Qtrly P&amp;L'!G4/'Qtrly P&amp;L'!G$2</f>
        <v>0.60946193656993819</v>
      </c>
      <c r="I7" s="18">
        <f>'Qtrly P&amp;L'!H4/'Qtrly P&amp;L'!H$2</f>
        <v>0.60978274113479958</v>
      </c>
      <c r="J7" s="18">
        <f>'Qtrly P&amp;L'!I4/'Qtrly P&amp;L'!I$2</f>
        <v>0.61010218025223284</v>
      </c>
      <c r="K7" s="18">
        <f>'Qtrly P&amp;L'!J4/'Qtrly P&amp;L'!J$2</f>
        <v>0.61042023445119331</v>
      </c>
      <c r="L7" s="18">
        <f>'Qtrly P&amp;L'!K4/'Qtrly P&amp;L'!K$2</f>
        <v>0.61073688467385834</v>
      </c>
      <c r="M7" s="18">
        <f>'Qtrly P&amp;L'!L4/'Qtrly P&amp;L'!L$2</f>
        <v>0.6110521122783914</v>
      </c>
      <c r="N7" s="18">
        <f>'Qtrly P&amp;L'!M4/'Qtrly P&amp;L'!M$2</f>
        <v>0.61136589904146332</v>
      </c>
    </row>
    <row r="8" spans="2:14" x14ac:dyDescent="0.25">
      <c r="B8" s="17" t="s">
        <v>30</v>
      </c>
      <c r="C8" s="15">
        <f>'Qtrly P&amp;L'!B5/'Qtrly P&amp;L'!B$2</f>
        <v>3.2453514398018914E-4</v>
      </c>
      <c r="D8" s="15">
        <f>'Qtrly P&amp;L'!C5/'Qtrly P&amp;L'!C$2</f>
        <v>3.1137597686446922E-4</v>
      </c>
      <c r="E8" s="15">
        <f>'Qtrly P&amp;L'!D5/'Qtrly P&amp;L'!D$2</f>
        <v>2.9873824093481512E-4</v>
      </c>
      <c r="F8" s="15">
        <f>'Qtrly P&amp;L'!E5/'Qtrly P&amp;L'!E$2</f>
        <v>2.8660182490997105E-4</v>
      </c>
      <c r="G8" s="15">
        <f>'Qtrly P&amp;L'!F5/'Qtrly P&amp;L'!F$2</f>
        <v>2.7494736945665504E-4</v>
      </c>
      <c r="H8" s="15">
        <f>'Qtrly P&amp;L'!G5/'Qtrly P&amp;L'!G$2</f>
        <v>2.6375624003291496E-4</v>
      </c>
      <c r="I8" s="15">
        <f>'Qtrly P&amp;L'!H5/'Qtrly P&amp;L'!H$2</f>
        <v>2.530105006769326E-4</v>
      </c>
      <c r="J8" s="15">
        <f>'Qtrly P&amp;L'!I5/'Qtrly P&amp;L'!I$2</f>
        <v>2.4269288870949632E-4</v>
      </c>
      <c r="K8" s="15">
        <f>'Qtrly P&amp;L'!J5/'Qtrly P&amp;L'!J$2</f>
        <v>2.3278679031939756E-4</v>
      </c>
      <c r="L8" s="15">
        <f>'Qtrly P&amp;L'!K5/'Qtrly P&amp;L'!K$2</f>
        <v>2.232762170020173E-4</v>
      </c>
      <c r="M8" s="15">
        <f>'Qtrly P&amp;L'!L5/'Qtrly P&amp;L'!L$2</f>
        <v>2.1414578282233888E-4</v>
      </c>
      <c r="N8" s="15">
        <f>'Qtrly P&amp;L'!M5/'Qtrly P&amp;L'!M$2</f>
        <v>2.0538068247456795E-4</v>
      </c>
    </row>
    <row r="9" spans="2:14" x14ac:dyDescent="0.25">
      <c r="B9" s="19" t="s">
        <v>34</v>
      </c>
      <c r="C9" s="18">
        <f>'Qtrly P&amp;L'!B6/'Qtrly P&amp;L'!B$2</f>
        <v>0.60751360690305745</v>
      </c>
      <c r="D9" s="18">
        <f>'Qtrly P&amp;L'!C6/'Qtrly P&amp;L'!C$2</f>
        <v>0.60785409156783321</v>
      </c>
      <c r="E9" s="18">
        <f>'Qtrly P&amp;L'!D6/'Qtrly P&amp;L'!D$2</f>
        <v>0.60819279279379013</v>
      </c>
      <c r="F9" s="18">
        <f>'Qtrly P&amp;L'!E6/'Qtrly P&amp;L'!E$2</f>
        <v>0.60852970920502902</v>
      </c>
      <c r="G9" s="18">
        <f>'Qtrly P&amp;L'!F6/'Qtrly P&amp;L'!F$2</f>
        <v>0.60886483906945266</v>
      </c>
      <c r="H9" s="18">
        <f>'Qtrly P&amp;L'!G6/'Qtrly P&amp;L'!G$2</f>
        <v>0.60919818032990525</v>
      </c>
      <c r="I9" s="18">
        <f>'Qtrly P&amp;L'!H6/'Qtrly P&amp;L'!H$2</f>
        <v>0.60952973063412264</v>
      </c>
      <c r="J9" s="18">
        <f>'Qtrly P&amp;L'!I6/'Qtrly P&amp;L'!I$2</f>
        <v>0.60985948736352336</v>
      </c>
      <c r="K9" s="18">
        <f>'Qtrly P&amp;L'!J6/'Qtrly P&amp;L'!J$2</f>
        <v>0.61018744766087396</v>
      </c>
      <c r="L9" s="18">
        <f>'Qtrly P&amp;L'!K6/'Qtrly P&amp;L'!K$2</f>
        <v>0.61051360845685632</v>
      </c>
      <c r="M9" s="18">
        <f>'Qtrly P&amp;L'!L6/'Qtrly P&amp;L'!L$2</f>
        <v>0.6108379664955691</v>
      </c>
      <c r="N9" s="18">
        <f>'Qtrly P&amp;L'!M6/'Qtrly P&amp;L'!M$2</f>
        <v>0.61116051835898877</v>
      </c>
    </row>
    <row r="10" spans="2:14" x14ac:dyDescent="0.25">
      <c r="B10" s="17" t="s">
        <v>31</v>
      </c>
      <c r="C10" s="15">
        <f>'Qtrly P&amp;L'!B7/'Qtrly P&amp;L'!B$2</f>
        <v>3.4248271963622856E-4</v>
      </c>
      <c r="D10" s="15">
        <f>'Qtrly P&amp;L'!C7/'Qtrly P&amp;L'!C$2</f>
        <v>5.5208456172509753E-4</v>
      </c>
      <c r="E10" s="15">
        <f>'Qtrly P&amp;L'!D7/'Qtrly P&amp;L'!D$2</f>
        <v>5.2967724895749274E-4</v>
      </c>
      <c r="F10" s="15">
        <f>'Qtrly P&amp;L'!E7/'Qtrly P&amp;L'!E$2</f>
        <v>5.5251391038351773E-4</v>
      </c>
      <c r="G10" s="15">
        <f>'Qtrly P&amp;L'!F7/'Qtrly P&amp;L'!F$2</f>
        <v>6.1514921579875522E-4</v>
      </c>
      <c r="H10" s="15">
        <f>'Qtrly P&amp;L'!G7/'Qtrly P&amp;L'!G$2</f>
        <v>6.3093039510711177E-4</v>
      </c>
      <c r="I10" s="15">
        <f>'Qtrly P&amp;L'!H7/'Qtrly P&amp;L'!H$2</f>
        <v>4.8775621418675855E-4</v>
      </c>
      <c r="J10" s="15">
        <f>'Qtrly P&amp;L'!I7/'Qtrly P&amp;L'!I$2</f>
        <v>5.6693823577291227E-4</v>
      </c>
      <c r="K10" s="15">
        <f>'Qtrly P&amp;L'!J7/'Qtrly P&amp;L'!J$2</f>
        <v>4.4876873985502544E-4</v>
      </c>
      <c r="L10" s="15">
        <f>'Qtrly P&amp;L'!K7/'Qtrly P&amp;L'!K$2</f>
        <v>4.6498886370335607E-4</v>
      </c>
      <c r="M10" s="15">
        <f>'Qtrly P&amp;L'!L7/'Qtrly P&amp;L'!L$2</f>
        <v>3.7969075792320571E-4</v>
      </c>
      <c r="N10" s="15">
        <f>'Qtrly P&amp;L'!M7/'Qtrly P&amp;L'!M$2</f>
        <v>3.3236466141100824E-4</v>
      </c>
    </row>
    <row r="11" spans="2:14" x14ac:dyDescent="0.25">
      <c r="B11" s="19" t="s">
        <v>35</v>
      </c>
      <c r="C11" s="18">
        <f>'Qtrly P&amp;L'!B8/'Qtrly P&amp;L'!B$2</f>
        <v>0.60717112418342123</v>
      </c>
      <c r="D11" s="18">
        <f>'Qtrly P&amp;L'!C8/'Qtrly P&amp;L'!C$2</f>
        <v>0.60730200700610815</v>
      </c>
      <c r="E11" s="18">
        <f>'Qtrly P&amp;L'!D8/'Qtrly P&amp;L'!D$2</f>
        <v>0.60766311554483265</v>
      </c>
      <c r="F11" s="18">
        <f>'Qtrly P&amp;L'!E8/'Qtrly P&amp;L'!E$2</f>
        <v>0.60797719529464556</v>
      </c>
      <c r="G11" s="18">
        <f>'Qtrly P&amp;L'!F8/'Qtrly P&amp;L'!F$2</f>
        <v>0.60824968985365391</v>
      </c>
      <c r="H11" s="18">
        <f>'Qtrly P&amp;L'!G8/'Qtrly P&amp;L'!G$2</f>
        <v>0.60856724993479816</v>
      </c>
      <c r="I11" s="18">
        <f>'Qtrly P&amp;L'!H8/'Qtrly P&amp;L'!H$2</f>
        <v>0.60904197441993602</v>
      </c>
      <c r="J11" s="18">
        <f>'Qtrly P&amp;L'!I8/'Qtrly P&amp;L'!I$2</f>
        <v>0.60929254912775055</v>
      </c>
      <c r="K11" s="18">
        <f>'Qtrly P&amp;L'!J8/'Qtrly P&amp;L'!J$2</f>
        <v>0.60973867892101885</v>
      </c>
      <c r="L11" s="18">
        <f>'Qtrly P&amp;L'!K8/'Qtrly P&amp;L'!K$2</f>
        <v>0.61004861959315293</v>
      </c>
      <c r="M11" s="18">
        <f>'Qtrly P&amp;L'!L8/'Qtrly P&amp;L'!L$2</f>
        <v>0.61045827573764588</v>
      </c>
      <c r="N11" s="18">
        <f>'Qtrly P&amp;L'!M8/'Qtrly P&amp;L'!M$2</f>
        <v>0.61082815369757781</v>
      </c>
    </row>
    <row r="12" spans="2:14" x14ac:dyDescent="0.25">
      <c r="B12" s="17" t="s">
        <v>32</v>
      </c>
      <c r="C12" s="15">
        <f>'Qtrly P&amp;L'!B9/'Qtrly P&amp;L'!B$2</f>
        <v>9.388736471454646E-6</v>
      </c>
      <c r="D12" s="15">
        <f>'Qtrly P&amp;L'!C9/'Qtrly P&amp;L'!C$2</f>
        <v>1.3512066618434018E-5</v>
      </c>
      <c r="E12" s="15">
        <f>'Qtrly P&amp;L'!D9/'Qtrly P&amp;L'!D$2</f>
        <v>1.2963655878764173E-5</v>
      </c>
      <c r="F12" s="15">
        <f>'Qtrly P&amp;L'!E9/'Qtrly P&amp;L'!E$2</f>
        <v>1.5138670931534236E-5</v>
      </c>
      <c r="G12" s="15">
        <f>'Qtrly P&amp;L'!F9/'Qtrly P&amp;L'!F$2</f>
        <v>1.9706687185671438E-5</v>
      </c>
      <c r="H12" s="15">
        <f>'Qtrly P&amp;L'!G9/'Qtrly P&amp;L'!G$2</f>
        <v>1.8904569721358771E-5</v>
      </c>
      <c r="I12" s="15">
        <f>'Qtrly P&amp;L'!H9/'Qtrly P&amp;L'!H$2</f>
        <v>7.1550609422322042E-6</v>
      </c>
      <c r="J12" s="15">
        <f>'Qtrly P&amp;L'!I9/'Qtrly P&amp;L'!I$2</f>
        <v>1.7472702956542546E-5</v>
      </c>
      <c r="K12" s="15">
        <f>'Qtrly P&amp;L'!J9/'Qtrly P&amp;L'!J$2</f>
        <v>1.6759512242348754E-5</v>
      </c>
      <c r="L12" s="15">
        <f>'Qtrly P&amp;L'!K9/'Qtrly P&amp;L'!K$2</f>
        <v>1.6074797402105055E-5</v>
      </c>
      <c r="M12" s="15">
        <f>'Qtrly P&amp;L'!L9/'Qtrly P&amp;L'!L$2</f>
        <v>9.3614723254228926E-6</v>
      </c>
      <c r="N12" s="15">
        <f>'Qtrly P&amp;L'!M9/'Qtrly P&amp;L'!M$2</f>
        <v>8.9783023033296412E-6</v>
      </c>
    </row>
    <row r="13" spans="2:14" x14ac:dyDescent="0.25">
      <c r="B13" s="19" t="s">
        <v>36</v>
      </c>
      <c r="C13" s="18">
        <f>'Qtrly P&amp;L'!B10/'Qtrly P&amp;L'!B$2</f>
        <v>0.60716173544694974</v>
      </c>
      <c r="D13" s="18">
        <f>'Qtrly P&amp;L'!C10/'Qtrly P&amp;L'!C$2</f>
        <v>0.60728849493948966</v>
      </c>
      <c r="E13" s="18">
        <f>'Qtrly P&amp;L'!D10/'Qtrly P&amp;L'!D$2</f>
        <v>0.60765015188895366</v>
      </c>
      <c r="F13" s="18">
        <f>'Qtrly P&amp;L'!E10/'Qtrly P&amp;L'!E$2</f>
        <v>0.60796205662371394</v>
      </c>
      <c r="G13" s="18">
        <f>'Qtrly P&amp;L'!F10/'Qtrly P&amp;L'!F$2</f>
        <v>0.60822998316646815</v>
      </c>
      <c r="H13" s="18">
        <f>'Qtrly P&amp;L'!G10/'Qtrly P&amp;L'!G$2</f>
        <v>0.60854834536507674</v>
      </c>
      <c r="I13" s="18">
        <f>'Qtrly P&amp;L'!H10/'Qtrly P&amp;L'!H$2</f>
        <v>0.60903481935899373</v>
      </c>
      <c r="J13" s="18">
        <f>'Qtrly P&amp;L'!I10/'Qtrly P&amp;L'!I$2</f>
        <v>0.60927507642479406</v>
      </c>
      <c r="K13" s="18">
        <f>'Qtrly P&amp;L'!J10/'Qtrly P&amp;L'!J$2</f>
        <v>0.60972191940877651</v>
      </c>
      <c r="L13" s="18">
        <f>'Qtrly P&amp;L'!K10/'Qtrly P&amp;L'!K$2</f>
        <v>0.61003254479575098</v>
      </c>
      <c r="M13" s="18">
        <f>'Qtrly P&amp;L'!L10/'Qtrly P&amp;L'!L$2</f>
        <v>0.61044891426532044</v>
      </c>
      <c r="N13" s="18">
        <f>'Qtrly P&amp;L'!M10/'Qtrly P&amp;L'!M$2</f>
        <v>0.61081917539527442</v>
      </c>
    </row>
    <row r="14" spans="2:14" x14ac:dyDescent="0.25">
      <c r="B14" s="17" t="s">
        <v>33</v>
      </c>
      <c r="C14" s="15">
        <f>'Qtrly P&amp;L'!B11/'Qtrly P&amp;L'!B$2</f>
        <v>0.16193003484370147</v>
      </c>
      <c r="D14" s="15">
        <f>'Qtrly P&amp;L'!C11/'Qtrly P&amp;L'!C$2</f>
        <v>0.16196384160036187</v>
      </c>
      <c r="E14" s="15">
        <f>'Qtrly P&amp;L'!D11/'Qtrly P&amp;L'!D$2</f>
        <v>0.16206029550878398</v>
      </c>
      <c r="F14" s="15">
        <f>'Qtrly P&amp;L'!E11/'Qtrly P&amp;L'!E$2</f>
        <v>0.16214348050154453</v>
      </c>
      <c r="G14" s="15">
        <f>'Qtrly P&amp;L'!F11/'Qtrly P&amp;L'!F$2</f>
        <v>0.16221493651049707</v>
      </c>
      <c r="H14" s="15">
        <f>'Qtrly P&amp;L'!G11/'Qtrly P&amp;L'!G$2</f>
        <v>0.16229984370886597</v>
      </c>
      <c r="I14" s="15">
        <f>'Qtrly P&amp;L'!H11/'Qtrly P&amp;L'!H$2</f>
        <v>0.16242958632304361</v>
      </c>
      <c r="J14" s="15">
        <f>'Qtrly P&amp;L'!I11/'Qtrly P&amp;L'!I$2</f>
        <v>0.16249366288249253</v>
      </c>
      <c r="K14" s="15">
        <f>'Qtrly P&amp;L'!J11/'Qtrly P&amp;L'!J$2</f>
        <v>0.16261283590632072</v>
      </c>
      <c r="L14" s="15">
        <f>'Qtrly P&amp;L'!K11/'Qtrly P&amp;L'!K$2</f>
        <v>0.16269567969702675</v>
      </c>
      <c r="M14" s="15">
        <f>'Qtrly P&amp;L'!L11/'Qtrly P&amp;L'!L$2</f>
        <v>0.16280672543456096</v>
      </c>
      <c r="N14" s="15">
        <f>'Qtrly P&amp;L'!M11/'Qtrly P&amp;L'!M$2</f>
        <v>0.16290547407791967</v>
      </c>
    </row>
    <row r="15" spans="2:14" ht="15.75" thickBot="1" x14ac:dyDescent="0.3">
      <c r="B15" s="20" t="s">
        <v>37</v>
      </c>
      <c r="C15" s="21">
        <f>'Qtrly P&amp;L'!B12/'Qtrly P&amp;L'!B$2</f>
        <v>0.44523170060324829</v>
      </c>
      <c r="D15" s="21">
        <f>'Qtrly P&amp;L'!C12/'Qtrly P&amp;L'!C$2</f>
        <v>0.4453246533391278</v>
      </c>
      <c r="E15" s="21">
        <f>'Qtrly P&amp;L'!D12/'Qtrly P&amp;L'!D$2</f>
        <v>0.44558985638016979</v>
      </c>
      <c r="F15" s="21">
        <f>'Qtrly P&amp;L'!E12/'Qtrly P&amp;L'!E$2</f>
        <v>0.44581857612216941</v>
      </c>
      <c r="G15" s="21">
        <f>'Qtrly P&amp;L'!F12/'Qtrly P&amp;L'!F$2</f>
        <v>0.44601504665597108</v>
      </c>
      <c r="H15" s="21">
        <f>'Qtrly P&amp;L'!G12/'Qtrly P&amp;L'!G$2</f>
        <v>0.44624850165621088</v>
      </c>
      <c r="I15" s="21">
        <f>'Qtrly P&amp;L'!H12/'Qtrly P&amp;L'!H$2</f>
        <v>0.44660523303595012</v>
      </c>
      <c r="J15" s="21">
        <f>'Qtrly P&amp;L'!I12/'Qtrly P&amp;L'!I$2</f>
        <v>0.4467814135423015</v>
      </c>
      <c r="K15" s="21">
        <f>'Qtrly P&amp;L'!J12/'Qtrly P&amp;L'!J$2</f>
        <v>0.44710908350245582</v>
      </c>
      <c r="L15" s="21">
        <f>'Qtrly P&amp;L'!K12/'Qtrly P&amp;L'!K$2</f>
        <v>0.44733686509872411</v>
      </c>
      <c r="M15" s="21">
        <f>'Qtrly P&amp;L'!L12/'Qtrly P&amp;L'!L$2</f>
        <v>0.44764218883075951</v>
      </c>
      <c r="N15" s="21">
        <f>'Qtrly P&amp;L'!M12/'Qtrly P&amp;L'!M$2</f>
        <v>0.44791370131735475</v>
      </c>
    </row>
    <row r="16" spans="2:14" ht="15.75" thickTop="1" x14ac:dyDescent="0.25"/>
  </sheetData>
  <mergeCells count="1">
    <mergeCell ref="C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91DC-896A-4814-8883-4AE65FA7FDAD}">
  <sheetPr>
    <tabColor theme="4" tint="-0.499984740745262"/>
  </sheetPr>
  <dimension ref="B1:N16"/>
  <sheetViews>
    <sheetView showGridLines="0" workbookViewId="0">
      <selection activeCell="F21" sqref="F21"/>
    </sheetView>
  </sheetViews>
  <sheetFormatPr defaultRowHeight="15" x14ac:dyDescent="0.25"/>
  <cols>
    <col min="1" max="1" width="2.7109375" customWidth="1"/>
    <col min="2" max="2" width="24" customWidth="1"/>
    <col min="3" max="14" width="12.85546875" customWidth="1"/>
  </cols>
  <sheetData>
    <row r="1" spans="2:14" ht="20.25" thickBot="1" x14ac:dyDescent="0.35">
      <c r="B1" s="14" t="s">
        <v>65</v>
      </c>
      <c r="C1" s="14"/>
    </row>
    <row r="2" spans="2:14" ht="15.75" thickTop="1" x14ac:dyDescent="0.25"/>
    <row r="3" spans="2:14" x14ac:dyDescent="0.25">
      <c r="C3" s="23" t="s">
        <v>64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2:14" x14ac:dyDescent="0.25">
      <c r="B4" s="9"/>
      <c r="C4" s="22" t="s">
        <v>15</v>
      </c>
      <c r="D4" s="22" t="s">
        <v>16</v>
      </c>
      <c r="E4" s="22" t="s">
        <v>17</v>
      </c>
      <c r="F4" s="22" t="s">
        <v>18</v>
      </c>
      <c r="G4" s="22" t="s">
        <v>19</v>
      </c>
      <c r="H4" s="22" t="s">
        <v>20</v>
      </c>
      <c r="I4" s="22" t="s">
        <v>21</v>
      </c>
      <c r="J4" s="22" t="s">
        <v>22</v>
      </c>
      <c r="K4" s="22" t="s">
        <v>23</v>
      </c>
      <c r="L4" s="22" t="s">
        <v>24</v>
      </c>
      <c r="M4" s="22" t="s">
        <v>25</v>
      </c>
      <c r="N4" s="22" t="s">
        <v>26</v>
      </c>
    </row>
    <row r="5" spans="2:14" x14ac:dyDescent="0.25">
      <c r="B5" s="17" t="s">
        <v>27</v>
      </c>
      <c r="C5" s="24"/>
      <c r="D5" s="18">
        <f>('Qtrly P&amp;L'!C2-'Qtrly P&amp;L'!B2)/'Qtrly P&amp;L'!B2</f>
        <v>4.2261343499365653E-2</v>
      </c>
      <c r="E5" s="18">
        <f>('Qtrly P&amp;L'!D2-'Qtrly P&amp;L'!C2)/'Qtrly P&amp;L'!C2</f>
        <v>4.2303710064396143E-2</v>
      </c>
      <c r="F5" s="18">
        <f>('Qtrly P&amp;L'!E2-'Qtrly P&amp;L'!D2)/'Qtrly P&amp;L'!D2</f>
        <v>4.2345913284594056E-2</v>
      </c>
      <c r="G5" s="18">
        <f>('Qtrly P&amp;L'!F2-'Qtrly P&amp;L'!E2)/'Qtrly P&amp;L'!E2</f>
        <v>4.2387950378820802E-2</v>
      </c>
      <c r="H5" s="18">
        <f>('Qtrly P&amp;L'!G2-'Qtrly P&amp;L'!F2)/'Qtrly P&amp;L'!F2</f>
        <v>4.2429818617157784E-2</v>
      </c>
      <c r="I5" s="18">
        <f>('Qtrly P&amp;L'!H2-'Qtrly P&amp;L'!G2)/'Qtrly P&amp;L'!G2</f>
        <v>4.2471515321427317E-2</v>
      </c>
      <c r="J5" s="18">
        <f>('Qtrly P&amp;L'!I2-'Qtrly P&amp;L'!H2)/'Qtrly P&amp;L'!H2</f>
        <v>4.2513037865672607E-2</v>
      </c>
      <c r="K5" s="18">
        <f>('Qtrly P&amp;L'!J2-'Qtrly P&amp;L'!I2)/'Qtrly P&amp;L'!I2</f>
        <v>4.2554383676612392E-2</v>
      </c>
      <c r="L5" s="18">
        <f>('Qtrly P&amp;L'!K2-'Qtrly P&amp;L'!J2)/'Qtrly P&amp;L'!J2</f>
        <v>4.2595550234059781E-2</v>
      </c>
      <c r="M5" s="18">
        <f>('Qtrly P&amp;L'!L2-'Qtrly P&amp;L'!K2)/'Qtrly P&amp;L'!K2</f>
        <v>4.2636535071312896E-2</v>
      </c>
      <c r="N5" s="18">
        <f>('Qtrly P&amp;L'!M2-'Qtrly P&amp;L'!L2)/'Qtrly P&amp;L'!L2</f>
        <v>4.2677335775511922E-2</v>
      </c>
    </row>
    <row r="6" spans="2:14" x14ac:dyDescent="0.25">
      <c r="B6" s="17" t="s">
        <v>28</v>
      </c>
      <c r="C6" s="25"/>
      <c r="D6" s="18">
        <f>('Qtrly P&amp;L'!C3-'Qtrly P&amp;L'!B3)/'Qtrly P&amp;L'!B3</f>
        <v>4.1391399862486619E-2</v>
      </c>
      <c r="E6" s="18">
        <f>('Qtrly P&amp;L'!D3-'Qtrly P&amp;L'!C3)/'Qtrly P&amp;L'!C3</f>
        <v>4.1436361331137858E-2</v>
      </c>
      <c r="F6" s="18">
        <f>('Qtrly P&amp;L'!E3-'Qtrly P&amp;L'!D3)/'Qtrly P&amp;L'!D3</f>
        <v>4.1481224197222451E-2</v>
      </c>
      <c r="G6" s="18">
        <f>('Qtrly P&amp;L'!F3-'Qtrly P&amp;L'!E3)/'Qtrly P&amp;L'!E3</f>
        <v>4.152598481619145E-2</v>
      </c>
      <c r="H6" s="18">
        <f>('Qtrly P&amp;L'!G3-'Qtrly P&amp;L'!F3)/'Qtrly P&amp;L'!F3</f>
        <v>4.1570639578195574E-2</v>
      </c>
      <c r="I6" s="18">
        <f>('Qtrly P&amp;L'!H3-'Qtrly P&amp;L'!G3)/'Qtrly P&amp;L'!G3</f>
        <v>4.1615184909185685E-2</v>
      </c>
      <c r="J6" s="18">
        <f>('Qtrly P&amp;L'!I3-'Qtrly P&amp;L'!H3)/'Qtrly P&amp;L'!H3</f>
        <v>4.1659617271983647E-2</v>
      </c>
      <c r="K6" s="18">
        <f>('Qtrly P&amp;L'!J3-'Qtrly P&amp;L'!I3)/'Qtrly P&amp;L'!I3</f>
        <v>4.1703933167328636E-2</v>
      </c>
      <c r="L6" s="18">
        <f>('Qtrly P&amp;L'!K3-'Qtrly P&amp;L'!J3)/'Qtrly P&amp;L'!J3</f>
        <v>4.1748129134901585E-2</v>
      </c>
      <c r="M6" s="18">
        <f>('Qtrly P&amp;L'!L3-'Qtrly P&amp;L'!K3)/'Qtrly P&amp;L'!K3</f>
        <v>4.1792201754312856E-2</v>
      </c>
      <c r="N6" s="18">
        <f>('Qtrly P&amp;L'!M3-'Qtrly P&amp;L'!L3)/'Qtrly P&amp;L'!L3</f>
        <v>4.1836147646073636E-2</v>
      </c>
    </row>
    <row r="7" spans="2:14" x14ac:dyDescent="0.25">
      <c r="B7" s="19" t="s">
        <v>29</v>
      </c>
      <c r="C7" s="24"/>
      <c r="D7" s="18">
        <f>('Qtrly P&amp;L'!C4-'Qtrly P&amp;L'!B4)/'Qtrly P&amp;L'!B4</f>
        <v>4.2822609220210126E-2</v>
      </c>
      <c r="E7" s="18">
        <f>('Qtrly P&amp;L'!D4-'Qtrly P&amp;L'!C4)/'Qtrly P&amp;L'!C4</f>
        <v>4.2862533614085735E-2</v>
      </c>
      <c r="F7" s="18">
        <f>('Qtrly P&amp;L'!E4-'Qtrly P&amp;L'!D4)/'Qtrly P&amp;L'!D4</f>
        <v>4.2902261374028167E-2</v>
      </c>
      <c r="G7" s="18">
        <f>('Qtrly P&amp;L'!F4-'Qtrly P&amp;L'!E4)/'Qtrly P&amp;L'!E4</f>
        <v>4.294179044920933E-2</v>
      </c>
      <c r="H7" s="18">
        <f>('Qtrly P&amp;L'!G4-'Qtrly P&amp;L'!F4)/'Qtrly P&amp;L'!F4</f>
        <v>4.2981118844350519E-2</v>
      </c>
      <c r="I7" s="18">
        <f>('Qtrly P&amp;L'!H4-'Qtrly P&amp;L'!G4)/'Qtrly P&amp;L'!G4</f>
        <v>4.3020244619823352E-2</v>
      </c>
      <c r="J7" s="18">
        <f>('Qtrly P&amp;L'!I4-'Qtrly P&amp;L'!H4)/'Qtrly P&amp;L'!H4</f>
        <v>4.3059165891711312E-2</v>
      </c>
      <c r="K7" s="18">
        <f>('Qtrly P&amp;L'!J4-'Qtrly P&amp;L'!I4)/'Qtrly P&amp;L'!I4</f>
        <v>4.3097880831852786E-2</v>
      </c>
      <c r="L7" s="18">
        <f>('Qtrly P&amp;L'!K4-'Qtrly P&amp;L'!J4)/'Qtrly P&amp;L'!J4</f>
        <v>4.3136387667845014E-2</v>
      </c>
      <c r="M7" s="18">
        <f>('Qtrly P&amp;L'!L4-'Qtrly P&amp;L'!K4)/'Qtrly P&amp;L'!K4</f>
        <v>4.3174684683030991E-2</v>
      </c>
      <c r="N7" s="18">
        <f>('Qtrly P&amp;L'!M4-'Qtrly P&amp;L'!L4)/'Qtrly P&amp;L'!L4</f>
        <v>4.3212770216449418E-2</v>
      </c>
    </row>
    <row r="8" spans="2:14" x14ac:dyDescent="0.25">
      <c r="B8" s="17" t="s">
        <v>30</v>
      </c>
      <c r="C8" s="25"/>
      <c r="D8" s="18">
        <f>('Qtrly P&amp;L'!C5-'Qtrly P&amp;L'!B5)/'Qtrly P&amp;L'!B5</f>
        <v>0</v>
      </c>
      <c r="E8" s="18">
        <f>('Qtrly P&amp;L'!D5-'Qtrly P&amp;L'!C5)/'Qtrly P&amp;L'!C5</f>
        <v>0</v>
      </c>
      <c r="F8" s="18">
        <f>('Qtrly P&amp;L'!E5-'Qtrly P&amp;L'!D5)/'Qtrly P&amp;L'!D5</f>
        <v>0</v>
      </c>
      <c r="G8" s="18">
        <f>('Qtrly P&amp;L'!F5-'Qtrly P&amp;L'!E5)/'Qtrly P&amp;L'!E5</f>
        <v>0</v>
      </c>
      <c r="H8" s="18">
        <f>('Qtrly P&amp;L'!G5-'Qtrly P&amp;L'!F5)/'Qtrly P&amp;L'!F5</f>
        <v>0</v>
      </c>
      <c r="I8" s="18">
        <f>('Qtrly P&amp;L'!H5-'Qtrly P&amp;L'!G5)/'Qtrly P&amp;L'!G5</f>
        <v>0</v>
      </c>
      <c r="J8" s="18">
        <f>('Qtrly P&amp;L'!I5-'Qtrly P&amp;L'!H5)/'Qtrly P&amp;L'!H5</f>
        <v>0</v>
      </c>
      <c r="K8" s="18">
        <f>('Qtrly P&amp;L'!J5-'Qtrly P&amp;L'!I5)/'Qtrly P&amp;L'!I5</f>
        <v>0</v>
      </c>
      <c r="L8" s="18">
        <f>('Qtrly P&amp;L'!K5-'Qtrly P&amp;L'!J5)/'Qtrly P&amp;L'!J5</f>
        <v>0</v>
      </c>
      <c r="M8" s="18">
        <f>('Qtrly P&amp;L'!L5-'Qtrly P&amp;L'!K5)/'Qtrly P&amp;L'!K5</f>
        <v>0</v>
      </c>
      <c r="N8" s="18">
        <f>('Qtrly P&amp;L'!M5-'Qtrly P&amp;L'!L5)/'Qtrly P&amp;L'!L5</f>
        <v>0</v>
      </c>
    </row>
    <row r="9" spans="2:14" x14ac:dyDescent="0.25">
      <c r="B9" s="19" t="s">
        <v>34</v>
      </c>
      <c r="C9" s="24"/>
      <c r="D9" s="18">
        <f>('Qtrly P&amp;L'!C6-'Qtrly P&amp;L'!B6)/'Qtrly P&amp;L'!B6</f>
        <v>4.2845485154989156E-2</v>
      </c>
      <c r="E9" s="18">
        <f>('Qtrly P&amp;L'!D6-'Qtrly P&amp;L'!C6)/'Qtrly P&amp;L'!C6</f>
        <v>4.2884490138620349E-2</v>
      </c>
      <c r="F9" s="18">
        <f>('Qtrly P&amp;L'!E6-'Qtrly P&amp;L'!D6)/'Qtrly P&amp;L'!D6</f>
        <v>4.2923334537417902E-2</v>
      </c>
      <c r="G9" s="18">
        <f>('Qtrly P&amp;L'!F6-'Qtrly P&amp;L'!E6)/'Qtrly P&amp;L'!E6</f>
        <v>4.2962014926866667E-2</v>
      </c>
      <c r="H9" s="18">
        <f>('Qtrly P&amp;L'!G6-'Qtrly P&amp;L'!F6)/'Qtrly P&amp;L'!F6</f>
        <v>4.300052798871927E-2</v>
      </c>
      <c r="I9" s="18">
        <f>('Qtrly P&amp;L'!H6-'Qtrly P&amp;L'!G6)/'Qtrly P&amp;L'!G6</f>
        <v>4.3038870509283622E-2</v>
      </c>
      <c r="J9" s="18">
        <f>('Qtrly P&amp;L'!I6-'Qtrly P&amp;L'!H6)/'Qtrly P&amp;L'!H6</f>
        <v>4.3077039377734147E-2</v>
      </c>
      <c r="K9" s="18">
        <f>('Qtrly P&amp;L'!J6-'Qtrly P&amp;L'!I6)/'Qtrly P&amp;L'!I6</f>
        <v>4.3115031584465585E-2</v>
      </c>
      <c r="L9" s="18">
        <f>('Qtrly P&amp;L'!K6-'Qtrly P&amp;L'!J6)/'Qtrly P&amp;L'!J6</f>
        <v>4.3152844219466434E-2</v>
      </c>
      <c r="M9" s="18">
        <f>('Qtrly P&amp;L'!L6-'Qtrly P&amp;L'!K6)/'Qtrly P&amp;L'!K6</f>
        <v>4.3190474470732279E-2</v>
      </c>
      <c r="N9" s="18">
        <f>('Qtrly P&amp;L'!M6-'Qtrly P&amp;L'!L6)/'Qtrly P&amp;L'!L6</f>
        <v>4.3227919622697057E-2</v>
      </c>
    </row>
    <row r="10" spans="2:14" x14ac:dyDescent="0.25">
      <c r="B10" s="17" t="s">
        <v>31</v>
      </c>
      <c r="C10" s="25"/>
      <c r="D10" s="18">
        <f>('Qtrly P&amp;L'!C7-'Qtrly P&amp;L'!B7)/'Qtrly P&amp;L'!B7</f>
        <v>0.68013264330545753</v>
      </c>
      <c r="E10" s="18">
        <f>('Qtrly P&amp;L'!D7-'Qtrly P&amp;L'!C7)/'Qtrly P&amp;L'!C7</f>
        <v>0</v>
      </c>
      <c r="F10" s="18">
        <f>('Qtrly P&amp;L'!E7-'Qtrly P&amp;L'!D7)/'Qtrly P&amp;L'!D7</f>
        <v>8.7285922993018045E-2</v>
      </c>
      <c r="G10" s="18">
        <f>('Qtrly P&amp;L'!F7-'Qtrly P&amp;L'!E7)/'Qtrly P&amp;L'!E7</f>
        <v>0.16055744151040291</v>
      </c>
      <c r="H10" s="18">
        <f>('Qtrly P&amp;L'!G7-'Qtrly P&amp;L'!F7)/'Qtrly P&amp;L'!F7</f>
        <v>6.9172552674965374E-2</v>
      </c>
      <c r="I10" s="18">
        <f>('Qtrly P&amp;L'!H7-'Qtrly P&amp;L'!G7)/'Qtrly P&amp;L'!G7</f>
        <v>-0.19409183064577107</v>
      </c>
      <c r="J10" s="18">
        <f>('Qtrly P&amp;L'!I7-'Qtrly P&amp;L'!H7)/'Qtrly P&amp;L'!H7</f>
        <v>0.21175391572052496</v>
      </c>
      <c r="K10" s="18">
        <f>('Qtrly P&amp;L'!J7-'Qtrly P&amp;L'!I7)/'Qtrly P&amp;L'!I7</f>
        <v>-0.17474993311213144</v>
      </c>
      <c r="L10" s="18">
        <f>('Qtrly P&amp;L'!K7-'Qtrly P&amp;L'!J7)/'Qtrly P&amp;L'!J7</f>
        <v>8.0278720755201524E-2</v>
      </c>
      <c r="M10" s="18">
        <f>('Qtrly P&amp;L'!L7-'Qtrly P&amp;L'!K7)/'Qtrly P&amp;L'!K7</f>
        <v>-0.14862594108875951</v>
      </c>
      <c r="N10" s="18">
        <f>('Qtrly P&amp;L'!M7-'Qtrly P&amp;L'!L7)/'Qtrly P&amp;L'!L7</f>
        <v>-8.7285922993017906E-2</v>
      </c>
    </row>
    <row r="11" spans="2:14" x14ac:dyDescent="0.25">
      <c r="B11" s="19" t="s">
        <v>35</v>
      </c>
      <c r="C11" s="24"/>
      <c r="D11" s="18">
        <f>('Qtrly P&amp;L'!C8-'Qtrly P&amp;L'!B8)/'Qtrly P&amp;L'!B8</f>
        <v>4.2486015097176019E-2</v>
      </c>
      <c r="E11" s="18">
        <f>('Qtrly P&amp;L'!D8-'Qtrly P&amp;L'!C8)/'Qtrly P&amp;L'!C8</f>
        <v>4.2923475461688357E-2</v>
      </c>
      <c r="F11" s="18">
        <f>('Qtrly P&amp;L'!E8-'Qtrly P&amp;L'!D8)/'Qtrly P&amp;L'!D8</f>
        <v>4.2884665325466906E-2</v>
      </c>
      <c r="G11" s="18">
        <f>('Qtrly P&amp;L'!F8-'Qtrly P&amp;L'!E8)/'Qtrly P&amp;L'!E8</f>
        <v>4.2855147252408229E-2</v>
      </c>
      <c r="H11" s="18">
        <f>('Qtrly P&amp;L'!G8-'Qtrly P&amp;L'!F8)/'Qtrly P&amp;L'!F8</f>
        <v>4.2974059088315204E-2</v>
      </c>
      <c r="I11" s="18">
        <f>('Qtrly P&amp;L'!H8-'Qtrly P&amp;L'!G8)/'Qtrly P&amp;L'!G8</f>
        <v>4.3284715100802201E-2</v>
      </c>
      <c r="J11" s="18">
        <f>('Qtrly P&amp;L'!I8-'Qtrly P&amp;L'!H8)/'Qtrly P&amp;L'!H8</f>
        <v>4.2941953130675288E-2</v>
      </c>
      <c r="K11" s="18">
        <f>('Qtrly P&amp;L'!J8-'Qtrly P&amp;L'!I8)/'Qtrly P&amp;L'!I8</f>
        <v>4.331775190149293E-2</v>
      </c>
      <c r="L11" s="18">
        <f>('Qtrly P&amp;L'!K8-'Qtrly P&amp;L'!J8)/'Qtrly P&amp;L'!J8</f>
        <v>4.3125519509053807E-2</v>
      </c>
      <c r="M11" s="18">
        <f>('Qtrly P&amp;L'!L8-'Qtrly P&amp;L'!K8)/'Qtrly P&amp;L'!K8</f>
        <v>4.3336680025906155E-2</v>
      </c>
      <c r="N11" s="18">
        <f>('Qtrly P&amp;L'!M8-'Qtrly P&amp;L'!L8)/'Qtrly P&amp;L'!L8</f>
        <v>4.3309096177740751E-2</v>
      </c>
    </row>
    <row r="12" spans="2:14" x14ac:dyDescent="0.25">
      <c r="B12" s="17" t="s">
        <v>32</v>
      </c>
      <c r="C12" s="25"/>
      <c r="D12" s="18">
        <f>('Qtrly P&amp;L'!C9-'Qtrly P&amp;L'!B9)/'Qtrly P&amp;L'!B9</f>
        <v>0.50000000000000011</v>
      </c>
      <c r="E12" s="18">
        <f>('Qtrly P&amp;L'!D9-'Qtrly P&amp;L'!C9)/'Qtrly P&amp;L'!C9</f>
        <v>0</v>
      </c>
      <c r="F12" s="18">
        <f>('Qtrly P&amp;L'!E9-'Qtrly P&amp;L'!D9)/'Qtrly P&amp;L'!D9</f>
        <v>0.21722852917546537</v>
      </c>
      <c r="G12" s="18">
        <f>('Qtrly P&amp;L'!F9-'Qtrly P&amp;L'!E9)/'Qtrly P&amp;L'!E9</f>
        <v>0.35692316433400278</v>
      </c>
      <c r="H12" s="18">
        <f>('Qtrly P&amp;L'!G9-'Qtrly P&amp;L'!F9)/'Qtrly P&amp;L'!F9</f>
        <v>0</v>
      </c>
      <c r="I12" s="18">
        <f>('Qtrly P&amp;L'!H9-'Qtrly P&amp;L'!G9)/'Qtrly P&amp;L'!G9</f>
        <v>-0.60544210565984502</v>
      </c>
      <c r="J12" s="18">
        <f>('Qtrly P&amp;L'!I9-'Qtrly P&amp;L'!H9)/'Qtrly P&amp;L'!H9</f>
        <v>1.5458232691540001</v>
      </c>
      <c r="K12" s="18">
        <f>('Qtrly P&amp;L'!J9-'Qtrly P&amp;L'!I9)/'Qtrly P&amp;L'!I9</f>
        <v>0</v>
      </c>
      <c r="L12" s="18">
        <f>('Qtrly P&amp;L'!K9-'Qtrly P&amp;L'!J9)/'Qtrly P&amp;L'!J9</f>
        <v>0</v>
      </c>
      <c r="M12" s="18">
        <f>('Qtrly P&amp;L'!L9-'Qtrly P&amp;L'!K9)/'Qtrly P&amp;L'!K9</f>
        <v>-0.39280024348756509</v>
      </c>
      <c r="N12" s="18">
        <f>('Qtrly P&amp;L'!M9-'Qtrly P&amp;L'!L9)/'Qtrly P&amp;L'!L9</f>
        <v>0</v>
      </c>
    </row>
    <row r="13" spans="2:14" x14ac:dyDescent="0.25">
      <c r="B13" s="19" t="s">
        <v>36</v>
      </c>
      <c r="C13" s="24"/>
      <c r="D13" s="18">
        <f>('Qtrly P&amp;L'!C10-'Qtrly P&amp;L'!B10)/'Qtrly P&amp;L'!B10</f>
        <v>4.2478940411823755E-2</v>
      </c>
      <c r="E13" s="18">
        <f>('Qtrly P&amp;L'!D10-'Qtrly P&amp;L'!C10)/'Qtrly P&amp;L'!C10</f>
        <v>4.2924430501779832E-2</v>
      </c>
      <c r="F13" s="18">
        <f>('Qtrly P&amp;L'!E10-'Qtrly P&amp;L'!D10)/'Qtrly P&amp;L'!D10</f>
        <v>4.288094585983622E-2</v>
      </c>
      <c r="G13" s="18">
        <f>('Qtrly P&amp;L'!F10-'Qtrly P&amp;L'!E10)/'Qtrly P&amp;L'!E10</f>
        <v>4.2847326744024541E-2</v>
      </c>
      <c r="H13" s="18">
        <f>('Qtrly P&amp;L'!G10-'Qtrly P&amp;L'!F10)/'Qtrly P&amp;L'!F10</f>
        <v>4.2975451450354356E-2</v>
      </c>
      <c r="I13" s="18">
        <f>('Qtrly P&amp;L'!H10-'Qtrly P&amp;L'!G10)/'Qtrly P&amp;L'!G10</f>
        <v>4.330486781587678E-2</v>
      </c>
      <c r="J13" s="18">
        <f>('Qtrly P&amp;L'!I10-'Qtrly P&amp;L'!H10)/'Qtrly P&amp;L'!H10</f>
        <v>4.2924296985142697E-2</v>
      </c>
      <c r="K13" s="18">
        <f>('Qtrly P&amp;L'!J10-'Qtrly P&amp;L'!I10)/'Qtrly P&amp;L'!I10</f>
        <v>4.3318994161747788E-2</v>
      </c>
      <c r="L13" s="18">
        <f>('Qtrly P&amp;L'!K10-'Qtrly P&amp;L'!J10)/'Qtrly P&amp;L'!J10</f>
        <v>4.3126704906280247E-2</v>
      </c>
      <c r="M13" s="18">
        <f>('Qtrly P&amp;L'!L10-'Qtrly P&amp;L'!K10)/'Qtrly P&amp;L'!K10</f>
        <v>4.3348172548304927E-2</v>
      </c>
      <c r="N13" s="18">
        <f>('Qtrly P&amp;L'!M10-'Qtrly P&amp;L'!L10)/'Qtrly P&amp;L'!L10</f>
        <v>4.3309760339631638E-2</v>
      </c>
    </row>
    <row r="14" spans="2:14" x14ac:dyDescent="0.25">
      <c r="B14" s="17" t="s">
        <v>33</v>
      </c>
      <c r="C14" s="25"/>
      <c r="D14" s="18">
        <f>('Qtrly P&amp;L'!C11-'Qtrly P&amp;L'!B11)/'Qtrly P&amp;L'!B11</f>
        <v>4.2478940411823804E-2</v>
      </c>
      <c r="E14" s="18">
        <f>('Qtrly P&amp;L'!D11-'Qtrly P&amp;L'!C11)/'Qtrly P&amp;L'!C11</f>
        <v>4.2924430501780117E-2</v>
      </c>
      <c r="F14" s="18">
        <f>('Qtrly P&amp;L'!E11-'Qtrly P&amp;L'!D11)/'Qtrly P&amp;L'!D11</f>
        <v>4.2880945859836185E-2</v>
      </c>
      <c r="G14" s="18">
        <f>('Qtrly P&amp;L'!F11-'Qtrly P&amp;L'!E11)/'Qtrly P&amp;L'!E11</f>
        <v>4.2847326744024528E-2</v>
      </c>
      <c r="H14" s="18">
        <f>('Qtrly P&amp;L'!G11-'Qtrly P&amp;L'!F11)/'Qtrly P&amp;L'!F11</f>
        <v>4.2975451450354168E-2</v>
      </c>
      <c r="I14" s="18">
        <f>('Qtrly P&amp;L'!H11-'Qtrly P&amp;L'!G11)/'Qtrly P&amp;L'!G11</f>
        <v>4.3304867815876745E-2</v>
      </c>
      <c r="J14" s="18">
        <f>('Qtrly P&amp;L'!I11-'Qtrly P&amp;L'!H11)/'Qtrly P&amp;L'!H11</f>
        <v>4.2924296985142558E-2</v>
      </c>
      <c r="K14" s="18">
        <f>('Qtrly P&amp;L'!J11-'Qtrly P&amp;L'!I11)/'Qtrly P&amp;L'!I11</f>
        <v>4.331899416174808E-2</v>
      </c>
      <c r="L14" s="18">
        <f>('Qtrly P&amp;L'!K11-'Qtrly P&amp;L'!J11)/'Qtrly P&amp;L'!J11</f>
        <v>4.3126704906280108E-2</v>
      </c>
      <c r="M14" s="18">
        <f>('Qtrly P&amp;L'!L11-'Qtrly P&amp;L'!K11)/'Qtrly P&amp;L'!K11</f>
        <v>4.3348172548304899E-2</v>
      </c>
      <c r="N14" s="18">
        <f>('Qtrly P&amp;L'!M11-'Qtrly P&amp;L'!L11)/'Qtrly P&amp;L'!L11</f>
        <v>4.3309760339631728E-2</v>
      </c>
    </row>
    <row r="15" spans="2:14" ht="15.75" thickBot="1" x14ac:dyDescent="0.3">
      <c r="B15" s="20" t="s">
        <v>37</v>
      </c>
      <c r="C15" s="26"/>
      <c r="D15" s="18">
        <f>('Qtrly P&amp;L'!C12-'Qtrly P&amp;L'!B12)/'Qtrly P&amp;L'!B12</f>
        <v>4.2478940411823742E-2</v>
      </c>
      <c r="E15" s="18">
        <f>('Qtrly P&amp;L'!D12-'Qtrly P&amp;L'!C12)/'Qtrly P&amp;L'!C12</f>
        <v>4.2924430501779832E-2</v>
      </c>
      <c r="F15" s="18">
        <f>('Qtrly P&amp;L'!E12-'Qtrly P&amp;L'!D12)/'Qtrly P&amp;L'!D12</f>
        <v>4.2880945859836136E-2</v>
      </c>
      <c r="G15" s="18">
        <f>('Qtrly P&amp;L'!F12-'Qtrly P&amp;L'!E12)/'Qtrly P&amp;L'!E12</f>
        <v>4.2847326744024639E-2</v>
      </c>
      <c r="H15" s="18">
        <f>('Qtrly P&amp;L'!G12-'Qtrly P&amp;L'!F12)/'Qtrly P&amp;L'!F12</f>
        <v>4.2975451450354418E-2</v>
      </c>
      <c r="I15" s="18">
        <f>('Qtrly P&amp;L'!H12-'Qtrly P&amp;L'!G12)/'Qtrly P&amp;L'!G12</f>
        <v>4.3304867815876703E-2</v>
      </c>
      <c r="J15" s="18">
        <f>('Qtrly P&amp;L'!I12-'Qtrly P&amp;L'!H12)/'Qtrly P&amp;L'!H12</f>
        <v>4.2924296985142663E-2</v>
      </c>
      <c r="K15" s="18">
        <f>('Qtrly P&amp;L'!J12-'Qtrly P&amp;L'!I12)/'Qtrly P&amp;L'!I12</f>
        <v>4.3318994161747684E-2</v>
      </c>
      <c r="L15" s="18">
        <f>('Qtrly P&amp;L'!K12-'Qtrly P&amp;L'!J12)/'Qtrly P&amp;L'!J12</f>
        <v>4.3126704906280296E-2</v>
      </c>
      <c r="M15" s="18">
        <f>('Qtrly P&amp;L'!L12-'Qtrly P&amp;L'!K12)/'Qtrly P&amp;L'!K12</f>
        <v>4.334817254830494E-2</v>
      </c>
      <c r="N15" s="18">
        <f>('Qtrly P&amp;L'!M12-'Qtrly P&amp;L'!L12)/'Qtrly P&amp;L'!L12</f>
        <v>4.3309760339631673E-2</v>
      </c>
    </row>
    <row r="16" spans="2:14" ht="15.75" thickTop="1" x14ac:dyDescent="0.25"/>
  </sheetData>
  <mergeCells count="1">
    <mergeCell ref="C3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88C7-886A-40E0-867C-FB5A7507C6A1}">
  <dimension ref="A1:G29"/>
  <sheetViews>
    <sheetView workbookViewId="0">
      <selection activeCell="G5" sqref="G5"/>
    </sheetView>
  </sheetViews>
  <sheetFormatPr defaultRowHeight="15" x14ac:dyDescent="0.25"/>
  <cols>
    <col min="1" max="1" width="24.85546875" customWidth="1"/>
    <col min="2" max="2" width="41" customWidth="1"/>
    <col min="3" max="3" width="28.7109375" customWidth="1"/>
    <col min="4" max="4" width="25.28515625" customWidth="1"/>
    <col min="5" max="5" width="25.140625" customWidth="1"/>
    <col min="6" max="6" width="28.140625" customWidth="1"/>
    <col min="7" max="7" width="24.85546875" customWidth="1"/>
  </cols>
  <sheetData>
    <row r="1" spans="1:5" ht="18.75" x14ac:dyDescent="0.3">
      <c r="A1" s="27" t="s">
        <v>66</v>
      </c>
    </row>
    <row r="2" spans="1:5" x14ac:dyDescent="0.25">
      <c r="A2" s="3" t="s">
        <v>67</v>
      </c>
      <c r="B2" s="3" t="s">
        <v>68</v>
      </c>
      <c r="C2" s="3" t="s">
        <v>69</v>
      </c>
      <c r="D2" s="3" t="s">
        <v>70</v>
      </c>
      <c r="E2" s="3" t="s">
        <v>71</v>
      </c>
    </row>
    <row r="3" spans="1:5" x14ac:dyDescent="0.25">
      <c r="A3" t="s">
        <v>27</v>
      </c>
      <c r="B3" s="1" t="s">
        <v>99</v>
      </c>
      <c r="C3" t="s">
        <v>72</v>
      </c>
      <c r="D3" t="s">
        <v>73</v>
      </c>
      <c r="E3" s="28">
        <f>AVERAGE('P&amp;L Horizontal Analysis'!L5:N5)</f>
        <v>4.2636473693628198E-2</v>
      </c>
    </row>
    <row r="4" spans="1:5" x14ac:dyDescent="0.25">
      <c r="A4" t="s">
        <v>74</v>
      </c>
      <c r="B4" s="1" t="s">
        <v>100</v>
      </c>
      <c r="C4" t="s">
        <v>75</v>
      </c>
      <c r="D4" t="s">
        <v>76</v>
      </c>
      <c r="E4" s="28">
        <f>AVERAGE('P&amp;L Vertical Analysis'!L6:N6)</f>
        <v>0.38894836800209559</v>
      </c>
    </row>
    <row r="5" spans="1:5" x14ac:dyDescent="0.25">
      <c r="A5" t="s">
        <v>30</v>
      </c>
      <c r="B5" s="1" t="s">
        <v>100</v>
      </c>
      <c r="C5" t="s">
        <v>75</v>
      </c>
      <c r="D5" t="s">
        <v>76</v>
      </c>
      <c r="E5" s="28">
        <f>AVERAGE('P&amp;L Vertical Analysis'!L8:N8)</f>
        <v>2.1426756076630804E-4</v>
      </c>
    </row>
    <row r="6" spans="1:5" x14ac:dyDescent="0.25">
      <c r="A6" t="s">
        <v>43</v>
      </c>
      <c r="B6" s="1" t="s">
        <v>101</v>
      </c>
      <c r="C6" t="s">
        <v>77</v>
      </c>
      <c r="D6" t="s">
        <v>78</v>
      </c>
      <c r="E6" s="15">
        <f>'Qtrly Balance Sheet'!M8/'Qtrly P&amp;L'!M3</f>
        <v>0.81211671820853215</v>
      </c>
    </row>
    <row r="7" spans="1:5" x14ac:dyDescent="0.25">
      <c r="A7" t="s">
        <v>44</v>
      </c>
      <c r="B7" s="1" t="s">
        <v>102</v>
      </c>
      <c r="C7" t="s">
        <v>75</v>
      </c>
      <c r="D7" t="s">
        <v>78</v>
      </c>
      <c r="E7" s="15">
        <f>'Qtrly Balance Sheet'!M9/'Qtrly P&amp;L'!M2</f>
        <v>0.11044098033106042</v>
      </c>
    </row>
    <row r="8" spans="1:5" x14ac:dyDescent="0.25">
      <c r="A8" t="s">
        <v>57</v>
      </c>
      <c r="B8" s="1" t="s">
        <v>101</v>
      </c>
      <c r="C8" t="s">
        <v>77</v>
      </c>
      <c r="D8" t="s">
        <v>78</v>
      </c>
      <c r="E8" s="15">
        <f>'Qtrly Balance Sheet'!M25/'Qtrly P&amp;L'!M3</f>
        <v>0.46833064195994811</v>
      </c>
    </row>
    <row r="9" spans="1:5" x14ac:dyDescent="0.25">
      <c r="A9" t="s">
        <v>58</v>
      </c>
      <c r="B9" t="s">
        <v>103</v>
      </c>
      <c r="C9" t="s">
        <v>104</v>
      </c>
      <c r="D9" t="s">
        <v>78</v>
      </c>
      <c r="E9" s="15">
        <f>'Qtrly Balance Sheet'!M26/'Qtrly P&amp;L'!M5</f>
        <v>0.1394973550466356</v>
      </c>
    </row>
    <row r="10" spans="1:5" x14ac:dyDescent="0.25">
      <c r="A10" t="s">
        <v>79</v>
      </c>
      <c r="B10" t="s">
        <v>80</v>
      </c>
      <c r="C10" t="s">
        <v>81</v>
      </c>
      <c r="D10" t="s">
        <v>82</v>
      </c>
      <c r="E10" s="15">
        <f>'Qtrly P&amp;L'!M11/'Qtrly P&amp;L'!M10</f>
        <v>0.26669999999999999</v>
      </c>
    </row>
    <row r="12" spans="1:5" x14ac:dyDescent="0.25">
      <c r="A12" s="3" t="s">
        <v>40</v>
      </c>
    </row>
    <row r="13" spans="1:5" x14ac:dyDescent="0.25">
      <c r="A13" s="3" t="s">
        <v>83</v>
      </c>
      <c r="B13" s="3" t="s">
        <v>84</v>
      </c>
      <c r="C13" s="3" t="s">
        <v>85</v>
      </c>
      <c r="D13" s="3" t="s">
        <v>110</v>
      </c>
    </row>
    <row r="14" spans="1:5" x14ac:dyDescent="0.25">
      <c r="A14" t="s">
        <v>86</v>
      </c>
      <c r="B14" s="4">
        <f>'Qtrly Balance Sheet'!M4</f>
        <v>2537557.0158730149</v>
      </c>
      <c r="C14">
        <v>18</v>
      </c>
      <c r="D14" t="s">
        <v>111</v>
      </c>
    </row>
    <row r="15" spans="1:5" x14ac:dyDescent="0.25">
      <c r="A15" t="s">
        <v>87</v>
      </c>
      <c r="B15" s="4">
        <v>4000000</v>
      </c>
      <c r="C15">
        <v>24</v>
      </c>
      <c r="D15" t="s">
        <v>116</v>
      </c>
    </row>
    <row r="17" spans="1:7" x14ac:dyDescent="0.25">
      <c r="A17" s="3" t="s">
        <v>88</v>
      </c>
    </row>
    <row r="18" spans="1:7" x14ac:dyDescent="0.25">
      <c r="A18" s="3" t="s">
        <v>83</v>
      </c>
      <c r="B18" s="3" t="s">
        <v>84</v>
      </c>
      <c r="C18" s="3" t="s">
        <v>89</v>
      </c>
      <c r="D18" s="3" t="s">
        <v>105</v>
      </c>
      <c r="E18" s="3" t="s">
        <v>90</v>
      </c>
      <c r="F18" s="3" t="s">
        <v>108</v>
      </c>
      <c r="G18" s="3" t="s">
        <v>106</v>
      </c>
    </row>
    <row r="19" spans="1:7" x14ac:dyDescent="0.25">
      <c r="A19" t="s">
        <v>91</v>
      </c>
      <c r="B19" s="4">
        <f>'Qtrly Balance Sheet'!M21</f>
        <v>767951</v>
      </c>
      <c r="C19" s="28">
        <f>'Qtrly P&amp;L'!M9/'Qtrly Balance Sheet'!M21</f>
        <v>4.9349999999999998E-2</v>
      </c>
      <c r="D19">
        <v>20</v>
      </c>
      <c r="E19" t="s">
        <v>92</v>
      </c>
      <c r="F19" t="s">
        <v>109</v>
      </c>
      <c r="G19" s="29" t="s">
        <v>107</v>
      </c>
    </row>
    <row r="20" spans="1:7" x14ac:dyDescent="0.25">
      <c r="A20" t="s">
        <v>93</v>
      </c>
      <c r="B20" s="4">
        <v>1856386</v>
      </c>
      <c r="C20" s="28">
        <v>7.46E-2</v>
      </c>
      <c r="D20">
        <v>20</v>
      </c>
      <c r="E20" t="s">
        <v>92</v>
      </c>
      <c r="F20" t="s">
        <v>116</v>
      </c>
      <c r="G20" s="29" t="s">
        <v>107</v>
      </c>
    </row>
    <row r="22" spans="1:7" x14ac:dyDescent="0.25">
      <c r="A22" s="3" t="s">
        <v>94</v>
      </c>
    </row>
    <row r="23" spans="1:7" x14ac:dyDescent="0.25">
      <c r="A23" s="3" t="s">
        <v>83</v>
      </c>
      <c r="B23" s="3" t="s">
        <v>95</v>
      </c>
      <c r="C23" s="3" t="s">
        <v>114</v>
      </c>
    </row>
    <row r="24" spans="1:7" x14ac:dyDescent="0.25">
      <c r="A24" t="s">
        <v>96</v>
      </c>
      <c r="B24">
        <v>891259</v>
      </c>
      <c r="C24" t="s">
        <v>115</v>
      </c>
    </row>
    <row r="25" spans="1:7" x14ac:dyDescent="0.25">
      <c r="A25" t="s">
        <v>97</v>
      </c>
      <c r="B25">
        <v>294643</v>
      </c>
      <c r="C25" t="s">
        <v>117</v>
      </c>
    </row>
    <row r="26" spans="1:7" x14ac:dyDescent="0.25">
      <c r="A26" t="s">
        <v>112</v>
      </c>
      <c r="B26">
        <v>4.4000000000000004</v>
      </c>
    </row>
    <row r="27" spans="1:7" x14ac:dyDescent="0.25">
      <c r="A27" t="s">
        <v>113</v>
      </c>
      <c r="B27">
        <v>25</v>
      </c>
      <c r="C27" t="s">
        <v>118</v>
      </c>
    </row>
    <row r="29" spans="1:7" x14ac:dyDescent="0.25">
      <c r="A29" s="3" t="s">
        <v>119</v>
      </c>
      <c r="B29" s="15">
        <f>'Qtrly P&amp;L'!M11/'Qtrly P&amp;L'!M10</f>
        <v>0.26669999999999999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766B-FED0-4319-AF89-379D66BAF4EE}">
  <sheetPr>
    <tabColor theme="4" tint="-0.499984740745262"/>
  </sheetPr>
  <dimension ref="B1:F16"/>
  <sheetViews>
    <sheetView showGridLines="0" workbookViewId="0">
      <selection activeCell="J5" sqref="J5"/>
    </sheetView>
  </sheetViews>
  <sheetFormatPr defaultRowHeight="15" x14ac:dyDescent="0.25"/>
  <cols>
    <col min="1" max="1" width="2.7109375" customWidth="1"/>
    <col min="2" max="2" width="33.42578125" customWidth="1"/>
    <col min="3" max="3" width="22.85546875" customWidth="1"/>
    <col min="4" max="7" width="22.5703125" customWidth="1"/>
  </cols>
  <sheetData>
    <row r="1" spans="2:6" ht="20.25" thickBot="1" x14ac:dyDescent="0.35">
      <c r="B1" s="14" t="s">
        <v>125</v>
      </c>
    </row>
    <row r="2" spans="2:6" ht="15.75" thickTop="1" x14ac:dyDescent="0.25"/>
    <row r="3" spans="2:6" x14ac:dyDescent="0.25">
      <c r="C3" s="30"/>
      <c r="D3" s="23" t="s">
        <v>124</v>
      </c>
      <c r="E3" s="23"/>
      <c r="F3" s="23"/>
    </row>
    <row r="4" spans="2:6" x14ac:dyDescent="0.25">
      <c r="B4" s="9"/>
      <c r="C4" s="22" t="s">
        <v>120</v>
      </c>
      <c r="D4" s="22" t="s">
        <v>121</v>
      </c>
      <c r="E4" s="22" t="s">
        <v>122</v>
      </c>
      <c r="F4" s="22" t="s">
        <v>123</v>
      </c>
    </row>
    <row r="5" spans="2:6" x14ac:dyDescent="0.25">
      <c r="B5" s="17" t="s">
        <v>27</v>
      </c>
      <c r="C5" s="32">
        <f>'Qtrly P&amp;L'!M2</f>
        <v>4221107796.2863007</v>
      </c>
      <c r="D5" s="31">
        <f>C5*(1+'Forecast Assumptions'!$E$3)</f>
        <v>4401080947.8006306</v>
      </c>
      <c r="E5" s="31">
        <f>D5*(1+'Forecast Assumptions'!$E$3)</f>
        <v>4588727519.8550606</v>
      </c>
      <c r="F5" s="31">
        <f>E5*(1+'Forecast Assumptions'!$E$3)</f>
        <v>4784374680.0425892</v>
      </c>
    </row>
    <row r="6" spans="2:6" x14ac:dyDescent="0.25">
      <c r="B6" s="17" t="s">
        <v>28</v>
      </c>
      <c r="C6" s="32">
        <f>'Qtrly P&amp;L'!M3</f>
        <v>1640466433.4587963</v>
      </c>
      <c r="D6" s="34">
        <f>D5*'Forecast Assumptions'!$E$4</f>
        <v>1711793252.0921714</v>
      </c>
      <c r="E6" s="34">
        <f>E5*'Forecast Assumptions'!$E$4</f>
        <v>1784778080.0539296</v>
      </c>
      <c r="F6" s="34">
        <f>F5*'Forecast Assumptions'!$E$4</f>
        <v>1860874723.7131133</v>
      </c>
    </row>
    <row r="7" spans="2:6" x14ac:dyDescent="0.25">
      <c r="B7" s="19" t="s">
        <v>29</v>
      </c>
      <c r="C7" s="32">
        <f>'Qtrly P&amp;L'!M4</f>
        <v>2580641362.8275042</v>
      </c>
      <c r="D7" s="31">
        <f>D5-D6</f>
        <v>2689287695.7084589</v>
      </c>
      <c r="E7" s="31">
        <f t="shared" ref="E7:F7" si="0">E5-E6</f>
        <v>2803949439.8011312</v>
      </c>
      <c r="F7" s="31">
        <f t="shared" si="0"/>
        <v>2923499956.3294759</v>
      </c>
    </row>
    <row r="8" spans="2:6" x14ac:dyDescent="0.25">
      <c r="B8" s="17" t="s">
        <v>30</v>
      </c>
      <c r="C8" s="32">
        <f>'Qtrly P&amp;L'!M5</f>
        <v>866934</v>
      </c>
      <c r="D8" s="34">
        <f>D5*'Forecast Assumptions'!$E$5</f>
        <v>943008.87942031212</v>
      </c>
      <c r="E8" s="34">
        <f>E5*'Forecast Assumptions'!$E$5</f>
        <v>983215.45270057418</v>
      </c>
      <c r="F8" s="34">
        <f>F5*'Forecast Assumptions'!$E$5</f>
        <v>1025136.292484811</v>
      </c>
    </row>
    <row r="9" spans="2:6" x14ac:dyDescent="0.25">
      <c r="B9" s="19" t="s">
        <v>34</v>
      </c>
      <c r="C9" s="32">
        <f>'Qtrly P&amp;L'!M6</f>
        <v>2579774428.8275042</v>
      </c>
      <c r="D9" s="31">
        <f>D7-D8</f>
        <v>2688344686.8290386</v>
      </c>
      <c r="E9" s="31">
        <f t="shared" ref="E9:F9" si="1">E7-E8</f>
        <v>2802966224.3484306</v>
      </c>
      <c r="F9" s="31">
        <f t="shared" si="1"/>
        <v>2922474820.0369911</v>
      </c>
    </row>
    <row r="10" spans="2:6" x14ac:dyDescent="0.25">
      <c r="B10" s="17" t="s">
        <v>31</v>
      </c>
      <c r="C10" s="32">
        <f>'Qtrly P&amp;L'!M7</f>
        <v>1402947.0634920634</v>
      </c>
      <c r="D10" s="34">
        <f>'FA_DP_LN_IN Forecast'!C27</f>
        <v>922926.16931216919</v>
      </c>
      <c r="E10" s="34">
        <f>'FA_DP_LN_IN Forecast'!D27</f>
        <v>922926.16931216919</v>
      </c>
      <c r="F10" s="34">
        <f>'FA_DP_LN_IN Forecast'!E27</f>
        <v>922926.16931216919</v>
      </c>
    </row>
    <row r="11" spans="2:6" x14ac:dyDescent="0.25">
      <c r="B11" s="19" t="s">
        <v>35</v>
      </c>
      <c r="C11" s="32">
        <f>'Qtrly P&amp;L'!M8</f>
        <v>2578371481.7640123</v>
      </c>
      <c r="D11" s="31">
        <f>D9-D10</f>
        <v>2687421760.6597266</v>
      </c>
      <c r="E11" s="31">
        <f t="shared" ref="E11:F11" si="2">E9-E10</f>
        <v>2802043298.1791186</v>
      </c>
      <c r="F11" s="31">
        <f t="shared" si="2"/>
        <v>2921551893.8676791</v>
      </c>
    </row>
    <row r="12" spans="2:6" x14ac:dyDescent="0.25">
      <c r="B12" s="17" t="s">
        <v>32</v>
      </c>
      <c r="C12" s="32">
        <f>'Qtrly P&amp;L'!M9</f>
        <v>37898.381849999998</v>
      </c>
      <c r="D12" s="34">
        <f>'FA_DP_LN_IN Forecast'!I31</f>
        <v>44096.194362499999</v>
      </c>
      <c r="E12" s="34">
        <f>'FA_DP_LN_IN Forecast'!J31</f>
        <v>44096.194362499999</v>
      </c>
      <c r="F12" s="34">
        <f>'FA_DP_LN_IN Forecast'!K31</f>
        <v>44096.194362499999</v>
      </c>
    </row>
    <row r="13" spans="2:6" x14ac:dyDescent="0.25">
      <c r="B13" s="19" t="s">
        <v>36</v>
      </c>
      <c r="C13" s="32">
        <f>'Qtrly P&amp;L'!M10</f>
        <v>2578333583.3821621</v>
      </c>
      <c r="D13" s="31">
        <f>D11-D12</f>
        <v>2687377664.465364</v>
      </c>
      <c r="E13" s="31">
        <f t="shared" ref="E13:F13" si="3">E11-E12</f>
        <v>2801999201.984756</v>
      </c>
      <c r="F13" s="31">
        <f t="shared" si="3"/>
        <v>2921507797.6733165</v>
      </c>
    </row>
    <row r="14" spans="2:6" x14ac:dyDescent="0.25">
      <c r="B14" s="17" t="s">
        <v>33</v>
      </c>
      <c r="C14" s="32">
        <f>'Qtrly P&amp;L'!M11</f>
        <v>687641566.68802261</v>
      </c>
      <c r="D14" s="34">
        <f>D13*'Forecast Assumptions'!$E$10</f>
        <v>716723623.11291254</v>
      </c>
      <c r="E14" s="34">
        <f>E13*'Forecast Assumptions'!$E$10</f>
        <v>747293187.16933441</v>
      </c>
      <c r="F14" s="34">
        <f>F13*'Forecast Assumptions'!$E$10</f>
        <v>779166129.63947344</v>
      </c>
    </row>
    <row r="15" spans="2:6" ht="15.75" thickBot="1" x14ac:dyDescent="0.3">
      <c r="B15" s="20" t="s">
        <v>37</v>
      </c>
      <c r="C15" s="33">
        <f>'Qtrly P&amp;L'!M12</f>
        <v>1890692016.6941395</v>
      </c>
      <c r="D15" s="35">
        <f>D13-D14</f>
        <v>1970654041.3524513</v>
      </c>
      <c r="E15" s="35">
        <f t="shared" ref="E15:F15" si="4">E13-E14</f>
        <v>2054706014.8154216</v>
      </c>
      <c r="F15" s="35">
        <f t="shared" si="4"/>
        <v>2142341668.033843</v>
      </c>
    </row>
    <row r="16" spans="2:6" ht="15.75" thickTop="1" x14ac:dyDescent="0.25"/>
  </sheetData>
  <mergeCells count="1">
    <mergeCell ref="D3:F3"/>
  </mergeCells>
  <pageMargins left="0.7" right="0.7" top="0.75" bottom="0.75" header="0.3" footer="0.3"/>
  <ignoredErrors>
    <ignoredError sqref="D8:F1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E8CD-5E32-4C50-BB6A-67F24E662417}">
  <sheetPr>
    <tabColor theme="4" tint="-0.499984740745262"/>
  </sheetPr>
  <dimension ref="B1:H33"/>
  <sheetViews>
    <sheetView showGridLines="0" workbookViewId="0">
      <selection activeCell="H12" sqref="H12"/>
    </sheetView>
  </sheetViews>
  <sheetFormatPr defaultRowHeight="15" x14ac:dyDescent="0.25"/>
  <cols>
    <col min="1" max="1" width="2.7109375" customWidth="1"/>
    <col min="2" max="2" width="42.5703125" customWidth="1"/>
    <col min="3" max="3" width="22.85546875" customWidth="1"/>
    <col min="4" max="7" width="22.5703125" customWidth="1"/>
    <col min="8" max="8" width="13.7109375" bestFit="1" customWidth="1"/>
  </cols>
  <sheetData>
    <row r="1" spans="2:8" ht="20.25" thickBot="1" x14ac:dyDescent="0.35">
      <c r="B1" s="14" t="s">
        <v>144</v>
      </c>
    </row>
    <row r="2" spans="2:8" ht="15.75" thickTop="1" x14ac:dyDescent="0.25"/>
    <row r="3" spans="2:8" x14ac:dyDescent="0.25">
      <c r="C3" s="30"/>
      <c r="D3" s="23" t="s">
        <v>124</v>
      </c>
      <c r="E3" s="23"/>
      <c r="F3" s="23"/>
    </row>
    <row r="4" spans="2:8" x14ac:dyDescent="0.25">
      <c r="B4" s="9"/>
      <c r="C4" s="22" t="s">
        <v>120</v>
      </c>
      <c r="D4" s="22" t="s">
        <v>121</v>
      </c>
      <c r="E4" s="22" t="s">
        <v>122</v>
      </c>
      <c r="F4" s="22" t="s">
        <v>123</v>
      </c>
    </row>
    <row r="5" spans="2:8" ht="15.75" x14ac:dyDescent="0.25">
      <c r="B5" s="43" t="s">
        <v>38</v>
      </c>
    </row>
    <row r="6" spans="2:8" x14ac:dyDescent="0.25">
      <c r="B6" s="3" t="s">
        <v>39</v>
      </c>
    </row>
    <row r="7" spans="2:8" x14ac:dyDescent="0.25">
      <c r="B7" t="s">
        <v>40</v>
      </c>
      <c r="C7" s="4">
        <f>'Qtrly Balance Sheet'!M4</f>
        <v>2537557.0158730149</v>
      </c>
      <c r="D7" s="4">
        <f>'FA_DP_LN_IN Forecast'!C17-'FA_DP_LN_IN Forecast'!C31</f>
        <v>5614630.8465608461</v>
      </c>
      <c r="E7" s="4">
        <f>'FA_DP_LN_IN Forecast'!D17-'FA_DP_LN_IN Forecast'!D31</f>
        <v>4691704.6772486763</v>
      </c>
      <c r="F7" s="4">
        <f>'FA_DP_LN_IN Forecast'!E17-'FA_DP_LN_IN Forecast'!E31</f>
        <v>3768778.5079365075</v>
      </c>
    </row>
    <row r="8" spans="2:8" x14ac:dyDescent="0.25">
      <c r="B8" s="19" t="s">
        <v>41</v>
      </c>
      <c r="C8" s="47">
        <f>'Qtrly Balance Sheet'!M5</f>
        <v>2537557.0158730149</v>
      </c>
      <c r="D8" s="47">
        <f>SUM(D7)</f>
        <v>5614630.8465608461</v>
      </c>
      <c r="E8" s="47">
        <f t="shared" ref="E8:F8" si="0">SUM(E7)</f>
        <v>4691704.6772486763</v>
      </c>
      <c r="F8" s="47">
        <f t="shared" si="0"/>
        <v>3768778.5079365075</v>
      </c>
    </row>
    <row r="9" spans="2:8" x14ac:dyDescent="0.25">
      <c r="B9" s="3" t="s">
        <v>42</v>
      </c>
      <c r="C9" s="4"/>
      <c r="D9" s="4"/>
      <c r="E9" s="4"/>
      <c r="F9" s="4"/>
    </row>
    <row r="10" spans="2:8" x14ac:dyDescent="0.25">
      <c r="B10" t="s">
        <v>43</v>
      </c>
      <c r="C10" s="4">
        <f>'Qtrly Balance Sheet'!M8</f>
        <v>1332250216.2718129</v>
      </c>
      <c r="D10" s="4">
        <f>'Forecast Assumptions'!$E$6*'P&amp;L Forecast'!D6</f>
        <v>1390175918.1406047</v>
      </c>
      <c r="E10" s="4">
        <f>'Forecast Assumptions'!$E$6*'P&amp;L Forecast'!E6</f>
        <v>1449448117.1039221</v>
      </c>
      <c r="F10" s="4">
        <f>'Forecast Assumptions'!$E$6*'P&amp;L Forecast'!F6</f>
        <v>1511247473.6191025</v>
      </c>
    </row>
    <row r="11" spans="2:8" x14ac:dyDescent="0.25">
      <c r="B11" t="s">
        <v>44</v>
      </c>
      <c r="C11" s="4">
        <f>'Qtrly Balance Sheet'!M9</f>
        <v>466183283.10494113</v>
      </c>
      <c r="D11" s="4">
        <f>'Forecast Assumptions'!$E$7*'P&amp;L Forecast'!D5</f>
        <v>486059694.39145422</v>
      </c>
      <c r="E11" s="4">
        <f>'Forecast Assumptions'!$E$7*'P&amp;L Forecast'!E5</f>
        <v>506783565.76490843</v>
      </c>
      <c r="F11" s="4">
        <f>'Forecast Assumptions'!$E$7*'P&amp;L Forecast'!F5</f>
        <v>528391029.9350071</v>
      </c>
    </row>
    <row r="12" spans="2:8" x14ac:dyDescent="0.25">
      <c r="B12" t="s">
        <v>45</v>
      </c>
      <c r="C12" s="4">
        <f>'Qtrly Balance Sheet'!M10</f>
        <v>16134311480.337391</v>
      </c>
      <c r="D12" s="4">
        <f>'Cash Flow Forecast'!D26</f>
        <v>18059357867.707844</v>
      </c>
      <c r="E12" s="4">
        <f>'Cash Flow Forecast'!E26</f>
        <v>20069177378.399101</v>
      </c>
      <c r="F12" s="4">
        <f>'Cash Flow Forecast'!F26</f>
        <v>22136328268.939152</v>
      </c>
      <c r="H12" s="4"/>
    </row>
    <row r="13" spans="2:8" x14ac:dyDescent="0.25">
      <c r="B13" s="19" t="s">
        <v>46</v>
      </c>
      <c r="C13" s="47">
        <f>'Qtrly Balance Sheet'!M11</f>
        <v>17932744979.714146</v>
      </c>
      <c r="D13" s="47">
        <f>SUM(D10:D12)</f>
        <v>19935593480.239902</v>
      </c>
      <c r="E13" s="47">
        <f t="shared" ref="E13:F13" si="1">SUM(E10:E12)</f>
        <v>22025409061.267933</v>
      </c>
      <c r="F13" s="47">
        <f t="shared" si="1"/>
        <v>24175966772.493263</v>
      </c>
    </row>
    <row r="14" spans="2:8" x14ac:dyDescent="0.25">
      <c r="B14" s="19" t="s">
        <v>47</v>
      </c>
      <c r="C14" s="47">
        <f>'Qtrly Balance Sheet'!M12</f>
        <v>17935282536.730019</v>
      </c>
      <c r="D14" s="47">
        <f>D8+D13</f>
        <v>19941208111.086464</v>
      </c>
      <c r="E14" s="47">
        <f t="shared" ref="E14:F14" si="2">E8+E13</f>
        <v>22030100765.945183</v>
      </c>
      <c r="F14" s="47">
        <f t="shared" si="2"/>
        <v>24179735551.001202</v>
      </c>
    </row>
    <row r="15" spans="2:8" x14ac:dyDescent="0.25">
      <c r="C15" s="4"/>
      <c r="D15" s="4"/>
      <c r="E15" s="4"/>
      <c r="F15" s="4"/>
    </row>
    <row r="16" spans="2:8" ht="15.75" x14ac:dyDescent="0.25">
      <c r="B16" s="43" t="s">
        <v>48</v>
      </c>
      <c r="C16" s="4"/>
      <c r="D16" s="4"/>
      <c r="E16" s="4"/>
      <c r="F16" s="4"/>
    </row>
    <row r="17" spans="2:6" x14ac:dyDescent="0.25">
      <c r="B17" t="s">
        <v>49</v>
      </c>
      <c r="C17" s="4">
        <f>'Qtrly Balance Sheet'!M15</f>
        <v>13569716</v>
      </c>
      <c r="D17" s="4">
        <f>'Equity &amp; Dividend Forecast'!C13</f>
        <v>13569716</v>
      </c>
      <c r="E17" s="4">
        <f>'Equity &amp; Dividend Forecast'!D13</f>
        <v>13569716</v>
      </c>
      <c r="F17" s="4">
        <f>'Equity &amp; Dividend Forecast'!E13</f>
        <v>14866145.199999999</v>
      </c>
    </row>
    <row r="18" spans="2:6" x14ac:dyDescent="0.25">
      <c r="B18" t="s">
        <v>50</v>
      </c>
      <c r="C18" s="4">
        <f>'Qtrly Balance Sheet'!M16</f>
        <v>17152543236.834515</v>
      </c>
      <c r="D18" s="4">
        <f>'Equity &amp; Dividend Forecast'!C19</f>
        <v>19123197278.186966</v>
      </c>
      <c r="E18" s="4">
        <f>'Equity &amp; Dividend Forecast'!D19</f>
        <v>21177903293.002388</v>
      </c>
      <c r="F18" s="4">
        <f>'Equity &amp; Dividend Forecast'!E19</f>
        <v>23290597411.036232</v>
      </c>
    </row>
    <row r="19" spans="2:6" x14ac:dyDescent="0.25">
      <c r="B19" s="19" t="s">
        <v>51</v>
      </c>
      <c r="C19" s="47">
        <f>'Qtrly Balance Sheet'!M17</f>
        <v>17166112952.834515</v>
      </c>
      <c r="D19" s="47">
        <f>SUM(D17:D18)</f>
        <v>19136766994.186966</v>
      </c>
      <c r="E19" s="47">
        <f t="shared" ref="E19:F19" si="3">SUM(E17:E18)</f>
        <v>21191473009.002388</v>
      </c>
      <c r="F19" s="47">
        <f t="shared" si="3"/>
        <v>23305463556.236233</v>
      </c>
    </row>
    <row r="20" spans="2:6" x14ac:dyDescent="0.25">
      <c r="C20" s="4"/>
      <c r="D20" s="4"/>
      <c r="E20" s="4"/>
      <c r="F20" s="4"/>
    </row>
    <row r="21" spans="2:6" x14ac:dyDescent="0.25">
      <c r="B21" s="3" t="s">
        <v>52</v>
      </c>
      <c r="C21" s="4"/>
      <c r="D21" s="4"/>
      <c r="E21" s="4"/>
      <c r="F21" s="4"/>
    </row>
    <row r="22" spans="2:6" x14ac:dyDescent="0.25">
      <c r="B22" s="3" t="s">
        <v>53</v>
      </c>
      <c r="C22" s="4"/>
      <c r="D22" s="4"/>
      <c r="E22" s="4"/>
      <c r="F22" s="4"/>
    </row>
    <row r="23" spans="2:6" x14ac:dyDescent="0.25">
      <c r="B23" t="s">
        <v>54</v>
      </c>
      <c r="C23" s="4">
        <f>'Qtrly Balance Sheet'!M21</f>
        <v>767951</v>
      </c>
      <c r="D23" s="4">
        <f>'FA_DP_LN_IN Forecast'!I21</f>
        <v>2624337</v>
      </c>
      <c r="E23" s="4">
        <f>'FA_DP_LN_IN Forecast'!J21</f>
        <v>2624337</v>
      </c>
      <c r="F23" s="4">
        <f>'FA_DP_LN_IN Forecast'!K21</f>
        <v>2624337</v>
      </c>
    </row>
    <row r="24" spans="2:6" x14ac:dyDescent="0.25">
      <c r="B24" s="19" t="s">
        <v>55</v>
      </c>
      <c r="C24" s="47">
        <f>'Qtrly Balance Sheet'!M22</f>
        <v>767951</v>
      </c>
      <c r="D24" s="47">
        <f>SUM(D23)</f>
        <v>2624337</v>
      </c>
      <c r="E24" s="47">
        <f t="shared" ref="E24:F24" si="4">SUM(E23)</f>
        <v>2624337</v>
      </c>
      <c r="F24" s="47">
        <f t="shared" si="4"/>
        <v>2624337</v>
      </c>
    </row>
    <row r="25" spans="2:6" x14ac:dyDescent="0.25">
      <c r="B25" s="3" t="s">
        <v>56</v>
      </c>
      <c r="C25" s="4"/>
      <c r="D25" s="4"/>
      <c r="E25" s="4"/>
      <c r="F25" s="4"/>
    </row>
    <row r="26" spans="2:6" x14ac:dyDescent="0.25">
      <c r="B26" t="s">
        <v>57</v>
      </c>
      <c r="C26" s="4">
        <f>'Qtrly Balance Sheet'!M25</f>
        <v>768280697.89550459</v>
      </c>
      <c r="D26" s="4">
        <f>'Forecast Assumptions'!$E$8*'P&amp;L Forecast'!D6</f>
        <v>801685232.65503395</v>
      </c>
      <c r="E26" s="4">
        <f>'Forecast Assumptions'!$E$8*'P&amp;L Forecast'!E6</f>
        <v>835866263.98770046</v>
      </c>
      <c r="F26" s="4">
        <f>'Forecast Assumptions'!$E$8*'P&amp;L Forecast'!F6</f>
        <v>871504653.96360338</v>
      </c>
    </row>
    <row r="27" spans="2:6" x14ac:dyDescent="0.25">
      <c r="B27" t="s">
        <v>58</v>
      </c>
      <c r="C27" s="4">
        <f>'Qtrly Balance Sheet'!M26</f>
        <v>120935</v>
      </c>
      <c r="D27" s="4">
        <f>'Forecast Assumptions'!$E$9*'P&amp;L Forecast'!D8</f>
        <v>131547.24446462526</v>
      </c>
      <c r="E27" s="4">
        <f>'Forecast Assumptions'!$E$9*'P&amp;L Forecast'!E8</f>
        <v>137155.95509271056</v>
      </c>
      <c r="F27" s="4">
        <f>'Forecast Assumptions'!$E$9*'P&amp;L Forecast'!F8</f>
        <v>143003.80136394536</v>
      </c>
    </row>
    <row r="28" spans="2:6" x14ac:dyDescent="0.25">
      <c r="B28" s="19" t="s">
        <v>59</v>
      </c>
      <c r="C28" s="38">
        <f>'Qtrly Balance Sheet'!M27</f>
        <v>768401632.89550459</v>
      </c>
      <c r="D28" s="38">
        <f>SUM(D26:D27)</f>
        <v>801816779.89949858</v>
      </c>
      <c r="E28" s="38">
        <f t="shared" ref="E28:F28" si="5">SUM(E26:E27)</f>
        <v>836003419.94279313</v>
      </c>
      <c r="F28" s="38">
        <f t="shared" si="5"/>
        <v>871647657.76496732</v>
      </c>
    </row>
    <row r="29" spans="2:6" x14ac:dyDescent="0.25">
      <c r="B29" s="19" t="s">
        <v>60</v>
      </c>
      <c r="C29" s="47">
        <f>'Qtrly Balance Sheet'!M28</f>
        <v>769169583.89550459</v>
      </c>
      <c r="D29" s="47">
        <f>D24+D28</f>
        <v>804441116.89949858</v>
      </c>
      <c r="E29" s="47">
        <f t="shared" ref="E29:F29" si="6">E24+E28</f>
        <v>838627756.94279313</v>
      </c>
      <c r="F29" s="47">
        <f t="shared" si="6"/>
        <v>874271994.76496732</v>
      </c>
    </row>
    <row r="30" spans="2:6" x14ac:dyDescent="0.25">
      <c r="C30" s="4"/>
      <c r="D30" s="4"/>
      <c r="E30" s="4"/>
      <c r="F30" s="4"/>
    </row>
    <row r="31" spans="2:6" ht="16.5" thickBot="1" x14ac:dyDescent="0.3">
      <c r="B31" s="49" t="s">
        <v>61</v>
      </c>
      <c r="C31" s="48">
        <f>'Qtrly Balance Sheet'!M30</f>
        <v>17935282536.730019</v>
      </c>
      <c r="D31" s="48">
        <f>D19+D29</f>
        <v>19941208111.086464</v>
      </c>
      <c r="E31" s="48">
        <f t="shared" ref="E31:F31" si="7">E19+E29</f>
        <v>22030100765.945183</v>
      </c>
      <c r="F31" s="48">
        <f t="shared" si="7"/>
        <v>24179735551.001202</v>
      </c>
    </row>
    <row r="32" spans="2:6" ht="15.75" thickTop="1" x14ac:dyDescent="0.25">
      <c r="C32" s="4"/>
      <c r="D32" s="4"/>
      <c r="E32" s="4"/>
      <c r="F32" s="4"/>
    </row>
    <row r="33" spans="2:6" ht="15.75" x14ac:dyDescent="0.25">
      <c r="B33" s="43" t="s">
        <v>145</v>
      </c>
      <c r="C33" s="4">
        <f>C14-C31</f>
        <v>0</v>
      </c>
      <c r="D33" s="4">
        <f t="shared" ref="D33:F33" si="8">D14-D31</f>
        <v>0</v>
      </c>
      <c r="E33" s="4">
        <f t="shared" si="8"/>
        <v>0</v>
      </c>
      <c r="F33" s="4">
        <f t="shared" si="8"/>
        <v>0</v>
      </c>
    </row>
  </sheetData>
  <mergeCells count="1">
    <mergeCell ref="D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03658-4DB6-4B79-990E-055F13CC7A71}">
  <sheetPr>
    <tabColor theme="4" tint="-0.499984740745262"/>
  </sheetPr>
  <dimension ref="B1:H27"/>
  <sheetViews>
    <sheetView showGridLines="0" workbookViewId="0">
      <selection activeCell="H17" sqref="H17"/>
    </sheetView>
  </sheetViews>
  <sheetFormatPr defaultRowHeight="15" x14ac:dyDescent="0.25"/>
  <cols>
    <col min="1" max="1" width="2.7109375" customWidth="1"/>
    <col min="2" max="2" width="42.5703125" customWidth="1"/>
    <col min="3" max="3" width="22.85546875" customWidth="1"/>
    <col min="4" max="7" width="22.5703125" customWidth="1"/>
    <col min="8" max="8" width="13.7109375" bestFit="1" customWidth="1"/>
  </cols>
  <sheetData>
    <row r="1" spans="2:8" ht="20.25" thickBot="1" x14ac:dyDescent="0.35">
      <c r="B1" s="14" t="s">
        <v>175</v>
      </c>
    </row>
    <row r="2" spans="2:8" ht="15.75" thickTop="1" x14ac:dyDescent="0.25"/>
    <row r="3" spans="2:8" x14ac:dyDescent="0.25">
      <c r="C3" s="30"/>
      <c r="D3" s="23" t="s">
        <v>124</v>
      </c>
      <c r="E3" s="23"/>
      <c r="F3" s="23"/>
    </row>
    <row r="4" spans="2:8" x14ac:dyDescent="0.25">
      <c r="B4" s="9"/>
      <c r="C4" s="22" t="s">
        <v>120</v>
      </c>
      <c r="D4" s="22" t="s">
        <v>121</v>
      </c>
      <c r="E4" s="22" t="s">
        <v>122</v>
      </c>
      <c r="F4" s="22" t="s">
        <v>123</v>
      </c>
    </row>
    <row r="5" spans="2:8" x14ac:dyDescent="0.25">
      <c r="B5" s="39" t="s">
        <v>176</v>
      </c>
    </row>
    <row r="6" spans="2:8" x14ac:dyDescent="0.25">
      <c r="B6" t="s">
        <v>177</v>
      </c>
      <c r="D6" s="4">
        <f>'Collection &amp; Payment Forecast'!C10</f>
        <v>4381204536.5141182</v>
      </c>
      <c r="E6" s="4">
        <f>'Collection &amp; Payment Forecast'!D10</f>
        <v>4568003648.4816065</v>
      </c>
      <c r="F6" s="4">
        <f>'Collection &amp; Payment Forecast'!E10</f>
        <v>4762767215.8724909</v>
      </c>
    </row>
    <row r="7" spans="2:8" x14ac:dyDescent="0.25">
      <c r="B7" t="s">
        <v>184</v>
      </c>
      <c r="D7" s="4">
        <f>'FA_DP_LN_IN Forecast'!I13</f>
        <v>1856386</v>
      </c>
      <c r="E7" s="4">
        <f>'FA_DP_LN_IN Forecast'!J13</f>
        <v>0</v>
      </c>
      <c r="F7" s="4">
        <f>'FA_DP_LN_IN Forecast'!K13</f>
        <v>0</v>
      </c>
    </row>
    <row r="8" spans="2:8" x14ac:dyDescent="0.25">
      <c r="B8" t="s">
        <v>185</v>
      </c>
      <c r="D8" s="4">
        <f>'Equity &amp; Dividend Forecast'!C12</f>
        <v>0</v>
      </c>
      <c r="E8" s="4">
        <f>'Equity &amp; Dividend Forecast'!D12</f>
        <v>0</v>
      </c>
      <c r="F8" s="4">
        <f>'Equity &amp; Dividend Forecast'!E12</f>
        <v>1296429.2000000002</v>
      </c>
    </row>
    <row r="9" spans="2:8" x14ac:dyDescent="0.25">
      <c r="B9" s="19" t="s">
        <v>178</v>
      </c>
      <c r="C9" s="19"/>
      <c r="D9" s="47">
        <f>SUM(D6:D8)</f>
        <v>4383060922.5141182</v>
      </c>
      <c r="E9" s="47">
        <f t="shared" ref="E9:F9" si="0">SUM(E6:E8)</f>
        <v>4568003648.4816065</v>
      </c>
      <c r="F9" s="47">
        <f t="shared" si="0"/>
        <v>4764063645.0724907</v>
      </c>
    </row>
    <row r="11" spans="2:8" x14ac:dyDescent="0.25">
      <c r="B11" s="9" t="s">
        <v>179</v>
      </c>
    </row>
    <row r="12" spans="2:8" x14ac:dyDescent="0.25">
      <c r="B12" t="s">
        <v>180</v>
      </c>
      <c r="D12" s="4">
        <f>'FA_DP_LN_IN Forecast'!C13</f>
        <v>4000000</v>
      </c>
      <c r="E12" s="4">
        <f>'FA_DP_LN_IN Forecast'!D13</f>
        <v>0</v>
      </c>
      <c r="F12" s="4">
        <f>'FA_DP_LN_IN Forecast'!E13</f>
        <v>0</v>
      </c>
    </row>
    <row r="13" spans="2:8" x14ac:dyDescent="0.25">
      <c r="B13" s="29" t="s">
        <v>181</v>
      </c>
      <c r="D13" s="4">
        <f>'Collection &amp; Payment Forecast'!C22</f>
        <v>1736314419.2014337</v>
      </c>
      <c r="E13" s="4">
        <f>'Collection &amp; Payment Forecast'!D22</f>
        <v>1809869247.6845803</v>
      </c>
      <c r="F13" s="4">
        <f>'Collection &amp; Payment Forecast'!E22</f>
        <v>1887035690.2523904</v>
      </c>
    </row>
    <row r="14" spans="2:8" x14ac:dyDescent="0.25">
      <c r="B14" s="29" t="s">
        <v>182</v>
      </c>
      <c r="D14" s="4">
        <f>'Collection &amp; Payment Forecast'!C28</f>
        <v>932396.63495568687</v>
      </c>
      <c r="E14" s="4">
        <f>'Collection &amp; Payment Forecast'!D28</f>
        <v>977606.742072489</v>
      </c>
      <c r="F14" s="4">
        <f>'Collection &amp; Payment Forecast'!E28</f>
        <v>1019288.4462135761</v>
      </c>
      <c r="H14" s="4"/>
    </row>
    <row r="15" spans="2:8" x14ac:dyDescent="0.25">
      <c r="B15" s="29" t="s">
        <v>183</v>
      </c>
      <c r="D15" s="4">
        <f>'P&amp;L Forecast'!D12</f>
        <v>44096.194362499999</v>
      </c>
      <c r="E15" s="4">
        <f>'P&amp;L Forecast'!E12</f>
        <v>44096.194362499999</v>
      </c>
      <c r="F15" s="4">
        <f>'P&amp;L Forecast'!F12</f>
        <v>44096.194362499999</v>
      </c>
    </row>
    <row r="16" spans="2:8" x14ac:dyDescent="0.25">
      <c r="B16" s="29" t="s">
        <v>139</v>
      </c>
      <c r="D16" s="4">
        <f>'FA_DP_LN_IN Forecast'!I17</f>
        <v>0</v>
      </c>
      <c r="E16" s="4">
        <f>'FA_DP_LN_IN Forecast'!J17</f>
        <v>0</v>
      </c>
      <c r="F16" s="4">
        <f>'FA_DP_LN_IN Forecast'!K17</f>
        <v>0</v>
      </c>
    </row>
    <row r="17" spans="2:6" x14ac:dyDescent="0.25">
      <c r="B17" s="29" t="s">
        <v>186</v>
      </c>
      <c r="D17" s="4">
        <f>'Equity &amp; Dividend Forecast'!C18</f>
        <v>0</v>
      </c>
      <c r="E17" s="4">
        <f>'Equity &amp; Dividend Forecast'!D18</f>
        <v>0</v>
      </c>
      <c r="F17" s="4">
        <f>'Equity &amp; Dividend Forecast'!E18</f>
        <v>29647550</v>
      </c>
    </row>
    <row r="18" spans="2:6" x14ac:dyDescent="0.25">
      <c r="B18" s="29" t="s">
        <v>187</v>
      </c>
      <c r="D18" s="4">
        <f>'P&amp;L Forecast'!D14</f>
        <v>716723623.11291254</v>
      </c>
      <c r="E18" s="4">
        <f>'P&amp;L Forecast'!E14</f>
        <v>747293187.16933441</v>
      </c>
      <c r="F18" s="4">
        <f>'P&amp;L Forecast'!F14</f>
        <v>779166129.63947344</v>
      </c>
    </row>
    <row r="19" spans="2:6" x14ac:dyDescent="0.25">
      <c r="B19" s="19" t="s">
        <v>188</v>
      </c>
      <c r="C19" s="19"/>
      <c r="D19" s="47">
        <f>SUM(D12:D18)</f>
        <v>2458014535.1436644</v>
      </c>
      <c r="E19" s="47">
        <f t="shared" ref="E19:F19" si="1">SUM(E12:E18)</f>
        <v>2558184137.79035</v>
      </c>
      <c r="F19" s="47">
        <f t="shared" si="1"/>
        <v>2696912754.5324397</v>
      </c>
    </row>
    <row r="21" spans="2:6" ht="15.75" thickBot="1" x14ac:dyDescent="0.3">
      <c r="B21" s="20" t="s">
        <v>189</v>
      </c>
      <c r="C21" s="53"/>
      <c r="D21" s="48">
        <f>D9-D19</f>
        <v>1925046387.3704538</v>
      </c>
      <c r="E21" s="48">
        <f t="shared" ref="E21:F21" si="2">E9-E19</f>
        <v>2009819510.6912565</v>
      </c>
      <c r="F21" s="48">
        <f t="shared" si="2"/>
        <v>2067150890.540051</v>
      </c>
    </row>
    <row r="22" spans="2:6" ht="15.75" thickTop="1" x14ac:dyDescent="0.25"/>
    <row r="23" spans="2:6" x14ac:dyDescent="0.25">
      <c r="B23" s="9" t="s">
        <v>45</v>
      </c>
    </row>
    <row r="24" spans="2:6" x14ac:dyDescent="0.25">
      <c r="B24" t="s">
        <v>190</v>
      </c>
      <c r="D24">
        <f>'Qtrly Balance Sheet'!M10</f>
        <v>16134311480.337391</v>
      </c>
      <c r="E24" s="4">
        <f>D26</f>
        <v>18059357867.707844</v>
      </c>
      <c r="F24">
        <f>E26</f>
        <v>20069177378.399101</v>
      </c>
    </row>
    <row r="25" spans="2:6" x14ac:dyDescent="0.25">
      <c r="B25" s="29" t="s">
        <v>189</v>
      </c>
      <c r="D25" s="4">
        <f>D21</f>
        <v>1925046387.3704538</v>
      </c>
      <c r="E25" s="4">
        <f t="shared" ref="E25:F25" si="3">E21</f>
        <v>2009819510.6912565</v>
      </c>
      <c r="F25" s="4">
        <f t="shared" si="3"/>
        <v>2067150890.540051</v>
      </c>
    </row>
    <row r="26" spans="2:6" ht="15.75" thickBot="1" x14ac:dyDescent="0.3">
      <c r="B26" s="20" t="s">
        <v>191</v>
      </c>
      <c r="C26" s="20"/>
      <c r="D26" s="48">
        <f>D24+D25</f>
        <v>18059357867.707844</v>
      </c>
      <c r="E26" s="48">
        <f t="shared" ref="E26:F26" si="4">E24+E25</f>
        <v>20069177378.399101</v>
      </c>
      <c r="F26" s="48">
        <f t="shared" si="4"/>
        <v>22136328268.939152</v>
      </c>
    </row>
    <row r="27" spans="2:6" ht="15.75" thickTop="1" x14ac:dyDescent="0.25"/>
  </sheetData>
  <mergeCells count="1">
    <mergeCell ref="D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9F89-18AD-4339-BAAE-C2C81DB17801}">
  <dimension ref="B1:K32"/>
  <sheetViews>
    <sheetView showGridLines="0" workbookViewId="0">
      <pane ySplit="4" topLeftCell="A5" activePane="bottomLeft" state="frozen"/>
      <selection pane="bottomLeft" activeCell="M30" sqref="M30"/>
    </sheetView>
  </sheetViews>
  <sheetFormatPr defaultRowHeight="15" x14ac:dyDescent="0.25"/>
  <cols>
    <col min="1" max="1" width="2.7109375" customWidth="1"/>
    <col min="2" max="2" width="30.5703125" customWidth="1"/>
    <col min="3" max="5" width="12.85546875" customWidth="1"/>
    <col min="8" max="8" width="28.5703125" customWidth="1"/>
    <col min="9" max="11" width="13.85546875" customWidth="1"/>
  </cols>
  <sheetData>
    <row r="1" spans="2:11" ht="20.25" thickBot="1" x14ac:dyDescent="0.35">
      <c r="B1" s="14" t="s">
        <v>126</v>
      </c>
      <c r="C1" s="14"/>
      <c r="D1" s="14"/>
      <c r="E1" s="14"/>
    </row>
    <row r="2" spans="2:11" ht="15.75" thickTop="1" x14ac:dyDescent="0.25"/>
    <row r="3" spans="2:11" ht="15.75" x14ac:dyDescent="0.25">
      <c r="B3" s="37" t="s">
        <v>129</v>
      </c>
      <c r="C3" s="37"/>
      <c r="D3" s="37"/>
      <c r="E3" s="37"/>
      <c r="H3" s="37" t="s">
        <v>137</v>
      </c>
      <c r="I3" s="37"/>
      <c r="J3" s="37"/>
      <c r="K3" s="37"/>
    </row>
    <row r="4" spans="2:11" x14ac:dyDescent="0.25">
      <c r="C4" s="23" t="s">
        <v>64</v>
      </c>
      <c r="D4" s="23"/>
      <c r="E4" s="23"/>
      <c r="I4" s="23" t="s">
        <v>64</v>
      </c>
      <c r="J4" s="23"/>
      <c r="K4" s="23"/>
    </row>
    <row r="5" spans="2:11" x14ac:dyDescent="0.25">
      <c r="B5" s="9" t="s">
        <v>127</v>
      </c>
      <c r="C5" s="22" t="s">
        <v>121</v>
      </c>
      <c r="D5" s="22" t="s">
        <v>122</v>
      </c>
      <c r="E5" s="22" t="s">
        <v>123</v>
      </c>
      <c r="H5" s="9" t="s">
        <v>88</v>
      </c>
      <c r="I5" s="22" t="s">
        <v>121</v>
      </c>
      <c r="J5" s="22" t="s">
        <v>122</v>
      </c>
      <c r="K5" s="22" t="s">
        <v>123</v>
      </c>
    </row>
    <row r="6" spans="2:11" x14ac:dyDescent="0.25">
      <c r="B6" s="3" t="s">
        <v>128</v>
      </c>
      <c r="H6" s="3" t="s">
        <v>128</v>
      </c>
    </row>
    <row r="7" spans="2:11" x14ac:dyDescent="0.25">
      <c r="B7" t="s">
        <v>86</v>
      </c>
      <c r="C7" s="4">
        <f>'Qtrly Balance Sheet'!M4</f>
        <v>2537557.0158730149</v>
      </c>
      <c r="D7" s="4">
        <f>C15</f>
        <v>2537557.0158730149</v>
      </c>
      <c r="E7" s="4">
        <f>D15</f>
        <v>2537557.0158730149</v>
      </c>
      <c r="H7" t="s">
        <v>91</v>
      </c>
      <c r="I7" s="4">
        <f>'Qtrly Balance Sheet'!M21</f>
        <v>767951</v>
      </c>
      <c r="J7" s="4">
        <f>I19</f>
        <v>767951</v>
      </c>
      <c r="K7" s="4">
        <f>J19</f>
        <v>767951</v>
      </c>
    </row>
    <row r="8" spans="2:11" x14ac:dyDescent="0.25">
      <c r="B8" t="s">
        <v>87</v>
      </c>
      <c r="C8" s="4">
        <v>0</v>
      </c>
      <c r="D8" s="4">
        <f>C16</f>
        <v>4000000</v>
      </c>
      <c r="E8" s="4">
        <f>D16</f>
        <v>4000000</v>
      </c>
      <c r="H8" t="s">
        <v>93</v>
      </c>
      <c r="I8" s="4">
        <v>0</v>
      </c>
      <c r="J8" s="4">
        <f>I20</f>
        <v>1856386</v>
      </c>
      <c r="K8" s="4">
        <f>J20</f>
        <v>1856386</v>
      </c>
    </row>
    <row r="9" spans="2:11" x14ac:dyDescent="0.25">
      <c r="B9" s="9" t="s">
        <v>130</v>
      </c>
      <c r="C9" s="40">
        <f>SUM(C7:C8)</f>
        <v>2537557.0158730149</v>
      </c>
      <c r="D9" s="40">
        <f>SUM(D7:D8)</f>
        <v>6537557.0158730149</v>
      </c>
      <c r="E9" s="40">
        <f>SUM(E7:E8)</f>
        <v>6537557.0158730149</v>
      </c>
      <c r="H9" s="9" t="s">
        <v>130</v>
      </c>
      <c r="I9" s="40">
        <f>SUM(I7:I8)</f>
        <v>767951</v>
      </c>
      <c r="J9" s="40">
        <f>SUM(J7:J8)</f>
        <v>2624337</v>
      </c>
      <c r="K9" s="40">
        <f>SUM(K7:K8)</f>
        <v>2624337</v>
      </c>
    </row>
    <row r="10" spans="2:11" x14ac:dyDescent="0.25">
      <c r="B10" s="3" t="s">
        <v>134</v>
      </c>
      <c r="C10" s="4"/>
      <c r="H10" s="3" t="s">
        <v>93</v>
      </c>
      <c r="I10" s="4"/>
    </row>
    <row r="11" spans="2:11" x14ac:dyDescent="0.25">
      <c r="B11" t="s">
        <v>86</v>
      </c>
      <c r="C11" s="4">
        <v>0</v>
      </c>
      <c r="D11" s="4">
        <v>0</v>
      </c>
      <c r="E11" s="4">
        <v>0</v>
      </c>
      <c r="H11" t="s">
        <v>91</v>
      </c>
      <c r="I11" s="4">
        <v>0</v>
      </c>
      <c r="J11" s="4">
        <v>0</v>
      </c>
      <c r="K11" s="4">
        <v>0</v>
      </c>
    </row>
    <row r="12" spans="2:11" x14ac:dyDescent="0.25">
      <c r="B12" t="s">
        <v>87</v>
      </c>
      <c r="C12" s="4">
        <f>'Forecast Assumptions'!B15</f>
        <v>4000000</v>
      </c>
      <c r="D12" s="4">
        <v>0</v>
      </c>
      <c r="E12" s="4">
        <v>0</v>
      </c>
      <c r="H12" t="s">
        <v>93</v>
      </c>
      <c r="I12" s="4">
        <f>'Forecast Assumptions'!B20</f>
        <v>1856386</v>
      </c>
      <c r="J12" s="4">
        <v>0</v>
      </c>
      <c r="K12" s="4">
        <v>0</v>
      </c>
    </row>
    <row r="13" spans="2:11" x14ac:dyDescent="0.25">
      <c r="B13" s="9" t="s">
        <v>131</v>
      </c>
      <c r="C13" s="40">
        <f>SUM(C11:C12)</f>
        <v>4000000</v>
      </c>
      <c r="D13" s="40">
        <f>SUM(D11:D12)</f>
        <v>0</v>
      </c>
      <c r="E13" s="40">
        <f>SUM(E11:E12)</f>
        <v>0</v>
      </c>
      <c r="H13" s="9" t="s">
        <v>138</v>
      </c>
      <c r="I13" s="40">
        <f>SUM(I11:I12)</f>
        <v>1856386</v>
      </c>
      <c r="J13" s="40">
        <f>SUM(J11:J12)</f>
        <v>0</v>
      </c>
      <c r="K13" s="40">
        <f>SUM(K11:K12)</f>
        <v>0</v>
      </c>
    </row>
    <row r="14" spans="2:11" x14ac:dyDescent="0.25">
      <c r="B14" s="3" t="s">
        <v>132</v>
      </c>
      <c r="C14" s="4"/>
      <c r="H14" s="3" t="s">
        <v>139</v>
      </c>
      <c r="I14" s="4"/>
    </row>
    <row r="15" spans="2:11" x14ac:dyDescent="0.25">
      <c r="B15" t="s">
        <v>86</v>
      </c>
      <c r="C15" s="4">
        <f>C7+C11</f>
        <v>2537557.0158730149</v>
      </c>
      <c r="D15" s="4">
        <f>D7+D11</f>
        <v>2537557.0158730149</v>
      </c>
      <c r="E15" s="4">
        <f>E7+E11</f>
        <v>2537557.0158730149</v>
      </c>
      <c r="H15" t="s">
        <v>91</v>
      </c>
      <c r="I15" s="4">
        <v>0</v>
      </c>
      <c r="J15" s="4">
        <v>0</v>
      </c>
      <c r="K15" s="4">
        <v>0</v>
      </c>
    </row>
    <row r="16" spans="2:11" x14ac:dyDescent="0.25">
      <c r="B16" t="s">
        <v>87</v>
      </c>
      <c r="C16" s="4">
        <f>C8+C12</f>
        <v>4000000</v>
      </c>
      <c r="D16" s="4">
        <f>D8+D12</f>
        <v>4000000</v>
      </c>
      <c r="E16" s="4">
        <f>E8+E12</f>
        <v>4000000</v>
      </c>
      <c r="H16" t="s">
        <v>93</v>
      </c>
      <c r="I16" s="4">
        <v>0</v>
      </c>
      <c r="J16" s="4">
        <v>0</v>
      </c>
      <c r="K16" s="4">
        <v>0</v>
      </c>
    </row>
    <row r="17" spans="2:11" x14ac:dyDescent="0.25">
      <c r="B17" s="9" t="s">
        <v>133</v>
      </c>
      <c r="C17" s="40">
        <f>SUM(C15:C16)</f>
        <v>6537557.0158730149</v>
      </c>
      <c r="D17" s="40">
        <f>SUM(D15:D16)</f>
        <v>6537557.0158730149</v>
      </c>
      <c r="E17" s="40">
        <f>SUM(E15:E16)</f>
        <v>6537557.0158730149</v>
      </c>
      <c r="H17" s="9" t="s">
        <v>140</v>
      </c>
      <c r="I17" s="40">
        <f>SUM(I15:I16)</f>
        <v>0</v>
      </c>
      <c r="J17" s="40">
        <f>SUM(J15:J16)</f>
        <v>0</v>
      </c>
      <c r="K17" s="40">
        <f>SUM(K15:K16)</f>
        <v>0</v>
      </c>
    </row>
    <row r="18" spans="2:11" x14ac:dyDescent="0.25">
      <c r="C18" s="4"/>
      <c r="H18" s="42" t="s">
        <v>132</v>
      </c>
      <c r="I18" s="4"/>
    </row>
    <row r="19" spans="2:11" x14ac:dyDescent="0.25">
      <c r="B19" s="9" t="s">
        <v>135</v>
      </c>
      <c r="C19" s="40"/>
      <c r="D19" s="36"/>
      <c r="E19" s="36"/>
      <c r="H19" t="s">
        <v>91</v>
      </c>
      <c r="I19" s="4">
        <f>I7+I11-I15</f>
        <v>767951</v>
      </c>
      <c r="J19" s="4">
        <f>J7+J11-J15</f>
        <v>767951</v>
      </c>
      <c r="K19" s="4">
        <f>K7+K11-K15</f>
        <v>767951</v>
      </c>
    </row>
    <row r="20" spans="2:11" x14ac:dyDescent="0.25">
      <c r="B20" s="3" t="s">
        <v>128</v>
      </c>
      <c r="C20" s="4"/>
      <c r="H20" t="s">
        <v>93</v>
      </c>
      <c r="I20" s="4">
        <f>I8+I12-I16</f>
        <v>1856386</v>
      </c>
      <c r="J20" s="4">
        <f>J8+J12-J16</f>
        <v>1856386</v>
      </c>
      <c r="K20" s="4">
        <f>K8+K12-K16</f>
        <v>1856386</v>
      </c>
    </row>
    <row r="21" spans="2:11" x14ac:dyDescent="0.25">
      <c r="B21" t="s">
        <v>86</v>
      </c>
      <c r="C21" s="4">
        <v>0</v>
      </c>
      <c r="D21" s="4">
        <f>C29</f>
        <v>422926.16931216919</v>
      </c>
      <c r="E21" s="4">
        <f>D29</f>
        <v>845852.33862433839</v>
      </c>
      <c r="H21" s="3" t="s">
        <v>133</v>
      </c>
      <c r="I21" s="4">
        <f>SUM(I19:I20)</f>
        <v>2624337</v>
      </c>
      <c r="J21" s="4">
        <f>SUM(J19:J20)</f>
        <v>2624337</v>
      </c>
      <c r="K21" s="4">
        <f>SUM(K19:K20)</f>
        <v>2624337</v>
      </c>
    </row>
    <row r="22" spans="2:11" x14ac:dyDescent="0.25">
      <c r="B22" t="s">
        <v>87</v>
      </c>
      <c r="C22" s="4">
        <v>0</v>
      </c>
      <c r="D22" s="4">
        <f>C30</f>
        <v>500000</v>
      </c>
      <c r="E22" s="4">
        <f>D30</f>
        <v>1000000</v>
      </c>
      <c r="I22" s="4"/>
      <c r="J22" s="4"/>
      <c r="K22" s="4"/>
    </row>
    <row r="23" spans="2:11" x14ac:dyDescent="0.25">
      <c r="B23" s="9" t="s">
        <v>130</v>
      </c>
      <c r="C23" s="40">
        <f>SUM(C21:C22)</f>
        <v>0</v>
      </c>
      <c r="D23" s="40">
        <f>SUM(D21:D22)</f>
        <v>922926.16931216919</v>
      </c>
      <c r="E23" s="40">
        <f>SUM(E21:E22)</f>
        <v>1845852.3386243384</v>
      </c>
      <c r="H23" s="9" t="s">
        <v>141</v>
      </c>
      <c r="I23" s="36"/>
      <c r="J23" s="36"/>
      <c r="K23" s="36"/>
    </row>
    <row r="24" spans="2:11" x14ac:dyDescent="0.25">
      <c r="B24" s="3" t="s">
        <v>136</v>
      </c>
      <c r="C24" s="4"/>
      <c r="H24" s="3" t="s">
        <v>128</v>
      </c>
    </row>
    <row r="25" spans="2:11" x14ac:dyDescent="0.25">
      <c r="B25" t="s">
        <v>86</v>
      </c>
      <c r="C25" s="4">
        <f>C15/'Forecast Assumptions'!$C14*3</f>
        <v>422926.16931216919</v>
      </c>
      <c r="D25" s="4">
        <f>D15/'Forecast Assumptions'!$C14*3</f>
        <v>422926.16931216919</v>
      </c>
      <c r="E25" s="4">
        <f>E15/'Forecast Assumptions'!$C14*3</f>
        <v>422926.16931216919</v>
      </c>
      <c r="H25" t="s">
        <v>91</v>
      </c>
      <c r="I25">
        <v>0</v>
      </c>
      <c r="J25" s="4">
        <f>I29</f>
        <v>9474.5954624999995</v>
      </c>
      <c r="K25" s="4">
        <f>J29</f>
        <v>9474.5954624999995</v>
      </c>
    </row>
    <row r="26" spans="2:11" x14ac:dyDescent="0.25">
      <c r="B26" t="s">
        <v>87</v>
      </c>
      <c r="C26" s="4">
        <f>C16/'Forecast Assumptions'!$C15*3</f>
        <v>500000</v>
      </c>
      <c r="D26" s="4">
        <f>D16/'Forecast Assumptions'!$C15*3</f>
        <v>500000</v>
      </c>
      <c r="E26" s="4">
        <f>E16/'Forecast Assumptions'!$C15*3</f>
        <v>500000</v>
      </c>
      <c r="H26" t="s">
        <v>93</v>
      </c>
      <c r="I26">
        <v>0</v>
      </c>
      <c r="J26" s="4">
        <f>I30</f>
        <v>34621.598899999997</v>
      </c>
      <c r="K26" s="4">
        <f>J30</f>
        <v>34621.598899999997</v>
      </c>
    </row>
    <row r="27" spans="2:11" x14ac:dyDescent="0.25">
      <c r="B27" s="9" t="s">
        <v>131</v>
      </c>
      <c r="C27" s="40">
        <f>SUM(C25:C26)</f>
        <v>922926.16931216919</v>
      </c>
      <c r="D27" s="40">
        <f>SUM(D25:D26)</f>
        <v>922926.16931216919</v>
      </c>
      <c r="E27" s="40">
        <f>SUM(E25:E26)</f>
        <v>922926.16931216919</v>
      </c>
      <c r="H27" s="9" t="s">
        <v>130</v>
      </c>
      <c r="I27" s="36">
        <f>SUM(I25:I26)</f>
        <v>0</v>
      </c>
      <c r="J27" s="40">
        <f>SUM(J25:J26)</f>
        <v>44096.194362499999</v>
      </c>
      <c r="K27" s="40">
        <f>SUM(K25:K26)</f>
        <v>44096.194362499999</v>
      </c>
    </row>
    <row r="28" spans="2:11" x14ac:dyDescent="0.25">
      <c r="B28" s="3" t="s">
        <v>132</v>
      </c>
      <c r="C28" s="4"/>
      <c r="H28" s="42" t="s">
        <v>142</v>
      </c>
    </row>
    <row r="29" spans="2:11" x14ac:dyDescent="0.25">
      <c r="B29" t="s">
        <v>86</v>
      </c>
      <c r="C29" s="4">
        <f>C21+C25</f>
        <v>422926.16931216919</v>
      </c>
      <c r="D29" s="4">
        <f>D21+D25</f>
        <v>845852.33862433839</v>
      </c>
      <c r="E29" s="4">
        <f>E21+E25</f>
        <v>1268778.5079365075</v>
      </c>
      <c r="H29" t="s">
        <v>91</v>
      </c>
      <c r="I29" s="4">
        <f>I19*'Forecast Assumptions'!$C19/12*3</f>
        <v>9474.5954624999995</v>
      </c>
      <c r="J29" s="4">
        <f>J19*'Forecast Assumptions'!$C19/12*3</f>
        <v>9474.5954624999995</v>
      </c>
      <c r="K29" s="4">
        <f>K19*'Forecast Assumptions'!$C19/12*3</f>
        <v>9474.5954624999995</v>
      </c>
    </row>
    <row r="30" spans="2:11" x14ac:dyDescent="0.25">
      <c r="B30" t="s">
        <v>87</v>
      </c>
      <c r="C30" s="4">
        <f>C22+C26</f>
        <v>500000</v>
      </c>
      <c r="D30" s="4">
        <f>D22+D26</f>
        <v>1000000</v>
      </c>
      <c r="E30" s="4">
        <f>E22+E26</f>
        <v>1500000</v>
      </c>
      <c r="H30" t="s">
        <v>93</v>
      </c>
      <c r="I30" s="4">
        <f>I20*'Forecast Assumptions'!$C20/12*3</f>
        <v>34621.598899999997</v>
      </c>
      <c r="J30" s="4">
        <f>J20*'Forecast Assumptions'!$C20/12*3</f>
        <v>34621.598899999997</v>
      </c>
      <c r="K30" s="4">
        <f>K20*'Forecast Assumptions'!$C20/12*3</f>
        <v>34621.598899999997</v>
      </c>
    </row>
    <row r="31" spans="2:11" x14ac:dyDescent="0.25">
      <c r="B31" s="9" t="s">
        <v>133</v>
      </c>
      <c r="C31" s="40">
        <f>SUM(C29:C30)</f>
        <v>922926.16931216919</v>
      </c>
      <c r="D31" s="40">
        <f>SUM(D29:D30)</f>
        <v>1845852.3386243384</v>
      </c>
      <c r="E31" s="40">
        <f>SUM(E29:E30)</f>
        <v>2768778.5079365075</v>
      </c>
      <c r="H31" s="9" t="s">
        <v>143</v>
      </c>
      <c r="I31" s="40">
        <f>SUM(I29:I30)</f>
        <v>44096.194362499999</v>
      </c>
      <c r="J31" s="40">
        <f t="shared" ref="J31:K31" si="0">SUM(J29:J30)</f>
        <v>44096.194362499999</v>
      </c>
      <c r="K31" s="40">
        <f t="shared" si="0"/>
        <v>44096.194362499999</v>
      </c>
    </row>
    <row r="32" spans="2:11" x14ac:dyDescent="0.25">
      <c r="C32" s="4"/>
    </row>
  </sheetData>
  <mergeCells count="4">
    <mergeCell ref="C4:E4"/>
    <mergeCell ref="B3:E3"/>
    <mergeCell ref="H3:K3"/>
    <mergeCell ref="I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</vt:lpstr>
      <vt:lpstr>Description</vt:lpstr>
      <vt:lpstr>P&amp;L Vertical Analysis</vt:lpstr>
      <vt:lpstr>P&amp;L Horizontal Analysis</vt:lpstr>
      <vt:lpstr>Forecast Assumptions</vt:lpstr>
      <vt:lpstr>P&amp;L Forecast</vt:lpstr>
      <vt:lpstr>Balance Sheet Forecast</vt:lpstr>
      <vt:lpstr>Cash Flow Forecast</vt:lpstr>
      <vt:lpstr>FA_DP_LN_IN Forecast</vt:lpstr>
      <vt:lpstr>Equity &amp; Dividend Forecast</vt:lpstr>
      <vt:lpstr>Collection &amp; Payment Forecast</vt:lpstr>
      <vt:lpstr>Qtrly P&amp;L</vt:lpstr>
      <vt:lpstr>Qtrly 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iamGYAN</dc:creator>
  <cp:lastModifiedBy>Gyan Ranjan</cp:lastModifiedBy>
  <dcterms:created xsi:type="dcterms:W3CDTF">2015-06-05T18:17:20Z</dcterms:created>
  <dcterms:modified xsi:type="dcterms:W3CDTF">2024-05-10T12:18:52Z</dcterms:modified>
</cp:coreProperties>
</file>