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JupyterPython\rent_tool\"/>
    </mc:Choice>
  </mc:AlternateContent>
  <xr:revisionPtr revIDLastSave="0" documentId="13_ncr:1_{20C82A6F-CD31-474C-93D7-63DE027F3E50}" xr6:coauthVersionLast="47" xr6:coauthVersionMax="47" xr10:uidLastSave="{00000000-0000-0000-0000-000000000000}"/>
  <bookViews>
    <workbookView xWindow="-105" yWindow="0" windowWidth="29010" windowHeight="23385" activeTab="1" xr2:uid="{00000000-000D-0000-FFFF-FFFF00000000}"/>
  </bookViews>
  <sheets>
    <sheet name="DB" sheetId="1" r:id="rId1"/>
    <sheet name="Status" sheetId="2" r:id="rId2"/>
    <sheet name="electricity" sheetId="5" r:id="rId3"/>
    <sheet name="Transactions" sheetId="3" r:id="rId4"/>
    <sheet name="PendingSettlement" sheetId="7" r:id="rId5"/>
    <sheet name="FinalSettlement" sheetId="6" r:id="rId6"/>
    <sheet name="new_resident" sheetId="8" r:id="rId7"/>
    <sheet name="new_elect" sheetId="9" r:id="rId8"/>
    <sheet name="rough" sheetId="4" r:id="rId9"/>
    <sheet name="test_tran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1" i="2"/>
  <c r="D52" i="2"/>
  <c r="D53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1" i="2"/>
  <c r="M52" i="2"/>
  <c r="M53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1" i="2"/>
  <c r="L52" i="2"/>
  <c r="L53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1" i="2"/>
  <c r="K52" i="2"/>
  <c r="K53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1" i="2"/>
  <c r="J52" i="2"/>
  <c r="J53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1" i="2"/>
  <c r="I52" i="2"/>
  <c r="I53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1" i="2"/>
  <c r="H52" i="2"/>
  <c r="H53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1" i="2"/>
  <c r="G52" i="2"/>
  <c r="G53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1" i="2"/>
  <c r="F52" i="2"/>
  <c r="F53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1" i="2"/>
  <c r="E52" i="2"/>
  <c r="E53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</calcChain>
</file>

<file path=xl/sharedStrings.xml><?xml version="1.0" encoding="utf-8"?>
<sst xmlns="http://schemas.openxmlformats.org/spreadsheetml/2006/main" count="1539" uniqueCount="820">
  <si>
    <t>Name</t>
  </si>
  <si>
    <t>Email</t>
  </si>
  <si>
    <t>Course</t>
  </si>
  <si>
    <t>Batch</t>
  </si>
  <si>
    <t>Rent</t>
  </si>
  <si>
    <t>Deposit</t>
  </si>
  <si>
    <t>201A</t>
  </si>
  <si>
    <t>1A</t>
  </si>
  <si>
    <t>1B</t>
  </si>
  <si>
    <t>2A</t>
  </si>
  <si>
    <t>2B</t>
  </si>
  <si>
    <t>3A</t>
  </si>
  <si>
    <t>3B</t>
  </si>
  <si>
    <t>3C</t>
  </si>
  <si>
    <t>4A</t>
  </si>
  <si>
    <t>4B</t>
  </si>
  <si>
    <t>5A</t>
  </si>
  <si>
    <t>5B</t>
  </si>
  <si>
    <t>5C</t>
  </si>
  <si>
    <t>6A</t>
  </si>
  <si>
    <t>6B</t>
  </si>
  <si>
    <t>7A</t>
  </si>
  <si>
    <t>7B</t>
  </si>
  <si>
    <t>8A</t>
  </si>
  <si>
    <t>8B</t>
  </si>
  <si>
    <t>9A</t>
  </si>
  <si>
    <t>9B</t>
  </si>
  <si>
    <t>9C</t>
  </si>
  <si>
    <t>10A</t>
  </si>
  <si>
    <t>10B</t>
  </si>
  <si>
    <t>10C</t>
  </si>
  <si>
    <t>11A</t>
  </si>
  <si>
    <t>11B</t>
  </si>
  <si>
    <t>201B</t>
  </si>
  <si>
    <t>202A</t>
  </si>
  <si>
    <t>202B</t>
  </si>
  <si>
    <t>203A</t>
  </si>
  <si>
    <t>203B</t>
  </si>
  <si>
    <t>204A</t>
  </si>
  <si>
    <t>204B</t>
  </si>
  <si>
    <t>205A</t>
  </si>
  <si>
    <t>205B</t>
  </si>
  <si>
    <t>206A</t>
  </si>
  <si>
    <t>206B</t>
  </si>
  <si>
    <t>207A</t>
  </si>
  <si>
    <t>207B</t>
  </si>
  <si>
    <t>208A</t>
  </si>
  <si>
    <t>208B</t>
  </si>
  <si>
    <t>209A</t>
  </si>
  <si>
    <t>209B</t>
  </si>
  <si>
    <t>209C</t>
  </si>
  <si>
    <t>210A</t>
  </si>
  <si>
    <t>210B</t>
  </si>
  <si>
    <t>211A</t>
  </si>
  <si>
    <t>211B</t>
  </si>
  <si>
    <t>212A</t>
  </si>
  <si>
    <t>212B</t>
  </si>
  <si>
    <t>213A</t>
  </si>
  <si>
    <t>213B</t>
  </si>
  <si>
    <t>214A</t>
  </si>
  <si>
    <t>214B</t>
  </si>
  <si>
    <t>215A</t>
  </si>
  <si>
    <t>215B</t>
  </si>
  <si>
    <t>216A</t>
  </si>
  <si>
    <t>216B</t>
  </si>
  <si>
    <t>217A</t>
  </si>
  <si>
    <t>217B</t>
  </si>
  <si>
    <t>101A</t>
  </si>
  <si>
    <t>101B</t>
  </si>
  <si>
    <t>102A</t>
  </si>
  <si>
    <t>102B</t>
  </si>
  <si>
    <t>103A</t>
  </si>
  <si>
    <t>103B</t>
  </si>
  <si>
    <t>104A</t>
  </si>
  <si>
    <t>104B</t>
  </si>
  <si>
    <t>105A</t>
  </si>
  <si>
    <t>105B</t>
  </si>
  <si>
    <t>106A</t>
  </si>
  <si>
    <t>106B</t>
  </si>
  <si>
    <t>107A</t>
  </si>
  <si>
    <t>107B</t>
  </si>
  <si>
    <t>108A</t>
  </si>
  <si>
    <t>108B</t>
  </si>
  <si>
    <t>109A</t>
  </si>
  <si>
    <t>109B</t>
  </si>
  <si>
    <t>109C</t>
  </si>
  <si>
    <t>110A</t>
  </si>
  <si>
    <t>110B</t>
  </si>
  <si>
    <t>111A</t>
  </si>
  <si>
    <t>111B</t>
  </si>
  <si>
    <t>112A</t>
  </si>
  <si>
    <t>112B</t>
  </si>
  <si>
    <t>113A</t>
  </si>
  <si>
    <t>113B</t>
  </si>
  <si>
    <t>114A</t>
  </si>
  <si>
    <t>114B</t>
  </si>
  <si>
    <t>115A</t>
  </si>
  <si>
    <t>115B</t>
  </si>
  <si>
    <t>116A</t>
  </si>
  <si>
    <t>116B</t>
  </si>
  <si>
    <t>117A</t>
  </si>
  <si>
    <t>117B</t>
  </si>
  <si>
    <t>Govind Mohan Purohit</t>
  </si>
  <si>
    <t>Mohd. Sahil Khan</t>
  </si>
  <si>
    <t>Paramshiv jharwal</t>
  </si>
  <si>
    <t>shaurabh meghwal</t>
  </si>
  <si>
    <t>Vipin Meena</t>
  </si>
  <si>
    <t>Amit Kanojiya</t>
  </si>
  <si>
    <t>Jalaj Lohar</t>
  </si>
  <si>
    <t>Adish Singhal</t>
  </si>
  <si>
    <t>Tanishq Singhal</t>
  </si>
  <si>
    <t>Saket Gautam</t>
  </si>
  <si>
    <t>Chandrapal Singh</t>
  </si>
  <si>
    <t>Ishaan Paanchal</t>
  </si>
  <si>
    <t>Bhupendra Sharma</t>
  </si>
  <si>
    <t>Nitin Sharma</t>
  </si>
  <si>
    <t>Aayush Meena</t>
  </si>
  <si>
    <t>Aarav Choudhary</t>
  </si>
  <si>
    <t>Shourya Choudhary</t>
  </si>
  <si>
    <t>Sarthak Choudhary</t>
  </si>
  <si>
    <t>Vansh Meena</t>
  </si>
  <si>
    <t>Kapil Paliwal</t>
  </si>
  <si>
    <t>Praveen Joshi</t>
  </si>
  <si>
    <t>Jay Khandelwal</t>
  </si>
  <si>
    <t>Jitendra choudhary</t>
  </si>
  <si>
    <t>Mula Ram Soni</t>
  </si>
  <si>
    <t>Tanush Gawariya</t>
  </si>
  <si>
    <t>Tilak Basotiya</t>
  </si>
  <si>
    <t>Rudhransh Soni</t>
  </si>
  <si>
    <t>Aayush Pareek</t>
  </si>
  <si>
    <t>Amit Jain</t>
  </si>
  <si>
    <t>Shashank Goyal</t>
  </si>
  <si>
    <t>Suyash Gurajar</t>
  </si>
  <si>
    <t>Ratan Raj Jain</t>
  </si>
  <si>
    <t>Ruchir Choudhary</t>
  </si>
  <si>
    <t>Parag Pitaliya</t>
  </si>
  <si>
    <t>Jaivardhan Choudhary</t>
  </si>
  <si>
    <t>Siddarth Katta</t>
  </si>
  <si>
    <t>Gopal Soni</t>
  </si>
  <si>
    <t>Vivek Khandelwal</t>
  </si>
  <si>
    <t>Vivek kumar Meena</t>
  </si>
  <si>
    <t>Durgesh Kumar</t>
  </si>
  <si>
    <t>Madhav Mittal</t>
  </si>
  <si>
    <t>Govind Mittal</t>
  </si>
  <si>
    <t>Aditya Pratap Singh</t>
  </si>
  <si>
    <t>Deepanshu jat</t>
  </si>
  <si>
    <t>Mohit Choudhary</t>
  </si>
  <si>
    <t>Aarav Jain</t>
  </si>
  <si>
    <t>Siddharth patel</t>
  </si>
  <si>
    <t>Parth Agarwal</t>
  </si>
  <si>
    <t>Riddham Baheti</t>
  </si>
  <si>
    <t>Kushal Jain</t>
  </si>
  <si>
    <t>Harshit Sharma</t>
  </si>
  <si>
    <t>Suraj Meena</t>
  </si>
  <si>
    <t>Aditya Bohra</t>
  </si>
  <si>
    <t>Ashok Ranwa</t>
  </si>
  <si>
    <t>Suryanshu Ganvir</t>
  </si>
  <si>
    <t>Jagdish Dewasi</t>
  </si>
  <si>
    <t>Gautam Daryani</t>
  </si>
  <si>
    <t>Harshvardhan Singh</t>
  </si>
  <si>
    <t>Akshat Khandelwal</t>
  </si>
  <si>
    <t>Kamlesh Mewara</t>
  </si>
  <si>
    <t>Neeraj Meena</t>
  </si>
  <si>
    <t>Kuldeep Singh</t>
  </si>
  <si>
    <t>Pulkit Gurjar</t>
  </si>
  <si>
    <t>Harshit Asrani</t>
  </si>
  <si>
    <t>Mayank Asrani</t>
  </si>
  <si>
    <t>Prithivi singh</t>
  </si>
  <si>
    <t>Devesh Bansal</t>
  </si>
  <si>
    <t>Prince</t>
  </si>
  <si>
    <t>Parth Asrani</t>
  </si>
  <si>
    <t>Yash Gainani</t>
  </si>
  <si>
    <t>Purushottam</t>
  </si>
  <si>
    <t>Shashi Yadav</t>
  </si>
  <si>
    <t>Garvit Gupta</t>
  </si>
  <si>
    <t>Hitharth Jain</t>
  </si>
  <si>
    <t>Yuvraj Vashishitha</t>
  </si>
  <si>
    <t>Ankit Kumar Meena</t>
  </si>
  <si>
    <t>Pranav Rajput</t>
  </si>
  <si>
    <t>Daksh Vashistha</t>
  </si>
  <si>
    <t>Aayush Jain</t>
  </si>
  <si>
    <t>Bhavya Jain</t>
  </si>
  <si>
    <t>Siddarth Sharma</t>
  </si>
  <si>
    <t>Dhruv Garg</t>
  </si>
  <si>
    <t>Hardik Bang</t>
  </si>
  <si>
    <t>Argham Jain</t>
  </si>
  <si>
    <t>Gantavya Bansal</t>
  </si>
  <si>
    <t>Tanmay Sachdeva</t>
  </si>
  <si>
    <t>Rahul Ganguly</t>
  </si>
  <si>
    <t>Shivansh Joshi</t>
  </si>
  <si>
    <t>Shashi Kumar Meena</t>
  </si>
  <si>
    <t>meenaseema9101@gmail.com</t>
  </si>
  <si>
    <t>Aman Vihar Colony, Near Kalyan VID Peath, Dausa Khurd, Dausa (Raj.) 303303</t>
  </si>
  <si>
    <t>Surya Nagar</t>
  </si>
  <si>
    <t>Jee - Main</t>
  </si>
  <si>
    <t>FS07</t>
  </si>
  <si>
    <t>Aakash Institute</t>
  </si>
  <si>
    <t>Shashi Kumar</t>
  </si>
  <si>
    <t>father</t>
  </si>
  <si>
    <t>Kunjbihari Sharma</t>
  </si>
  <si>
    <t>Bhat Mohalla, Tehsile Sangod, Kanwas, Kota (Raj.) 325602</t>
  </si>
  <si>
    <t>Spring Board Acadamy</t>
  </si>
  <si>
    <t>RAS</t>
  </si>
  <si>
    <t>B-13</t>
  </si>
  <si>
    <t>Gajendra Singh Rajpurohit</t>
  </si>
  <si>
    <t>chandrapalrajpurohit15@gmail.com</t>
  </si>
  <si>
    <t>204, Usha Puri Gate, Sumerpur, Pali (Raj. ) 306902</t>
  </si>
  <si>
    <t>Drishti</t>
  </si>
  <si>
    <t>Harsh Tower , Tonk Road</t>
  </si>
  <si>
    <t>IAS</t>
  </si>
  <si>
    <t>EF - 04</t>
  </si>
  <si>
    <t>Sanjay Panchal</t>
  </si>
  <si>
    <t>Indra Colony, Dungarpur, (Raj.) 314001</t>
  </si>
  <si>
    <t>Riddhi Siddhi Choaraha, Gopalpura</t>
  </si>
  <si>
    <t>F-8</t>
  </si>
  <si>
    <t>Lata Panchal</t>
  </si>
  <si>
    <t>Mother</t>
  </si>
  <si>
    <t>Subhash Nagar, Dungarpur</t>
  </si>
  <si>
    <t>Laxman Lal Paliwal</t>
  </si>
  <si>
    <t>Paliwalkapil80@gmail.com</t>
  </si>
  <si>
    <t>Brahmanon ka Kherwara, Dist Udaipur, (Raj.) 313702</t>
  </si>
  <si>
    <t>Upsc</t>
  </si>
  <si>
    <t>Brother</t>
  </si>
  <si>
    <t>Jaipur</t>
  </si>
  <si>
    <t>Durga Shankar Joshi</t>
  </si>
  <si>
    <t>Praveenjoshi@gmail.com</t>
  </si>
  <si>
    <t>VTC: Godana, PO: Godana, Sub Dist. - Jhadol, Dist - Udaipur (Raj.) 313702</t>
  </si>
  <si>
    <t>Kalam Institute</t>
  </si>
  <si>
    <t>Jhalak Joshi</t>
  </si>
  <si>
    <t>Udaipur</t>
  </si>
  <si>
    <t>Suresh Gawaria</t>
  </si>
  <si>
    <t>Sumanlata0786@gmail.com</t>
  </si>
  <si>
    <t>Power House ke paas, Shivaji Nagar, Dudu, Jaipur (Raj.) 303008</t>
  </si>
  <si>
    <t>Allen</t>
  </si>
  <si>
    <t>NEET</t>
  </si>
  <si>
    <t>Leadher</t>
  </si>
  <si>
    <t>Sopona</t>
  </si>
  <si>
    <t>Masi Ji</t>
  </si>
  <si>
    <t>Near Dudu</t>
  </si>
  <si>
    <t>Vinod Kumar Pareek</t>
  </si>
  <si>
    <t>vinodkumarpareek0325@gmail.com</t>
  </si>
  <si>
    <t>Pareek Mohalla, Sangram Garh, Bhilwara, Sangramgarh (Raj.) 311204</t>
  </si>
  <si>
    <t>Vinod kumar Pareek</t>
  </si>
  <si>
    <t>Sangramgarh , tehsile - Ashinad, Bhilwara (Raj.) 311204</t>
  </si>
  <si>
    <t>Devesh Kumar Khandelwal</t>
  </si>
  <si>
    <t>Nahar Road, Gangapur,, Sawai Madhopur, (Raj.) 322201</t>
  </si>
  <si>
    <t>Shyam sunder Moond</t>
  </si>
  <si>
    <t>ssmoond0@gmail.com</t>
  </si>
  <si>
    <t>649, Near Thakur ji ka mandir, Ward No. 8, 11 DLP, Hanumangarh (Raj. ) 335064</t>
  </si>
  <si>
    <t>TR01</t>
  </si>
  <si>
    <t>Avadh</t>
  </si>
  <si>
    <t>Ajay Soni</t>
  </si>
  <si>
    <t>iinusoni360@gmail.com</t>
  </si>
  <si>
    <t>27, Kamla Kunj, Mahadev Dagdi Nagar, Beawar, Ajmer (Raj.) 305901</t>
  </si>
  <si>
    <t xml:space="preserve">Narayana </t>
  </si>
  <si>
    <t>Ashok Soni</t>
  </si>
  <si>
    <t>D-41, Ambabari , Jaipur (Raj.)</t>
  </si>
  <si>
    <t>Dhup Singh Meena</t>
  </si>
  <si>
    <t>9004415444vivek@gmail.com</t>
  </si>
  <si>
    <t>Kariri, karauli (Raj.) 321611</t>
  </si>
  <si>
    <t>PW</t>
  </si>
  <si>
    <t>Pradeep Meena</t>
  </si>
  <si>
    <t>Sattwan bhawan 3 Suman enclove E , block Jagatpura, Keshar Vihar</t>
  </si>
  <si>
    <t>Devendra Kumar Jain</t>
  </si>
  <si>
    <t>aaravjain121231@gmail.com</t>
  </si>
  <si>
    <t>Lawa, tehsil - Malpura, Lawa, Tonk (Raj. ) 304504</t>
  </si>
  <si>
    <t>Gopalpura</t>
  </si>
  <si>
    <t>IIT - JEE</t>
  </si>
  <si>
    <t>Saloni Jain</t>
  </si>
  <si>
    <t>Sister</t>
  </si>
  <si>
    <t>Parashar Bus derwie, 80 feet Road, Mahesh Nagar Jaipur</t>
  </si>
  <si>
    <t>Bharat Bhushan Sachdeva</t>
  </si>
  <si>
    <t>A-174, Karmchari Colony , Alwar (Raj.) 301001</t>
  </si>
  <si>
    <t>KD Campus</t>
  </si>
  <si>
    <t>SSC</t>
  </si>
  <si>
    <t>Aashi Sachdeva</t>
  </si>
  <si>
    <t>Bua</t>
  </si>
  <si>
    <t>Jatin's Ritchen Mansarovar</t>
  </si>
  <si>
    <t>Ashok kumar sharma</t>
  </si>
  <si>
    <t>dakshvashistha550@gmail.com</t>
  </si>
  <si>
    <t>word No. 19 Sharma Sadan, Near collage, adarsh colony, Lachhmangarh, Sikar (Raj. ) 332311</t>
  </si>
  <si>
    <t xml:space="preserve">JEE  </t>
  </si>
  <si>
    <t>Madhav Vashistha</t>
  </si>
  <si>
    <t>Pilani (Raj.)</t>
  </si>
  <si>
    <t>Suresh Chand Meena</t>
  </si>
  <si>
    <t>scmeenaktp75@gmail.com</t>
  </si>
  <si>
    <t>Amai road, Near Hans School - Kotputli, Tahsil - Kotputli, Jaipur(Raj.) 303108</t>
  </si>
  <si>
    <t>Adesh Bidhuri</t>
  </si>
  <si>
    <t>Friend</t>
  </si>
  <si>
    <t>Pratap Nagar</t>
  </si>
  <si>
    <t>Paras Kumar Jain</t>
  </si>
  <si>
    <t>158, Indra Colony , RLY Stand, Malpura, Tonk (Raj.) 304502</t>
  </si>
  <si>
    <t>RM-1</t>
  </si>
  <si>
    <t>Rajendra Singh</t>
  </si>
  <si>
    <t>hrs18@gmail.com</t>
  </si>
  <si>
    <t>Qwatar No. 372-A, Guard Colony, Phulera, Jaipur(Raj.) 303338</t>
  </si>
  <si>
    <t>TR09</t>
  </si>
  <si>
    <t>Dependra Singh</t>
  </si>
  <si>
    <t>NRI Colony Jaipur</t>
  </si>
  <si>
    <t>Kamal Kishor Bang</t>
  </si>
  <si>
    <t>Maniharo ka Mohalla, Ren, Nagaur (Raj.) 341514</t>
  </si>
  <si>
    <t>Ankit Jain</t>
  </si>
  <si>
    <t>arghamjain6@gmail.com</t>
  </si>
  <si>
    <t>Panch Maha Street, Braham Akhara, Todaraisingh (rural), Tonarai Singh, Tonk (Raj.) 304505</t>
  </si>
  <si>
    <t>NI - C</t>
  </si>
  <si>
    <t>Dr. Abishek Jain</t>
  </si>
  <si>
    <t>Mama</t>
  </si>
  <si>
    <t>S1 Shree Vidya Appartment, Girdhar Marg, Near Tea Connect Caffee Malviya Nagar, Jaipur(Raj.) 302016</t>
  </si>
  <si>
    <t>Govind Kumar Bansal</t>
  </si>
  <si>
    <t>bansalgovind786@gmail.com</t>
  </si>
  <si>
    <t>Adarsh Colony, Vidhpith Road, Bharatpur (Raj.) 321406</t>
  </si>
  <si>
    <t>Mukesh Gupta</t>
  </si>
  <si>
    <t>Uncle</t>
  </si>
  <si>
    <t>993 Kisan Marg Barkat Nagar, Near Nitin School</t>
  </si>
  <si>
    <t>Rajesh Meena</t>
  </si>
  <si>
    <t>Village - Jeetawala, PO - Jeetawala, Dist -  Jaipur ( Raj.) 303012</t>
  </si>
  <si>
    <t>GCI</t>
  </si>
  <si>
    <t>JEE</t>
  </si>
  <si>
    <t>Target JEE</t>
  </si>
  <si>
    <t>Jay Singh Rathore</t>
  </si>
  <si>
    <t>Harsh Rathore</t>
  </si>
  <si>
    <t>Kalu Singh Rathore</t>
  </si>
  <si>
    <t>Dudu Road hero honda Shoroom ke Samne, Sanket Nagar Brijlal Nagar, Malpura, Tonk (Raj.) 304502</t>
  </si>
  <si>
    <t>E-4</t>
  </si>
  <si>
    <t>Father</t>
  </si>
  <si>
    <t>Malpura , Tonk (Raj.)</t>
  </si>
  <si>
    <t>Bhola Ram Dewasi</t>
  </si>
  <si>
    <t>dewasijagdish569@gmail.com</t>
  </si>
  <si>
    <t>Ward No. 3, Rebariyon Ka Vas , Balwana, Pali (Raj.) 306126</t>
  </si>
  <si>
    <t>i3</t>
  </si>
  <si>
    <t>Sachin choudhary</t>
  </si>
  <si>
    <t>Near Adj Court Bali</t>
  </si>
  <si>
    <t>Ashish Ganvir</t>
  </si>
  <si>
    <t>Suryanshuganvir@gmail.com</t>
  </si>
  <si>
    <t>Plot No. - 89B, Baroi Road, Behind Paras Nagar, Ashapura Nagar - 2, Mundra, Kachchh (Gujarat) 370421</t>
  </si>
  <si>
    <t>NIOS</t>
  </si>
  <si>
    <t>Raja Park</t>
  </si>
  <si>
    <t>10th Class</t>
  </si>
  <si>
    <t xml:space="preserve">Natoli Jain </t>
  </si>
  <si>
    <t>Anukampa Sky Lounge, Sanganer</t>
  </si>
  <si>
    <t>Hari Kishor Meena</t>
  </si>
  <si>
    <t>neerajmahar099@gmail.com</t>
  </si>
  <si>
    <t>Reethauli , Karauli (Raj.) 322234</t>
  </si>
  <si>
    <t>Narayan Niwas , Gopalpura</t>
  </si>
  <si>
    <t>Dhan Singh Meena</t>
  </si>
  <si>
    <t>F-18, C- Block, Mahesh Nagar</t>
  </si>
  <si>
    <t>Lajpat Rai</t>
  </si>
  <si>
    <t>gautamdaryani23@gmail.com</t>
  </si>
  <si>
    <t>Ward No. 23, Ricco Ind. Ariya, Khairthai, Alwar (Raj.) 301404</t>
  </si>
  <si>
    <t>Sahil Daryani</t>
  </si>
  <si>
    <t>Ricco industry Area, Khairthal, Alwar</t>
  </si>
  <si>
    <t>Shiv Kumar</t>
  </si>
  <si>
    <t>harshasrani646@gmail.com</t>
  </si>
  <si>
    <t>Anand Nagar Colony, Ward No. 22, Khairthal, Alwar (Raj.) 301404</t>
  </si>
  <si>
    <t>Diva Asrani</t>
  </si>
  <si>
    <t>Gujar Ghati , Near Jal Mahal</t>
  </si>
  <si>
    <t>Tikam Asrani</t>
  </si>
  <si>
    <t>mayankasrani48@gmail.com</t>
  </si>
  <si>
    <t>Ward No. 22, Anand Nagar Colony, Khaithal, Alwar (Raj.) 301404</t>
  </si>
  <si>
    <t>Varsha Asrani</t>
  </si>
  <si>
    <t>Aunty</t>
  </si>
  <si>
    <t>Anand Nagar Colony , Khairthal, Alwar (Raj.)</t>
  </si>
  <si>
    <t>Gyanedra Singh</t>
  </si>
  <si>
    <t>70, Pushpajanli Dwarka, Near Township, Mathura</t>
  </si>
  <si>
    <t>Dinesh Choudhary</t>
  </si>
  <si>
    <t>Harish Gianani</t>
  </si>
  <si>
    <t>yashgianani167@gmail.com</t>
  </si>
  <si>
    <t>2-BA-7, Housing Board Pawanpuri, Bikaner (Raj.) 334003</t>
  </si>
  <si>
    <t>Aatrash Nagar Market</t>
  </si>
  <si>
    <t>Mohan Taneja</t>
  </si>
  <si>
    <t>JiJa JI</t>
  </si>
  <si>
    <t>18, Angeera Nagar, Khatipura Road Jhotwara , Jaipur (Raj.)</t>
  </si>
  <si>
    <t>Paras Jain</t>
  </si>
  <si>
    <t>jain.paras5354@gmail.com</t>
  </si>
  <si>
    <t>669, Adarsh Nagar, Tonk (Raj.) 304001</t>
  </si>
  <si>
    <t>Shikher Jain</t>
  </si>
  <si>
    <t>Cousin</t>
  </si>
  <si>
    <t>Green Nagar Durgapura</t>
  </si>
  <si>
    <t>Sanjay Yadav</t>
  </si>
  <si>
    <t>yadavshashi35555@gmail.com</t>
  </si>
  <si>
    <t>Baman Thedi, PO - Birampur, Dist - Alwar (Raj.) 301411</t>
  </si>
  <si>
    <t>JEO</t>
  </si>
  <si>
    <t>Satpal Yadav</t>
  </si>
  <si>
    <t>Ashutosh Gupta</t>
  </si>
  <si>
    <t>agupta.malpura@gmail.com</t>
  </si>
  <si>
    <t>Naveen Mandi, ward No. 10, Malpura, Tonk (Raj.) 304502</t>
  </si>
  <si>
    <t>B49, 10B Scheme, Gopalpura Bypass, jaipur</t>
  </si>
  <si>
    <t>10Mi- GIC Nurture Phase</t>
  </si>
  <si>
    <t>Amit Kumar Gupta</t>
  </si>
  <si>
    <t>Flat No. 9122A, Block No. 31, Rangoli Gardans Panchyawala, Jaipur (Raj.) 302034</t>
  </si>
  <si>
    <t>Brij Mohan Purohit</t>
  </si>
  <si>
    <t>govindrojd1195@gmail.com</t>
  </si>
  <si>
    <t>Soniyana, Chittorgarh (Raj.) 312901</t>
  </si>
  <si>
    <t>B-15</t>
  </si>
  <si>
    <t>Soniyana, Chittorgarh(Raj.)</t>
  </si>
  <si>
    <t>Mohmmed Ayub Khan Zai</t>
  </si>
  <si>
    <t>63, Rajendra Basti, Zai Colony, Bali , Pali (Raj.) 306701</t>
  </si>
  <si>
    <t>Tabis</t>
  </si>
  <si>
    <t>Manserover Jaipur</t>
  </si>
  <si>
    <t>Udai Lal Meena</t>
  </si>
  <si>
    <t>2023-24</t>
  </si>
  <si>
    <t>Bhavesh Pujari</t>
  </si>
  <si>
    <t>Santosh Kanoujiya</t>
  </si>
  <si>
    <t>amitkanoujiya4710@gmail.com</t>
  </si>
  <si>
    <t>C-2, Mahalaxmi Welfare Society, Akurli Road, Janupada Vaibhav Nagar, Kandivali East Mumbai (Maharashtra)400101</t>
  </si>
  <si>
    <t>Akash Kanojia</t>
  </si>
  <si>
    <t>Mama ji</t>
  </si>
  <si>
    <t>Block - 74/2/5, Unit-3, Garden Reach Road, South Eastern Railway, Kolkata (west Bengal) 700043</t>
  </si>
  <si>
    <t>Pankaj Lohar</t>
  </si>
  <si>
    <t>PO - Nadiya, Tahsil - Galiyakot Nadiya, Dungarpur ( Raj.) 314030</t>
  </si>
  <si>
    <t>D1</t>
  </si>
  <si>
    <t>Anchal Lohar</t>
  </si>
  <si>
    <t>Rakesh Kumar Singhal</t>
  </si>
  <si>
    <t>adishsinghal240@gmail.com</t>
  </si>
  <si>
    <t>Ghosi Mohalla, Deoli, Tonk (Raj.) 304804</t>
  </si>
  <si>
    <t>New Aatish Market Metrostation</t>
  </si>
  <si>
    <t>FR09</t>
  </si>
  <si>
    <t>Muskan Singhal</t>
  </si>
  <si>
    <t>Alok Kumar Singhal</t>
  </si>
  <si>
    <t>singhaltanish48@gmail.com</t>
  </si>
  <si>
    <t>Taili Mohalla, Deoli, Tonk(Raj.) 304804</t>
  </si>
  <si>
    <t>Kumbha Marg Jaipur</t>
  </si>
  <si>
    <t>Rajendra Prasad Sharma</t>
  </si>
  <si>
    <t>rpchodhri7@gmail.com</t>
  </si>
  <si>
    <t>Sakat , Alwar (Raj.) 301408</t>
  </si>
  <si>
    <t>Sakat Tehsil - Rajgarh Alwar(Raj.)</t>
  </si>
  <si>
    <t>Dinesh kumar Sharma</t>
  </si>
  <si>
    <t>Village - Malokhar, Tehsil - Rajgarh, Bhuleri, Alwar (Raj.) 301409</t>
  </si>
  <si>
    <t>Rajindar Singh</t>
  </si>
  <si>
    <t>Totavara</t>
  </si>
  <si>
    <t>Om Prakash Meena</t>
  </si>
  <si>
    <t>ashumeena3377@gmail.com</t>
  </si>
  <si>
    <t>Ratanpura, Tonk, Sanwatgarh, (Raj.) 304803</t>
  </si>
  <si>
    <t>Jyoti Colony Deoli</t>
  </si>
  <si>
    <t>Anant Choudhary</t>
  </si>
  <si>
    <t>choudhary.anant1@gmail.com</t>
  </si>
  <si>
    <t>159, Taigor Nagar, janta Colony, Deoli, Tonk(Raj.) 304804</t>
  </si>
  <si>
    <t xml:space="preserve">Shourya Choudhary </t>
  </si>
  <si>
    <t>Hometown Surya Nagar Jaipur</t>
  </si>
  <si>
    <t>Atul Choudhary</t>
  </si>
  <si>
    <t>shouryachoudhary891@gmail.com</t>
  </si>
  <si>
    <t>Tagor Nagar, Deoli, Tonk (Raj.) 304804</t>
  </si>
  <si>
    <t>Atish market</t>
  </si>
  <si>
    <t>2024-25</t>
  </si>
  <si>
    <t>Lokesh Sahu</t>
  </si>
  <si>
    <t>80 Foot Road , Mahesh Nagar</t>
  </si>
  <si>
    <t>sarthakchoudhary891@gmail.com</t>
  </si>
  <si>
    <t>10B Scheme Gopalpura</t>
  </si>
  <si>
    <t>Arvind jetwal</t>
  </si>
  <si>
    <t>Jagatpura</t>
  </si>
  <si>
    <t>Shashi kant Basotiya</t>
  </si>
  <si>
    <t>basotiyas@gmail.com</t>
  </si>
  <si>
    <t>Ward No. 32, Plot No. 56, Krishana Colony, Morija Road , Chomu, Jaipur(Raj.) 303702</t>
  </si>
  <si>
    <t>Hemant yadav</t>
  </si>
  <si>
    <t>Mahesh Kumar Goyal</t>
  </si>
  <si>
    <t>shashank9924@gmail.com</t>
  </si>
  <si>
    <t>Parashar Mohlla, Mahwa, Dausa (Raj.) 321608</t>
  </si>
  <si>
    <t>Suresh Gupta</t>
  </si>
  <si>
    <t>Mosa Ji</t>
  </si>
  <si>
    <t>Plot No. 176, Shanti Nagar</t>
  </si>
  <si>
    <t>Pawan Jain</t>
  </si>
  <si>
    <t>amitjain887506@gmail.com</t>
  </si>
  <si>
    <t>Sunaro ka Mohlla, aligarh Tehsil - Uniara, Aligarh, Tonk (Raj.) 304023</t>
  </si>
  <si>
    <t>2M09</t>
  </si>
  <si>
    <t>Sunil Kumar Jain</t>
  </si>
  <si>
    <t>ratanrajtanu@gmail.com</t>
  </si>
  <si>
    <t>Naveen  anaj mandi , Mahwa, Dausa (Raj.) 321608</t>
  </si>
  <si>
    <t>GIG</t>
  </si>
  <si>
    <t>Shashi Sharma</t>
  </si>
  <si>
    <t>Agra Road</t>
  </si>
  <si>
    <t>Om Prakash Chawara</t>
  </si>
  <si>
    <t>A-92, veer durga das nagar, Pali, Pali Marwar (Raj.) 306401</t>
  </si>
  <si>
    <t>Rispal</t>
  </si>
  <si>
    <t>62, shiv Vil. Mansrovar Jaipur</t>
  </si>
  <si>
    <t>Yogesh Choudhary</t>
  </si>
  <si>
    <t>L-6, Ambedkar Nagar, Alwar (Raj.) 301001</t>
  </si>
  <si>
    <t>Vandit Tiwari, Vikash</t>
  </si>
  <si>
    <t>Sunil Katta</t>
  </si>
  <si>
    <t>Siddarthkatta2008@gmail.com</t>
  </si>
  <si>
    <t>Katta Hospital, Baswa Road, Bandi Kui, Dausa( Raj.) 303313</t>
  </si>
  <si>
    <t>Rohan Katta</t>
  </si>
  <si>
    <t>Elegant Ram Ratna, Roof Vihar, New Sanganer road</t>
  </si>
  <si>
    <t>Vinod kumar Singh</t>
  </si>
  <si>
    <t>dk4894478@gmail.com</t>
  </si>
  <si>
    <t>Vip Colony, Bhabua, PO- Bhabua, Dist - Kaimur(Bihar) 821101</t>
  </si>
  <si>
    <t>Rishi Raj</t>
  </si>
  <si>
    <t>488-A, Surya Nagar, Near Incaranation Helthclub</t>
  </si>
  <si>
    <t>Baij Nath</t>
  </si>
  <si>
    <t>Ward No. 13, Ganga Mandir Mohlla, Nagar, Bharatpur(Raj.) 321205</t>
  </si>
  <si>
    <t>Shubham Mittal</t>
  </si>
  <si>
    <t>Deepak Mittal</t>
  </si>
  <si>
    <t>govindmittal08@gmail.com</t>
  </si>
  <si>
    <t>sushiladevikuldeepsingh@gmail.com</t>
  </si>
  <si>
    <t>Plot No.2, Ganesh Nagar Near Tagore ITI</t>
  </si>
  <si>
    <t>plot NO. 2, Ganesh Nagar 5 Near Tagore ITI</t>
  </si>
  <si>
    <t>Dharmesh Jain</t>
  </si>
  <si>
    <t>jainbhavya047@gmail.com</t>
  </si>
  <si>
    <t>2/32, Khandu Colony, Banswara , Dist - Banswara (Raj.) 327001</t>
  </si>
  <si>
    <t>Utkarsh Classes</t>
  </si>
  <si>
    <t>2nd Grade</t>
  </si>
  <si>
    <t>Arvind Sharma</t>
  </si>
  <si>
    <t>Gour Hospital, Chhokarwara kalan, Bharatpur (Raj.) 321407</t>
  </si>
  <si>
    <t>Nishant Sharma</t>
  </si>
  <si>
    <t>Brighu Apartment, Mansarovar</t>
  </si>
  <si>
    <t>Mohit Agrawal</t>
  </si>
  <si>
    <t>1/50, Chaturvedi Compaund, Firozabad (UP) 283203</t>
  </si>
  <si>
    <t>Pooja Tower</t>
  </si>
  <si>
    <t>Mukesh Jain</t>
  </si>
  <si>
    <t>khushaljain920@gmail.com</t>
  </si>
  <si>
    <t>Nepal ,  Biratnagar</t>
  </si>
  <si>
    <t>Dansukh Bohra</t>
  </si>
  <si>
    <t>504 Arashana Residency, Manglam , city, Kalwar Road</t>
  </si>
  <si>
    <t>Brajesh Kumar Sharma</t>
  </si>
  <si>
    <t>Kalyan Colony, Bayana, Bharatpur( Raj.) 321401</t>
  </si>
  <si>
    <t>Brajesh Sharma</t>
  </si>
  <si>
    <t>Bayana Bharatpur</t>
  </si>
  <si>
    <t>Ratana Ram Ranwa</t>
  </si>
  <si>
    <t>Ramsir ki Dhani, Bansa , Maulasar, Nagaur(Raj.) 341506</t>
  </si>
  <si>
    <t>Sunita Ranwa</t>
  </si>
  <si>
    <t>Gopal Prasad Bohra</t>
  </si>
  <si>
    <t>Suratpura, Dausa (Raj.) 303504</t>
  </si>
  <si>
    <t>Gaurav Biloniya</t>
  </si>
  <si>
    <t>Bassi, Jaipur</t>
  </si>
  <si>
    <t>Vijay Singh</t>
  </si>
  <si>
    <t>hy528588@gmail.com</t>
  </si>
  <si>
    <t>Jajor Bas, Kithoor, Alwar (Raj.) 301028</t>
  </si>
  <si>
    <t xml:space="preserve">10B Scheme  </t>
  </si>
  <si>
    <t>G10</t>
  </si>
  <si>
    <t>Manish</t>
  </si>
  <si>
    <t>Malviya Nagar</t>
  </si>
  <si>
    <t>Suresh Kumar</t>
  </si>
  <si>
    <t>kmewara817@gmail.com</t>
  </si>
  <si>
    <t>12, Shanichar Gali Lunawa, Pali (Raj.) 306706</t>
  </si>
  <si>
    <t xml:space="preserve">Mahesh Kumar  </t>
  </si>
  <si>
    <t>Ward No. 01, Tehsil Kishangarh bas ,  Tanka Hari, Alwar, Baskripal Nagar, (Raj.) 301405</t>
  </si>
  <si>
    <t>Mother Edu. Hub</t>
  </si>
  <si>
    <t>SSC - CGL</t>
  </si>
  <si>
    <t>Kamal</t>
  </si>
  <si>
    <t>Transport Nagar</t>
  </si>
  <si>
    <t>Hanuman Prasad Gurjar</t>
  </si>
  <si>
    <t>hanumangurjar1982@gmail.com</t>
  </si>
  <si>
    <t>Milan hotal Ke Piche, Tanda Khatolai, Viratnagar, Jaipur (Raj.) 303119</t>
  </si>
  <si>
    <t>MD Gurjar</t>
  </si>
  <si>
    <t>Maharani Farm , Jaipur</t>
  </si>
  <si>
    <t>Devishankar Vashishtha</t>
  </si>
  <si>
    <t>Kameti ki Gali, Rajgarh, Alwar (Raj.) 301408</t>
  </si>
  <si>
    <t>OR 09</t>
  </si>
  <si>
    <t>Vivek Bhardwaj</t>
  </si>
  <si>
    <t>ankit09571332752@gmail.com</t>
  </si>
  <si>
    <t>Kodyal Sawai Madhopur (Raj.) 322030</t>
  </si>
  <si>
    <t>Rajeev Kumar Meena</t>
  </si>
  <si>
    <t>sonymularam@gmail.com</t>
  </si>
  <si>
    <t>Ward No. 03, Shekhsar, Bikaner (Raj.) 334603</t>
  </si>
  <si>
    <t>SBA</t>
  </si>
  <si>
    <t>C-3</t>
  </si>
  <si>
    <t xml:space="preserve">Gajendra Singh  </t>
  </si>
  <si>
    <t>Bajarang Colony Midway ke Samane, Dhaulpur (Raj.)328001</t>
  </si>
  <si>
    <t xml:space="preserve">Bajroug Colony, In front of widway </t>
  </si>
  <si>
    <t>Teet Series</t>
  </si>
  <si>
    <t>Dinesh Singh</t>
  </si>
  <si>
    <t>adityasiholi@gmail.com</t>
  </si>
  <si>
    <t>Ashok Vihar Colony, Gurudwara Road, Dhaulpur(Raj.) 328001</t>
  </si>
  <si>
    <t>Sudhir Kumar</t>
  </si>
  <si>
    <t>Ravi Chhangani</t>
  </si>
  <si>
    <t>Bhawani Prakash</t>
  </si>
  <si>
    <t>Chhanganiravi2519@gmail.com</t>
  </si>
  <si>
    <t>47, Sukhanand ki Bagechi, Siwanchi get ke andar, Jodhpur(Raj.) 342001</t>
  </si>
  <si>
    <t>Jitendra Bohra</t>
  </si>
  <si>
    <t>A-19, Awadhpuri, Girdharipura, Gandhinagar Paschim Vaishali Nagar</t>
  </si>
  <si>
    <t>Vijay Kumar Patel</t>
  </si>
  <si>
    <t>siddarthpatel1948185@gmail.com</t>
  </si>
  <si>
    <t>Mahajan gali, Kachholi, Sirohi(Raj.) 307023</t>
  </si>
  <si>
    <t>Rajive Garg</t>
  </si>
  <si>
    <t>D-90, Ranjeet Nagar, Bharatpur 321001</t>
  </si>
  <si>
    <t xml:space="preserve">Manipal University </t>
  </si>
  <si>
    <t>BA (Hons) English</t>
  </si>
  <si>
    <t>Man Prakash Gupta</t>
  </si>
  <si>
    <t>Phufa ji</t>
  </si>
  <si>
    <t>69, Pushpanjli Colony Mahesh Nagar Jaipur</t>
  </si>
  <si>
    <t>Manilal Meghwal</t>
  </si>
  <si>
    <t>sourabhmegwal6671@gmail.com</t>
  </si>
  <si>
    <t>24-B, Sector - 9, Udaipur(Raj) 313902</t>
  </si>
  <si>
    <t>Engineers Academy</t>
  </si>
  <si>
    <t>RPSC - AEN</t>
  </si>
  <si>
    <t>Ramkaran Meena</t>
  </si>
  <si>
    <t>Mandari, Thanagazi, Alwar (Raj.) 301022</t>
  </si>
  <si>
    <t>Ganga Jamuna Petrol Pump, Mansarover</t>
  </si>
  <si>
    <t>3Integrated</t>
  </si>
  <si>
    <t>Rajat Meena</t>
  </si>
  <si>
    <t>Giriraj Baheti</t>
  </si>
  <si>
    <t>girajji225@gmail.com</t>
  </si>
  <si>
    <t>Ganga Narayan Ji ki gali, Azad chock, Malpura, Tonk(Raj.) 304502</t>
  </si>
  <si>
    <t>MPS Jawahar Nagar</t>
  </si>
  <si>
    <t>Sec. 4 MPS Jawahar Nagar</t>
  </si>
  <si>
    <t>Commerce</t>
  </si>
  <si>
    <t>Ganesh Bangari</t>
  </si>
  <si>
    <t>fufa ji</t>
  </si>
  <si>
    <t>236, Dadu Marg Barkat Nagar, Tonk Pathak Jaipur</t>
  </si>
  <si>
    <t>Ajay Singh Uchadiya</t>
  </si>
  <si>
    <t>Anshul Uchadiya</t>
  </si>
  <si>
    <t>Anshuluchadiya001@gmail.com</t>
  </si>
  <si>
    <t>D-198, Patrakar Colony, Vinay Nagar, Sec. - 3, Gwalior, Gird, Gwalior, (MP) 474012</t>
  </si>
  <si>
    <t>BBA</t>
  </si>
  <si>
    <t>Yashwant Singh Shekhawat</t>
  </si>
  <si>
    <t>kuldeepsingh9828672@gmail.com</t>
  </si>
  <si>
    <t>Anand  Nagar, fatehpur Road , Sikar (Raj.) 332001</t>
  </si>
  <si>
    <t>Kanhaiya Lal</t>
  </si>
  <si>
    <t>asrgaming1975@gmail.com</t>
  </si>
  <si>
    <t>Anand nagar Colony , Ward No. 23, Near Shivam Gardern Khairthal, Alwar (Raj.) 301404</t>
  </si>
  <si>
    <t>Chandra Prakash Lalwani</t>
  </si>
  <si>
    <t>Tulsidran Apartment Adarsh Nagar</t>
  </si>
  <si>
    <t>Ashish Khandelwal</t>
  </si>
  <si>
    <t>165/15 Ashish Sadan, Shiv Colony, Dausa Khurd,  Dausa (Raj.) 303303</t>
  </si>
  <si>
    <t>RM-11</t>
  </si>
  <si>
    <t>Aryan Natani</t>
  </si>
  <si>
    <t>Prem Nagar, Agra Road , Jaipur</t>
  </si>
  <si>
    <t>Dinesh Soni</t>
  </si>
  <si>
    <t>sonirudransh253@gmail.com</t>
  </si>
  <si>
    <t>346, Soni gali, Goswami Mohlla, Agoocha, Bhilwara (Raj.) 311022</t>
  </si>
  <si>
    <t>IPMAT</t>
  </si>
  <si>
    <t>Mukesh Khandelwal</t>
  </si>
  <si>
    <t>jaykhandelwal19905@gmail.com</t>
  </si>
  <si>
    <t xml:space="preserve">Lakhera Gali Mahwa, Dausa(Raj.) </t>
  </si>
  <si>
    <t>pw</t>
  </si>
  <si>
    <t>34AJ201EA2024</t>
  </si>
  <si>
    <t>Pintu Khandelwal</t>
  </si>
  <si>
    <t>Mahesh Nagar, Jaipur</t>
  </si>
  <si>
    <t>Manjeet Singh</t>
  </si>
  <si>
    <t>gehlotpurushottam007@gmail.com</t>
  </si>
  <si>
    <t>270A, Gyatri Nagar, Durgapura, Jaipur</t>
  </si>
  <si>
    <t>270A , Gyatri Nagar, Durgapura, Jaipur</t>
  </si>
  <si>
    <t>Manoj Kumar Joshi</t>
  </si>
  <si>
    <t>jshivansh48@gmail.com</t>
  </si>
  <si>
    <t>25, Officers Colony Court Road , mandalgarh, Dist - Bhilwara (Raj.) 311604</t>
  </si>
  <si>
    <t>Randhir Singh</t>
  </si>
  <si>
    <t>deppanshu555@gmail.com</t>
  </si>
  <si>
    <t>Jeendoli Alwar (Raj.) 301404</t>
  </si>
  <si>
    <t>Parishkar Collage of Global Excellence</t>
  </si>
  <si>
    <t>near metro Mass Hospital</t>
  </si>
  <si>
    <t>Bsc Bed.</t>
  </si>
  <si>
    <t>Sonal jat</t>
  </si>
  <si>
    <t>Jindoli</t>
  </si>
  <si>
    <t>Deep Chand</t>
  </si>
  <si>
    <t>House No. 184, Ward No. 07, Ferozepur Jhirka, Mewat, Haryana 122104</t>
  </si>
  <si>
    <t>10B Gopalpura</t>
  </si>
  <si>
    <t>Pushkar Raj Khandelwal</t>
  </si>
  <si>
    <t>payalrwl114@gmail.com</t>
  </si>
  <si>
    <t>Village - Karana, Bansur, Alwar(Raj.) 301024</t>
  </si>
  <si>
    <t>10M2-N1E</t>
  </si>
  <si>
    <t>Payal Gupta</t>
  </si>
  <si>
    <t>Ramesh Kumar</t>
  </si>
  <si>
    <t>jitu49@gmail.com</t>
  </si>
  <si>
    <t>Baghichi, Mataji road, Mundara, Pali (Raj.) 306705</t>
  </si>
  <si>
    <t>Ramesh chand</t>
  </si>
  <si>
    <t>Hathla, Barmer(Raj.) 344706</t>
  </si>
  <si>
    <t>Dinesh Parmar</t>
  </si>
  <si>
    <t>81/A, 402, Arawali Enclave Mansarover</t>
  </si>
  <si>
    <t>Manthan Gahlot</t>
  </si>
  <si>
    <t>Pradeep Gahlot</t>
  </si>
  <si>
    <t>monthongehlot83@gmail.com</t>
  </si>
  <si>
    <t>Brds</t>
  </si>
  <si>
    <t>NICL/NiFT/ULEED</t>
  </si>
  <si>
    <t>Charu Gahlot</t>
  </si>
  <si>
    <t>Himanshu Nirmoria</t>
  </si>
  <si>
    <t>Dalip Singh</t>
  </si>
  <si>
    <t>123456789princeid@gmail.com</t>
  </si>
  <si>
    <t>Kayasa, Tehsil - Behror, Alwar (Raj.) 301703</t>
  </si>
  <si>
    <t>1st Gread</t>
  </si>
  <si>
    <t>EnrollmentID</t>
  </si>
  <si>
    <t>RoomNo</t>
  </si>
  <si>
    <t>DateofAdmission</t>
  </si>
  <si>
    <t>FathersName</t>
  </si>
  <si>
    <t>DateofBirth</t>
  </si>
  <si>
    <t>ContactNumber</t>
  </si>
  <si>
    <t>OtherContact</t>
  </si>
  <si>
    <t>FathersContact</t>
  </si>
  <si>
    <t>MothersContact</t>
  </si>
  <si>
    <t>AdditionalContact</t>
  </si>
  <si>
    <t>BloodGroup</t>
  </si>
  <si>
    <t>ResidentAadhar</t>
  </si>
  <si>
    <t>FathersAadhar</t>
  </si>
  <si>
    <t>InstituteName</t>
  </si>
  <si>
    <t>InstituteAddress</t>
  </si>
  <si>
    <t>InstituteContact</t>
  </si>
  <si>
    <t>InstituteContactOther</t>
  </si>
  <si>
    <t>InstituteID</t>
  </si>
  <si>
    <t>GuardianName</t>
  </si>
  <si>
    <t>GuardianRelation</t>
  </si>
  <si>
    <t>GuardianContact1</t>
  </si>
  <si>
    <t>GuardianContact2</t>
  </si>
  <si>
    <t>GuardianAddress</t>
  </si>
  <si>
    <t>RentStartDate</t>
  </si>
  <si>
    <t>Address</t>
  </si>
  <si>
    <t>Date</t>
  </si>
  <si>
    <t>Meter_1_2A</t>
  </si>
  <si>
    <t>Meter_2_2B</t>
  </si>
  <si>
    <t>Meter_3_1A</t>
  </si>
  <si>
    <t>Meter_4_1B</t>
  </si>
  <si>
    <t>Meter_5_GA</t>
  </si>
  <si>
    <t>Meter_6_GB</t>
  </si>
  <si>
    <t>Library</t>
  </si>
  <si>
    <t>Solar</t>
  </si>
  <si>
    <t>Meter_7_Basement</t>
  </si>
  <si>
    <t>Room_1</t>
  </si>
  <si>
    <t>Room_2</t>
  </si>
  <si>
    <t>Room_3</t>
  </si>
  <si>
    <t>Room_4</t>
  </si>
  <si>
    <t>Room_5</t>
  </si>
  <si>
    <t>Room_6</t>
  </si>
  <si>
    <t>Room_7</t>
  </si>
  <si>
    <t>Room_8</t>
  </si>
  <si>
    <t>Room_9</t>
  </si>
  <si>
    <t>Room_10</t>
  </si>
  <si>
    <t>Room_11</t>
  </si>
  <si>
    <t>Room_101</t>
  </si>
  <si>
    <t>Room_102</t>
  </si>
  <si>
    <t>Room_103</t>
  </si>
  <si>
    <t>Room_104</t>
  </si>
  <si>
    <t>Room_105</t>
  </si>
  <si>
    <t>Room_106</t>
  </si>
  <si>
    <t>Room_107</t>
  </si>
  <si>
    <t>Room_108</t>
  </si>
  <si>
    <t>Room_109</t>
  </si>
  <si>
    <t>Room_110</t>
  </si>
  <si>
    <t>Room_111</t>
  </si>
  <si>
    <t>Room_112</t>
  </si>
  <si>
    <t>Room_113</t>
  </si>
  <si>
    <t>Room_114</t>
  </si>
  <si>
    <t>Room_115</t>
  </si>
  <si>
    <t>Room_116</t>
  </si>
  <si>
    <t>Room_117</t>
  </si>
  <si>
    <t>Room_201</t>
  </si>
  <si>
    <t>Room_202</t>
  </si>
  <si>
    <t>Room_203</t>
  </si>
  <si>
    <t>Room_204</t>
  </si>
  <si>
    <t>Room_205</t>
  </si>
  <si>
    <t>Room_206</t>
  </si>
  <si>
    <t>Room_207</t>
  </si>
  <si>
    <t>Room_208</t>
  </si>
  <si>
    <t>Room_209</t>
  </si>
  <si>
    <t>Room_210</t>
  </si>
  <si>
    <t>Room_211</t>
  </si>
  <si>
    <t>Room_212</t>
  </si>
  <si>
    <t>Room_213</t>
  </si>
  <si>
    <t>Room_214</t>
  </si>
  <si>
    <t>Room_215</t>
  </si>
  <si>
    <t>Room_216</t>
  </si>
  <si>
    <t>Room_217</t>
  </si>
  <si>
    <t>TransDate</t>
  </si>
  <si>
    <t>TransType</t>
  </si>
  <si>
    <t>ExitDate</t>
  </si>
  <si>
    <t>Enrollment</t>
  </si>
  <si>
    <t>LastElectricityCalcDate</t>
  </si>
  <si>
    <t>RentDays</t>
  </si>
  <si>
    <t>RentDue</t>
  </si>
  <si>
    <t>LastElectricityReading</t>
  </si>
  <si>
    <t>ExitElectricityReading</t>
  </si>
  <si>
    <t>ElectricityConsumption</t>
  </si>
  <si>
    <t>RoomElectricityConsumption</t>
  </si>
  <si>
    <t>ElectricityCharges</t>
  </si>
  <si>
    <t>TotalAmountDue</t>
  </si>
  <si>
    <t>NetAmountDue</t>
  </si>
  <si>
    <t>1C</t>
  </si>
  <si>
    <t>LastRentCalcDate</t>
  </si>
  <si>
    <t>RoomElectricityReading</t>
  </si>
  <si>
    <t>CumulativeElectConsumption</t>
  </si>
  <si>
    <t>BedID</t>
  </si>
  <si>
    <t>111</t>
  </si>
  <si>
    <t>112</t>
  </si>
  <si>
    <t>113</t>
  </si>
  <si>
    <t>114</t>
  </si>
  <si>
    <t>115</t>
  </si>
  <si>
    <t>116</t>
  </si>
  <si>
    <t>117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</si>
  <si>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</si>
  <si>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</si>
  <si>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</si>
  <si>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</si>
  <si>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</si>
  <si>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</si>
  <si>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</si>
  <si>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</si>
  <si>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</si>
  <si>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</si>
  <si>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</si>
  <si>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</si>
  <si>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</si>
  <si>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</si>
  <si>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</si>
  <si>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</si>
  <si>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</si>
  <si>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</si>
  <si>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</si>
  <si>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</si>
  <si>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</si>
  <si>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</si>
  <si>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</si>
  <si>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</si>
  <si>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</si>
  <si>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</si>
  <si>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</si>
  <si>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</si>
  <si>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</si>
  <si>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</si>
  <si>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</si>
  <si>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</si>
  <si>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</si>
  <si>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</si>
  <si>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</si>
  <si>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</si>
  <si>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</si>
  <si>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</si>
  <si>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Rishabh</t>
  </si>
  <si>
    <t>2026002</t>
  </si>
  <si>
    <t>AdditionalCharges</t>
  </si>
  <si>
    <t>Comments</t>
  </si>
  <si>
    <t>PrevDueAmount</t>
  </si>
  <si>
    <t>exit</t>
  </si>
  <si>
    <t>no comments</t>
  </si>
  <si>
    <t>RentThruDate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</si>
</sst>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[$-14009]yyyy/mm/dd;@"/>
    <numFmt numFmtId="165" formatCode="&quot;₹&quot;\ #,##0"/>
    <numFmt numFmtId="166" formatCode="[$-409]d\-mmm\-yyyy;@"/>
    <numFmt numFmtId="167" formatCode="[$-409]d\-mmm\-yy;@"/>
    <numFmt numFmtId="168" formatCode="_ [$₹-4009]\ * #,##0_ ;_ [$₹-4009]\ * \-#,##0_ ;_ [$₹-4009]\ * &quot;-&quot;??_ ;_ @_ "/>
    <numFmt numFmtId="169" formatCode="[$-409]d/mmm/yy;@"/>
    <numFmt numFmtId="170" formatCode="yyyy/mm/dd\ hh:mm:ss"/>
  </numFmts>
  <fonts count="5" x14ac:knownFonts="1">
    <font>
      <sz val="11"/>
      <color theme="1"/>
      <name val="Calibri"/>
      <family val="2"/>
      <scheme val="minor"/>
    </font>
    <font>
      <u/>
      <sz val="12.65"/>
      <color theme="1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7" fontId="0" fillId="0" borderId="0" xfId="0" applyNumberFormat="1"/>
    <xf numFmtId="168" fontId="0" fillId="0" borderId="0" xfId="2" applyNumberFormat="1" applyFont="1"/>
    <xf numFmtId="169" fontId="0" fillId="0" borderId="0" xfId="0" applyNumberFormat="1"/>
    <xf numFmtId="4" fontId="0" fillId="0" borderId="0" xfId="0" applyNumberFormat="1"/>
    <xf numFmtId="3" fontId="0" fillId="0" borderId="0" xfId="0" applyNumberFormat="1"/>
    <xf numFmtId="49" fontId="0" fillId="0" borderId="0" xfId="0" applyNumberFormat="1"/>
    <xf numFmtId="14" fontId="0" fillId="0" borderId="0" xfId="0" applyNumberFormat="1"/>
    <xf numFmtId="170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49" fontId="0" fillId="2" borderId="0" xfId="0" applyNumberFormat="1" applyFill="1"/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  <xf numFmtId="0" fontId="1" fillId="2" borderId="0" xfId="1" applyFill="1" applyAlignment="1" applyProtection="1"/>
    <xf numFmtId="1" fontId="0" fillId="2" borderId="0" xfId="0" applyNumberFormat="1" applyFill="1"/>
    <xf numFmtId="0" fontId="0" fillId="2" borderId="0" xfId="0" applyFill="1" applyAlignment="1">
      <alignment horizontal="left"/>
    </xf>
    <xf numFmtId="165" fontId="0" fillId="2" borderId="0" xfId="0" applyNumberFormat="1" applyFill="1"/>
    <xf numFmtId="164" fontId="0" fillId="2" borderId="0" xfId="0" applyNumberFormat="1" applyFill="1"/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center" vertical="center" wrapText="1"/>
      <protection locked="0"/>
    </xf>
    <xf numFmtId="49" fontId="1" fillId="0" borderId="0" xfId="1" applyNumberFormat="1" applyAlignment="1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0" fontId="0" fillId="0" borderId="2" xfId="0" applyBorder="1"/>
    <xf numFmtId="170" fontId="0" fillId="0" borderId="2" xfId="0" applyNumberFormat="1" applyBorder="1"/>
  </cellXfs>
  <cellStyles count="3">
    <cellStyle name="Comma" xfId="2" builtinId="3"/>
    <cellStyle name="Hyperlink" xfId="1" builtinId="8"/>
    <cellStyle name="Normal" xfId="0" builtinId="0"/>
  </cellStyles>
  <dxfs count="51">
    <dxf>
      <numFmt numFmtId="0" formatCode="General"/>
    </dxf>
    <dxf>
      <numFmt numFmtId="170" formatCode="yyyy/mm/dd\ hh:mm:ss"/>
    </dxf>
    <dxf>
      <numFmt numFmtId="170" formatCode="yyyy/mm/dd\ hh:mm:ss"/>
    </dxf>
    <dxf>
      <numFmt numFmtId="169" formatCode="[$-409]d/mmm/yy;@"/>
    </dxf>
    <dxf>
      <numFmt numFmtId="168" formatCode="_ [$₹-4009]\ * #,##0_ ;_ [$₹-4009]\ * \-#,##0_ ;_ [$₹-4009]\ * &quot;-&quot;??_ ;_ @_ "/>
    </dxf>
    <dxf>
      <numFmt numFmtId="168" formatCode="_ [$₹-4009]\ * #,##0_ ;_ [$₹-4009]\ * \-#,##0_ ;_ [$₹-4009]\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166" formatCode="[$-409]d\-mmm\-yyyy;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166" formatCode="[$-409]d\-mmm\-yyyy;@"/>
      <protection locked="0" hidden="0"/>
    </dxf>
    <dxf>
      <numFmt numFmtId="0" formatCode="General"/>
      <protection locked="0" hidden="0"/>
    </dxf>
    <dxf>
      <protection locked="0" hidden="0"/>
    </dxf>
    <dxf>
      <numFmt numFmtId="30" formatCode="@"/>
      <protection locked="1" hidden="0"/>
    </dxf>
    <dxf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B" displayName="DB" ref="A1:AF96" headerRowDxfId="50" dataDxfId="49" totalsRowDxfId="48">
  <tableColumns count="32">
    <tableColumn id="1" xr3:uid="{00000000-0010-0000-0000-000001000000}" name="EnrollmentID" totalsRowLabel="Total" dataDxfId="47"/>
    <tableColumn id="31" xr3:uid="{00000000-0010-0000-0000-00001F000000}" name="BedID" dataDxfId="46"/>
    <tableColumn id="32" xr3:uid="{ABFF973B-5A11-4346-86CC-8A2AC19CA6E4}" name="RoomNo" dataDxfId="45"/>
    <tableColumn id="2" xr3:uid="{00000000-0010-0000-0000-000002000000}" name="DateofAdmission" dataDxfId="44"/>
    <tableColumn id="3" xr3:uid="{00000000-0010-0000-0000-000003000000}" name="Name" dataDxfId="43"/>
    <tableColumn id="4" xr3:uid="{00000000-0010-0000-0000-000004000000}" name="FathersName" dataDxfId="42"/>
    <tableColumn id="5" xr3:uid="{00000000-0010-0000-0000-000005000000}" name="DateofBirth" dataDxfId="41"/>
    <tableColumn id="6" xr3:uid="{00000000-0010-0000-0000-000006000000}" name="ContactNumber" dataDxfId="40"/>
    <tableColumn id="7" xr3:uid="{00000000-0010-0000-0000-000007000000}" name="OtherContact" dataDxfId="39"/>
    <tableColumn id="8" xr3:uid="{00000000-0010-0000-0000-000008000000}" name="FathersContact" dataDxfId="38"/>
    <tableColumn id="9" xr3:uid="{00000000-0010-0000-0000-000009000000}" name="MothersContact" dataDxfId="37"/>
    <tableColumn id="10" xr3:uid="{00000000-0010-0000-0000-00000A000000}" name="AdditionalContact" dataDxfId="36"/>
    <tableColumn id="11" xr3:uid="{00000000-0010-0000-0000-00000B000000}" name="Email" dataDxfId="35"/>
    <tableColumn id="12" xr3:uid="{00000000-0010-0000-0000-00000C000000}" name="Address" dataDxfId="34"/>
    <tableColumn id="13" xr3:uid="{00000000-0010-0000-0000-00000D000000}" name="BloodGroup" dataDxfId="33"/>
    <tableColumn id="14" xr3:uid="{00000000-0010-0000-0000-00000E000000}" name="ResidentAadhar" dataDxfId="32"/>
    <tableColumn id="15" xr3:uid="{00000000-0010-0000-0000-00000F000000}" name="FathersAadhar" dataDxfId="31"/>
    <tableColumn id="16" xr3:uid="{00000000-0010-0000-0000-000010000000}" name="InstituteName" dataDxfId="30"/>
    <tableColumn id="17" xr3:uid="{00000000-0010-0000-0000-000011000000}" name="InstituteAddress" dataDxfId="29"/>
    <tableColumn id="18" xr3:uid="{00000000-0010-0000-0000-000012000000}" name="Course" dataDxfId="28"/>
    <tableColumn id="19" xr3:uid="{00000000-0010-0000-0000-000013000000}" name="Batch" dataDxfId="27"/>
    <tableColumn id="20" xr3:uid="{00000000-0010-0000-0000-000014000000}" name="InstituteContact" dataDxfId="26"/>
    <tableColumn id="21" xr3:uid="{00000000-0010-0000-0000-000015000000}" name="InstituteContactOther" dataDxfId="25"/>
    <tableColumn id="22" xr3:uid="{00000000-0010-0000-0000-000016000000}" name="InstituteID" dataDxfId="24"/>
    <tableColumn id="23" xr3:uid="{00000000-0010-0000-0000-000017000000}" name="GuardianName" dataDxfId="23"/>
    <tableColumn id="24" xr3:uid="{00000000-0010-0000-0000-000018000000}" name="GuardianRelation" dataDxfId="22"/>
    <tableColumn id="25" xr3:uid="{00000000-0010-0000-0000-000019000000}" name="GuardianContact1" dataDxfId="21"/>
    <tableColumn id="26" xr3:uid="{00000000-0010-0000-0000-00001A000000}" name="GuardianContact2" dataDxfId="20"/>
    <tableColumn id="27" xr3:uid="{00000000-0010-0000-0000-00001B000000}" name="GuardianAddress" dataDxfId="19"/>
    <tableColumn id="28" xr3:uid="{00000000-0010-0000-0000-00001C000000}" name="Rent" dataDxfId="18"/>
    <tableColumn id="29" xr3:uid="{00000000-0010-0000-0000-00001D000000}" name="Deposit" dataDxfId="17"/>
    <tableColumn id="30" xr3:uid="{00000000-0010-0000-0000-00001E000000}" name="RentStartDate" totalsRowFunction="count" data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6A693F-C292-476E-B06C-747F716F8240}" name="Status" displayName="Status" ref="A1:R97" totalsRowShown="0">
  <tableColumns count="18">
    <tableColumn id="1" xr3:uid="{5CD4A34D-9C4F-471A-A233-BBB789577483}" name="BedID"/>
    <tableColumn id="15" xr3:uid="{64D30ECF-9881-4AE6-8F84-D20B0857D2F5}" name="RoomNo" dataDxfId="15"/>
    <tableColumn id="3" xr3:uid="{11B546B6-959C-41C3-B6B2-C549001A9B76}" name="EnrollmentID" dataDxfId="14"/>
    <tableColumn id="13" xr3:uid="{6CF02E04-4EDC-48D1-AA74-73D97F90C35B}" name="DateofAdmission" dataDxfId="13">
      <calculatedColumnFormula>VLOOKUP(Status[[#This Row],[EnrollmentID]],DB[],MATCH(Status[[#Headers],[DateofAdmission]],DB[#Headers],0),0)</calculatedColumnFormula>
    </tableColumn>
    <tableColumn id="4" xr3:uid="{2727D33A-FF5B-4F03-AB0F-7F2A9E77E334}" name="Name" dataDxfId="12">
      <calculatedColumnFormula>VLOOKUP(Status[[#This Row],[EnrollmentID]],DB[],MATCH(Status[[#Headers],[Name]],DB[#Headers],0),0)</calculatedColumnFormula>
    </tableColumn>
    <tableColumn id="5" xr3:uid="{E45D5302-B84F-4F22-9EC5-416D08AE7831}" name="ContactNumber" dataDxfId="11">
      <calculatedColumnFormula>VLOOKUP(Status[[#This Row],[EnrollmentID]],DB[],MATCH(Status[[#Headers],[ContactNumber]],DB[#Headers],0),0)</calculatedColumnFormula>
    </tableColumn>
    <tableColumn id="6" xr3:uid="{31EB0404-D84E-49EE-BF24-835C94BEB463}" name="OtherContact" dataDxfId="10">
      <calculatedColumnFormula>VLOOKUP(Status[[#This Row],[EnrollmentID]],DB[],MATCH(Status[[#Headers],[OtherContact]],DB[#Headers],0),0)</calculatedColumnFormula>
    </tableColumn>
    <tableColumn id="7" xr3:uid="{661E9DF3-2961-44FE-B888-A6BE3A098CE0}" name="FathersContact" dataDxfId="9">
      <calculatedColumnFormula>VLOOKUP(Status[[#This Row],[EnrollmentID]],DB[],MATCH(Status[[#Headers],[FathersContact]],DB[#Headers],0),0)</calculatedColumnFormula>
    </tableColumn>
    <tableColumn id="8" xr3:uid="{C93788A7-54E5-4D96-A9B6-8E0EAFBF1DE0}" name="MothersContact" dataDxfId="8">
      <calculatedColumnFormula>VLOOKUP(Status[[#This Row],[EnrollmentID]],DB[],MATCH(Status[[#Headers],[MothersContact]],DB[#Headers],0),0)</calculatedColumnFormula>
    </tableColumn>
    <tableColumn id="9" xr3:uid="{25E8F298-2427-4E82-A124-EAFB2660DB64}" name="InstituteName" dataDxfId="7">
      <calculatedColumnFormula>VLOOKUP(Status[[#This Row],[EnrollmentID]],DB[],MATCH(Status[[#Headers],[InstituteName]],DB[#Headers],0),0)</calculatedColumnFormula>
    </tableColumn>
    <tableColumn id="10" xr3:uid="{A9A5C456-D0AC-41F1-83EA-3F97B89B61E9}" name="Course" dataDxfId="6">
      <calculatedColumnFormula>VLOOKUP(Status[[#This Row],[EnrollmentID]],DB[],MATCH(Status[[#Headers],[Course]],DB[#Headers],0),0)</calculatedColumnFormula>
    </tableColumn>
    <tableColumn id="11" xr3:uid="{F5071372-1850-4680-ABD7-F7F875FF5F1B}" name="Rent" dataDxfId="5" dataCellStyle="Comma">
      <calculatedColumnFormula>VLOOKUP(Status[[#This Row],[EnrollmentID]],DB[],MATCH(Status[[#Headers],[Rent]],DB[#Headers],0),0)</calculatedColumnFormula>
    </tableColumn>
    <tableColumn id="12" xr3:uid="{84C14AFB-6FE3-44CC-AF64-EB38B04F64BF}" name="Deposit" dataDxfId="4" dataCellStyle="Comma">
      <calculatedColumnFormula>VLOOKUP(Status[[#This Row],[EnrollmentID]],DB[],MATCH(Status[[#Headers],[Deposit]],DB[#Headers],0),0)</calculatedColumnFormula>
    </tableColumn>
    <tableColumn id="2" xr3:uid="{6AC2C078-345E-4569-B893-4DB77F636463}" name="LastRentCalcDate" dataDxfId="3">
      <calculatedColumnFormula>VLOOKUP(Status[[#This Row],[EnrollmentID]],DB[],MATCH(Status[[#Headers],[DateofAdmission]],DB[#Headers],0),0)</calculatedColumnFormula>
    </tableColumn>
    <tableColumn id="14" xr3:uid="{A2B9F650-8F22-4B71-895F-925DBD96377B}" name="LastElectricityCalcDate" dataDxfId="2"/>
    <tableColumn id="16" xr3:uid="{F8DD6EAC-FC50-4E0F-86B9-7FC7B5D2F3C6}" name="TransDate" dataDxfId="1"/>
    <tableColumn id="17" xr3:uid="{A50B294D-EFC4-4170-9443-0B69607C36A3}" name="RoomElectricityReading" dataDxfId="0"/>
    <tableColumn id="18" xr3:uid="{D92C64A0-7213-4D45-B22A-92378CAFD887}" name="CumulativeElectConsumption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govindrojd1195@gmail.com" TargetMode="External"/><Relationship Id="rId21" Type="http://schemas.openxmlformats.org/officeDocument/2006/relationships/hyperlink" Target="mailto:mayankasrani48@gmail.com" TargetMode="External"/><Relationship Id="rId34" Type="http://schemas.openxmlformats.org/officeDocument/2006/relationships/hyperlink" Target="mailto:sarthakchoudhary891@gmail.com" TargetMode="External"/><Relationship Id="rId42" Type="http://schemas.openxmlformats.org/officeDocument/2006/relationships/hyperlink" Target="mailto:sushiladevikuldeepsingh@gmail.com" TargetMode="External"/><Relationship Id="rId47" Type="http://schemas.openxmlformats.org/officeDocument/2006/relationships/hyperlink" Target="mailto:hanumangurjar1982@gmail.com" TargetMode="External"/><Relationship Id="rId50" Type="http://schemas.openxmlformats.org/officeDocument/2006/relationships/hyperlink" Target="mailto:adityasiholi@gmail.com" TargetMode="External"/><Relationship Id="rId55" Type="http://schemas.openxmlformats.org/officeDocument/2006/relationships/hyperlink" Target="mailto:Anshuluchadiya001@gmail.com" TargetMode="External"/><Relationship Id="rId63" Type="http://schemas.openxmlformats.org/officeDocument/2006/relationships/hyperlink" Target="mailto:payalrwl114@gmail.com" TargetMode="External"/><Relationship Id="rId68" Type="http://schemas.openxmlformats.org/officeDocument/2006/relationships/table" Target="../tables/table1.xml"/><Relationship Id="rId7" Type="http://schemas.openxmlformats.org/officeDocument/2006/relationships/hyperlink" Target="mailto:ssmoond0@gmail.com" TargetMode="External"/><Relationship Id="rId2" Type="http://schemas.openxmlformats.org/officeDocument/2006/relationships/hyperlink" Target="mailto:chandrapalrajpurohit15@gmail.com" TargetMode="External"/><Relationship Id="rId16" Type="http://schemas.openxmlformats.org/officeDocument/2006/relationships/hyperlink" Target="mailto:dewasijagdish569@gmail.com" TargetMode="External"/><Relationship Id="rId29" Type="http://schemas.openxmlformats.org/officeDocument/2006/relationships/hyperlink" Target="mailto:singhaltanish48@gmail.com" TargetMode="External"/><Relationship Id="rId11" Type="http://schemas.openxmlformats.org/officeDocument/2006/relationships/hyperlink" Target="mailto:dakshvashistha550@gmail.com" TargetMode="External"/><Relationship Id="rId24" Type="http://schemas.openxmlformats.org/officeDocument/2006/relationships/hyperlink" Target="mailto:yadavshashi35555@gmail.com" TargetMode="External"/><Relationship Id="rId32" Type="http://schemas.openxmlformats.org/officeDocument/2006/relationships/hyperlink" Target="mailto:choudhary.anant1@gmail.com" TargetMode="External"/><Relationship Id="rId37" Type="http://schemas.openxmlformats.org/officeDocument/2006/relationships/hyperlink" Target="mailto:amitjain887506@gmail.com" TargetMode="External"/><Relationship Id="rId40" Type="http://schemas.openxmlformats.org/officeDocument/2006/relationships/hyperlink" Target="mailto:dk4894478@gmail.com" TargetMode="External"/><Relationship Id="rId45" Type="http://schemas.openxmlformats.org/officeDocument/2006/relationships/hyperlink" Target="mailto:hy528588@gmail.com" TargetMode="External"/><Relationship Id="rId53" Type="http://schemas.openxmlformats.org/officeDocument/2006/relationships/hyperlink" Target="mailto:sourabhmegwal6671@gmail.com" TargetMode="External"/><Relationship Id="rId58" Type="http://schemas.openxmlformats.org/officeDocument/2006/relationships/hyperlink" Target="mailto:sonirudransh253@gmail.com" TargetMode="External"/><Relationship Id="rId66" Type="http://schemas.openxmlformats.org/officeDocument/2006/relationships/hyperlink" Target="mailto:123456789princeid@gmail.com" TargetMode="External"/><Relationship Id="rId5" Type="http://schemas.openxmlformats.org/officeDocument/2006/relationships/hyperlink" Target="mailto:Sumanlata0786@gmail.com" TargetMode="External"/><Relationship Id="rId61" Type="http://schemas.openxmlformats.org/officeDocument/2006/relationships/hyperlink" Target="mailto:jshivansh48@gmail.com" TargetMode="External"/><Relationship Id="rId19" Type="http://schemas.openxmlformats.org/officeDocument/2006/relationships/hyperlink" Target="mailto:gautamdaryani23@gmail.com" TargetMode="External"/><Relationship Id="rId14" Type="http://schemas.openxmlformats.org/officeDocument/2006/relationships/hyperlink" Target="mailto:arghamjain6@gmail.com" TargetMode="External"/><Relationship Id="rId22" Type="http://schemas.openxmlformats.org/officeDocument/2006/relationships/hyperlink" Target="mailto:yashgianani167@gmail.com" TargetMode="External"/><Relationship Id="rId27" Type="http://schemas.openxmlformats.org/officeDocument/2006/relationships/hyperlink" Target="mailto:amitkanoujiya4710@gmail.com" TargetMode="External"/><Relationship Id="rId30" Type="http://schemas.openxmlformats.org/officeDocument/2006/relationships/hyperlink" Target="mailto:rpchodhri7@gmail.com" TargetMode="External"/><Relationship Id="rId35" Type="http://schemas.openxmlformats.org/officeDocument/2006/relationships/hyperlink" Target="mailto:basotiyas@gmail.com" TargetMode="External"/><Relationship Id="rId43" Type="http://schemas.openxmlformats.org/officeDocument/2006/relationships/hyperlink" Target="mailto:jainbhavya047@gmail.com" TargetMode="External"/><Relationship Id="rId48" Type="http://schemas.openxmlformats.org/officeDocument/2006/relationships/hyperlink" Target="mailto:ankit09571332752@gmail.com" TargetMode="External"/><Relationship Id="rId56" Type="http://schemas.openxmlformats.org/officeDocument/2006/relationships/hyperlink" Target="mailto:kuldeepsingh9828672@gmail.com" TargetMode="External"/><Relationship Id="rId64" Type="http://schemas.openxmlformats.org/officeDocument/2006/relationships/hyperlink" Target="mailto:jitu49@gmail.com" TargetMode="External"/><Relationship Id="rId8" Type="http://schemas.openxmlformats.org/officeDocument/2006/relationships/hyperlink" Target="mailto:iinusoni360@gmail.com" TargetMode="External"/><Relationship Id="rId51" Type="http://schemas.openxmlformats.org/officeDocument/2006/relationships/hyperlink" Target="mailto:Chhanganiravi2519@gmail.com" TargetMode="External"/><Relationship Id="rId3" Type="http://schemas.openxmlformats.org/officeDocument/2006/relationships/hyperlink" Target="mailto:Paliwalkapil80@gmail.com" TargetMode="External"/><Relationship Id="rId12" Type="http://schemas.openxmlformats.org/officeDocument/2006/relationships/hyperlink" Target="mailto:scmeenaktp75@gmail.com" TargetMode="External"/><Relationship Id="rId17" Type="http://schemas.openxmlformats.org/officeDocument/2006/relationships/hyperlink" Target="mailto:Suryanshuganvir@gmail.com" TargetMode="External"/><Relationship Id="rId25" Type="http://schemas.openxmlformats.org/officeDocument/2006/relationships/hyperlink" Target="mailto:agupta.malpura@gmail.com" TargetMode="External"/><Relationship Id="rId33" Type="http://schemas.openxmlformats.org/officeDocument/2006/relationships/hyperlink" Target="mailto:shouryachoudhary891@gmail.com" TargetMode="External"/><Relationship Id="rId38" Type="http://schemas.openxmlformats.org/officeDocument/2006/relationships/hyperlink" Target="mailto:ratanrajtanu@gmail.com" TargetMode="External"/><Relationship Id="rId46" Type="http://schemas.openxmlformats.org/officeDocument/2006/relationships/hyperlink" Target="mailto:kmewara817@gmail.com" TargetMode="External"/><Relationship Id="rId59" Type="http://schemas.openxmlformats.org/officeDocument/2006/relationships/hyperlink" Target="mailto:jaykhandelwal19905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harshasrani646@gmail.com" TargetMode="External"/><Relationship Id="rId41" Type="http://schemas.openxmlformats.org/officeDocument/2006/relationships/hyperlink" Target="mailto:govindmittal08@gmail.com" TargetMode="External"/><Relationship Id="rId54" Type="http://schemas.openxmlformats.org/officeDocument/2006/relationships/hyperlink" Target="mailto:girajji225@gmail.com" TargetMode="External"/><Relationship Id="rId62" Type="http://schemas.openxmlformats.org/officeDocument/2006/relationships/hyperlink" Target="mailto:deppanshu555@gmail.com" TargetMode="External"/><Relationship Id="rId1" Type="http://schemas.openxmlformats.org/officeDocument/2006/relationships/hyperlink" Target="mailto:meenaseema9101@gmail.com" TargetMode="External"/><Relationship Id="rId6" Type="http://schemas.openxmlformats.org/officeDocument/2006/relationships/hyperlink" Target="mailto:vinodkumarpareek0325@gmail.com" TargetMode="External"/><Relationship Id="rId15" Type="http://schemas.openxmlformats.org/officeDocument/2006/relationships/hyperlink" Target="mailto:bansalgovind786@gmail.com" TargetMode="External"/><Relationship Id="rId23" Type="http://schemas.openxmlformats.org/officeDocument/2006/relationships/hyperlink" Target="mailto:jain.paras5354@gmail.com" TargetMode="External"/><Relationship Id="rId28" Type="http://schemas.openxmlformats.org/officeDocument/2006/relationships/hyperlink" Target="mailto:adishsinghal240@gmail.com" TargetMode="External"/><Relationship Id="rId36" Type="http://schemas.openxmlformats.org/officeDocument/2006/relationships/hyperlink" Target="mailto:shashank9924@gmail.com" TargetMode="External"/><Relationship Id="rId49" Type="http://schemas.openxmlformats.org/officeDocument/2006/relationships/hyperlink" Target="mailto:sonymularam@gmail.com" TargetMode="External"/><Relationship Id="rId57" Type="http://schemas.openxmlformats.org/officeDocument/2006/relationships/hyperlink" Target="mailto:asrgaming1975@gmail.com" TargetMode="External"/><Relationship Id="rId10" Type="http://schemas.openxmlformats.org/officeDocument/2006/relationships/hyperlink" Target="mailto:aaravjain121231@gmail.com" TargetMode="External"/><Relationship Id="rId31" Type="http://schemas.openxmlformats.org/officeDocument/2006/relationships/hyperlink" Target="mailto:ashumeena3377@gmail.com" TargetMode="External"/><Relationship Id="rId44" Type="http://schemas.openxmlformats.org/officeDocument/2006/relationships/hyperlink" Target="mailto:khushaljain920@gmail.com" TargetMode="External"/><Relationship Id="rId52" Type="http://schemas.openxmlformats.org/officeDocument/2006/relationships/hyperlink" Target="mailto:siddarthpatel1948185@gmail.com" TargetMode="External"/><Relationship Id="rId60" Type="http://schemas.openxmlformats.org/officeDocument/2006/relationships/hyperlink" Target="mailto:gehlotpurushottam007@gmail.com" TargetMode="External"/><Relationship Id="rId65" Type="http://schemas.openxmlformats.org/officeDocument/2006/relationships/hyperlink" Target="mailto:monthongehlot83@gmail.com" TargetMode="External"/><Relationship Id="rId4" Type="http://schemas.openxmlformats.org/officeDocument/2006/relationships/hyperlink" Target="mailto:Praveenjoshi@gmail.com" TargetMode="External"/><Relationship Id="rId9" Type="http://schemas.openxmlformats.org/officeDocument/2006/relationships/hyperlink" Target="mailto:9004415444vivek@gmail.com" TargetMode="External"/><Relationship Id="rId13" Type="http://schemas.openxmlformats.org/officeDocument/2006/relationships/hyperlink" Target="mailto:hrs18@gmail.com" TargetMode="External"/><Relationship Id="rId18" Type="http://schemas.openxmlformats.org/officeDocument/2006/relationships/hyperlink" Target="mailto:neerajmahar099@gmail.com" TargetMode="External"/><Relationship Id="rId39" Type="http://schemas.openxmlformats.org/officeDocument/2006/relationships/hyperlink" Target="mailto:Siddarthkatta2008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6"/>
  <sheetViews>
    <sheetView zoomScaleNormal="100" workbookViewId="0">
      <pane ySplit="1" topLeftCell="A44" activePane="bottomLeft" state="frozen"/>
      <selection pane="bottomLeft" activeCell="D50" sqref="A50:AF50"/>
    </sheetView>
  </sheetViews>
  <sheetFormatPr defaultRowHeight="15" x14ac:dyDescent="0.25"/>
  <cols>
    <col min="1" max="1" width="14.42578125" customWidth="1"/>
    <col min="2" max="2" width="9.5703125" style="1" customWidth="1"/>
    <col min="3" max="3" width="8.85546875" style="1" bestFit="1" customWidth="1"/>
    <col min="4" max="4" width="25.28515625" style="1" bestFit="1" customWidth="1"/>
    <col min="5" max="5" width="18.7109375" style="1" customWidth="1"/>
    <col min="6" max="6" width="14.7109375" style="1" customWidth="1"/>
    <col min="7" max="7" width="16.5703125" style="1" customWidth="1"/>
    <col min="8" max="8" width="17.5703125" style="25" customWidth="1"/>
    <col min="9" max="9" width="18.7109375" style="25" customWidth="1"/>
    <col min="10" max="10" width="37.7109375" style="25" customWidth="1"/>
    <col min="11" max="11" width="25.5703125" style="25" customWidth="1"/>
    <col min="12" max="12" width="13.28515625" style="25" customWidth="1"/>
    <col min="13" max="13" width="16.7109375" style="25" customWidth="1"/>
    <col min="14" max="14" width="17.28515625" style="25" customWidth="1"/>
    <col min="15" max="15" width="23.140625" style="25" customWidth="1"/>
    <col min="16" max="16" width="18" style="25" customWidth="1"/>
    <col min="17" max="17" width="13.5703125" style="25" customWidth="1"/>
    <col min="18" max="18" width="9.140625" style="25"/>
    <col min="19" max="19" width="12.7109375" style="25" customWidth="1"/>
    <col min="20" max="20" width="22.7109375" style="25" customWidth="1"/>
    <col min="21" max="21" width="12.28515625" style="25" customWidth="1"/>
    <col min="22" max="22" width="16" style="25" customWidth="1"/>
    <col min="23" max="23" width="18.140625" style="25" customWidth="1"/>
    <col min="24" max="25" width="19" style="25" customWidth="1"/>
    <col min="26" max="26" width="17.85546875" style="25" customWidth="1"/>
    <col min="27" max="27" width="15.140625" style="25" bestFit="1" customWidth="1"/>
    <col min="28" max="28" width="9.28515625" style="25" customWidth="1"/>
    <col min="29" max="29" width="16" style="25" customWidth="1"/>
    <col min="30" max="30" width="13.85546875" style="1" customWidth="1"/>
    <col min="31" max="31" width="17.7109375" style="1" customWidth="1"/>
    <col min="32" max="33" width="12.140625" style="1" bestFit="1" customWidth="1"/>
    <col min="34" max="16384" width="9.140625" style="1"/>
  </cols>
  <sheetData>
    <row r="1" spans="1:32" s="2" customFormat="1" ht="30" x14ac:dyDescent="0.25">
      <c r="A1" s="3" t="s">
        <v>668</v>
      </c>
      <c r="B1" s="2" t="s">
        <v>766</v>
      </c>
      <c r="C1" s="2" t="s">
        <v>669</v>
      </c>
      <c r="D1" s="2" t="s">
        <v>670</v>
      </c>
      <c r="E1" s="26" t="s">
        <v>0</v>
      </c>
      <c r="F1" s="26" t="s">
        <v>671</v>
      </c>
      <c r="G1" s="2" t="s">
        <v>672</v>
      </c>
      <c r="H1" s="26" t="s">
        <v>673</v>
      </c>
      <c r="I1" s="26" t="s">
        <v>674</v>
      </c>
      <c r="J1" s="26" t="s">
        <v>675</v>
      </c>
      <c r="K1" s="26" t="s">
        <v>676</v>
      </c>
      <c r="L1" s="26" t="s">
        <v>677</v>
      </c>
      <c r="M1" s="26" t="s">
        <v>1</v>
      </c>
      <c r="N1" s="26" t="s">
        <v>692</v>
      </c>
      <c r="O1" s="26" t="s">
        <v>678</v>
      </c>
      <c r="P1" s="26" t="s">
        <v>679</v>
      </c>
      <c r="Q1" s="26" t="s">
        <v>680</v>
      </c>
      <c r="R1" s="26" t="s">
        <v>681</v>
      </c>
      <c r="S1" s="26" t="s">
        <v>682</v>
      </c>
      <c r="T1" s="26" t="s">
        <v>2</v>
      </c>
      <c r="U1" s="26" t="s">
        <v>3</v>
      </c>
      <c r="V1" s="26" t="s">
        <v>683</v>
      </c>
      <c r="W1" s="26" t="s">
        <v>684</v>
      </c>
      <c r="X1" s="26" t="s">
        <v>685</v>
      </c>
      <c r="Y1" s="26" t="s">
        <v>686</v>
      </c>
      <c r="Z1" s="26" t="s">
        <v>687</v>
      </c>
      <c r="AA1" s="26" t="s">
        <v>688</v>
      </c>
      <c r="AB1" s="26" t="s">
        <v>689</v>
      </c>
      <c r="AC1" s="26" t="s">
        <v>690</v>
      </c>
      <c r="AD1" s="2" t="s">
        <v>4</v>
      </c>
      <c r="AE1" s="2" t="s">
        <v>5</v>
      </c>
      <c r="AF1" s="2" t="s">
        <v>691</v>
      </c>
    </row>
    <row r="2" spans="1:32" ht="17.25" x14ac:dyDescent="0.3">
      <c r="A2" s="12">
        <v>2024001</v>
      </c>
      <c r="B2" s="1" t="s">
        <v>7</v>
      </c>
      <c r="C2" s="1" t="s">
        <v>791</v>
      </c>
      <c r="D2" s="7">
        <v>44690</v>
      </c>
      <c r="E2" s="25" t="s">
        <v>102</v>
      </c>
      <c r="F2" s="25" t="s">
        <v>390</v>
      </c>
      <c r="G2" s="6">
        <v>37188</v>
      </c>
      <c r="H2" s="25">
        <v>9587781827</v>
      </c>
      <c r="J2" s="25">
        <v>9929483591</v>
      </c>
      <c r="M2" s="27" t="s">
        <v>391</v>
      </c>
      <c r="N2" s="25" t="s">
        <v>392</v>
      </c>
      <c r="P2" s="25">
        <v>751562201226</v>
      </c>
      <c r="R2" s="28" t="s">
        <v>201</v>
      </c>
      <c r="S2" s="28" t="s">
        <v>213</v>
      </c>
      <c r="T2" s="28" t="s">
        <v>202</v>
      </c>
      <c r="U2" s="28" t="s">
        <v>393</v>
      </c>
      <c r="Y2" s="25" t="s">
        <v>390</v>
      </c>
      <c r="Z2" s="25" t="s">
        <v>198</v>
      </c>
      <c r="AA2" s="25">
        <v>9929483591</v>
      </c>
      <c r="AC2" s="25" t="s">
        <v>394</v>
      </c>
      <c r="AD2" s="5">
        <v>12000</v>
      </c>
      <c r="AE2" s="5">
        <v>24000</v>
      </c>
      <c r="AF2" s="4">
        <v>44690</v>
      </c>
    </row>
    <row r="3" spans="1:32" x14ac:dyDescent="0.25">
      <c r="A3" s="12">
        <v>2024002</v>
      </c>
      <c r="B3" s="1" t="s">
        <v>8</v>
      </c>
      <c r="C3" s="1" t="s">
        <v>791</v>
      </c>
      <c r="D3" s="6">
        <v>44861</v>
      </c>
      <c r="E3" s="25" t="s">
        <v>103</v>
      </c>
      <c r="F3" s="25" t="s">
        <v>395</v>
      </c>
      <c r="G3" s="6">
        <v>36060</v>
      </c>
      <c r="H3" s="25">
        <v>9001203254</v>
      </c>
      <c r="I3" s="25">
        <v>9950326544</v>
      </c>
      <c r="J3" s="25">
        <v>9829347791</v>
      </c>
      <c r="K3" s="25">
        <v>9829347791</v>
      </c>
      <c r="N3" s="25" t="s">
        <v>396</v>
      </c>
      <c r="P3" s="25">
        <v>727705280942</v>
      </c>
      <c r="Q3" s="25">
        <v>961178735131</v>
      </c>
      <c r="R3" s="28" t="s">
        <v>201</v>
      </c>
      <c r="S3" s="28"/>
      <c r="T3" s="28" t="s">
        <v>202</v>
      </c>
      <c r="U3" s="28"/>
      <c r="Y3" s="25" t="s">
        <v>397</v>
      </c>
      <c r="Z3" s="25" t="s">
        <v>370</v>
      </c>
      <c r="AA3" s="25">
        <v>9829369458</v>
      </c>
      <c r="AC3" s="25" t="s">
        <v>398</v>
      </c>
      <c r="AD3" s="5">
        <v>12000</v>
      </c>
      <c r="AE3" s="5">
        <v>24000</v>
      </c>
      <c r="AF3" s="4">
        <v>44861</v>
      </c>
    </row>
    <row r="4" spans="1:32" ht="17.25" x14ac:dyDescent="0.3">
      <c r="A4" s="12">
        <v>2024003</v>
      </c>
      <c r="B4" s="1" t="s">
        <v>9</v>
      </c>
      <c r="C4" s="1" t="s">
        <v>792</v>
      </c>
      <c r="D4" s="6">
        <v>44760</v>
      </c>
      <c r="E4" s="25" t="s">
        <v>104</v>
      </c>
      <c r="F4" s="25" t="s">
        <v>190</v>
      </c>
      <c r="G4" s="6">
        <v>38929</v>
      </c>
      <c r="J4" s="25">
        <v>9001198085</v>
      </c>
      <c r="L4" s="25">
        <v>9261295055</v>
      </c>
      <c r="M4" s="27" t="s">
        <v>191</v>
      </c>
      <c r="N4" s="25" t="s">
        <v>192</v>
      </c>
      <c r="P4" s="25">
        <v>869982051039</v>
      </c>
      <c r="Q4" s="25">
        <v>831345408888</v>
      </c>
      <c r="R4" s="28" t="s">
        <v>196</v>
      </c>
      <c r="S4" s="28" t="s">
        <v>193</v>
      </c>
      <c r="T4" s="28" t="s">
        <v>194</v>
      </c>
      <c r="U4" s="28" t="s">
        <v>195</v>
      </c>
      <c r="X4" s="25">
        <v>6927343</v>
      </c>
      <c r="Y4" s="25" t="s">
        <v>197</v>
      </c>
      <c r="Z4" s="25" t="s">
        <v>198</v>
      </c>
      <c r="AA4" s="25">
        <v>9001198085</v>
      </c>
      <c r="AB4" s="25">
        <v>9694720713</v>
      </c>
      <c r="AD4" s="5">
        <v>12000</v>
      </c>
      <c r="AE4" s="5">
        <v>23000</v>
      </c>
      <c r="AF4" s="4">
        <v>44759</v>
      </c>
    </row>
    <row r="5" spans="1:32" ht="17.25" x14ac:dyDescent="0.3">
      <c r="A5" s="12">
        <v>2024004</v>
      </c>
      <c r="B5" s="1" t="s">
        <v>10</v>
      </c>
      <c r="C5" s="1" t="s">
        <v>792</v>
      </c>
      <c r="D5" s="6">
        <v>45526</v>
      </c>
      <c r="E5" s="25" t="s">
        <v>105</v>
      </c>
      <c r="F5" s="25" t="s">
        <v>579</v>
      </c>
      <c r="G5" s="6">
        <v>35934</v>
      </c>
      <c r="H5" s="25">
        <v>8078606234</v>
      </c>
      <c r="J5" s="25">
        <v>9414758408</v>
      </c>
      <c r="M5" s="27" t="s">
        <v>580</v>
      </c>
      <c r="N5" s="25" t="s">
        <v>581</v>
      </c>
      <c r="P5" s="25">
        <v>516096742051</v>
      </c>
      <c r="R5" s="28" t="s">
        <v>582</v>
      </c>
      <c r="S5" s="28"/>
      <c r="T5" s="28" t="s">
        <v>583</v>
      </c>
      <c r="U5" s="28"/>
      <c r="AD5" s="5">
        <v>12500</v>
      </c>
      <c r="AE5" s="5">
        <v>25000</v>
      </c>
      <c r="AF5" s="4">
        <v>45548</v>
      </c>
    </row>
    <row r="6" spans="1:32" x14ac:dyDescent="0.25">
      <c r="A6" s="12">
        <v>2024005</v>
      </c>
      <c r="B6" s="1" t="s">
        <v>11</v>
      </c>
      <c r="C6" s="1" t="s">
        <v>793</v>
      </c>
      <c r="D6" s="6">
        <v>45082</v>
      </c>
      <c r="E6" s="25" t="s">
        <v>106</v>
      </c>
      <c r="F6" s="25" t="s">
        <v>399</v>
      </c>
      <c r="G6" s="6">
        <v>37418</v>
      </c>
      <c r="H6" s="25">
        <v>9079952437</v>
      </c>
      <c r="J6" s="25">
        <v>9928803616</v>
      </c>
      <c r="P6" s="25">
        <v>417958396085</v>
      </c>
      <c r="R6" s="28" t="s">
        <v>201</v>
      </c>
      <c r="S6" s="28" t="s">
        <v>213</v>
      </c>
      <c r="T6" s="28" t="s">
        <v>202</v>
      </c>
      <c r="U6" s="28" t="s">
        <v>400</v>
      </c>
      <c r="Y6" s="25" t="s">
        <v>401</v>
      </c>
      <c r="Z6" s="25" t="s">
        <v>288</v>
      </c>
      <c r="AA6" s="25">
        <v>8949890322</v>
      </c>
      <c r="AC6" s="25" t="s">
        <v>193</v>
      </c>
      <c r="AD6" s="5">
        <v>11000</v>
      </c>
      <c r="AE6" s="5">
        <v>22000</v>
      </c>
      <c r="AF6" s="4">
        <v>45082</v>
      </c>
    </row>
    <row r="7" spans="1:32" ht="17.25" x14ac:dyDescent="0.3">
      <c r="A7" s="12">
        <v>2024006</v>
      </c>
      <c r="B7" s="1" t="s">
        <v>12</v>
      </c>
      <c r="C7" s="1" t="s">
        <v>793</v>
      </c>
      <c r="D7" s="6">
        <v>45395</v>
      </c>
      <c r="E7" s="25" t="s">
        <v>107</v>
      </c>
      <c r="F7" s="25" t="s">
        <v>402</v>
      </c>
      <c r="G7" s="6">
        <v>39726</v>
      </c>
      <c r="H7" s="25">
        <v>8369605667</v>
      </c>
      <c r="I7" s="25">
        <v>8898091774</v>
      </c>
      <c r="J7" s="25">
        <v>8879962782</v>
      </c>
      <c r="K7" s="25">
        <v>9136288384</v>
      </c>
      <c r="M7" s="27" t="s">
        <v>403</v>
      </c>
      <c r="N7" s="25" t="s">
        <v>404</v>
      </c>
      <c r="P7" s="25">
        <v>264514804146</v>
      </c>
      <c r="Q7" s="25">
        <v>794794950594</v>
      </c>
      <c r="R7" s="28" t="s">
        <v>316</v>
      </c>
      <c r="S7" s="28" t="s">
        <v>266</v>
      </c>
      <c r="T7" s="28" t="s">
        <v>234</v>
      </c>
      <c r="U7" s="28"/>
      <c r="Y7" s="25" t="s">
        <v>405</v>
      </c>
      <c r="Z7" s="25" t="s">
        <v>406</v>
      </c>
      <c r="AA7" s="25">
        <v>8240544912</v>
      </c>
      <c r="AB7" s="25">
        <v>8872759567</v>
      </c>
      <c r="AC7" s="25" t="s">
        <v>407</v>
      </c>
      <c r="AD7" s="5">
        <v>10500</v>
      </c>
      <c r="AE7" s="5">
        <v>21000</v>
      </c>
      <c r="AF7" s="4">
        <v>45395</v>
      </c>
    </row>
    <row r="8" spans="1:32" x14ac:dyDescent="0.25">
      <c r="A8" s="12">
        <v>2024007</v>
      </c>
      <c r="B8" s="1" t="s">
        <v>13</v>
      </c>
      <c r="C8" s="1" t="s">
        <v>793</v>
      </c>
      <c r="D8" s="6">
        <v>45478</v>
      </c>
      <c r="E8" s="25" t="s">
        <v>108</v>
      </c>
      <c r="F8" s="25" t="s">
        <v>408</v>
      </c>
      <c r="G8" s="6">
        <v>38391</v>
      </c>
      <c r="H8" s="25">
        <v>7568763329</v>
      </c>
      <c r="I8" s="25">
        <v>8949986492</v>
      </c>
      <c r="J8" s="25">
        <v>8949986492</v>
      </c>
      <c r="N8" s="25" t="s">
        <v>409</v>
      </c>
      <c r="P8" s="25">
        <v>407914708125</v>
      </c>
      <c r="Q8" s="25">
        <v>832184903723</v>
      </c>
      <c r="R8" s="28" t="s">
        <v>201</v>
      </c>
      <c r="S8" s="28" t="s">
        <v>213</v>
      </c>
      <c r="T8" s="28" t="s">
        <v>202</v>
      </c>
      <c r="U8" s="28" t="s">
        <v>410</v>
      </c>
      <c r="Y8" s="25" t="s">
        <v>411</v>
      </c>
      <c r="Z8" s="25" t="s">
        <v>269</v>
      </c>
      <c r="AA8" s="25">
        <v>9610140466</v>
      </c>
      <c r="AC8" s="25" t="s">
        <v>266</v>
      </c>
      <c r="AD8" s="5">
        <v>10500</v>
      </c>
      <c r="AE8" s="5">
        <v>21000</v>
      </c>
      <c r="AF8" s="4">
        <v>45481</v>
      </c>
    </row>
    <row r="9" spans="1:32" ht="17.25" x14ac:dyDescent="0.3">
      <c r="A9" s="12">
        <v>2024008</v>
      </c>
      <c r="B9" s="1" t="s">
        <v>14</v>
      </c>
      <c r="C9" s="1" t="s">
        <v>794</v>
      </c>
      <c r="D9" s="6">
        <v>45106</v>
      </c>
      <c r="E9" s="25" t="s">
        <v>109</v>
      </c>
      <c r="F9" s="25" t="s">
        <v>412</v>
      </c>
      <c r="G9" s="6">
        <v>39117</v>
      </c>
      <c r="J9" s="25">
        <v>9414029213</v>
      </c>
      <c r="K9" s="25">
        <v>7340579213</v>
      </c>
      <c r="M9" s="27" t="s">
        <v>413</v>
      </c>
      <c r="N9" s="25" t="s">
        <v>414</v>
      </c>
      <c r="P9" s="25">
        <v>335210793243</v>
      </c>
      <c r="Q9" s="25">
        <v>463672142800</v>
      </c>
      <c r="R9" s="28" t="s">
        <v>196</v>
      </c>
      <c r="S9" s="28" t="s">
        <v>415</v>
      </c>
      <c r="T9" s="28" t="s">
        <v>317</v>
      </c>
      <c r="U9" s="28" t="s">
        <v>416</v>
      </c>
      <c r="Y9" s="25" t="s">
        <v>417</v>
      </c>
      <c r="Z9" s="25" t="s">
        <v>269</v>
      </c>
      <c r="AA9" s="25">
        <v>8619089705</v>
      </c>
      <c r="AD9" s="5">
        <v>12000</v>
      </c>
      <c r="AE9" s="5">
        <v>24000</v>
      </c>
      <c r="AF9" s="4">
        <v>45108</v>
      </c>
    </row>
    <row r="10" spans="1:32" ht="17.25" x14ac:dyDescent="0.3">
      <c r="A10" s="12">
        <v>2024009</v>
      </c>
      <c r="B10" s="1" t="s">
        <v>15</v>
      </c>
      <c r="C10" s="1" t="s">
        <v>794</v>
      </c>
      <c r="D10" s="6">
        <v>45106</v>
      </c>
      <c r="E10" s="25" t="s">
        <v>110</v>
      </c>
      <c r="F10" s="25" t="s">
        <v>418</v>
      </c>
      <c r="G10" s="6">
        <v>39341</v>
      </c>
      <c r="H10" s="25">
        <v>8233668109</v>
      </c>
      <c r="J10" s="25">
        <v>7976795556</v>
      </c>
      <c r="M10" s="27" t="s">
        <v>419</v>
      </c>
      <c r="N10" s="25" t="s">
        <v>420</v>
      </c>
      <c r="P10" s="25">
        <v>279225202506</v>
      </c>
      <c r="Q10" s="25">
        <v>579465588927</v>
      </c>
      <c r="R10" s="28" t="s">
        <v>196</v>
      </c>
      <c r="S10" s="28" t="s">
        <v>266</v>
      </c>
      <c r="T10" s="28" t="s">
        <v>234</v>
      </c>
      <c r="U10" s="28" t="s">
        <v>296</v>
      </c>
      <c r="Y10" s="25" t="s">
        <v>417</v>
      </c>
      <c r="Z10" s="25" t="s">
        <v>269</v>
      </c>
      <c r="AA10" s="25">
        <v>8619089705</v>
      </c>
      <c r="AC10" s="25" t="s">
        <v>421</v>
      </c>
      <c r="AD10" s="5">
        <v>12000</v>
      </c>
      <c r="AE10" s="5">
        <v>24000</v>
      </c>
      <c r="AF10" s="4">
        <v>45108</v>
      </c>
    </row>
    <row r="11" spans="1:32" x14ac:dyDescent="0.25">
      <c r="A11" s="12">
        <v>2024010</v>
      </c>
      <c r="B11" s="1" t="s">
        <v>16</v>
      </c>
      <c r="C11" s="1" t="s">
        <v>795</v>
      </c>
      <c r="D11" s="6">
        <v>45420</v>
      </c>
      <c r="E11" s="25" t="s">
        <v>111</v>
      </c>
      <c r="F11" s="25" t="s">
        <v>199</v>
      </c>
      <c r="G11" s="6">
        <v>36105</v>
      </c>
      <c r="H11" s="25">
        <v>9829009097</v>
      </c>
      <c r="J11" s="25">
        <v>9829597419</v>
      </c>
      <c r="N11" s="25" t="s">
        <v>200</v>
      </c>
      <c r="P11" s="25">
        <v>507656216006</v>
      </c>
      <c r="R11" s="28" t="s">
        <v>201</v>
      </c>
      <c r="S11" s="28"/>
      <c r="T11" s="28" t="s">
        <v>202</v>
      </c>
      <c r="U11" s="28" t="s">
        <v>203</v>
      </c>
      <c r="AD11" s="5">
        <v>10000</v>
      </c>
      <c r="AE11" s="5">
        <v>20000</v>
      </c>
      <c r="AF11" s="4">
        <v>45422</v>
      </c>
    </row>
    <row r="12" spans="1:32" ht="17.25" x14ac:dyDescent="0.3">
      <c r="A12" s="12">
        <v>2024011</v>
      </c>
      <c r="B12" s="1" t="s">
        <v>17</v>
      </c>
      <c r="C12" s="1" t="s">
        <v>795</v>
      </c>
      <c r="D12" s="6">
        <v>45420</v>
      </c>
      <c r="E12" s="25" t="s">
        <v>112</v>
      </c>
      <c r="F12" s="25" t="s">
        <v>204</v>
      </c>
      <c r="G12" s="6">
        <v>37575</v>
      </c>
      <c r="H12" s="25">
        <v>7737625099</v>
      </c>
      <c r="J12" s="25">
        <v>9829086715</v>
      </c>
      <c r="M12" s="27" t="s">
        <v>205</v>
      </c>
      <c r="N12" s="25" t="s">
        <v>206</v>
      </c>
      <c r="P12" s="25">
        <v>585188142677</v>
      </c>
      <c r="R12" s="28" t="s">
        <v>207</v>
      </c>
      <c r="S12" s="28" t="s">
        <v>208</v>
      </c>
      <c r="T12" s="28" t="s">
        <v>209</v>
      </c>
      <c r="U12" s="28" t="s">
        <v>210</v>
      </c>
      <c r="AD12" s="5">
        <v>10000</v>
      </c>
      <c r="AE12" s="5">
        <v>20000</v>
      </c>
      <c r="AF12" s="4">
        <v>45422</v>
      </c>
    </row>
    <row r="13" spans="1:32" x14ac:dyDescent="0.25">
      <c r="A13" s="12">
        <v>2024012</v>
      </c>
      <c r="B13" s="1" t="s">
        <v>18</v>
      </c>
      <c r="C13" s="1" t="s">
        <v>795</v>
      </c>
      <c r="D13" s="6">
        <v>45422</v>
      </c>
      <c r="E13" s="25" t="s">
        <v>113</v>
      </c>
      <c r="F13" s="25" t="s">
        <v>211</v>
      </c>
      <c r="G13" s="6">
        <v>36952</v>
      </c>
      <c r="H13" s="25">
        <v>9636219168</v>
      </c>
      <c r="I13" s="25">
        <v>9928812469</v>
      </c>
      <c r="K13" s="25">
        <v>9928812469</v>
      </c>
      <c r="N13" s="25" t="s">
        <v>212</v>
      </c>
      <c r="P13" s="25">
        <v>756860547934</v>
      </c>
      <c r="Q13" s="25">
        <v>727390307332</v>
      </c>
      <c r="R13" s="28" t="s">
        <v>201</v>
      </c>
      <c r="S13" s="28" t="s">
        <v>213</v>
      </c>
      <c r="T13" s="28" t="s">
        <v>202</v>
      </c>
      <c r="U13" s="28" t="s">
        <v>214</v>
      </c>
      <c r="Y13" s="25" t="s">
        <v>215</v>
      </c>
      <c r="Z13" s="25" t="s">
        <v>216</v>
      </c>
      <c r="AA13" s="25">
        <v>9928812469</v>
      </c>
      <c r="AC13" s="25" t="s">
        <v>217</v>
      </c>
      <c r="AD13" s="5">
        <v>10000</v>
      </c>
      <c r="AE13" s="5">
        <v>20000</v>
      </c>
      <c r="AF13" s="4">
        <v>45422</v>
      </c>
    </row>
    <row r="14" spans="1:32" x14ac:dyDescent="0.25">
      <c r="A14" s="12">
        <v>2024013</v>
      </c>
      <c r="B14" s="1" t="s">
        <v>19</v>
      </c>
      <c r="C14" s="1" t="s">
        <v>796</v>
      </c>
      <c r="D14" s="6">
        <v>44997</v>
      </c>
      <c r="E14" s="25" t="s">
        <v>114</v>
      </c>
      <c r="F14" s="25" t="s">
        <v>426</v>
      </c>
      <c r="G14" s="6">
        <v>39755</v>
      </c>
      <c r="H14" s="25">
        <v>9216818644</v>
      </c>
      <c r="J14" s="25">
        <v>9982118644</v>
      </c>
      <c r="K14" s="25">
        <v>9461411573</v>
      </c>
      <c r="N14" s="25" t="s">
        <v>427</v>
      </c>
      <c r="P14" s="25">
        <v>211804837120</v>
      </c>
      <c r="Q14" s="25">
        <v>462267031539</v>
      </c>
      <c r="R14" s="28" t="s">
        <v>233</v>
      </c>
      <c r="S14" s="28" t="s">
        <v>193</v>
      </c>
      <c r="T14" s="28" t="s">
        <v>267</v>
      </c>
      <c r="U14" s="28" t="s">
        <v>400</v>
      </c>
      <c r="Y14" s="25" t="s">
        <v>428</v>
      </c>
      <c r="AA14" s="25">
        <v>9414855931</v>
      </c>
      <c r="AC14" s="25" t="s">
        <v>429</v>
      </c>
      <c r="AD14" s="5">
        <v>12000</v>
      </c>
      <c r="AE14" s="5">
        <v>24000</v>
      </c>
      <c r="AF14" s="4">
        <v>45006</v>
      </c>
    </row>
    <row r="15" spans="1:32" ht="17.25" x14ac:dyDescent="0.3">
      <c r="A15" s="12">
        <v>2024014</v>
      </c>
      <c r="B15" s="1" t="s">
        <v>20</v>
      </c>
      <c r="C15" s="1" t="s">
        <v>796</v>
      </c>
      <c r="D15" s="6">
        <v>44997</v>
      </c>
      <c r="E15" s="25" t="s">
        <v>115</v>
      </c>
      <c r="F15" s="25" t="s">
        <v>422</v>
      </c>
      <c r="G15" s="6">
        <v>39718</v>
      </c>
      <c r="I15" s="25">
        <v>9079124788</v>
      </c>
      <c r="J15" s="25">
        <v>9928266405</v>
      </c>
      <c r="K15" s="25">
        <v>9461193994</v>
      </c>
      <c r="M15" s="27" t="s">
        <v>423</v>
      </c>
      <c r="N15" s="25" t="s">
        <v>424</v>
      </c>
      <c r="P15" s="25">
        <v>480576312848</v>
      </c>
      <c r="Q15" s="25">
        <v>767949748240</v>
      </c>
      <c r="R15" s="28" t="s">
        <v>233</v>
      </c>
      <c r="S15" s="28"/>
      <c r="T15" s="28" t="s">
        <v>234</v>
      </c>
      <c r="U15" s="28" t="s">
        <v>400</v>
      </c>
      <c r="Y15" s="25" t="s">
        <v>422</v>
      </c>
      <c r="Z15" s="25" t="s">
        <v>198</v>
      </c>
      <c r="AA15" s="25">
        <v>9928266405</v>
      </c>
      <c r="AC15" s="25" t="s">
        <v>425</v>
      </c>
      <c r="AD15" s="5">
        <v>12000</v>
      </c>
      <c r="AE15" s="5">
        <v>24000</v>
      </c>
      <c r="AF15" s="4">
        <v>45006</v>
      </c>
    </row>
    <row r="16" spans="1:32" ht="17.25" x14ac:dyDescent="0.3">
      <c r="A16" s="12">
        <v>2024015</v>
      </c>
      <c r="B16" s="1" t="s">
        <v>21</v>
      </c>
      <c r="C16" s="1" t="s">
        <v>797</v>
      </c>
      <c r="D16" s="6">
        <v>45402</v>
      </c>
      <c r="E16" s="25" t="s">
        <v>116</v>
      </c>
      <c r="F16" s="25" t="s">
        <v>430</v>
      </c>
      <c r="G16" s="6">
        <v>39759</v>
      </c>
      <c r="H16" s="25">
        <v>9660933377</v>
      </c>
      <c r="J16" s="25">
        <v>7365044150</v>
      </c>
      <c r="K16" s="25">
        <v>9660933377</v>
      </c>
      <c r="M16" s="27" t="s">
        <v>431</v>
      </c>
      <c r="N16" s="25" t="s">
        <v>432</v>
      </c>
      <c r="P16" s="25">
        <v>671329705550</v>
      </c>
      <c r="Q16" s="25">
        <v>341860162160</v>
      </c>
      <c r="R16" s="28" t="s">
        <v>196</v>
      </c>
      <c r="S16" s="28" t="s">
        <v>213</v>
      </c>
      <c r="T16" s="28" t="s">
        <v>234</v>
      </c>
      <c r="U16" s="28"/>
      <c r="Y16" s="25" t="s">
        <v>430</v>
      </c>
      <c r="Z16" s="25" t="s">
        <v>198</v>
      </c>
      <c r="AA16" s="25">
        <v>7365044150</v>
      </c>
      <c r="AC16" s="25" t="s">
        <v>433</v>
      </c>
      <c r="AD16" s="5">
        <v>12400</v>
      </c>
      <c r="AE16" s="5">
        <v>24800</v>
      </c>
      <c r="AF16" s="4">
        <v>45404</v>
      </c>
    </row>
    <row r="17" spans="1:32" ht="17.25" x14ac:dyDescent="0.3">
      <c r="A17" s="12">
        <v>2024016</v>
      </c>
      <c r="B17" s="1" t="s">
        <v>22</v>
      </c>
      <c r="C17" s="1" t="s">
        <v>797</v>
      </c>
      <c r="D17" s="6">
        <v>45403</v>
      </c>
      <c r="E17" s="25" t="s">
        <v>117</v>
      </c>
      <c r="F17" s="25" t="s">
        <v>434</v>
      </c>
      <c r="G17" s="6">
        <v>39987</v>
      </c>
      <c r="H17" s="25">
        <v>9413965209</v>
      </c>
      <c r="I17" s="25">
        <v>9414941894</v>
      </c>
      <c r="J17" s="25">
        <v>9413965209</v>
      </c>
      <c r="K17" s="25">
        <v>9414941894</v>
      </c>
      <c r="M17" s="27" t="s">
        <v>435</v>
      </c>
      <c r="N17" s="25" t="s">
        <v>436</v>
      </c>
      <c r="P17" s="25">
        <v>696502113870</v>
      </c>
      <c r="Q17" s="25">
        <v>723978908791</v>
      </c>
      <c r="R17" s="28" t="s">
        <v>196</v>
      </c>
      <c r="S17" s="28" t="s">
        <v>193</v>
      </c>
      <c r="T17" s="28" t="s">
        <v>234</v>
      </c>
      <c r="U17" s="28"/>
      <c r="Y17" s="25" t="s">
        <v>437</v>
      </c>
      <c r="Z17" s="25" t="s">
        <v>222</v>
      </c>
      <c r="AA17" s="25">
        <v>9602876727</v>
      </c>
      <c r="AC17" s="25" t="s">
        <v>438</v>
      </c>
      <c r="AD17" s="5">
        <v>12500</v>
      </c>
      <c r="AE17" s="5">
        <v>25000</v>
      </c>
      <c r="AF17" s="4">
        <v>45403</v>
      </c>
    </row>
    <row r="18" spans="1:32" ht="17.25" x14ac:dyDescent="0.3">
      <c r="A18" s="12">
        <v>2024017</v>
      </c>
      <c r="B18" s="1" t="s">
        <v>23</v>
      </c>
      <c r="C18" s="1" t="s">
        <v>798</v>
      </c>
      <c r="D18" s="6">
        <v>45043</v>
      </c>
      <c r="E18" s="25" t="s">
        <v>118</v>
      </c>
      <c r="F18" s="25" t="s">
        <v>439</v>
      </c>
      <c r="G18" s="6">
        <v>39500</v>
      </c>
      <c r="H18" s="25">
        <v>9602876727</v>
      </c>
      <c r="J18" s="25">
        <v>9413143123</v>
      </c>
      <c r="K18" s="25">
        <v>9468666559</v>
      </c>
      <c r="M18" s="27" t="s">
        <v>440</v>
      </c>
      <c r="N18" s="25" t="s">
        <v>441</v>
      </c>
      <c r="P18" s="25">
        <v>848239995774</v>
      </c>
      <c r="Q18" s="25">
        <v>623699921871</v>
      </c>
      <c r="R18" s="28" t="s">
        <v>196</v>
      </c>
      <c r="S18" s="28" t="s">
        <v>442</v>
      </c>
      <c r="T18" s="28" t="s">
        <v>317</v>
      </c>
      <c r="U18" s="28" t="s">
        <v>443</v>
      </c>
      <c r="Y18" s="25" t="s">
        <v>444</v>
      </c>
      <c r="Z18" s="25" t="s">
        <v>306</v>
      </c>
      <c r="AA18" s="25">
        <v>7568705538</v>
      </c>
      <c r="AC18" s="25" t="s">
        <v>445</v>
      </c>
      <c r="AD18" s="5">
        <v>12000</v>
      </c>
      <c r="AE18" s="5">
        <v>24000</v>
      </c>
      <c r="AF18" s="4">
        <v>45047</v>
      </c>
    </row>
    <row r="19" spans="1:32" ht="17.25" x14ac:dyDescent="0.3">
      <c r="A19" s="12">
        <v>2024018</v>
      </c>
      <c r="B19" s="1" t="s">
        <v>24</v>
      </c>
      <c r="C19" s="1" t="s">
        <v>798</v>
      </c>
      <c r="D19" s="6">
        <v>45043</v>
      </c>
      <c r="E19" s="25" t="s">
        <v>119</v>
      </c>
      <c r="F19" s="25" t="s">
        <v>439</v>
      </c>
      <c r="G19" s="6">
        <v>39500</v>
      </c>
      <c r="H19" s="25">
        <v>9602876727</v>
      </c>
      <c r="J19" s="25">
        <v>9413143123</v>
      </c>
      <c r="K19" s="25">
        <v>9468066559</v>
      </c>
      <c r="M19" s="27" t="s">
        <v>446</v>
      </c>
      <c r="N19" s="25" t="s">
        <v>441</v>
      </c>
      <c r="P19" s="25">
        <v>804874846489</v>
      </c>
      <c r="Q19" s="25">
        <v>623699921871</v>
      </c>
      <c r="R19" s="28" t="s">
        <v>196</v>
      </c>
      <c r="S19" s="28" t="s">
        <v>447</v>
      </c>
      <c r="T19" s="28" t="s">
        <v>317</v>
      </c>
      <c r="U19" s="28"/>
      <c r="Y19" s="25" t="s">
        <v>448</v>
      </c>
      <c r="Z19" s="25" t="s">
        <v>312</v>
      </c>
      <c r="AA19" s="25">
        <v>8800494993</v>
      </c>
      <c r="AB19" s="25">
        <v>9982013202</v>
      </c>
      <c r="AC19" s="25" t="s">
        <v>449</v>
      </c>
      <c r="AD19" s="5">
        <v>12000</v>
      </c>
      <c r="AE19" s="5">
        <v>24000</v>
      </c>
      <c r="AF19" s="4">
        <v>45047</v>
      </c>
    </row>
    <row r="20" spans="1:32" x14ac:dyDescent="0.25">
      <c r="A20" s="12">
        <v>2024019</v>
      </c>
      <c r="B20" s="1" t="s">
        <v>25</v>
      </c>
      <c r="C20" s="1" t="s">
        <v>799</v>
      </c>
      <c r="D20" s="6">
        <v>45530</v>
      </c>
      <c r="E20" s="25" t="s">
        <v>120</v>
      </c>
      <c r="F20" s="25" t="s">
        <v>584</v>
      </c>
      <c r="G20" s="6">
        <v>38684</v>
      </c>
      <c r="H20" s="25">
        <v>8290020469</v>
      </c>
      <c r="J20" s="25">
        <v>9413988986</v>
      </c>
      <c r="K20" s="25">
        <v>9829291923</v>
      </c>
      <c r="N20" s="25" t="s">
        <v>585</v>
      </c>
      <c r="P20" s="25">
        <v>940631199649</v>
      </c>
      <c r="Q20" s="25">
        <v>834350886188</v>
      </c>
      <c r="R20" s="28" t="s">
        <v>201</v>
      </c>
      <c r="S20" s="28" t="s">
        <v>586</v>
      </c>
      <c r="T20" s="28" t="s">
        <v>202</v>
      </c>
      <c r="U20" s="28" t="s">
        <v>587</v>
      </c>
      <c r="Y20" s="25" t="s">
        <v>588</v>
      </c>
      <c r="Z20" s="25" t="s">
        <v>222</v>
      </c>
      <c r="AA20" s="25">
        <v>9602925504</v>
      </c>
      <c r="AD20" s="5">
        <v>11000</v>
      </c>
      <c r="AE20" s="5">
        <v>22000</v>
      </c>
      <c r="AF20" s="4">
        <v>45536</v>
      </c>
    </row>
    <row r="21" spans="1:32" ht="17.25" x14ac:dyDescent="0.3">
      <c r="A21" s="12">
        <v>2024020</v>
      </c>
      <c r="B21" s="1" t="s">
        <v>26</v>
      </c>
      <c r="C21" s="1" t="s">
        <v>799</v>
      </c>
      <c r="D21" s="6">
        <v>45466</v>
      </c>
      <c r="E21" s="25" t="s">
        <v>121</v>
      </c>
      <c r="F21" s="25" t="s">
        <v>218</v>
      </c>
      <c r="G21" s="6">
        <v>35353</v>
      </c>
      <c r="H21" s="25">
        <v>9610119669</v>
      </c>
      <c r="I21" s="25">
        <v>9680369080</v>
      </c>
      <c r="J21" s="25">
        <v>9680359080</v>
      </c>
      <c r="M21" s="27" t="s">
        <v>219</v>
      </c>
      <c r="N21" s="25" t="s">
        <v>220</v>
      </c>
      <c r="P21" s="25">
        <v>984571907101</v>
      </c>
      <c r="R21" s="28" t="s">
        <v>207</v>
      </c>
      <c r="S21" s="28"/>
      <c r="T21" s="28" t="s">
        <v>221</v>
      </c>
      <c r="U21" s="28"/>
      <c r="Y21" s="25" t="s">
        <v>122</v>
      </c>
      <c r="Z21" s="25" t="s">
        <v>222</v>
      </c>
      <c r="AA21" s="25">
        <v>7976747428</v>
      </c>
      <c r="AC21" s="25" t="s">
        <v>223</v>
      </c>
      <c r="AD21" s="5">
        <v>11000</v>
      </c>
      <c r="AE21" s="5">
        <v>22000</v>
      </c>
      <c r="AF21" s="4">
        <v>45466</v>
      </c>
    </row>
    <row r="22" spans="1:32" ht="17.25" x14ac:dyDescent="0.3">
      <c r="A22" s="12">
        <v>2024021</v>
      </c>
      <c r="B22" s="1" t="s">
        <v>27</v>
      </c>
      <c r="C22" s="1" t="s">
        <v>799</v>
      </c>
      <c r="D22" s="6">
        <v>45393</v>
      </c>
      <c r="E22" s="25" t="s">
        <v>122</v>
      </c>
      <c r="F22" s="25" t="s">
        <v>224</v>
      </c>
      <c r="G22" s="6">
        <v>37837</v>
      </c>
      <c r="H22" s="25">
        <v>7976747428</v>
      </c>
      <c r="I22" s="25">
        <v>8696530821</v>
      </c>
      <c r="J22" s="25">
        <v>7726807712</v>
      </c>
      <c r="K22" s="25">
        <v>8000472197</v>
      </c>
      <c r="M22" s="27" t="s">
        <v>225</v>
      </c>
      <c r="N22" s="25" t="s">
        <v>226</v>
      </c>
      <c r="P22" s="25">
        <v>830514458753</v>
      </c>
      <c r="Q22" s="25">
        <v>699308107813</v>
      </c>
      <c r="R22" s="28" t="s">
        <v>227</v>
      </c>
      <c r="S22" s="28" t="s">
        <v>213</v>
      </c>
      <c r="T22" s="28"/>
      <c r="U22" s="28">
        <v>11</v>
      </c>
      <c r="Y22" s="25" t="s">
        <v>228</v>
      </c>
      <c r="Z22" s="25" t="s">
        <v>222</v>
      </c>
      <c r="AA22" s="25">
        <v>8696530821</v>
      </c>
      <c r="AC22" s="25" t="s">
        <v>229</v>
      </c>
      <c r="AD22" s="5">
        <v>11000</v>
      </c>
      <c r="AE22" s="5">
        <v>22000</v>
      </c>
      <c r="AF22" s="4">
        <v>45393</v>
      </c>
    </row>
    <row r="23" spans="1:32" ht="17.25" x14ac:dyDescent="0.3">
      <c r="A23" s="12">
        <v>2024022</v>
      </c>
      <c r="B23" s="1" t="s">
        <v>28</v>
      </c>
      <c r="C23" s="1" t="s">
        <v>800</v>
      </c>
      <c r="D23" s="6">
        <v>45512</v>
      </c>
      <c r="E23" s="25" t="s">
        <v>123</v>
      </c>
      <c r="F23" s="25" t="s">
        <v>620</v>
      </c>
      <c r="G23" s="6">
        <v>39634</v>
      </c>
      <c r="H23" s="25">
        <v>6378103705</v>
      </c>
      <c r="I23" s="25">
        <v>7339770704</v>
      </c>
      <c r="J23" s="25">
        <v>9982072362</v>
      </c>
      <c r="M23" s="27" t="s">
        <v>621</v>
      </c>
      <c r="N23" s="25" t="s">
        <v>622</v>
      </c>
      <c r="P23" s="25">
        <v>806752862178</v>
      </c>
      <c r="R23" s="28" t="s">
        <v>623</v>
      </c>
      <c r="S23" s="28" t="s">
        <v>223</v>
      </c>
      <c r="T23" s="28" t="s">
        <v>317</v>
      </c>
      <c r="U23" s="28" t="s">
        <v>624</v>
      </c>
      <c r="Y23" s="25" t="s">
        <v>625</v>
      </c>
      <c r="Z23" s="25" t="s">
        <v>312</v>
      </c>
      <c r="AA23" s="25">
        <v>9782517070</v>
      </c>
      <c r="AC23" s="25" t="s">
        <v>626</v>
      </c>
      <c r="AD23" s="5">
        <v>10500</v>
      </c>
      <c r="AE23" s="5">
        <v>21000</v>
      </c>
      <c r="AF23" s="4">
        <v>45514</v>
      </c>
    </row>
    <row r="24" spans="1:32" ht="17.25" x14ac:dyDescent="0.3">
      <c r="A24" s="12">
        <v>2024023</v>
      </c>
      <c r="B24" s="1" t="s">
        <v>29</v>
      </c>
      <c r="C24" s="1" t="s">
        <v>800</v>
      </c>
      <c r="D24" s="6">
        <v>45496</v>
      </c>
      <c r="E24" s="25" t="s">
        <v>124</v>
      </c>
      <c r="F24" s="25" t="s">
        <v>650</v>
      </c>
      <c r="G24" s="6">
        <v>38025</v>
      </c>
      <c r="H24" s="25">
        <v>7357845399</v>
      </c>
      <c r="I24" s="25">
        <v>9001136533</v>
      </c>
      <c r="J24" s="25">
        <v>6367854074</v>
      </c>
      <c r="M24" s="27" t="s">
        <v>651</v>
      </c>
      <c r="N24" s="25" t="s">
        <v>652</v>
      </c>
      <c r="P24" s="25">
        <v>880364633863</v>
      </c>
      <c r="Q24" s="25">
        <v>408602397617</v>
      </c>
      <c r="R24" s="28" t="s">
        <v>207</v>
      </c>
      <c r="S24" s="28" t="s">
        <v>266</v>
      </c>
      <c r="T24" s="28" t="s">
        <v>202</v>
      </c>
      <c r="U24" s="28"/>
      <c r="Y24" s="25" t="s">
        <v>330</v>
      </c>
      <c r="Z24" s="25" t="s">
        <v>222</v>
      </c>
      <c r="AA24" s="25">
        <v>9636414317</v>
      </c>
      <c r="AD24" s="5">
        <v>11000</v>
      </c>
      <c r="AE24" s="5">
        <v>22000</v>
      </c>
      <c r="AF24" s="4">
        <v>45513</v>
      </c>
    </row>
    <row r="25" spans="1:32" ht="17.25" x14ac:dyDescent="0.3">
      <c r="A25" s="12">
        <v>2024024</v>
      </c>
      <c r="B25" s="1" t="s">
        <v>30</v>
      </c>
      <c r="C25" s="1" t="s">
        <v>800</v>
      </c>
      <c r="D25" s="6">
        <v>45565</v>
      </c>
      <c r="E25" s="25" t="s">
        <v>125</v>
      </c>
      <c r="F25" s="25" t="s">
        <v>530</v>
      </c>
      <c r="G25" s="6">
        <v>36476</v>
      </c>
      <c r="H25" s="25">
        <v>6375448184</v>
      </c>
      <c r="I25" s="25">
        <v>9928492261</v>
      </c>
      <c r="J25" s="25">
        <v>8107944744</v>
      </c>
      <c r="M25" s="27" t="s">
        <v>551</v>
      </c>
      <c r="N25" s="25" t="s">
        <v>552</v>
      </c>
      <c r="P25" s="25">
        <v>801379615185</v>
      </c>
      <c r="R25" s="28" t="s">
        <v>553</v>
      </c>
      <c r="S25" s="28" t="s">
        <v>213</v>
      </c>
      <c r="T25" s="28" t="s">
        <v>202</v>
      </c>
      <c r="U25" s="28" t="s">
        <v>554</v>
      </c>
      <c r="AD25" s="5">
        <v>11000</v>
      </c>
      <c r="AE25" s="5">
        <v>22000</v>
      </c>
      <c r="AF25" s="4">
        <v>45566</v>
      </c>
    </row>
    <row r="26" spans="1:32" ht="17.25" x14ac:dyDescent="0.3">
      <c r="A26" s="12">
        <v>2024025</v>
      </c>
      <c r="B26" s="1" t="s">
        <v>31</v>
      </c>
      <c r="C26" s="1" t="s">
        <v>801</v>
      </c>
      <c r="D26" s="6">
        <v>45421</v>
      </c>
      <c r="E26" s="25" t="s">
        <v>126</v>
      </c>
      <c r="F26" s="25" t="s">
        <v>230</v>
      </c>
      <c r="G26" s="6">
        <v>38904</v>
      </c>
      <c r="H26" s="25">
        <v>8302365673</v>
      </c>
      <c r="J26" s="25">
        <v>8209527530</v>
      </c>
      <c r="K26" s="25">
        <v>8302365673</v>
      </c>
      <c r="M26" s="27" t="s">
        <v>231</v>
      </c>
      <c r="N26" s="25" t="s">
        <v>232</v>
      </c>
      <c r="P26" s="25">
        <v>243496530567</v>
      </c>
      <c r="Q26" s="25">
        <v>567103332400</v>
      </c>
      <c r="R26" s="28" t="s">
        <v>233</v>
      </c>
      <c r="S26" s="28" t="s">
        <v>213</v>
      </c>
      <c r="T26" s="28" t="s">
        <v>234</v>
      </c>
      <c r="U26" s="28" t="s">
        <v>235</v>
      </c>
      <c r="Y26" s="25" t="s">
        <v>236</v>
      </c>
      <c r="Z26" s="25" t="s">
        <v>237</v>
      </c>
      <c r="AA26" s="25">
        <v>9782865599</v>
      </c>
      <c r="AC26" s="25" t="s">
        <v>238</v>
      </c>
      <c r="AD26" s="5">
        <v>12100</v>
      </c>
      <c r="AE26" s="5">
        <v>24200</v>
      </c>
      <c r="AF26" s="4">
        <v>45429</v>
      </c>
    </row>
    <row r="27" spans="1:32" ht="17.25" x14ac:dyDescent="0.3">
      <c r="A27" s="12">
        <v>2024026</v>
      </c>
      <c r="B27" s="1" t="s">
        <v>32</v>
      </c>
      <c r="C27" s="1" t="s">
        <v>801</v>
      </c>
      <c r="D27" s="6">
        <v>45415</v>
      </c>
      <c r="E27" s="25" t="s">
        <v>127</v>
      </c>
      <c r="F27" s="25" t="s">
        <v>450</v>
      </c>
      <c r="G27" s="6">
        <v>39706</v>
      </c>
      <c r="H27" s="25">
        <v>9782146009</v>
      </c>
      <c r="I27" s="25">
        <v>6376763003</v>
      </c>
      <c r="K27" s="25">
        <v>7426982111</v>
      </c>
      <c r="M27" s="27" t="s">
        <v>451</v>
      </c>
      <c r="N27" s="25" t="s">
        <v>452</v>
      </c>
      <c r="P27" s="25">
        <v>281621204798</v>
      </c>
      <c r="Q27" s="25">
        <v>467152671565</v>
      </c>
      <c r="R27" s="28" t="s">
        <v>233</v>
      </c>
      <c r="S27" s="28"/>
      <c r="T27" s="28" t="s">
        <v>234</v>
      </c>
      <c r="U27" s="28"/>
      <c r="Y27" s="25" t="s">
        <v>453</v>
      </c>
      <c r="AA27" s="25">
        <v>9414883418</v>
      </c>
      <c r="AD27" s="5">
        <v>11750</v>
      </c>
      <c r="AE27" s="5">
        <v>23500</v>
      </c>
      <c r="AF27" s="4">
        <v>45415</v>
      </c>
    </row>
    <row r="28" spans="1:32" ht="17.25" x14ac:dyDescent="0.3">
      <c r="A28" s="12">
        <v>2024027</v>
      </c>
      <c r="B28" s="1" t="s">
        <v>67</v>
      </c>
      <c r="C28" s="1" t="s">
        <v>802</v>
      </c>
      <c r="D28" s="6">
        <v>45546</v>
      </c>
      <c r="E28" s="25" t="s">
        <v>128</v>
      </c>
      <c r="F28" s="25" t="s">
        <v>616</v>
      </c>
      <c r="G28" s="6">
        <v>38941</v>
      </c>
      <c r="H28" s="25">
        <v>8769892754</v>
      </c>
      <c r="J28" s="25">
        <v>9929633166</v>
      </c>
      <c r="K28" s="25">
        <v>8290607676</v>
      </c>
      <c r="M28" s="27" t="s">
        <v>617</v>
      </c>
      <c r="N28" s="25" t="s">
        <v>618</v>
      </c>
      <c r="P28" s="25">
        <v>763198957625</v>
      </c>
      <c r="R28" s="28" t="s">
        <v>233</v>
      </c>
      <c r="S28" s="28" t="s">
        <v>213</v>
      </c>
      <c r="T28" s="28" t="s">
        <v>619</v>
      </c>
      <c r="U28" s="28"/>
      <c r="AD28" s="5">
        <v>13250</v>
      </c>
      <c r="AE28" s="5">
        <v>25000</v>
      </c>
      <c r="AF28" s="4">
        <v>45550</v>
      </c>
    </row>
    <row r="29" spans="1:32" ht="17.25" x14ac:dyDescent="0.3">
      <c r="A29" s="12">
        <v>2024028</v>
      </c>
      <c r="B29" s="1" t="s">
        <v>68</v>
      </c>
      <c r="C29" s="1" t="s">
        <v>802</v>
      </c>
      <c r="D29" s="6">
        <v>45391</v>
      </c>
      <c r="E29" s="25" t="s">
        <v>129</v>
      </c>
      <c r="F29" s="25" t="s">
        <v>239</v>
      </c>
      <c r="G29" s="6">
        <v>39117</v>
      </c>
      <c r="H29" s="25">
        <v>9829220694</v>
      </c>
      <c r="I29" s="25">
        <v>9983583370</v>
      </c>
      <c r="J29" s="25">
        <v>9829220694</v>
      </c>
      <c r="K29" s="25">
        <v>9983583370</v>
      </c>
      <c r="M29" s="27" t="s">
        <v>240</v>
      </c>
      <c r="N29" s="25" t="s">
        <v>241</v>
      </c>
      <c r="P29" s="25">
        <v>541343753663</v>
      </c>
      <c r="Q29" s="25">
        <v>918757132270</v>
      </c>
      <c r="R29" s="28" t="s">
        <v>233</v>
      </c>
      <c r="S29" s="28" t="s">
        <v>213</v>
      </c>
      <c r="T29" s="28" t="s">
        <v>234</v>
      </c>
      <c r="U29" s="28"/>
      <c r="Y29" s="25" t="s">
        <v>242</v>
      </c>
      <c r="Z29" s="25" t="s">
        <v>198</v>
      </c>
      <c r="AA29" s="25">
        <v>9829220694</v>
      </c>
      <c r="AC29" s="25" t="s">
        <v>243</v>
      </c>
      <c r="AD29" s="5">
        <v>13200</v>
      </c>
      <c r="AE29" s="5">
        <v>26400</v>
      </c>
      <c r="AF29" s="4">
        <v>45391</v>
      </c>
    </row>
    <row r="30" spans="1:32" ht="17.25" x14ac:dyDescent="0.3">
      <c r="A30" s="12">
        <v>2024029</v>
      </c>
      <c r="B30" s="1" t="s">
        <v>69</v>
      </c>
      <c r="C30" s="1" t="s">
        <v>803</v>
      </c>
      <c r="D30" s="6">
        <v>45456</v>
      </c>
      <c r="E30" s="25" t="s">
        <v>130</v>
      </c>
      <c r="F30" s="25" t="s">
        <v>460</v>
      </c>
      <c r="G30" s="6">
        <v>39654</v>
      </c>
      <c r="H30" s="25">
        <v>8875065303</v>
      </c>
      <c r="J30" s="25">
        <v>7976022663</v>
      </c>
      <c r="K30" s="25">
        <v>9252967811</v>
      </c>
      <c r="M30" s="27" t="s">
        <v>461</v>
      </c>
      <c r="N30" s="25" t="s">
        <v>462</v>
      </c>
      <c r="P30" s="25">
        <v>336239627875</v>
      </c>
      <c r="Q30" s="25">
        <v>765935668257</v>
      </c>
      <c r="R30" s="28" t="s">
        <v>196</v>
      </c>
      <c r="S30" s="28" t="s">
        <v>266</v>
      </c>
      <c r="T30" s="28" t="s">
        <v>234</v>
      </c>
      <c r="U30" s="28" t="s">
        <v>463</v>
      </c>
      <c r="AD30" s="5">
        <v>13250</v>
      </c>
      <c r="AE30" s="5">
        <v>26500</v>
      </c>
      <c r="AF30" s="4">
        <v>45457</v>
      </c>
    </row>
    <row r="31" spans="1:32" ht="17.25" x14ac:dyDescent="0.3">
      <c r="A31" s="12">
        <v>2024030</v>
      </c>
      <c r="B31" s="1" t="s">
        <v>70</v>
      </c>
      <c r="C31" s="1" t="s">
        <v>803</v>
      </c>
      <c r="D31" s="6">
        <v>45372</v>
      </c>
      <c r="E31" s="25" t="s">
        <v>131</v>
      </c>
      <c r="F31" s="25" t="s">
        <v>454</v>
      </c>
      <c r="G31" s="6">
        <v>45378</v>
      </c>
      <c r="H31" s="25">
        <v>9828812292</v>
      </c>
      <c r="I31" s="25">
        <v>9887018802</v>
      </c>
      <c r="J31" s="25">
        <v>9828812292</v>
      </c>
      <c r="K31" s="25">
        <v>9887018802</v>
      </c>
      <c r="M31" s="27" t="s">
        <v>455</v>
      </c>
      <c r="N31" s="25" t="s">
        <v>456</v>
      </c>
      <c r="P31" s="25">
        <v>268662568236</v>
      </c>
      <c r="Q31" s="25">
        <v>800009472156</v>
      </c>
      <c r="R31" s="28" t="s">
        <v>233</v>
      </c>
      <c r="S31" s="28" t="s">
        <v>447</v>
      </c>
      <c r="T31" s="28" t="s">
        <v>234</v>
      </c>
      <c r="U31" s="28"/>
      <c r="Y31" s="25" t="s">
        <v>457</v>
      </c>
      <c r="Z31" s="25" t="s">
        <v>458</v>
      </c>
      <c r="AA31" s="25">
        <v>9462692918</v>
      </c>
      <c r="AC31" s="25" t="s">
        <v>459</v>
      </c>
      <c r="AD31" s="5">
        <v>13300</v>
      </c>
      <c r="AE31" s="5">
        <v>26600</v>
      </c>
      <c r="AF31" s="4">
        <v>45378</v>
      </c>
    </row>
    <row r="32" spans="1:32" x14ac:dyDescent="0.25">
      <c r="A32" s="12">
        <v>2024031</v>
      </c>
      <c r="B32" s="1" t="s">
        <v>71</v>
      </c>
      <c r="C32" s="1" t="s">
        <v>804</v>
      </c>
      <c r="D32" s="6">
        <v>44916</v>
      </c>
      <c r="E32" s="25" t="s">
        <v>132</v>
      </c>
      <c r="F32" s="25" t="s">
        <v>470</v>
      </c>
      <c r="G32" s="6">
        <v>37907</v>
      </c>
      <c r="H32" s="25">
        <v>9413876751</v>
      </c>
      <c r="I32" s="25">
        <v>9950220221</v>
      </c>
      <c r="J32" s="25">
        <v>9839044812</v>
      </c>
      <c r="N32" s="25" t="s">
        <v>471</v>
      </c>
      <c r="P32" s="25">
        <v>562565120136</v>
      </c>
      <c r="Q32" s="25">
        <v>221774476061</v>
      </c>
      <c r="R32" s="28" t="s">
        <v>207</v>
      </c>
      <c r="S32" s="28"/>
      <c r="T32" s="28" t="s">
        <v>209</v>
      </c>
      <c r="U32" s="28"/>
      <c r="Y32" s="25" t="s">
        <v>472</v>
      </c>
      <c r="AA32" s="25">
        <v>9950220221</v>
      </c>
      <c r="AC32" s="25" t="s">
        <v>473</v>
      </c>
      <c r="AD32" s="5">
        <v>13000</v>
      </c>
      <c r="AE32" s="5">
        <v>26000</v>
      </c>
      <c r="AF32" s="4">
        <v>44931</v>
      </c>
    </row>
    <row r="33" spans="1:32" ht="17.25" x14ac:dyDescent="0.3">
      <c r="A33" s="12">
        <v>2024032</v>
      </c>
      <c r="B33" s="1" t="s">
        <v>72</v>
      </c>
      <c r="C33" s="1" t="s">
        <v>804</v>
      </c>
      <c r="D33" s="6">
        <v>45372</v>
      </c>
      <c r="E33" s="25" t="s">
        <v>133</v>
      </c>
      <c r="F33" s="25" t="s">
        <v>464</v>
      </c>
      <c r="G33" s="6">
        <v>39694</v>
      </c>
      <c r="H33" s="25">
        <v>9414338056</v>
      </c>
      <c r="I33" s="25">
        <v>9667216768</v>
      </c>
      <c r="J33" s="25">
        <v>9414338056</v>
      </c>
      <c r="K33" s="25">
        <v>9667216768</v>
      </c>
      <c r="M33" s="27" t="s">
        <v>465</v>
      </c>
      <c r="N33" s="25" t="s">
        <v>466</v>
      </c>
      <c r="P33" s="25">
        <v>683381371894</v>
      </c>
      <c r="Q33" s="25">
        <v>916793164720</v>
      </c>
      <c r="R33" s="28" t="s">
        <v>233</v>
      </c>
      <c r="S33" s="28" t="s">
        <v>266</v>
      </c>
      <c r="T33" s="28" t="s">
        <v>234</v>
      </c>
      <c r="U33" s="28" t="s">
        <v>467</v>
      </c>
      <c r="Y33" s="25" t="s">
        <v>468</v>
      </c>
      <c r="Z33" s="25" t="s">
        <v>312</v>
      </c>
      <c r="AA33" s="25">
        <v>8104333322</v>
      </c>
      <c r="AC33" s="25" t="s">
        <v>469</v>
      </c>
      <c r="AD33" s="5">
        <v>13300</v>
      </c>
      <c r="AE33" s="5">
        <v>26600</v>
      </c>
      <c r="AF33" s="4">
        <v>45378</v>
      </c>
    </row>
    <row r="34" spans="1:32" x14ac:dyDescent="0.25">
      <c r="A34" s="12">
        <v>2024033</v>
      </c>
      <c r="B34" s="1" t="s">
        <v>73</v>
      </c>
      <c r="C34" s="1" t="s">
        <v>805</v>
      </c>
      <c r="D34" s="6">
        <v>45385</v>
      </c>
      <c r="E34" s="25" t="s">
        <v>134</v>
      </c>
      <c r="F34" s="25" t="s">
        <v>474</v>
      </c>
      <c r="G34" s="6">
        <v>39640</v>
      </c>
      <c r="H34" s="25">
        <v>8619819705</v>
      </c>
      <c r="J34" s="25">
        <v>9414914805</v>
      </c>
      <c r="K34" s="25">
        <v>9414584232</v>
      </c>
      <c r="N34" s="25" t="s">
        <v>475</v>
      </c>
      <c r="P34" s="25">
        <v>968977633138</v>
      </c>
      <c r="Q34" s="25">
        <v>418360255688</v>
      </c>
      <c r="R34" s="28" t="s">
        <v>233</v>
      </c>
      <c r="S34" s="28" t="s">
        <v>266</v>
      </c>
      <c r="T34" s="28" t="s">
        <v>234</v>
      </c>
      <c r="U34" s="28"/>
      <c r="Y34" s="25" t="s">
        <v>476</v>
      </c>
      <c r="Z34" s="25" t="s">
        <v>312</v>
      </c>
      <c r="AA34" s="25">
        <v>9462651441</v>
      </c>
      <c r="AB34" s="25">
        <v>8058005000</v>
      </c>
      <c r="AD34" s="5">
        <v>13500</v>
      </c>
      <c r="AE34" s="5">
        <v>27000</v>
      </c>
      <c r="AF34" s="4">
        <v>45399</v>
      </c>
    </row>
    <row r="35" spans="1:32" x14ac:dyDescent="0.25">
      <c r="A35" s="12">
        <v>2024034</v>
      </c>
      <c r="B35" s="1" t="s">
        <v>74</v>
      </c>
      <c r="C35" s="1" t="s">
        <v>805</v>
      </c>
      <c r="D35" s="6">
        <v>45378</v>
      </c>
      <c r="E35" s="25" t="s">
        <v>135</v>
      </c>
      <c r="F35" s="25" t="s">
        <v>244</v>
      </c>
      <c r="G35" s="6">
        <v>39400</v>
      </c>
      <c r="H35" s="25">
        <v>9376380356</v>
      </c>
      <c r="J35" s="25">
        <v>9413380356</v>
      </c>
      <c r="K35" s="25">
        <v>9461857800</v>
      </c>
      <c r="N35" s="25" t="s">
        <v>245</v>
      </c>
      <c r="P35" s="25">
        <v>457260281341</v>
      </c>
      <c r="Q35" s="25">
        <v>309602073265</v>
      </c>
      <c r="R35" s="28" t="s">
        <v>233</v>
      </c>
      <c r="S35" s="28" t="s">
        <v>213</v>
      </c>
      <c r="T35" s="28" t="s">
        <v>234</v>
      </c>
      <c r="U35" s="28"/>
      <c r="AD35" s="5">
        <v>13300</v>
      </c>
      <c r="AE35" s="5">
        <v>26600</v>
      </c>
      <c r="AF35" s="4">
        <v>45378</v>
      </c>
    </row>
    <row r="36" spans="1:32" ht="17.25" x14ac:dyDescent="0.3">
      <c r="A36" s="12">
        <v>2024035</v>
      </c>
      <c r="B36" s="1" t="s">
        <v>75</v>
      </c>
      <c r="C36" s="1" t="s">
        <v>806</v>
      </c>
      <c r="D36" s="6">
        <v>45017</v>
      </c>
      <c r="E36" s="25" t="s">
        <v>136</v>
      </c>
      <c r="F36" s="25" t="s">
        <v>246</v>
      </c>
      <c r="G36" s="6">
        <v>38781</v>
      </c>
      <c r="H36" s="25">
        <v>7627082580</v>
      </c>
      <c r="J36" s="25">
        <v>9571679908</v>
      </c>
      <c r="K36" s="25">
        <v>9462182807</v>
      </c>
      <c r="M36" s="27" t="s">
        <v>247</v>
      </c>
      <c r="N36" s="25" t="s">
        <v>248</v>
      </c>
      <c r="P36" s="25">
        <v>611372946003</v>
      </c>
      <c r="Q36" s="25">
        <v>501370548781</v>
      </c>
      <c r="R36" s="28" t="s">
        <v>196</v>
      </c>
      <c r="S36" s="28" t="s">
        <v>213</v>
      </c>
      <c r="T36" s="28" t="s">
        <v>234</v>
      </c>
      <c r="U36" s="28" t="s">
        <v>249</v>
      </c>
      <c r="Y36" s="25" t="s">
        <v>250</v>
      </c>
      <c r="AA36" s="25">
        <v>7062260666</v>
      </c>
      <c r="AD36" s="5">
        <v>13000</v>
      </c>
      <c r="AE36" s="5">
        <v>26000</v>
      </c>
      <c r="AF36" s="4">
        <v>45017</v>
      </c>
    </row>
    <row r="37" spans="1:32" ht="17.25" x14ac:dyDescent="0.3">
      <c r="A37" s="12">
        <v>2024036</v>
      </c>
      <c r="B37" s="1" t="s">
        <v>76</v>
      </c>
      <c r="C37" s="1" t="s">
        <v>806</v>
      </c>
      <c r="D37" s="6">
        <v>45375</v>
      </c>
      <c r="E37" s="25" t="s">
        <v>137</v>
      </c>
      <c r="F37" s="25" t="s">
        <v>477</v>
      </c>
      <c r="G37" s="6">
        <v>39674</v>
      </c>
      <c r="H37" s="25">
        <v>9509183437</v>
      </c>
      <c r="J37" s="25">
        <v>9461844288</v>
      </c>
      <c r="K37" s="25">
        <v>9461779503</v>
      </c>
      <c r="M37" s="27" t="s">
        <v>478</v>
      </c>
      <c r="N37" s="25" t="s">
        <v>479</v>
      </c>
      <c r="P37" s="25">
        <v>969025613951</v>
      </c>
      <c r="Q37" s="25">
        <v>956095703841</v>
      </c>
      <c r="R37" s="28" t="s">
        <v>196</v>
      </c>
      <c r="S37" s="28"/>
      <c r="T37" s="28" t="s">
        <v>234</v>
      </c>
      <c r="U37" s="28"/>
      <c r="Y37" s="25" t="s">
        <v>480</v>
      </c>
      <c r="Z37" s="25" t="s">
        <v>222</v>
      </c>
      <c r="AA37" s="25">
        <v>9660181306</v>
      </c>
      <c r="AC37" s="25" t="s">
        <v>481</v>
      </c>
      <c r="AD37" s="5">
        <v>13500</v>
      </c>
      <c r="AE37" s="5">
        <v>27000</v>
      </c>
      <c r="AF37" s="4">
        <v>45383</v>
      </c>
    </row>
    <row r="38" spans="1:32" ht="17.25" x14ac:dyDescent="0.3">
      <c r="A38" s="12">
        <v>2024037</v>
      </c>
      <c r="B38" s="1" t="s">
        <v>77</v>
      </c>
      <c r="C38" s="1" t="s">
        <v>807</v>
      </c>
      <c r="D38" s="6">
        <v>45460</v>
      </c>
      <c r="E38" s="25" t="s">
        <v>138</v>
      </c>
      <c r="F38" s="25" t="s">
        <v>251</v>
      </c>
      <c r="G38" s="6">
        <v>38775</v>
      </c>
      <c r="H38" s="25">
        <v>9358718195</v>
      </c>
      <c r="J38" s="25">
        <v>9828210887</v>
      </c>
      <c r="M38" s="27" t="s">
        <v>252</v>
      </c>
      <c r="N38" s="25" t="s">
        <v>253</v>
      </c>
      <c r="P38" s="25">
        <v>978471239945</v>
      </c>
      <c r="R38" s="28" t="s">
        <v>254</v>
      </c>
      <c r="S38" s="28" t="s">
        <v>213</v>
      </c>
      <c r="T38" s="28" t="s">
        <v>234</v>
      </c>
      <c r="U38" s="28"/>
      <c r="Y38" s="25" t="s">
        <v>255</v>
      </c>
      <c r="AA38" s="25">
        <v>9829260468</v>
      </c>
      <c r="AB38" s="25">
        <v>9829916347</v>
      </c>
      <c r="AC38" s="25" t="s">
        <v>256</v>
      </c>
      <c r="AD38" s="5">
        <v>13500</v>
      </c>
      <c r="AE38" s="5">
        <v>27000</v>
      </c>
      <c r="AF38" s="4">
        <v>45480</v>
      </c>
    </row>
    <row r="39" spans="1:32" ht="17.25" x14ac:dyDescent="0.3">
      <c r="A39" s="12">
        <v>2024038</v>
      </c>
      <c r="B39" s="1" t="s">
        <v>78</v>
      </c>
      <c r="C39" s="1" t="s">
        <v>807</v>
      </c>
      <c r="D39" s="6">
        <v>45450</v>
      </c>
      <c r="E39" s="25" t="s">
        <v>139</v>
      </c>
      <c r="F39" s="25" t="s">
        <v>645</v>
      </c>
      <c r="G39" s="6">
        <v>38728</v>
      </c>
      <c r="H39" s="25">
        <v>9983060937</v>
      </c>
      <c r="I39" s="25">
        <v>9887755312</v>
      </c>
      <c r="K39" s="25">
        <v>9785902310</v>
      </c>
      <c r="M39" s="27" t="s">
        <v>646</v>
      </c>
      <c r="N39" s="25" t="s">
        <v>647</v>
      </c>
      <c r="P39" s="25">
        <v>671192656984</v>
      </c>
      <c r="R39" s="28" t="s">
        <v>254</v>
      </c>
      <c r="S39" s="28" t="s">
        <v>213</v>
      </c>
      <c r="T39" s="28" t="s">
        <v>234</v>
      </c>
      <c r="U39" s="28" t="s">
        <v>648</v>
      </c>
      <c r="Y39" s="25" t="s">
        <v>649</v>
      </c>
      <c r="Z39" s="25" t="s">
        <v>269</v>
      </c>
      <c r="AA39" s="25">
        <v>9983060937</v>
      </c>
      <c r="AD39" s="5">
        <v>13300</v>
      </c>
      <c r="AE39" s="5">
        <v>26600</v>
      </c>
      <c r="AF39" s="4">
        <v>45453</v>
      </c>
    </row>
    <row r="40" spans="1:32" ht="17.25" x14ac:dyDescent="0.3">
      <c r="A40" s="12">
        <v>2024039</v>
      </c>
      <c r="B40" s="1" t="s">
        <v>79</v>
      </c>
      <c r="C40" s="1" t="s">
        <v>808</v>
      </c>
      <c r="D40" s="6">
        <v>45396</v>
      </c>
      <c r="E40" s="25" t="s">
        <v>140</v>
      </c>
      <c r="F40" s="25" t="s">
        <v>257</v>
      </c>
      <c r="G40" s="6">
        <v>39031</v>
      </c>
      <c r="H40" s="25">
        <v>9460295594</v>
      </c>
      <c r="I40" s="25">
        <v>6375536318</v>
      </c>
      <c r="J40" s="25">
        <v>9004415444</v>
      </c>
      <c r="M40" s="27" t="s">
        <v>258</v>
      </c>
      <c r="N40" s="25" t="s">
        <v>259</v>
      </c>
      <c r="P40" s="25">
        <v>754260484431</v>
      </c>
      <c r="R40" s="28" t="s">
        <v>260</v>
      </c>
      <c r="S40" s="28"/>
      <c r="T40" s="28" t="s">
        <v>234</v>
      </c>
      <c r="U40" s="28"/>
      <c r="Y40" s="25" t="s">
        <v>261</v>
      </c>
      <c r="Z40" s="25" t="s">
        <v>222</v>
      </c>
      <c r="AA40" s="25">
        <v>6377538144</v>
      </c>
      <c r="AC40" s="25" t="s">
        <v>262</v>
      </c>
      <c r="AD40" s="5">
        <v>12500</v>
      </c>
      <c r="AE40" s="5">
        <v>25000</v>
      </c>
      <c r="AF40" s="4">
        <v>45396</v>
      </c>
    </row>
    <row r="41" spans="1:32" ht="17.25" x14ac:dyDescent="0.3">
      <c r="A41" s="12">
        <v>2024040</v>
      </c>
      <c r="B41" s="1" t="s">
        <v>80</v>
      </c>
      <c r="C41" s="1" t="s">
        <v>808</v>
      </c>
      <c r="D41" s="6">
        <v>45380</v>
      </c>
      <c r="E41" s="25" t="s">
        <v>141</v>
      </c>
      <c r="F41" s="25" t="s">
        <v>482</v>
      </c>
      <c r="G41" s="6">
        <v>40098</v>
      </c>
      <c r="H41" s="25">
        <v>7033109484</v>
      </c>
      <c r="J41" s="25">
        <v>8579001817</v>
      </c>
      <c r="K41" s="25">
        <v>7352745356</v>
      </c>
      <c r="M41" s="27" t="s">
        <v>483</v>
      </c>
      <c r="N41" s="25" t="s">
        <v>484</v>
      </c>
      <c r="P41" s="25">
        <v>673165126412</v>
      </c>
      <c r="Q41" s="25">
        <v>636120573897</v>
      </c>
      <c r="R41" s="28" t="s">
        <v>233</v>
      </c>
      <c r="S41" s="28" t="s">
        <v>193</v>
      </c>
      <c r="T41" s="28" t="s">
        <v>317</v>
      </c>
      <c r="U41" s="28"/>
      <c r="Y41" s="25" t="s">
        <v>485</v>
      </c>
      <c r="Z41" s="25" t="s">
        <v>376</v>
      </c>
      <c r="AA41" s="25">
        <v>9341910345</v>
      </c>
      <c r="AC41" s="25" t="s">
        <v>486</v>
      </c>
      <c r="AD41" s="5">
        <v>12500</v>
      </c>
      <c r="AE41" s="5">
        <v>25000</v>
      </c>
      <c r="AF41" s="4">
        <v>45380</v>
      </c>
    </row>
    <row r="42" spans="1:32" x14ac:dyDescent="0.25">
      <c r="A42" s="12">
        <v>2024041</v>
      </c>
      <c r="B42" s="1" t="s">
        <v>81</v>
      </c>
      <c r="C42" s="1" t="s">
        <v>809</v>
      </c>
      <c r="D42" s="6">
        <v>45395</v>
      </c>
      <c r="E42" s="25" t="s">
        <v>142</v>
      </c>
      <c r="F42" s="25" t="s">
        <v>487</v>
      </c>
      <c r="G42" s="6">
        <v>39670</v>
      </c>
      <c r="H42" s="25">
        <v>9571795080</v>
      </c>
      <c r="J42" s="25">
        <v>9667295080</v>
      </c>
      <c r="K42" s="25">
        <v>7374934405</v>
      </c>
      <c r="N42" s="25" t="s">
        <v>488</v>
      </c>
      <c r="P42" s="25">
        <v>417745110679</v>
      </c>
      <c r="Q42" s="25">
        <v>575966982871</v>
      </c>
      <c r="R42" s="28" t="s">
        <v>316</v>
      </c>
      <c r="S42" s="28"/>
      <c r="T42" s="28"/>
      <c r="U42" s="28"/>
      <c r="Y42" s="25" t="s">
        <v>489</v>
      </c>
      <c r="Z42" s="25" t="s">
        <v>222</v>
      </c>
      <c r="AA42" s="25">
        <v>9929306100</v>
      </c>
      <c r="AD42" s="5">
        <v>11500</v>
      </c>
      <c r="AE42" s="5">
        <v>23000</v>
      </c>
      <c r="AF42" s="4">
        <v>45397</v>
      </c>
    </row>
    <row r="43" spans="1:32" ht="17.25" x14ac:dyDescent="0.3">
      <c r="A43" s="12">
        <v>2024042</v>
      </c>
      <c r="B43" s="1" t="s">
        <v>82</v>
      </c>
      <c r="C43" s="1" t="s">
        <v>809</v>
      </c>
      <c r="D43" s="6">
        <v>45395</v>
      </c>
      <c r="E43" s="25" t="s">
        <v>143</v>
      </c>
      <c r="F43" s="25" t="s">
        <v>490</v>
      </c>
      <c r="G43" s="6">
        <v>39821</v>
      </c>
      <c r="H43" s="25">
        <v>9602698952</v>
      </c>
      <c r="J43" s="25">
        <v>7378298952</v>
      </c>
      <c r="K43" s="25">
        <v>7877286738</v>
      </c>
      <c r="M43" s="27" t="s">
        <v>491</v>
      </c>
      <c r="N43" s="25" t="s">
        <v>488</v>
      </c>
      <c r="P43" s="25">
        <v>704166152977</v>
      </c>
      <c r="Q43" s="25">
        <v>315019311361</v>
      </c>
      <c r="R43" s="28" t="s">
        <v>316</v>
      </c>
      <c r="S43" s="28"/>
      <c r="T43" s="28"/>
      <c r="U43" s="28"/>
      <c r="Y43" s="25" t="s">
        <v>489</v>
      </c>
      <c r="Z43" s="25" t="s">
        <v>222</v>
      </c>
      <c r="AA43" s="25">
        <v>9929306100</v>
      </c>
      <c r="AD43" s="5">
        <v>11500</v>
      </c>
      <c r="AE43" s="5">
        <v>23000</v>
      </c>
      <c r="AF43" s="4">
        <v>45397</v>
      </c>
    </row>
    <row r="44" spans="1:32" ht="17.25" x14ac:dyDescent="0.3">
      <c r="A44" s="12">
        <v>2024043</v>
      </c>
      <c r="B44" s="1" t="s">
        <v>83</v>
      </c>
      <c r="C44" s="1" t="s">
        <v>810</v>
      </c>
      <c r="D44" s="6">
        <v>45529</v>
      </c>
      <c r="E44" s="25" t="s">
        <v>144</v>
      </c>
      <c r="F44" s="25" t="s">
        <v>559</v>
      </c>
      <c r="G44" s="6">
        <v>38417</v>
      </c>
      <c r="H44" s="25">
        <v>9587324498</v>
      </c>
      <c r="J44" s="25">
        <v>9772394498</v>
      </c>
      <c r="K44" s="25">
        <v>8824743446</v>
      </c>
      <c r="M44" s="27" t="s">
        <v>560</v>
      </c>
      <c r="N44" s="25" t="s">
        <v>561</v>
      </c>
      <c r="P44" s="25">
        <v>527362221303</v>
      </c>
      <c r="R44" s="28" t="s">
        <v>201</v>
      </c>
      <c r="S44" s="28" t="s">
        <v>213</v>
      </c>
      <c r="T44" s="28" t="s">
        <v>202</v>
      </c>
      <c r="U44" s="28"/>
      <c r="Y44" s="25" t="s">
        <v>562</v>
      </c>
      <c r="Z44" s="25" t="s">
        <v>222</v>
      </c>
      <c r="AA44" s="25">
        <v>8005765871</v>
      </c>
      <c r="AC44" s="25" t="s">
        <v>193</v>
      </c>
      <c r="AD44" s="5">
        <v>10900</v>
      </c>
      <c r="AE44" s="5">
        <v>21800</v>
      </c>
      <c r="AF44" s="4">
        <v>45530</v>
      </c>
    </row>
    <row r="45" spans="1:32" ht="17.25" x14ac:dyDescent="0.3">
      <c r="A45" s="12">
        <v>2024044</v>
      </c>
      <c r="B45" s="1" t="s">
        <v>84</v>
      </c>
      <c r="C45" s="1" t="s">
        <v>810</v>
      </c>
      <c r="D45" s="6">
        <v>45530</v>
      </c>
      <c r="E45" s="25" t="s">
        <v>145</v>
      </c>
      <c r="F45" s="25" t="s">
        <v>634</v>
      </c>
      <c r="G45" s="6">
        <v>38805</v>
      </c>
      <c r="H45" s="25">
        <v>9351813093</v>
      </c>
      <c r="J45" s="25">
        <v>7665692301</v>
      </c>
      <c r="K45" s="25">
        <v>8078695920</v>
      </c>
      <c r="M45" s="27" t="s">
        <v>635</v>
      </c>
      <c r="N45" s="25" t="s">
        <v>636</v>
      </c>
      <c r="P45" s="25">
        <v>241767294962</v>
      </c>
      <c r="Q45" s="25">
        <v>321682130583</v>
      </c>
      <c r="R45" s="28" t="s">
        <v>637</v>
      </c>
      <c r="S45" s="28" t="s">
        <v>638</v>
      </c>
      <c r="T45" s="28" t="s">
        <v>639</v>
      </c>
      <c r="U45" s="28"/>
      <c r="Y45" s="25" t="s">
        <v>640</v>
      </c>
      <c r="Z45" s="25" t="s">
        <v>269</v>
      </c>
      <c r="AA45" s="25">
        <v>9352363266</v>
      </c>
      <c r="AC45" s="25" t="s">
        <v>641</v>
      </c>
      <c r="AD45" s="5">
        <v>11000</v>
      </c>
      <c r="AE45" s="5">
        <v>22000</v>
      </c>
      <c r="AF45" s="4">
        <v>45530</v>
      </c>
    </row>
    <row r="46" spans="1:32" ht="17.25" x14ac:dyDescent="0.3">
      <c r="A46" s="12">
        <v>2024045</v>
      </c>
      <c r="B46" s="1" t="s">
        <v>85</v>
      </c>
      <c r="C46" s="1" t="s">
        <v>810</v>
      </c>
      <c r="D46" s="6">
        <v>45441</v>
      </c>
      <c r="E46" s="25" t="s">
        <v>146</v>
      </c>
      <c r="F46" s="25" t="s">
        <v>163</v>
      </c>
      <c r="G46" s="6">
        <v>39181</v>
      </c>
      <c r="H46" s="25">
        <v>8302355033</v>
      </c>
      <c r="J46" s="25">
        <v>7014239365</v>
      </c>
      <c r="K46" s="25">
        <v>9672992682</v>
      </c>
      <c r="M46" s="27" t="s">
        <v>492</v>
      </c>
      <c r="N46" s="25" t="s">
        <v>493</v>
      </c>
      <c r="P46" s="25">
        <v>201519807605</v>
      </c>
      <c r="Q46" s="25">
        <v>209877065661</v>
      </c>
      <c r="R46" s="28" t="s">
        <v>260</v>
      </c>
      <c r="S46" s="28"/>
      <c r="T46" s="28" t="s">
        <v>234</v>
      </c>
      <c r="U46" s="28"/>
      <c r="Y46" s="25" t="s">
        <v>163</v>
      </c>
      <c r="Z46" s="25" t="s">
        <v>198</v>
      </c>
      <c r="AA46" s="25">
        <v>7014239365</v>
      </c>
      <c r="AC46" s="25" t="s">
        <v>494</v>
      </c>
      <c r="AD46" s="5">
        <v>10000</v>
      </c>
      <c r="AE46" s="5">
        <v>20000</v>
      </c>
      <c r="AF46" s="4">
        <v>45445</v>
      </c>
    </row>
    <row r="47" spans="1:32" ht="17.25" x14ac:dyDescent="0.3">
      <c r="A47" s="12">
        <v>2024046</v>
      </c>
      <c r="B47" s="1" t="s">
        <v>86</v>
      </c>
      <c r="C47" s="1" t="s">
        <v>811</v>
      </c>
      <c r="D47" s="6">
        <v>45393</v>
      </c>
      <c r="E47" s="25" t="s">
        <v>147</v>
      </c>
      <c r="F47" s="25" t="s">
        <v>263</v>
      </c>
      <c r="G47" s="6">
        <v>39689</v>
      </c>
      <c r="H47" s="25">
        <v>6367518687</v>
      </c>
      <c r="I47" s="25">
        <v>6367518687</v>
      </c>
      <c r="J47" s="25">
        <v>7239883103</v>
      </c>
      <c r="K47" s="25">
        <v>7425865162</v>
      </c>
      <c r="M47" s="27" t="s">
        <v>264</v>
      </c>
      <c r="N47" s="25" t="s">
        <v>265</v>
      </c>
      <c r="P47" s="25">
        <v>288444078510</v>
      </c>
      <c r="Q47" s="25">
        <v>592256617670</v>
      </c>
      <c r="R47" s="28" t="s">
        <v>260</v>
      </c>
      <c r="S47" s="28" t="s">
        <v>266</v>
      </c>
      <c r="T47" s="28" t="s">
        <v>267</v>
      </c>
      <c r="U47" s="28"/>
      <c r="Y47" s="25" t="s">
        <v>268</v>
      </c>
      <c r="Z47" s="25" t="s">
        <v>269</v>
      </c>
      <c r="AA47" s="25">
        <v>8094866963</v>
      </c>
      <c r="AC47" s="25" t="s">
        <v>270</v>
      </c>
      <c r="AD47" s="5">
        <v>11950</v>
      </c>
      <c r="AE47" s="5">
        <v>23900</v>
      </c>
      <c r="AF47" s="4">
        <v>45393</v>
      </c>
    </row>
    <row r="48" spans="1:32" ht="17.25" x14ac:dyDescent="0.3">
      <c r="A48" s="12">
        <v>2024047</v>
      </c>
      <c r="B48" s="1" t="s">
        <v>87</v>
      </c>
      <c r="C48" s="1" t="s">
        <v>811</v>
      </c>
      <c r="D48" s="6">
        <v>45535</v>
      </c>
      <c r="E48" s="25" t="s">
        <v>148</v>
      </c>
      <c r="F48" s="25" t="s">
        <v>569</v>
      </c>
      <c r="G48" s="6">
        <v>39180</v>
      </c>
      <c r="H48" s="25">
        <v>9588248544</v>
      </c>
      <c r="J48" s="25">
        <v>9001818593</v>
      </c>
      <c r="K48" s="25">
        <v>9414674518</v>
      </c>
      <c r="M48" s="27" t="s">
        <v>570</v>
      </c>
      <c r="N48" s="25" t="s">
        <v>571</v>
      </c>
      <c r="P48" s="25">
        <v>738379645231</v>
      </c>
      <c r="Q48" s="25">
        <v>367691693031</v>
      </c>
      <c r="R48" s="28" t="s">
        <v>260</v>
      </c>
      <c r="S48" s="28" t="s">
        <v>213</v>
      </c>
      <c r="T48" s="28" t="s">
        <v>317</v>
      </c>
      <c r="U48" s="28"/>
      <c r="AD48" s="5">
        <v>12500</v>
      </c>
      <c r="AE48" s="5">
        <v>25000</v>
      </c>
      <c r="AF48" s="4">
        <v>45550</v>
      </c>
    </row>
    <row r="49" spans="1:32" ht="17.25" x14ac:dyDescent="0.3">
      <c r="A49" s="12">
        <v>2024048</v>
      </c>
      <c r="B49" s="1" t="s">
        <v>88</v>
      </c>
      <c r="C49" s="1" t="s">
        <v>767</v>
      </c>
      <c r="D49" s="6">
        <v>45506</v>
      </c>
      <c r="E49" s="25" t="s">
        <v>563</v>
      </c>
      <c r="F49" s="25" t="s">
        <v>564</v>
      </c>
      <c r="G49" s="6">
        <v>38795</v>
      </c>
      <c r="H49" s="25">
        <v>9664035695</v>
      </c>
      <c r="I49" s="25">
        <v>9929970540</v>
      </c>
      <c r="J49" s="25">
        <v>9413560540</v>
      </c>
      <c r="K49" s="25">
        <v>6375326556</v>
      </c>
      <c r="M49" s="27" t="s">
        <v>565</v>
      </c>
      <c r="N49" s="25" t="s">
        <v>566</v>
      </c>
      <c r="P49" s="25">
        <v>379837896997</v>
      </c>
      <c r="R49" s="28" t="s">
        <v>233</v>
      </c>
      <c r="S49" s="28" t="s">
        <v>266</v>
      </c>
      <c r="T49" s="28" t="s">
        <v>234</v>
      </c>
      <c r="U49" s="28"/>
      <c r="Y49" s="25" t="s">
        <v>567</v>
      </c>
      <c r="Z49" s="25" t="s">
        <v>312</v>
      </c>
      <c r="AA49" s="25">
        <v>9269144479</v>
      </c>
      <c r="AC49" s="25" t="s">
        <v>568</v>
      </c>
      <c r="AD49" s="5">
        <v>12000</v>
      </c>
      <c r="AE49" s="5">
        <v>24000</v>
      </c>
      <c r="AF49" s="4">
        <v>45519</v>
      </c>
    </row>
    <row r="50" spans="1:32" ht="17.25" x14ac:dyDescent="0.3">
      <c r="A50" s="12">
        <v>2024049</v>
      </c>
      <c r="B50" s="1" t="s">
        <v>89</v>
      </c>
      <c r="C50" s="1" t="s">
        <v>767</v>
      </c>
      <c r="D50" s="6">
        <v>45601</v>
      </c>
      <c r="E50" s="25" t="s">
        <v>657</v>
      </c>
      <c r="F50" s="25" t="s">
        <v>658</v>
      </c>
      <c r="G50" s="6">
        <v>38816</v>
      </c>
      <c r="H50" s="25">
        <v>9664412868</v>
      </c>
      <c r="I50" s="25">
        <v>9461252225</v>
      </c>
      <c r="J50" s="25">
        <v>9828053687</v>
      </c>
      <c r="K50" s="25">
        <v>9314492221</v>
      </c>
      <c r="M50" s="27" t="s">
        <v>659</v>
      </c>
      <c r="P50" s="25">
        <v>564994447926</v>
      </c>
      <c r="Q50" s="25">
        <v>752859166106</v>
      </c>
      <c r="R50" s="28" t="s">
        <v>660</v>
      </c>
      <c r="S50" s="28" t="s">
        <v>266</v>
      </c>
      <c r="T50" s="28" t="s">
        <v>661</v>
      </c>
      <c r="U50" s="28"/>
      <c r="Y50" s="25" t="s">
        <v>662</v>
      </c>
      <c r="Z50" s="25" t="s">
        <v>269</v>
      </c>
      <c r="AA50" s="25">
        <v>9588282590</v>
      </c>
      <c r="AD50" s="5">
        <v>12500</v>
      </c>
      <c r="AE50" s="5">
        <v>25000</v>
      </c>
      <c r="AF50" s="6">
        <v>45601</v>
      </c>
    </row>
    <row r="51" spans="1:32" x14ac:dyDescent="0.25">
      <c r="A51" s="12">
        <v>2024050</v>
      </c>
      <c r="B51" s="1" t="s">
        <v>90</v>
      </c>
      <c r="C51" s="1" t="s">
        <v>768</v>
      </c>
      <c r="D51" s="6">
        <v>45136</v>
      </c>
      <c r="E51" s="25" t="s">
        <v>187</v>
      </c>
      <c r="F51" s="25" t="s">
        <v>271</v>
      </c>
      <c r="G51" s="6">
        <v>38685</v>
      </c>
      <c r="H51" s="25">
        <v>9829524309</v>
      </c>
      <c r="J51" s="25">
        <v>9414261478</v>
      </c>
      <c r="K51" s="25">
        <v>6375750291</v>
      </c>
      <c r="N51" s="25" t="s">
        <v>272</v>
      </c>
      <c r="P51" s="25">
        <v>946791358241</v>
      </c>
      <c r="R51" s="28" t="s">
        <v>273</v>
      </c>
      <c r="S51" s="28"/>
      <c r="T51" s="28" t="s">
        <v>274</v>
      </c>
      <c r="U51" s="28"/>
      <c r="Y51" s="25" t="s">
        <v>275</v>
      </c>
      <c r="Z51" s="25" t="s">
        <v>276</v>
      </c>
      <c r="AA51" s="25">
        <v>9352996698</v>
      </c>
      <c r="AC51" s="25" t="s">
        <v>277</v>
      </c>
      <c r="AD51" s="5">
        <v>12000</v>
      </c>
      <c r="AE51" s="5">
        <v>24000</v>
      </c>
      <c r="AF51" s="6">
        <v>45136</v>
      </c>
    </row>
    <row r="52" spans="1:32" x14ac:dyDescent="0.25">
      <c r="A52" s="12">
        <v>2024051</v>
      </c>
      <c r="B52" s="1" t="s">
        <v>91</v>
      </c>
      <c r="C52" s="1" t="s">
        <v>768</v>
      </c>
      <c r="D52" s="6">
        <v>45522</v>
      </c>
      <c r="E52" s="25" t="s">
        <v>188</v>
      </c>
      <c r="F52" s="25" t="s">
        <v>653</v>
      </c>
      <c r="G52" s="6">
        <v>38246</v>
      </c>
      <c r="H52" s="25">
        <v>7976781581</v>
      </c>
      <c r="J52" s="25">
        <v>9602847739</v>
      </c>
      <c r="K52" s="25">
        <v>9462452976</v>
      </c>
      <c r="N52" s="25" t="s">
        <v>654</v>
      </c>
      <c r="P52" s="25">
        <v>620505185060</v>
      </c>
      <c r="Q52" s="25">
        <v>722661226892</v>
      </c>
      <c r="R52" s="28" t="s">
        <v>196</v>
      </c>
      <c r="S52" s="28"/>
      <c r="T52" s="28" t="s">
        <v>234</v>
      </c>
      <c r="U52" s="28"/>
      <c r="Y52" s="25" t="s">
        <v>655</v>
      </c>
      <c r="Z52" s="25" t="s">
        <v>222</v>
      </c>
      <c r="AA52" s="25">
        <v>9462452976</v>
      </c>
      <c r="AC52" s="25" t="s">
        <v>656</v>
      </c>
      <c r="AD52" s="5">
        <v>12500</v>
      </c>
      <c r="AE52" s="5">
        <v>25000</v>
      </c>
      <c r="AF52" s="6">
        <v>45536</v>
      </c>
    </row>
    <row r="53" spans="1:32" ht="17.25" x14ac:dyDescent="0.3">
      <c r="A53" s="12">
        <v>2024052</v>
      </c>
      <c r="B53" s="1" t="s">
        <v>92</v>
      </c>
      <c r="C53" s="1" t="s">
        <v>769</v>
      </c>
      <c r="D53" s="6">
        <v>45535</v>
      </c>
      <c r="E53" s="25" t="s">
        <v>189</v>
      </c>
      <c r="F53" s="25" t="s">
        <v>631</v>
      </c>
      <c r="G53" s="6">
        <v>38539</v>
      </c>
      <c r="H53" s="25">
        <v>9602930189</v>
      </c>
      <c r="M53" s="27" t="s">
        <v>632</v>
      </c>
      <c r="N53" s="25" t="s">
        <v>633</v>
      </c>
      <c r="P53" s="25">
        <v>760569793051</v>
      </c>
      <c r="Q53" s="25">
        <v>941874736835</v>
      </c>
      <c r="R53" s="28"/>
      <c r="S53" s="28"/>
      <c r="T53" s="28"/>
      <c r="U53" s="28"/>
      <c r="AD53" s="5">
        <v>12500</v>
      </c>
      <c r="AE53" s="5">
        <v>25000</v>
      </c>
      <c r="AF53" s="6">
        <v>45535</v>
      </c>
    </row>
    <row r="54" spans="1:32" ht="17.25" x14ac:dyDescent="0.3">
      <c r="A54" s="12">
        <v>2024053</v>
      </c>
      <c r="B54" s="1" t="s">
        <v>94</v>
      </c>
      <c r="C54" s="1" t="s">
        <v>770</v>
      </c>
      <c r="D54" s="6">
        <v>45418</v>
      </c>
      <c r="E54" s="25" t="s">
        <v>179</v>
      </c>
      <c r="F54" s="25" t="s">
        <v>278</v>
      </c>
      <c r="G54" s="6">
        <v>39150</v>
      </c>
      <c r="H54" s="25">
        <v>7424800858</v>
      </c>
      <c r="I54" s="25">
        <v>9261184053</v>
      </c>
      <c r="J54" s="25">
        <v>9982607161</v>
      </c>
      <c r="K54" s="25">
        <v>9261184053</v>
      </c>
      <c r="M54" s="27" t="s">
        <v>279</v>
      </c>
      <c r="N54" s="25" t="s">
        <v>280</v>
      </c>
      <c r="P54" s="25">
        <v>630831387803</v>
      </c>
      <c r="R54" s="28" t="s">
        <v>254</v>
      </c>
      <c r="S54" s="28" t="s">
        <v>213</v>
      </c>
      <c r="T54" s="28" t="s">
        <v>281</v>
      </c>
      <c r="U54" s="28"/>
      <c r="Y54" s="25" t="s">
        <v>282</v>
      </c>
      <c r="Z54" s="25" t="s">
        <v>222</v>
      </c>
      <c r="AA54" s="25">
        <v>742480858</v>
      </c>
      <c r="AB54" s="25">
        <v>9261184053</v>
      </c>
      <c r="AC54" s="25" t="s">
        <v>283</v>
      </c>
      <c r="AD54" s="5">
        <v>13000</v>
      </c>
      <c r="AE54" s="5">
        <v>26000</v>
      </c>
      <c r="AF54" s="6">
        <v>45419</v>
      </c>
    </row>
    <row r="55" spans="1:32" ht="17.25" x14ac:dyDescent="0.3">
      <c r="A55" s="12">
        <v>2024054</v>
      </c>
      <c r="B55" s="1" t="s">
        <v>95</v>
      </c>
      <c r="C55" s="1" t="s">
        <v>770</v>
      </c>
      <c r="D55" s="6">
        <v>45386</v>
      </c>
      <c r="E55" s="25" t="s">
        <v>116</v>
      </c>
      <c r="F55" s="25" t="s">
        <v>284</v>
      </c>
      <c r="G55" s="6">
        <v>39673</v>
      </c>
      <c r="H55" s="25">
        <v>9257232910</v>
      </c>
      <c r="I55" s="25">
        <v>8005538006</v>
      </c>
      <c r="J55" s="25">
        <v>9460032910</v>
      </c>
      <c r="K55" s="25">
        <v>9529975166</v>
      </c>
      <c r="M55" s="27" t="s">
        <v>285</v>
      </c>
      <c r="N55" s="25" t="s">
        <v>286</v>
      </c>
      <c r="P55" s="25">
        <v>579249017117</v>
      </c>
      <c r="Q55" s="25">
        <v>852332338268</v>
      </c>
      <c r="R55" s="28" t="s">
        <v>233</v>
      </c>
      <c r="S55" s="28" t="s">
        <v>213</v>
      </c>
      <c r="T55" s="28" t="s">
        <v>234</v>
      </c>
      <c r="U55" s="28"/>
      <c r="Y55" s="25" t="s">
        <v>287</v>
      </c>
      <c r="Z55" s="25" t="s">
        <v>288</v>
      </c>
      <c r="AA55" s="25">
        <v>9887162231</v>
      </c>
      <c r="AC55" s="25" t="s">
        <v>289</v>
      </c>
      <c r="AD55" s="5">
        <v>13000</v>
      </c>
      <c r="AE55" s="5">
        <v>26000</v>
      </c>
      <c r="AF55" s="6">
        <v>45389</v>
      </c>
    </row>
    <row r="56" spans="1:32" x14ac:dyDescent="0.25">
      <c r="A56" s="12">
        <v>2024055</v>
      </c>
      <c r="B56" s="1" t="s">
        <v>96</v>
      </c>
      <c r="C56" s="1" t="s">
        <v>771</v>
      </c>
      <c r="D56" s="6">
        <v>45424</v>
      </c>
      <c r="E56" s="25" t="s">
        <v>180</v>
      </c>
      <c r="F56" s="25" t="s">
        <v>290</v>
      </c>
      <c r="G56" s="6">
        <v>39140</v>
      </c>
      <c r="J56" s="25">
        <v>9214880490</v>
      </c>
      <c r="N56" s="25" t="s">
        <v>291</v>
      </c>
      <c r="P56" s="25">
        <v>579718580413</v>
      </c>
      <c r="Q56" s="25">
        <v>226977254069</v>
      </c>
      <c r="R56" s="28" t="s">
        <v>196</v>
      </c>
      <c r="S56" s="28" t="s">
        <v>213</v>
      </c>
      <c r="T56" s="28" t="s">
        <v>234</v>
      </c>
      <c r="U56" s="28" t="s">
        <v>292</v>
      </c>
      <c r="AD56" s="5">
        <v>13000</v>
      </c>
      <c r="AE56" s="5">
        <v>26000</v>
      </c>
      <c r="AF56" s="6">
        <v>45424</v>
      </c>
    </row>
    <row r="57" spans="1:32" ht="17.25" x14ac:dyDescent="0.3">
      <c r="A57" s="12">
        <v>2024056</v>
      </c>
      <c r="B57" s="1" t="s">
        <v>97</v>
      </c>
      <c r="C57" s="1" t="s">
        <v>771</v>
      </c>
      <c r="D57" s="6">
        <v>45476</v>
      </c>
      <c r="E57" s="25" t="s">
        <v>181</v>
      </c>
      <c r="F57" s="25" t="s">
        <v>495</v>
      </c>
      <c r="G57" s="6">
        <v>37294</v>
      </c>
      <c r="H57" s="25">
        <v>9461231526</v>
      </c>
      <c r="I57" s="25">
        <v>9001490325</v>
      </c>
      <c r="J57" s="25">
        <v>9414102218</v>
      </c>
      <c r="M57" s="27" t="s">
        <v>496</v>
      </c>
      <c r="N57" s="25" t="s">
        <v>497</v>
      </c>
      <c r="P57" s="25">
        <v>292009330720</v>
      </c>
      <c r="R57" s="28" t="s">
        <v>498</v>
      </c>
      <c r="S57" s="28"/>
      <c r="T57" s="28" t="s">
        <v>499</v>
      </c>
      <c r="U57" s="28"/>
      <c r="AD57" s="5">
        <v>13500</v>
      </c>
      <c r="AE57" s="5">
        <v>27000</v>
      </c>
      <c r="AF57" s="6">
        <v>45481</v>
      </c>
    </row>
    <row r="58" spans="1:32" x14ac:dyDescent="0.25">
      <c r="A58" s="12">
        <v>2024057</v>
      </c>
      <c r="B58" s="1" t="s">
        <v>98</v>
      </c>
      <c r="C58" s="1" t="s">
        <v>772</v>
      </c>
      <c r="D58" s="6">
        <v>45390</v>
      </c>
      <c r="E58" s="25" t="s">
        <v>182</v>
      </c>
      <c r="F58" s="25" t="s">
        <v>500</v>
      </c>
      <c r="G58" s="6">
        <v>39618</v>
      </c>
      <c r="H58" s="25">
        <v>8854830408</v>
      </c>
      <c r="J58" s="25">
        <v>9414930440</v>
      </c>
      <c r="K58" s="25">
        <v>8005915765</v>
      </c>
      <c r="N58" s="25" t="s">
        <v>501</v>
      </c>
      <c r="P58" s="25">
        <v>869559780621</v>
      </c>
      <c r="Q58" s="25">
        <v>914773994879</v>
      </c>
      <c r="R58" s="28" t="s">
        <v>254</v>
      </c>
      <c r="S58" s="28"/>
      <c r="T58" s="28" t="s">
        <v>234</v>
      </c>
      <c r="U58" s="28"/>
      <c r="Y58" s="25" t="s">
        <v>502</v>
      </c>
      <c r="Z58" s="25" t="s">
        <v>222</v>
      </c>
      <c r="AA58" s="25">
        <v>9351500031</v>
      </c>
      <c r="AC58" s="25" t="s">
        <v>503</v>
      </c>
      <c r="AD58" s="5">
        <v>12300</v>
      </c>
      <c r="AE58" s="5">
        <v>24600</v>
      </c>
      <c r="AF58" s="6">
        <v>45390</v>
      </c>
    </row>
    <row r="59" spans="1:32" x14ac:dyDescent="0.25">
      <c r="A59" s="12">
        <v>2024058</v>
      </c>
      <c r="B59" s="1" t="s">
        <v>99</v>
      </c>
      <c r="C59" s="1" t="s">
        <v>772</v>
      </c>
      <c r="D59" s="6">
        <v>45520</v>
      </c>
      <c r="E59" s="25" t="s">
        <v>183</v>
      </c>
      <c r="F59" s="25" t="s">
        <v>572</v>
      </c>
      <c r="G59" s="6">
        <v>37488</v>
      </c>
      <c r="H59" s="25">
        <v>8769028549</v>
      </c>
      <c r="J59" s="25">
        <v>9351791489</v>
      </c>
      <c r="N59" s="25" t="s">
        <v>573</v>
      </c>
      <c r="P59" s="25">
        <v>427400275455</v>
      </c>
      <c r="R59" s="28" t="s">
        <v>574</v>
      </c>
      <c r="S59" s="28" t="s">
        <v>223</v>
      </c>
      <c r="T59" s="28" t="s">
        <v>575</v>
      </c>
      <c r="U59" s="28"/>
      <c r="Y59" s="25" t="s">
        <v>576</v>
      </c>
      <c r="Z59" s="25" t="s">
        <v>577</v>
      </c>
      <c r="AA59" s="25">
        <v>9414003862</v>
      </c>
      <c r="AC59" s="25" t="s">
        <v>578</v>
      </c>
      <c r="AD59" s="5">
        <v>12200</v>
      </c>
      <c r="AE59" s="5">
        <v>24400</v>
      </c>
      <c r="AF59" s="6">
        <v>45519</v>
      </c>
    </row>
    <row r="60" spans="1:32" ht="17.25" x14ac:dyDescent="0.3">
      <c r="A60" s="12">
        <v>2024059</v>
      </c>
      <c r="B60" s="1" t="s">
        <v>100</v>
      </c>
      <c r="C60" s="1" t="s">
        <v>773</v>
      </c>
      <c r="D60" s="6">
        <v>45181</v>
      </c>
      <c r="E60" s="25" t="s">
        <v>159</v>
      </c>
      <c r="F60" s="25" t="s">
        <v>293</v>
      </c>
      <c r="G60" s="6">
        <v>39215</v>
      </c>
      <c r="H60" s="25">
        <v>8829849680</v>
      </c>
      <c r="J60" s="25">
        <v>9001199680</v>
      </c>
      <c r="K60" s="25">
        <v>9571909509</v>
      </c>
      <c r="M60" s="27" t="s">
        <v>294</v>
      </c>
      <c r="N60" s="25" t="s">
        <v>295</v>
      </c>
      <c r="P60" s="25">
        <v>338991574192</v>
      </c>
      <c r="Q60" s="25">
        <v>267241037390</v>
      </c>
      <c r="R60" s="28" t="s">
        <v>196</v>
      </c>
      <c r="S60" s="28" t="s">
        <v>213</v>
      </c>
      <c r="T60" s="28" t="s">
        <v>234</v>
      </c>
      <c r="U60" s="28" t="s">
        <v>296</v>
      </c>
      <c r="Y60" s="25" t="s">
        <v>297</v>
      </c>
      <c r="Z60" s="25" t="s">
        <v>222</v>
      </c>
      <c r="AA60" s="25">
        <v>9024558930</v>
      </c>
      <c r="AC60" s="25" t="s">
        <v>298</v>
      </c>
      <c r="AD60" s="5">
        <v>12000</v>
      </c>
      <c r="AE60" s="5">
        <v>24000</v>
      </c>
      <c r="AF60" s="6">
        <v>45182</v>
      </c>
    </row>
    <row r="61" spans="1:32" x14ac:dyDescent="0.25">
      <c r="A61" s="12">
        <v>2024060</v>
      </c>
      <c r="B61" s="1" t="s">
        <v>101</v>
      </c>
      <c r="C61" s="1" t="s">
        <v>773</v>
      </c>
      <c r="D61" s="6">
        <v>45423</v>
      </c>
      <c r="E61" s="25" t="s">
        <v>184</v>
      </c>
      <c r="F61" s="25" t="s">
        <v>299</v>
      </c>
      <c r="G61" s="6">
        <v>38924</v>
      </c>
      <c r="J61" s="25">
        <v>9672713731</v>
      </c>
      <c r="K61" s="25">
        <v>9828871830</v>
      </c>
      <c r="N61" s="25" t="s">
        <v>300</v>
      </c>
      <c r="P61" s="25">
        <v>277381029771</v>
      </c>
      <c r="Q61" s="25">
        <v>286515552744</v>
      </c>
      <c r="R61" s="28" t="s">
        <v>233</v>
      </c>
      <c r="S61" s="28" t="s">
        <v>213</v>
      </c>
      <c r="T61" s="28" t="s">
        <v>194</v>
      </c>
      <c r="U61" s="28"/>
      <c r="AD61" s="5">
        <v>12300</v>
      </c>
      <c r="AE61" s="5">
        <v>24600</v>
      </c>
      <c r="AF61" s="6">
        <v>45427</v>
      </c>
    </row>
    <row r="62" spans="1:32" ht="17.25" x14ac:dyDescent="0.3">
      <c r="A62" s="12">
        <v>2024061</v>
      </c>
      <c r="B62" s="1" t="s">
        <v>6</v>
      </c>
      <c r="C62" s="1" t="s">
        <v>774</v>
      </c>
      <c r="D62" s="6">
        <v>45393</v>
      </c>
      <c r="E62" s="25" t="s">
        <v>185</v>
      </c>
      <c r="F62" s="25" t="s">
        <v>301</v>
      </c>
      <c r="G62" s="6">
        <v>39604</v>
      </c>
      <c r="H62" s="25">
        <v>8696897382</v>
      </c>
      <c r="I62" s="25">
        <v>9818755172</v>
      </c>
      <c r="J62" s="25">
        <v>9214033223</v>
      </c>
      <c r="K62" s="25">
        <v>9214523223</v>
      </c>
      <c r="M62" s="27" t="s">
        <v>302</v>
      </c>
      <c r="N62" s="25" t="s">
        <v>303</v>
      </c>
      <c r="P62" s="25">
        <v>550902667992</v>
      </c>
      <c r="Q62" s="25">
        <v>509409337002</v>
      </c>
      <c r="R62" s="28" t="s">
        <v>233</v>
      </c>
      <c r="S62" s="28" t="s">
        <v>213</v>
      </c>
      <c r="T62" s="28" t="s">
        <v>234</v>
      </c>
      <c r="U62" s="28" t="s">
        <v>304</v>
      </c>
      <c r="Y62" s="25" t="s">
        <v>305</v>
      </c>
      <c r="Z62" s="25" t="s">
        <v>306</v>
      </c>
      <c r="AA62" s="25">
        <v>9818755172</v>
      </c>
      <c r="AC62" s="25" t="s">
        <v>307</v>
      </c>
      <c r="AD62" s="5">
        <v>13000</v>
      </c>
      <c r="AE62" s="5">
        <v>26000</v>
      </c>
      <c r="AF62" s="6">
        <v>45395</v>
      </c>
    </row>
    <row r="63" spans="1:32" ht="17.25" x14ac:dyDescent="0.3">
      <c r="A63" s="12">
        <v>2024062</v>
      </c>
      <c r="B63" s="1" t="s">
        <v>33</v>
      </c>
      <c r="C63" s="1" t="s">
        <v>774</v>
      </c>
      <c r="D63" s="6">
        <v>45424</v>
      </c>
      <c r="E63" s="25" t="s">
        <v>186</v>
      </c>
      <c r="F63" s="25" t="s">
        <v>308</v>
      </c>
      <c r="G63" s="6">
        <v>38994</v>
      </c>
      <c r="H63" s="25">
        <v>9414379582</v>
      </c>
      <c r="I63" s="25">
        <v>7850917172</v>
      </c>
      <c r="J63" s="25">
        <v>8104458680</v>
      </c>
      <c r="M63" s="27" t="s">
        <v>309</v>
      </c>
      <c r="N63" s="25" t="s">
        <v>310</v>
      </c>
      <c r="P63" s="25">
        <v>244388048740</v>
      </c>
      <c r="Q63" s="25">
        <v>346933628313</v>
      </c>
      <c r="R63" s="28" t="s">
        <v>233</v>
      </c>
      <c r="S63" s="28" t="s">
        <v>213</v>
      </c>
      <c r="T63" s="28" t="s">
        <v>234</v>
      </c>
      <c r="U63" s="28"/>
      <c r="Y63" s="25" t="s">
        <v>311</v>
      </c>
      <c r="Z63" s="25" t="s">
        <v>312</v>
      </c>
      <c r="AA63" s="25">
        <v>8949517985</v>
      </c>
      <c r="AC63" s="25" t="s">
        <v>313</v>
      </c>
      <c r="AD63" s="5">
        <v>13000</v>
      </c>
      <c r="AE63" s="5">
        <v>26000</v>
      </c>
      <c r="AF63" s="6">
        <v>45425</v>
      </c>
    </row>
    <row r="64" spans="1:32" x14ac:dyDescent="0.25">
      <c r="A64" s="12">
        <v>2024063</v>
      </c>
      <c r="B64" s="1" t="s">
        <v>35</v>
      </c>
      <c r="C64" s="1" t="s">
        <v>775</v>
      </c>
      <c r="D64" s="6">
        <v>45379</v>
      </c>
      <c r="E64" s="25" t="s">
        <v>149</v>
      </c>
      <c r="F64" s="25" t="s">
        <v>504</v>
      </c>
      <c r="G64" s="6">
        <v>39359</v>
      </c>
      <c r="H64" s="25">
        <v>9897112244</v>
      </c>
      <c r="I64" s="25">
        <v>9548483828</v>
      </c>
      <c r="J64" s="25">
        <v>9897112244</v>
      </c>
      <c r="K64" s="25">
        <v>8077910739</v>
      </c>
      <c r="N64" s="25" t="s">
        <v>505</v>
      </c>
      <c r="P64" s="25">
        <v>558792811476</v>
      </c>
      <c r="Q64" s="25">
        <v>917394222499</v>
      </c>
      <c r="R64" s="28" t="s">
        <v>233</v>
      </c>
      <c r="S64" s="28" t="s">
        <v>506</v>
      </c>
      <c r="T64" s="28" t="s">
        <v>317</v>
      </c>
      <c r="U64" s="28"/>
      <c r="AD64" s="5">
        <v>13300</v>
      </c>
      <c r="AE64" s="5">
        <v>26600</v>
      </c>
      <c r="AF64" s="6">
        <v>45379</v>
      </c>
    </row>
    <row r="65" spans="1:32" ht="17.25" x14ac:dyDescent="0.3">
      <c r="A65" s="12">
        <v>2024064</v>
      </c>
      <c r="B65" s="1" t="s">
        <v>36</v>
      </c>
      <c r="C65" s="1" t="s">
        <v>776</v>
      </c>
      <c r="D65" s="6">
        <v>45386</v>
      </c>
      <c r="E65" s="25" t="s">
        <v>150</v>
      </c>
      <c r="F65" s="25" t="s">
        <v>589</v>
      </c>
      <c r="G65" s="6">
        <v>39422</v>
      </c>
      <c r="H65" s="25">
        <v>9461877008</v>
      </c>
      <c r="I65" s="25">
        <v>9414028959</v>
      </c>
      <c r="J65" s="25">
        <v>9414028959</v>
      </c>
      <c r="K65" s="25">
        <v>9214438959</v>
      </c>
      <c r="M65" s="27" t="s">
        <v>590</v>
      </c>
      <c r="N65" s="25" t="s">
        <v>591</v>
      </c>
      <c r="P65" s="25">
        <v>445697841461</v>
      </c>
      <c r="Q65" s="25">
        <v>216736009292</v>
      </c>
      <c r="R65" s="28" t="s">
        <v>592</v>
      </c>
      <c r="S65" s="28" t="s">
        <v>593</v>
      </c>
      <c r="T65" s="28" t="s">
        <v>594</v>
      </c>
      <c r="U65" s="28">
        <v>2</v>
      </c>
      <c r="Y65" s="25" t="s">
        <v>595</v>
      </c>
      <c r="Z65" s="25" t="s">
        <v>596</v>
      </c>
      <c r="AA65" s="25">
        <v>9829053156</v>
      </c>
      <c r="AC65" s="25" t="s">
        <v>597</v>
      </c>
      <c r="AD65" s="5">
        <v>13000</v>
      </c>
      <c r="AE65" s="5">
        <v>26000</v>
      </c>
      <c r="AF65" s="6">
        <v>45386</v>
      </c>
    </row>
    <row r="66" spans="1:32" ht="17.25" x14ac:dyDescent="0.3">
      <c r="A66" s="12">
        <v>2024065</v>
      </c>
      <c r="B66" s="1" t="s">
        <v>37</v>
      </c>
      <c r="C66" s="1" t="s">
        <v>776</v>
      </c>
      <c r="D66" s="6">
        <v>45411</v>
      </c>
      <c r="E66" s="25" t="s">
        <v>151</v>
      </c>
      <c r="F66" s="25" t="s">
        <v>507</v>
      </c>
      <c r="G66" s="6">
        <v>39566</v>
      </c>
      <c r="H66" s="25">
        <v>7061545138</v>
      </c>
      <c r="I66" s="25">
        <v>7903467965</v>
      </c>
      <c r="J66" s="25">
        <v>9852021340</v>
      </c>
      <c r="K66" s="25">
        <v>9842189515</v>
      </c>
      <c r="M66" s="27" t="s">
        <v>508</v>
      </c>
      <c r="N66" s="25" t="s">
        <v>509</v>
      </c>
      <c r="R66" s="28" t="s">
        <v>233</v>
      </c>
      <c r="S66" s="28"/>
      <c r="T66" s="28" t="s">
        <v>317</v>
      </c>
      <c r="U66" s="28"/>
      <c r="Y66" s="25" t="s">
        <v>510</v>
      </c>
      <c r="Z66" s="25" t="s">
        <v>312</v>
      </c>
      <c r="AA66" s="25">
        <v>9265716941</v>
      </c>
      <c r="AC66" s="25" t="s">
        <v>511</v>
      </c>
      <c r="AD66" s="5">
        <v>13000</v>
      </c>
      <c r="AE66" s="5">
        <v>26000</v>
      </c>
      <c r="AF66" s="6">
        <v>45411</v>
      </c>
    </row>
    <row r="67" spans="1:32" x14ac:dyDescent="0.25">
      <c r="A67" s="12">
        <v>2024066</v>
      </c>
      <c r="B67" s="1" t="s">
        <v>38</v>
      </c>
      <c r="C67" s="1" t="s">
        <v>777</v>
      </c>
      <c r="D67" s="6">
        <v>45398</v>
      </c>
      <c r="E67" s="25" t="s">
        <v>152</v>
      </c>
      <c r="F67" s="25" t="s">
        <v>512</v>
      </c>
      <c r="G67" s="6">
        <v>38813</v>
      </c>
      <c r="H67" s="25">
        <v>9257973237</v>
      </c>
      <c r="I67" s="25">
        <v>8619462581</v>
      </c>
      <c r="J67" s="25">
        <v>9414973231</v>
      </c>
      <c r="K67" s="25">
        <v>6375795744</v>
      </c>
      <c r="N67" s="25" t="s">
        <v>513</v>
      </c>
      <c r="P67" s="25">
        <v>968575483491</v>
      </c>
      <c r="R67" s="28" t="s">
        <v>254</v>
      </c>
      <c r="S67" s="28" t="s">
        <v>213</v>
      </c>
      <c r="T67" s="28" t="s">
        <v>234</v>
      </c>
      <c r="U67" s="28"/>
      <c r="Y67" s="25" t="s">
        <v>514</v>
      </c>
      <c r="Z67" s="25" t="s">
        <v>198</v>
      </c>
      <c r="AA67" s="25">
        <v>8619462581</v>
      </c>
      <c r="AC67" s="25" t="s">
        <v>515</v>
      </c>
      <c r="AD67" s="5">
        <v>13500</v>
      </c>
      <c r="AE67" s="5">
        <v>27000</v>
      </c>
      <c r="AF67" s="6">
        <v>45404</v>
      </c>
    </row>
    <row r="68" spans="1:32" x14ac:dyDescent="0.25">
      <c r="A68" s="12">
        <v>2024067</v>
      </c>
      <c r="B68" s="1" t="s">
        <v>39</v>
      </c>
      <c r="C68" s="1" t="s">
        <v>777</v>
      </c>
      <c r="D68" s="6">
        <v>45408</v>
      </c>
      <c r="E68" s="25" t="s">
        <v>153</v>
      </c>
      <c r="F68" s="25" t="s">
        <v>314</v>
      </c>
      <c r="G68" s="6">
        <v>38725</v>
      </c>
      <c r="H68" s="25">
        <v>8769076660</v>
      </c>
      <c r="J68" s="25">
        <v>9928224647</v>
      </c>
      <c r="K68" s="25">
        <v>8278672025</v>
      </c>
      <c r="N68" s="25" t="s">
        <v>315</v>
      </c>
      <c r="P68" s="25">
        <v>291174954889</v>
      </c>
      <c r="Q68" s="25">
        <v>434543424032</v>
      </c>
      <c r="R68" s="28" t="s">
        <v>316</v>
      </c>
      <c r="S68" s="28" t="s">
        <v>213</v>
      </c>
      <c r="T68" s="28" t="s">
        <v>317</v>
      </c>
      <c r="U68" s="28" t="s">
        <v>318</v>
      </c>
      <c r="AD68" s="5">
        <v>13300</v>
      </c>
      <c r="AE68" s="5">
        <v>26600</v>
      </c>
      <c r="AF68" s="6">
        <v>45408</v>
      </c>
    </row>
    <row r="69" spans="1:32" x14ac:dyDescent="0.25">
      <c r="A69" s="12">
        <v>2024068</v>
      </c>
      <c r="B69" s="1" t="s">
        <v>40</v>
      </c>
      <c r="C69" s="1" t="s">
        <v>778</v>
      </c>
      <c r="D69" s="6">
        <v>45417</v>
      </c>
      <c r="E69" s="25" t="s">
        <v>154</v>
      </c>
      <c r="F69" s="25" t="s">
        <v>519</v>
      </c>
      <c r="G69" s="6">
        <v>39837</v>
      </c>
      <c r="H69" s="25">
        <v>9571428587</v>
      </c>
      <c r="I69" s="25">
        <v>9950358587</v>
      </c>
      <c r="N69" s="25" t="s">
        <v>520</v>
      </c>
      <c r="P69" s="25">
        <v>842394126708</v>
      </c>
      <c r="Q69" s="25">
        <v>412129416509</v>
      </c>
      <c r="R69" s="28" t="s">
        <v>233</v>
      </c>
      <c r="S69" s="28" t="s">
        <v>266</v>
      </c>
      <c r="T69" s="28" t="s">
        <v>234</v>
      </c>
      <c r="U69" s="28"/>
      <c r="Y69" s="25" t="s">
        <v>521</v>
      </c>
      <c r="AA69" s="25">
        <v>9694389215</v>
      </c>
      <c r="AC69" s="25" t="s">
        <v>522</v>
      </c>
      <c r="AD69" s="5">
        <v>13000</v>
      </c>
      <c r="AE69" s="5">
        <v>26000</v>
      </c>
      <c r="AF69" s="6">
        <v>45420</v>
      </c>
    </row>
    <row r="70" spans="1:32" x14ac:dyDescent="0.25">
      <c r="A70" s="12">
        <v>2024069</v>
      </c>
      <c r="B70" s="1" t="s">
        <v>41</v>
      </c>
      <c r="C70" s="1" t="s">
        <v>778</v>
      </c>
      <c r="D70" s="6">
        <v>45410</v>
      </c>
      <c r="E70" s="25" t="s">
        <v>155</v>
      </c>
      <c r="F70" s="25" t="s">
        <v>516</v>
      </c>
      <c r="G70" s="6">
        <v>39410</v>
      </c>
      <c r="H70" s="25">
        <v>9610551021</v>
      </c>
      <c r="J70" s="25">
        <v>9983531824</v>
      </c>
      <c r="K70" s="25">
        <v>8529648834</v>
      </c>
      <c r="N70" s="25" t="s">
        <v>517</v>
      </c>
      <c r="P70" s="25">
        <v>942840802790</v>
      </c>
      <c r="Q70" s="25">
        <v>542129183573</v>
      </c>
      <c r="R70" s="28" t="s">
        <v>233</v>
      </c>
      <c r="S70" s="28" t="s">
        <v>213</v>
      </c>
      <c r="T70" s="28" t="s">
        <v>234</v>
      </c>
      <c r="U70" s="28"/>
      <c r="Y70" s="25" t="s">
        <v>518</v>
      </c>
      <c r="Z70" s="25" t="s">
        <v>269</v>
      </c>
      <c r="AA70" s="25">
        <v>8529648834</v>
      </c>
      <c r="AD70" s="5">
        <v>13000</v>
      </c>
      <c r="AE70" s="5">
        <v>26000</v>
      </c>
      <c r="AF70" s="6">
        <v>45389</v>
      </c>
    </row>
    <row r="71" spans="1:32" x14ac:dyDescent="0.25">
      <c r="A71" s="12">
        <v>2024070</v>
      </c>
      <c r="B71" s="1" t="s">
        <v>42</v>
      </c>
      <c r="C71" s="1" t="s">
        <v>779</v>
      </c>
      <c r="D71" s="6">
        <v>45466</v>
      </c>
      <c r="E71" s="25" t="s">
        <v>320</v>
      </c>
      <c r="F71" s="25" t="s">
        <v>321</v>
      </c>
      <c r="G71" s="6">
        <v>38897</v>
      </c>
      <c r="H71" s="25">
        <v>9982808294</v>
      </c>
      <c r="I71" s="25">
        <v>7852069556</v>
      </c>
      <c r="J71" s="25">
        <v>9982808294</v>
      </c>
      <c r="K71" s="25">
        <v>8387941454</v>
      </c>
      <c r="N71" s="25" t="s">
        <v>322</v>
      </c>
      <c r="P71" s="25">
        <v>400703601231</v>
      </c>
      <c r="Q71" s="25">
        <v>550846571192</v>
      </c>
      <c r="R71" s="28" t="s">
        <v>233</v>
      </c>
      <c r="S71" s="28" t="s">
        <v>213</v>
      </c>
      <c r="T71" s="28" t="s">
        <v>234</v>
      </c>
      <c r="U71" s="28" t="s">
        <v>323</v>
      </c>
      <c r="Y71" s="25" t="s">
        <v>319</v>
      </c>
      <c r="Z71" s="25" t="s">
        <v>324</v>
      </c>
      <c r="AA71" s="25">
        <v>9982808294</v>
      </c>
      <c r="AC71" s="25" t="s">
        <v>325</v>
      </c>
      <c r="AD71" s="5">
        <v>13500</v>
      </c>
      <c r="AE71" s="5">
        <v>27000</v>
      </c>
      <c r="AF71" s="6">
        <v>45473</v>
      </c>
    </row>
    <row r="72" spans="1:32" ht="17.25" x14ac:dyDescent="0.3">
      <c r="A72" s="12">
        <v>2024071</v>
      </c>
      <c r="B72" s="1" t="s">
        <v>43</v>
      </c>
      <c r="C72" s="1" t="s">
        <v>779</v>
      </c>
      <c r="D72" s="6">
        <v>45535</v>
      </c>
      <c r="E72" s="25" t="s">
        <v>599</v>
      </c>
      <c r="F72" s="25" t="s">
        <v>598</v>
      </c>
      <c r="G72" s="6">
        <v>38527</v>
      </c>
      <c r="H72" s="25">
        <v>7024838577</v>
      </c>
      <c r="J72" s="25">
        <v>8085341554</v>
      </c>
      <c r="K72" s="25">
        <v>8085743825</v>
      </c>
      <c r="M72" s="27" t="s">
        <v>600</v>
      </c>
      <c r="N72" s="25" t="s">
        <v>601</v>
      </c>
      <c r="P72" s="25">
        <v>369431600509</v>
      </c>
      <c r="Q72" s="25">
        <v>646019544206</v>
      </c>
      <c r="R72" s="28" t="s">
        <v>574</v>
      </c>
      <c r="S72" s="28" t="s">
        <v>223</v>
      </c>
      <c r="T72" s="28" t="s">
        <v>602</v>
      </c>
      <c r="U72" s="28"/>
      <c r="AD72" s="5">
        <v>13500</v>
      </c>
      <c r="AE72" s="5">
        <v>27000</v>
      </c>
      <c r="AF72" s="6">
        <v>45535</v>
      </c>
    </row>
    <row r="73" spans="1:32" ht="17.25" x14ac:dyDescent="0.3">
      <c r="A73" s="12">
        <v>2024072</v>
      </c>
      <c r="B73" s="1" t="s">
        <v>44</v>
      </c>
      <c r="C73" s="1" t="s">
        <v>780</v>
      </c>
      <c r="D73" s="6">
        <v>45398</v>
      </c>
      <c r="E73" s="25" t="s">
        <v>156</v>
      </c>
      <c r="F73" s="25" t="s">
        <v>332</v>
      </c>
      <c r="G73" s="6">
        <v>39377</v>
      </c>
      <c r="H73" s="25">
        <v>8866122401</v>
      </c>
      <c r="J73" s="25">
        <v>9099079401</v>
      </c>
      <c r="K73" s="25">
        <v>9265808534</v>
      </c>
      <c r="M73" s="27" t="s">
        <v>333</v>
      </c>
      <c r="N73" s="25" t="s">
        <v>334</v>
      </c>
      <c r="P73" s="25">
        <v>291613216672</v>
      </c>
      <c r="Q73" s="25">
        <v>820943944697</v>
      </c>
      <c r="R73" s="28" t="s">
        <v>335</v>
      </c>
      <c r="S73" s="28" t="s">
        <v>336</v>
      </c>
      <c r="T73" s="28" t="s">
        <v>337</v>
      </c>
      <c r="U73" s="28"/>
      <c r="Y73" s="25" t="s">
        <v>338</v>
      </c>
      <c r="Z73" s="25" t="s">
        <v>269</v>
      </c>
      <c r="AA73" s="25">
        <v>9909875404</v>
      </c>
      <c r="AC73" s="25" t="s">
        <v>339</v>
      </c>
      <c r="AD73" s="5">
        <v>12500</v>
      </c>
      <c r="AE73" s="5">
        <v>25000</v>
      </c>
      <c r="AF73" s="6">
        <v>45398</v>
      </c>
    </row>
    <row r="74" spans="1:32" ht="17.25" x14ac:dyDescent="0.3">
      <c r="A74" s="12">
        <v>2024073</v>
      </c>
      <c r="B74" s="1" t="s">
        <v>45</v>
      </c>
      <c r="C74" s="1" t="s">
        <v>780</v>
      </c>
      <c r="D74" s="6">
        <v>45441</v>
      </c>
      <c r="E74" s="25" t="s">
        <v>157</v>
      </c>
      <c r="F74" s="25" t="s">
        <v>326</v>
      </c>
      <c r="G74" s="6">
        <v>39810</v>
      </c>
      <c r="H74" s="25">
        <v>8003004473</v>
      </c>
      <c r="J74" s="25">
        <v>7023910751</v>
      </c>
      <c r="K74" s="25">
        <v>9772600574</v>
      </c>
      <c r="M74" s="27" t="s">
        <v>327</v>
      </c>
      <c r="N74" s="25" t="s">
        <v>328</v>
      </c>
      <c r="P74" s="25">
        <v>592658710009</v>
      </c>
      <c r="Q74" s="25">
        <v>316762856302</v>
      </c>
      <c r="R74" s="28" t="s">
        <v>207</v>
      </c>
      <c r="S74" s="28" t="s">
        <v>266</v>
      </c>
      <c r="T74" s="28" t="s">
        <v>202</v>
      </c>
      <c r="U74" s="28" t="s">
        <v>329</v>
      </c>
      <c r="Y74" s="25" t="s">
        <v>330</v>
      </c>
      <c r="Z74" s="25" t="s">
        <v>222</v>
      </c>
      <c r="AA74" s="25">
        <v>9636414317</v>
      </c>
      <c r="AC74" s="25" t="s">
        <v>331</v>
      </c>
      <c r="AD74" s="5">
        <v>12500</v>
      </c>
      <c r="AE74" s="5">
        <v>25000</v>
      </c>
      <c r="AF74" s="6">
        <v>45445</v>
      </c>
    </row>
    <row r="75" spans="1:32" ht="17.25" x14ac:dyDescent="0.3">
      <c r="A75" s="12">
        <v>2024074</v>
      </c>
      <c r="B75" s="1" t="s">
        <v>46</v>
      </c>
      <c r="C75" s="1" t="s">
        <v>781</v>
      </c>
      <c r="D75" s="6">
        <v>45430</v>
      </c>
      <c r="E75" s="25" t="s">
        <v>158</v>
      </c>
      <c r="F75" s="25" t="s">
        <v>346</v>
      </c>
      <c r="G75" s="6">
        <v>39286</v>
      </c>
      <c r="H75" s="25">
        <v>9413037300</v>
      </c>
      <c r="I75" s="25">
        <v>9351837515</v>
      </c>
      <c r="J75" s="25">
        <v>8875223300</v>
      </c>
      <c r="K75" s="25">
        <v>6367950941</v>
      </c>
      <c r="M75" s="27" t="s">
        <v>347</v>
      </c>
      <c r="N75" s="25" t="s">
        <v>348</v>
      </c>
      <c r="P75" s="25">
        <v>423361670083</v>
      </c>
      <c r="Q75" s="25">
        <v>827644402601</v>
      </c>
      <c r="R75" s="28" t="s">
        <v>233</v>
      </c>
      <c r="S75" s="28"/>
      <c r="T75" s="28" t="s">
        <v>317</v>
      </c>
      <c r="U75" s="28"/>
      <c r="Y75" s="25" t="s">
        <v>349</v>
      </c>
      <c r="Z75" s="25" t="s">
        <v>312</v>
      </c>
      <c r="AA75" s="25">
        <v>8875223300</v>
      </c>
      <c r="AB75" s="25">
        <v>9414020400</v>
      </c>
      <c r="AC75" s="25" t="s">
        <v>350</v>
      </c>
      <c r="AD75" s="5">
        <v>12500</v>
      </c>
      <c r="AE75" s="5">
        <v>25000</v>
      </c>
      <c r="AF75" s="6">
        <v>45452</v>
      </c>
    </row>
    <row r="76" spans="1:32" ht="17.25" x14ac:dyDescent="0.3">
      <c r="A76" s="12">
        <v>2024075</v>
      </c>
      <c r="B76" s="1" t="s">
        <v>47</v>
      </c>
      <c r="C76" s="1" t="s">
        <v>781</v>
      </c>
      <c r="D76" s="6">
        <v>45440</v>
      </c>
      <c r="E76" s="25" t="s">
        <v>159</v>
      </c>
      <c r="F76" s="25" t="s">
        <v>523</v>
      </c>
      <c r="G76" s="6">
        <v>39224</v>
      </c>
      <c r="H76" s="25">
        <v>9588274624</v>
      </c>
      <c r="J76" s="25">
        <v>9680663481</v>
      </c>
      <c r="K76" s="25">
        <v>9588274624</v>
      </c>
      <c r="M76" s="27" t="s">
        <v>524</v>
      </c>
      <c r="N76" s="25" t="s">
        <v>525</v>
      </c>
      <c r="P76" s="25">
        <v>865590741737</v>
      </c>
      <c r="Q76" s="25">
        <v>238431164855</v>
      </c>
      <c r="R76" s="28" t="s">
        <v>233</v>
      </c>
      <c r="S76" s="28" t="s">
        <v>526</v>
      </c>
      <c r="T76" s="28" t="s">
        <v>234</v>
      </c>
      <c r="U76" s="28" t="s">
        <v>527</v>
      </c>
      <c r="Y76" s="25" t="s">
        <v>528</v>
      </c>
      <c r="Z76" s="25" t="s">
        <v>222</v>
      </c>
      <c r="AA76" s="25">
        <v>7877816041</v>
      </c>
      <c r="AC76" s="25" t="s">
        <v>529</v>
      </c>
      <c r="AD76" s="5">
        <v>12300</v>
      </c>
      <c r="AE76" s="5">
        <v>24600</v>
      </c>
      <c r="AF76" s="6">
        <v>45444</v>
      </c>
    </row>
    <row r="77" spans="1:32" x14ac:dyDescent="0.25">
      <c r="A77" s="12">
        <v>2024076</v>
      </c>
      <c r="B77" s="1" t="s">
        <v>48</v>
      </c>
      <c r="C77" s="1" t="s">
        <v>782</v>
      </c>
      <c r="D77" s="6">
        <v>45433</v>
      </c>
      <c r="E77" s="25" t="s">
        <v>160</v>
      </c>
      <c r="F77" s="25" t="s">
        <v>611</v>
      </c>
      <c r="G77" s="6">
        <v>39129</v>
      </c>
      <c r="H77" s="25">
        <v>9784266988</v>
      </c>
      <c r="I77" s="25">
        <v>9024134710</v>
      </c>
      <c r="J77" s="25">
        <v>9784266988</v>
      </c>
      <c r="N77" s="25" t="s">
        <v>612</v>
      </c>
      <c r="P77" s="25">
        <v>513600864156</v>
      </c>
      <c r="Q77" s="25">
        <v>450123696320</v>
      </c>
      <c r="R77" s="28" t="s">
        <v>196</v>
      </c>
      <c r="S77" s="28" t="s">
        <v>213</v>
      </c>
      <c r="T77" s="28" t="s">
        <v>234</v>
      </c>
      <c r="U77" s="28" t="s">
        <v>613</v>
      </c>
      <c r="Y77" s="25" t="s">
        <v>614</v>
      </c>
      <c r="Z77" s="25" t="s">
        <v>376</v>
      </c>
      <c r="AA77" s="25">
        <v>7665853105</v>
      </c>
      <c r="AC77" s="25" t="s">
        <v>615</v>
      </c>
      <c r="AD77" s="5">
        <v>10500</v>
      </c>
      <c r="AE77" s="5">
        <v>20000</v>
      </c>
      <c r="AF77" s="6">
        <v>45445</v>
      </c>
    </row>
    <row r="78" spans="1:32" ht="17.25" x14ac:dyDescent="0.3">
      <c r="A78" s="12">
        <v>2024077</v>
      </c>
      <c r="B78" s="1" t="s">
        <v>49</v>
      </c>
      <c r="C78" s="1" t="s">
        <v>782</v>
      </c>
      <c r="D78" s="6">
        <v>45438</v>
      </c>
      <c r="E78" s="25" t="s">
        <v>161</v>
      </c>
      <c r="F78" s="25" t="s">
        <v>530</v>
      </c>
      <c r="G78" s="6">
        <v>38239</v>
      </c>
      <c r="H78" s="25">
        <v>9351344896</v>
      </c>
      <c r="J78" s="25">
        <v>9982463867</v>
      </c>
      <c r="M78" s="27" t="s">
        <v>531</v>
      </c>
      <c r="N78" s="25" t="s">
        <v>532</v>
      </c>
      <c r="P78" s="25">
        <v>445049751726</v>
      </c>
      <c r="Q78" s="25">
        <v>202835435966</v>
      </c>
      <c r="R78" s="28" t="s">
        <v>196</v>
      </c>
      <c r="S78" s="28" t="s">
        <v>266</v>
      </c>
      <c r="T78" s="28" t="s">
        <v>234</v>
      </c>
      <c r="U78" s="28"/>
      <c r="AA78" s="25">
        <v>9358127804</v>
      </c>
      <c r="AD78" s="5">
        <v>10800</v>
      </c>
      <c r="AE78" s="5">
        <v>21600</v>
      </c>
      <c r="AF78" s="6">
        <v>45438</v>
      </c>
    </row>
    <row r="79" spans="1:32" ht="17.25" x14ac:dyDescent="0.3">
      <c r="A79" s="12">
        <v>2024078</v>
      </c>
      <c r="B79" s="1" t="s">
        <v>50</v>
      </c>
      <c r="C79" s="1" t="s">
        <v>782</v>
      </c>
      <c r="D79" s="6">
        <v>45433</v>
      </c>
      <c r="E79" s="25" t="s">
        <v>162</v>
      </c>
      <c r="F79" s="25" t="s">
        <v>340</v>
      </c>
      <c r="G79" s="6">
        <v>39083</v>
      </c>
      <c r="H79" s="25">
        <v>7665462672</v>
      </c>
      <c r="J79" s="25">
        <v>9772531749</v>
      </c>
      <c r="K79" s="25">
        <v>9413349259</v>
      </c>
      <c r="M79" s="27" t="s">
        <v>341</v>
      </c>
      <c r="N79" s="25" t="s">
        <v>342</v>
      </c>
      <c r="P79" s="25">
        <v>340472245225</v>
      </c>
      <c r="Q79" s="25">
        <v>594659804849</v>
      </c>
      <c r="R79" s="28" t="s">
        <v>233</v>
      </c>
      <c r="S79" s="28" t="s">
        <v>343</v>
      </c>
      <c r="T79" s="28" t="s">
        <v>234</v>
      </c>
      <c r="U79" s="28"/>
      <c r="Y79" s="25" t="s">
        <v>344</v>
      </c>
      <c r="Z79" s="25" t="s">
        <v>222</v>
      </c>
      <c r="AA79" s="25">
        <v>9413349259</v>
      </c>
      <c r="AC79" s="25" t="s">
        <v>345</v>
      </c>
      <c r="AD79" s="5">
        <v>10500</v>
      </c>
      <c r="AE79" s="5">
        <v>21000</v>
      </c>
      <c r="AF79" s="6">
        <v>45433</v>
      </c>
    </row>
    <row r="80" spans="1:32" ht="17.25" x14ac:dyDescent="0.3">
      <c r="A80" s="12">
        <v>2024079</v>
      </c>
      <c r="B80" s="1" t="s">
        <v>51</v>
      </c>
      <c r="C80" s="1" t="s">
        <v>783</v>
      </c>
      <c r="D80" s="6">
        <v>45546</v>
      </c>
      <c r="E80" s="25" t="s">
        <v>163</v>
      </c>
      <c r="F80" s="25" t="s">
        <v>603</v>
      </c>
      <c r="G80" s="6">
        <v>36773</v>
      </c>
      <c r="H80" s="25">
        <v>9828672777</v>
      </c>
      <c r="J80" s="25">
        <v>9636340374</v>
      </c>
      <c r="K80" s="25">
        <v>9828041711</v>
      </c>
      <c r="M80" s="27" t="s">
        <v>604</v>
      </c>
      <c r="N80" s="25" t="s">
        <v>605</v>
      </c>
      <c r="P80" s="25">
        <v>211866292875</v>
      </c>
      <c r="R80" s="28" t="s">
        <v>201</v>
      </c>
      <c r="S80" s="28" t="s">
        <v>223</v>
      </c>
      <c r="T80" s="28" t="s">
        <v>202</v>
      </c>
      <c r="U80" s="28"/>
      <c r="AD80" s="5">
        <v>12250</v>
      </c>
      <c r="AE80" s="5">
        <v>24500</v>
      </c>
      <c r="AF80" s="6">
        <v>45546</v>
      </c>
    </row>
    <row r="81" spans="1:32" ht="17.25" x14ac:dyDescent="0.3">
      <c r="A81" s="12">
        <v>2024080</v>
      </c>
      <c r="B81" s="1" t="s">
        <v>52</v>
      </c>
      <c r="C81" s="1" t="s">
        <v>783</v>
      </c>
      <c r="D81" s="6">
        <v>45410</v>
      </c>
      <c r="E81" s="25" t="s">
        <v>164</v>
      </c>
      <c r="F81" s="25" t="s">
        <v>539</v>
      </c>
      <c r="G81" s="6">
        <v>39112</v>
      </c>
      <c r="H81" s="25">
        <v>9829376046</v>
      </c>
      <c r="J81" s="25">
        <v>9829376046</v>
      </c>
      <c r="K81" s="25">
        <v>9024654196</v>
      </c>
      <c r="M81" s="27" t="s">
        <v>540</v>
      </c>
      <c r="N81" s="25" t="s">
        <v>541</v>
      </c>
      <c r="P81" s="25">
        <v>969196786697</v>
      </c>
      <c r="Q81" s="25">
        <v>953955562509</v>
      </c>
      <c r="R81" s="28" t="s">
        <v>233</v>
      </c>
      <c r="S81" s="28" t="s">
        <v>266</v>
      </c>
      <c r="T81" s="28" t="s">
        <v>234</v>
      </c>
      <c r="U81" s="28"/>
      <c r="Y81" s="25" t="s">
        <v>542</v>
      </c>
      <c r="Z81" s="25" t="s">
        <v>312</v>
      </c>
      <c r="AA81" s="25">
        <v>8058494885</v>
      </c>
      <c r="AC81" s="25" t="s">
        <v>543</v>
      </c>
      <c r="AD81" s="5">
        <v>12300</v>
      </c>
      <c r="AE81" s="5">
        <v>24600</v>
      </c>
      <c r="AF81" s="6">
        <v>45419</v>
      </c>
    </row>
    <row r="82" spans="1:32" ht="17.25" x14ac:dyDescent="0.3">
      <c r="A82" s="12">
        <v>2024081</v>
      </c>
      <c r="B82" s="1" t="s">
        <v>53</v>
      </c>
      <c r="C82" s="1" t="s">
        <v>784</v>
      </c>
      <c r="D82" s="6">
        <v>45419</v>
      </c>
      <c r="E82" s="25" t="s">
        <v>165</v>
      </c>
      <c r="F82" s="25" t="s">
        <v>351</v>
      </c>
      <c r="G82" s="6">
        <v>38813</v>
      </c>
      <c r="H82" s="25">
        <v>7849902120</v>
      </c>
      <c r="J82" s="25">
        <v>7221919311</v>
      </c>
      <c r="K82" s="25">
        <v>7568246005</v>
      </c>
      <c r="M82" s="27" t="s">
        <v>352</v>
      </c>
      <c r="N82" s="25" t="s">
        <v>353</v>
      </c>
      <c r="P82" s="25">
        <v>508387303987</v>
      </c>
      <c r="Q82" s="25">
        <v>978397173395</v>
      </c>
      <c r="R82" s="28" t="s">
        <v>233</v>
      </c>
      <c r="S82" s="28" t="s">
        <v>193</v>
      </c>
      <c r="T82" s="28" t="s">
        <v>194</v>
      </c>
      <c r="U82" s="28"/>
      <c r="Y82" s="25" t="s">
        <v>354</v>
      </c>
      <c r="Z82" s="25" t="s">
        <v>269</v>
      </c>
      <c r="AA82" s="25">
        <v>8890284508</v>
      </c>
      <c r="AC82" s="25" t="s">
        <v>355</v>
      </c>
      <c r="AD82" s="5">
        <v>12000</v>
      </c>
      <c r="AE82" s="5">
        <v>24000</v>
      </c>
      <c r="AF82" s="6">
        <v>45419</v>
      </c>
    </row>
    <row r="83" spans="1:32" ht="17.25" x14ac:dyDescent="0.3">
      <c r="A83" s="12">
        <v>2024082</v>
      </c>
      <c r="B83" s="1" t="s">
        <v>54</v>
      </c>
      <c r="C83" s="1" t="s">
        <v>784</v>
      </c>
      <c r="D83" s="6">
        <v>45419</v>
      </c>
      <c r="E83" s="25" t="s">
        <v>166</v>
      </c>
      <c r="F83" s="25" t="s">
        <v>356</v>
      </c>
      <c r="G83" s="6">
        <v>38815</v>
      </c>
      <c r="H83" s="25">
        <v>9468935646</v>
      </c>
      <c r="K83" s="25">
        <v>8890284508</v>
      </c>
      <c r="M83" s="27" t="s">
        <v>357</v>
      </c>
      <c r="N83" s="25" t="s">
        <v>358</v>
      </c>
      <c r="P83" s="25">
        <v>929057214634</v>
      </c>
      <c r="Q83" s="25">
        <v>471858745854</v>
      </c>
      <c r="R83" s="28" t="s">
        <v>233</v>
      </c>
      <c r="S83" s="28" t="s">
        <v>193</v>
      </c>
      <c r="T83" s="28" t="s">
        <v>194</v>
      </c>
      <c r="U83" s="28"/>
      <c r="Y83" s="25" t="s">
        <v>359</v>
      </c>
      <c r="Z83" s="25" t="s">
        <v>360</v>
      </c>
      <c r="AA83" s="25">
        <v>7221919311</v>
      </c>
      <c r="AC83" s="25" t="s">
        <v>361</v>
      </c>
      <c r="AD83" s="5">
        <v>12000</v>
      </c>
      <c r="AE83" s="5">
        <v>24000</v>
      </c>
      <c r="AF83" s="6">
        <v>45419</v>
      </c>
    </row>
    <row r="84" spans="1:32" x14ac:dyDescent="0.25">
      <c r="A84" s="12">
        <v>2024083</v>
      </c>
      <c r="B84" s="1" t="s">
        <v>55</v>
      </c>
      <c r="C84" s="1" t="s">
        <v>785</v>
      </c>
      <c r="D84" s="6">
        <v>44770</v>
      </c>
      <c r="E84" s="25" t="s">
        <v>167</v>
      </c>
      <c r="F84" s="25" t="s">
        <v>362</v>
      </c>
      <c r="G84" s="6">
        <v>38418</v>
      </c>
      <c r="H84" s="25">
        <v>6398231279</v>
      </c>
      <c r="J84" s="25">
        <v>9411084749</v>
      </c>
      <c r="K84" s="25">
        <v>8923306421</v>
      </c>
      <c r="N84" s="25" t="s">
        <v>363</v>
      </c>
      <c r="P84" s="25">
        <v>479116328071</v>
      </c>
      <c r="Q84" s="25">
        <v>330503828362</v>
      </c>
      <c r="R84" s="28" t="s">
        <v>233</v>
      </c>
      <c r="S84" s="28" t="s">
        <v>193</v>
      </c>
      <c r="T84" s="28" t="s">
        <v>234</v>
      </c>
      <c r="U84" s="28"/>
      <c r="Y84" s="25" t="s">
        <v>364</v>
      </c>
      <c r="Z84" s="25" t="s">
        <v>288</v>
      </c>
      <c r="AA84" s="25">
        <v>9351508224</v>
      </c>
      <c r="AC84" s="25" t="s">
        <v>223</v>
      </c>
      <c r="AD84" s="5">
        <v>12000</v>
      </c>
      <c r="AE84" s="5">
        <v>23000</v>
      </c>
      <c r="AF84" s="6">
        <v>44776</v>
      </c>
    </row>
    <row r="85" spans="1:32" x14ac:dyDescent="0.25">
      <c r="A85" s="12">
        <v>2024084</v>
      </c>
      <c r="B85" s="1" t="s">
        <v>56</v>
      </c>
      <c r="C85" s="1" t="s">
        <v>785</v>
      </c>
      <c r="D85" s="6">
        <v>45557</v>
      </c>
      <c r="E85" s="25" t="s">
        <v>168</v>
      </c>
      <c r="F85" s="25" t="s">
        <v>642</v>
      </c>
      <c r="G85" s="6">
        <v>39681</v>
      </c>
      <c r="H85" s="25">
        <v>7206126047</v>
      </c>
      <c r="K85" s="25">
        <v>9068365297</v>
      </c>
      <c r="N85" s="25" t="s">
        <v>643</v>
      </c>
      <c r="P85" s="25">
        <v>880958669705</v>
      </c>
      <c r="Q85" s="25">
        <v>599573525086</v>
      </c>
      <c r="R85" s="28" t="s">
        <v>233</v>
      </c>
      <c r="S85" s="28" t="s">
        <v>644</v>
      </c>
      <c r="T85" s="28" t="s">
        <v>234</v>
      </c>
      <c r="U85" s="28"/>
      <c r="AD85" s="5">
        <v>12300</v>
      </c>
      <c r="AE85" s="5">
        <v>24600</v>
      </c>
      <c r="AF85" s="6">
        <v>45571</v>
      </c>
    </row>
    <row r="86" spans="1:32" x14ac:dyDescent="0.25">
      <c r="A86" s="12">
        <v>2024085</v>
      </c>
      <c r="B86" s="1" t="s">
        <v>57</v>
      </c>
      <c r="C86" s="1" t="s">
        <v>786</v>
      </c>
      <c r="D86" s="6">
        <v>45483</v>
      </c>
      <c r="E86" s="25" t="s">
        <v>169</v>
      </c>
      <c r="F86" s="25" t="s">
        <v>533</v>
      </c>
      <c r="G86" s="6">
        <v>39091</v>
      </c>
      <c r="H86" s="25">
        <v>9530351607</v>
      </c>
      <c r="J86" s="25">
        <v>8742877777</v>
      </c>
      <c r="K86" s="25">
        <v>9549111550</v>
      </c>
      <c r="N86" s="25" t="s">
        <v>534</v>
      </c>
      <c r="P86" s="25">
        <v>232499742362</v>
      </c>
      <c r="R86" s="28" t="s">
        <v>535</v>
      </c>
      <c r="S86" s="28" t="s">
        <v>266</v>
      </c>
      <c r="T86" s="28" t="s">
        <v>536</v>
      </c>
      <c r="U86" s="28"/>
      <c r="Y86" s="25" t="s">
        <v>537</v>
      </c>
      <c r="Z86" s="25" t="s">
        <v>312</v>
      </c>
      <c r="AA86" s="25">
        <v>9414359764</v>
      </c>
      <c r="AC86" s="25" t="s">
        <v>538</v>
      </c>
      <c r="AD86" s="5">
        <v>12200</v>
      </c>
      <c r="AE86" s="5">
        <v>24400</v>
      </c>
      <c r="AF86" s="6">
        <v>45487</v>
      </c>
    </row>
    <row r="87" spans="1:32" ht="17.25" x14ac:dyDescent="0.3">
      <c r="A87" s="12">
        <v>2024086</v>
      </c>
      <c r="B87" s="1" t="s">
        <v>58</v>
      </c>
      <c r="C87" s="1" t="s">
        <v>786</v>
      </c>
      <c r="D87" s="6">
        <v>45446</v>
      </c>
      <c r="E87" s="25" t="s">
        <v>170</v>
      </c>
      <c r="F87" s="25" t="s">
        <v>606</v>
      </c>
      <c r="G87" s="6">
        <v>38847</v>
      </c>
      <c r="H87" s="25">
        <v>9252330000</v>
      </c>
      <c r="I87" s="25">
        <v>8766000111</v>
      </c>
      <c r="J87" s="25">
        <v>9549112222</v>
      </c>
      <c r="K87" s="25">
        <v>9252519000</v>
      </c>
      <c r="M87" s="27" t="s">
        <v>607</v>
      </c>
      <c r="N87" s="25" t="s">
        <v>608</v>
      </c>
      <c r="P87" s="25">
        <v>219511697893</v>
      </c>
      <c r="Q87" s="25">
        <v>500811817703</v>
      </c>
      <c r="R87" s="28" t="s">
        <v>233</v>
      </c>
      <c r="S87" s="28" t="s">
        <v>193</v>
      </c>
      <c r="T87" s="28" t="s">
        <v>317</v>
      </c>
      <c r="U87" s="28"/>
      <c r="Y87" s="25" t="s">
        <v>609</v>
      </c>
      <c r="Z87" s="25" t="s">
        <v>312</v>
      </c>
      <c r="AA87" s="25">
        <v>8107721213</v>
      </c>
      <c r="AC87" s="25" t="s">
        <v>610</v>
      </c>
      <c r="AD87" s="5">
        <v>12200</v>
      </c>
      <c r="AE87" s="5">
        <v>24400</v>
      </c>
      <c r="AF87" s="6">
        <v>45448</v>
      </c>
    </row>
    <row r="88" spans="1:32" ht="17.25" x14ac:dyDescent="0.3">
      <c r="A88" s="12">
        <v>2024087</v>
      </c>
      <c r="B88" s="1" t="s">
        <v>59</v>
      </c>
      <c r="C88" s="1" t="s">
        <v>787</v>
      </c>
      <c r="D88" s="6">
        <v>45393</v>
      </c>
      <c r="E88" s="25" t="s">
        <v>171</v>
      </c>
      <c r="F88" s="25" t="s">
        <v>365</v>
      </c>
      <c r="G88" s="6">
        <v>39753</v>
      </c>
      <c r="H88" s="25">
        <v>9521775684</v>
      </c>
      <c r="J88" s="25">
        <v>7588588555</v>
      </c>
      <c r="M88" s="27" t="s">
        <v>366</v>
      </c>
      <c r="N88" s="25" t="s">
        <v>367</v>
      </c>
      <c r="Q88" s="25">
        <v>537629500455</v>
      </c>
      <c r="R88" s="28" t="s">
        <v>196</v>
      </c>
      <c r="S88" s="28" t="s">
        <v>368</v>
      </c>
      <c r="T88" s="28" t="s">
        <v>317</v>
      </c>
      <c r="U88" s="28"/>
      <c r="Y88" s="25" t="s">
        <v>369</v>
      </c>
      <c r="Z88" s="25" t="s">
        <v>370</v>
      </c>
      <c r="AA88" s="25">
        <v>9829086568</v>
      </c>
      <c r="AC88" s="25" t="s">
        <v>371</v>
      </c>
      <c r="AD88" s="5">
        <v>13500</v>
      </c>
      <c r="AE88" s="5">
        <v>27000</v>
      </c>
      <c r="AF88" s="6">
        <v>45398</v>
      </c>
    </row>
    <row r="89" spans="1:32" ht="17.25" x14ac:dyDescent="0.3">
      <c r="A89" s="12">
        <v>2024088</v>
      </c>
      <c r="B89" s="1" t="s">
        <v>60</v>
      </c>
      <c r="C89" s="1" t="s">
        <v>787</v>
      </c>
      <c r="D89" s="6">
        <v>45547</v>
      </c>
      <c r="E89" s="25" t="s">
        <v>172</v>
      </c>
      <c r="F89" s="25" t="s">
        <v>627</v>
      </c>
      <c r="G89" s="6">
        <v>39720</v>
      </c>
      <c r="H89" s="25">
        <v>9968888887</v>
      </c>
      <c r="I89" s="25">
        <v>9460466182</v>
      </c>
      <c r="J89" s="25">
        <v>9968888887</v>
      </c>
      <c r="K89" s="25">
        <v>9034552397</v>
      </c>
      <c r="M89" s="27" t="s">
        <v>628</v>
      </c>
      <c r="N89" s="25" t="s">
        <v>629</v>
      </c>
      <c r="P89" s="25">
        <v>746449239652</v>
      </c>
      <c r="Q89" s="25">
        <v>350252132245</v>
      </c>
      <c r="R89" s="28" t="s">
        <v>316</v>
      </c>
      <c r="S89" s="28" t="s">
        <v>266</v>
      </c>
      <c r="T89" s="28" t="s">
        <v>317</v>
      </c>
      <c r="U89" s="28"/>
      <c r="Y89" s="25" t="s">
        <v>627</v>
      </c>
      <c r="Z89" s="25" t="s">
        <v>198</v>
      </c>
      <c r="AA89" s="25">
        <v>9968888887</v>
      </c>
      <c r="AC89" s="25" t="s">
        <v>630</v>
      </c>
      <c r="AD89" s="5">
        <v>13500</v>
      </c>
      <c r="AE89" s="5">
        <v>27000</v>
      </c>
      <c r="AF89" s="6">
        <v>45576</v>
      </c>
    </row>
    <row r="90" spans="1:32" ht="17.25" x14ac:dyDescent="0.3">
      <c r="A90" s="12">
        <v>2024089</v>
      </c>
      <c r="B90" s="1" t="s">
        <v>61</v>
      </c>
      <c r="C90" s="1" t="s">
        <v>788</v>
      </c>
      <c r="D90" s="6">
        <v>45468</v>
      </c>
      <c r="E90" s="25" t="s">
        <v>173</v>
      </c>
      <c r="F90" s="25" t="s">
        <v>378</v>
      </c>
      <c r="G90" s="6">
        <v>39288</v>
      </c>
      <c r="H90" s="25">
        <v>9509038151</v>
      </c>
      <c r="I90" s="25">
        <v>9785925078</v>
      </c>
      <c r="J90" s="25">
        <v>9785925078</v>
      </c>
      <c r="K90" s="25">
        <v>9887759883</v>
      </c>
      <c r="M90" s="27" t="s">
        <v>379</v>
      </c>
      <c r="N90" s="25" t="s">
        <v>380</v>
      </c>
      <c r="P90" s="25">
        <v>532118512676</v>
      </c>
      <c r="Q90" s="25">
        <v>209704505046</v>
      </c>
      <c r="R90" s="28" t="s">
        <v>233</v>
      </c>
      <c r="S90" s="28" t="s">
        <v>213</v>
      </c>
      <c r="T90" s="28" t="s">
        <v>317</v>
      </c>
      <c r="U90" s="28" t="s">
        <v>381</v>
      </c>
      <c r="Y90" s="25" t="s">
        <v>382</v>
      </c>
      <c r="Z90" s="25" t="s">
        <v>312</v>
      </c>
      <c r="AA90" s="25">
        <v>9782290290</v>
      </c>
      <c r="AD90" s="5">
        <v>13300</v>
      </c>
      <c r="AE90" s="5">
        <v>26000</v>
      </c>
      <c r="AF90" s="6">
        <v>45474</v>
      </c>
    </row>
    <row r="91" spans="1:32" ht="17.25" x14ac:dyDescent="0.3">
      <c r="A91" s="12">
        <v>2024090</v>
      </c>
      <c r="B91" s="1" t="s">
        <v>62</v>
      </c>
      <c r="C91" s="1" t="s">
        <v>788</v>
      </c>
      <c r="D91" s="6">
        <v>44995</v>
      </c>
      <c r="E91" s="25" t="s">
        <v>174</v>
      </c>
      <c r="F91" s="25" t="s">
        <v>383</v>
      </c>
      <c r="G91" s="6">
        <v>39349</v>
      </c>
      <c r="H91" s="25">
        <v>9414439470</v>
      </c>
      <c r="J91" s="25">
        <v>7737119900</v>
      </c>
      <c r="K91" s="25">
        <v>8905397700</v>
      </c>
      <c r="M91" s="27" t="s">
        <v>384</v>
      </c>
      <c r="N91" s="25" t="s">
        <v>385</v>
      </c>
      <c r="P91" s="25">
        <v>314631440138</v>
      </c>
      <c r="Q91" s="25">
        <v>720647991150</v>
      </c>
      <c r="R91" s="28" t="s">
        <v>233</v>
      </c>
      <c r="S91" s="28" t="s">
        <v>386</v>
      </c>
      <c r="T91" s="28" t="s">
        <v>234</v>
      </c>
      <c r="U91" s="28" t="s">
        <v>387</v>
      </c>
      <c r="Y91" s="25" t="s">
        <v>388</v>
      </c>
      <c r="Z91" s="25" t="s">
        <v>312</v>
      </c>
      <c r="AA91" s="25">
        <v>8588855076</v>
      </c>
      <c r="AB91" s="25">
        <v>8789456178</v>
      </c>
      <c r="AC91" s="25" t="s">
        <v>389</v>
      </c>
      <c r="AD91" s="5">
        <v>13000</v>
      </c>
      <c r="AE91" s="5">
        <v>25500</v>
      </c>
      <c r="AF91" s="6">
        <v>45017</v>
      </c>
    </row>
    <row r="92" spans="1:32" ht="17.25" x14ac:dyDescent="0.3">
      <c r="A92" s="12">
        <v>2024091</v>
      </c>
      <c r="B92" s="1" t="s">
        <v>63</v>
      </c>
      <c r="C92" s="1" t="s">
        <v>789</v>
      </c>
      <c r="D92" s="6">
        <v>45390</v>
      </c>
      <c r="E92" s="25" t="s">
        <v>175</v>
      </c>
      <c r="F92" s="25" t="s">
        <v>372</v>
      </c>
      <c r="G92" s="6">
        <v>39689</v>
      </c>
      <c r="H92" s="25">
        <v>8114429742</v>
      </c>
      <c r="J92" s="25">
        <v>9214982588</v>
      </c>
      <c r="M92" s="27" t="s">
        <v>373</v>
      </c>
      <c r="N92" s="25" t="s">
        <v>374</v>
      </c>
      <c r="P92" s="25">
        <v>865509975406</v>
      </c>
      <c r="Q92" s="25">
        <v>293051150945</v>
      </c>
      <c r="R92" s="28" t="s">
        <v>196</v>
      </c>
      <c r="S92" s="28" t="s">
        <v>266</v>
      </c>
      <c r="T92" s="28" t="s">
        <v>317</v>
      </c>
      <c r="U92" s="28"/>
      <c r="Y92" s="25" t="s">
        <v>375</v>
      </c>
      <c r="Z92" s="25" t="s">
        <v>376</v>
      </c>
      <c r="AA92" s="25">
        <v>9928201403</v>
      </c>
      <c r="AC92" s="25" t="s">
        <v>377</v>
      </c>
      <c r="AD92" s="5">
        <v>12300</v>
      </c>
      <c r="AE92" s="5">
        <v>26600</v>
      </c>
      <c r="AF92" s="6">
        <v>45397</v>
      </c>
    </row>
    <row r="93" spans="1:32" x14ac:dyDescent="0.25">
      <c r="A93" s="12">
        <v>2024092</v>
      </c>
      <c r="B93" s="1" t="s">
        <v>64</v>
      </c>
      <c r="C93" s="1" t="s">
        <v>789</v>
      </c>
      <c r="D93" s="6">
        <v>45402</v>
      </c>
      <c r="E93" s="25" t="s">
        <v>176</v>
      </c>
      <c r="F93" s="25" t="s">
        <v>544</v>
      </c>
      <c r="G93" s="6">
        <v>39203</v>
      </c>
      <c r="H93" s="25">
        <v>9468871085</v>
      </c>
      <c r="J93" s="25">
        <v>9983833160</v>
      </c>
      <c r="K93" s="25">
        <v>8619054341</v>
      </c>
      <c r="N93" s="25" t="s">
        <v>545</v>
      </c>
      <c r="P93" s="25">
        <v>571779768473</v>
      </c>
      <c r="Q93" s="25">
        <v>335752902205</v>
      </c>
      <c r="R93" s="28" t="s">
        <v>196</v>
      </c>
      <c r="S93" s="28" t="s">
        <v>193</v>
      </c>
      <c r="T93" s="28" t="s">
        <v>234</v>
      </c>
      <c r="U93" s="28" t="s">
        <v>546</v>
      </c>
      <c r="Y93" s="25" t="s">
        <v>547</v>
      </c>
      <c r="Z93" s="25" t="s">
        <v>306</v>
      </c>
      <c r="AA93" s="25">
        <v>9785550550</v>
      </c>
      <c r="AD93" s="5">
        <v>12500</v>
      </c>
      <c r="AE93" s="5">
        <v>25000</v>
      </c>
      <c r="AF93" s="6">
        <v>45409</v>
      </c>
    </row>
    <row r="94" spans="1:32" ht="17.25" x14ac:dyDescent="0.3">
      <c r="A94" s="12">
        <v>2024093</v>
      </c>
      <c r="B94" s="1" t="s">
        <v>65</v>
      </c>
      <c r="C94" s="1" t="s">
        <v>790</v>
      </c>
      <c r="D94" s="6">
        <v>45265</v>
      </c>
      <c r="E94" s="25" t="s">
        <v>177</v>
      </c>
      <c r="F94" s="25" t="s">
        <v>430</v>
      </c>
      <c r="G94" s="6">
        <v>35633</v>
      </c>
      <c r="H94" s="25">
        <v>9351701274</v>
      </c>
      <c r="I94" s="25">
        <v>9571332752</v>
      </c>
      <c r="J94" s="25">
        <v>9001330133</v>
      </c>
      <c r="K94" s="25">
        <v>9636962180</v>
      </c>
      <c r="M94" s="27" t="s">
        <v>548</v>
      </c>
      <c r="N94" s="25" t="s">
        <v>549</v>
      </c>
      <c r="P94" s="25">
        <v>702933587943</v>
      </c>
      <c r="R94" s="28" t="s">
        <v>201</v>
      </c>
      <c r="S94" s="28"/>
      <c r="T94" s="28" t="s">
        <v>202</v>
      </c>
      <c r="U94" s="28"/>
      <c r="Y94" s="25" t="s">
        <v>550</v>
      </c>
      <c r="Z94" s="25" t="s">
        <v>222</v>
      </c>
      <c r="AA94" s="25">
        <v>9001330133</v>
      </c>
      <c r="AD94" s="5">
        <v>12000</v>
      </c>
      <c r="AE94" s="5">
        <v>26000</v>
      </c>
      <c r="AF94" s="6">
        <v>45265</v>
      </c>
    </row>
    <row r="95" spans="1:32" x14ac:dyDescent="0.25">
      <c r="A95" s="12">
        <v>2024094</v>
      </c>
      <c r="B95" s="1" t="s">
        <v>66</v>
      </c>
      <c r="C95" s="1" t="s">
        <v>790</v>
      </c>
      <c r="D95" s="6">
        <v>45536</v>
      </c>
      <c r="E95" s="25" t="s">
        <v>178</v>
      </c>
      <c r="F95" s="25" t="s">
        <v>555</v>
      </c>
      <c r="G95" s="6">
        <v>38053</v>
      </c>
      <c r="H95" s="25">
        <v>7737365472</v>
      </c>
      <c r="J95" s="25">
        <v>9694263927</v>
      </c>
      <c r="K95" s="25">
        <v>9887433639</v>
      </c>
      <c r="N95" s="25" t="s">
        <v>556</v>
      </c>
      <c r="P95" s="25">
        <v>774719488711</v>
      </c>
      <c r="Q95" s="25">
        <v>218350163994</v>
      </c>
      <c r="R95" s="28" t="s">
        <v>233</v>
      </c>
      <c r="S95" s="28" t="s">
        <v>557</v>
      </c>
      <c r="T95" s="28" t="s">
        <v>558</v>
      </c>
      <c r="U95" s="28"/>
      <c r="AD95" s="5">
        <v>12500</v>
      </c>
      <c r="AE95" s="5">
        <v>25000</v>
      </c>
      <c r="AF95" s="6">
        <v>45536</v>
      </c>
    </row>
    <row r="96" spans="1:32" ht="17.25" x14ac:dyDescent="0.3">
      <c r="A96" s="12">
        <v>2024095</v>
      </c>
      <c r="B96" s="1" t="s">
        <v>93</v>
      </c>
      <c r="C96" s="1" t="s">
        <v>769</v>
      </c>
      <c r="D96" s="6">
        <v>45602</v>
      </c>
      <c r="E96" s="25" t="s">
        <v>663</v>
      </c>
      <c r="F96" s="25" t="s">
        <v>664</v>
      </c>
      <c r="G96" s="6">
        <v>35344</v>
      </c>
      <c r="H96" s="25">
        <v>8824609991</v>
      </c>
      <c r="J96" s="25">
        <v>9929323583</v>
      </c>
      <c r="K96" s="25">
        <v>8003854404</v>
      </c>
      <c r="M96" s="27" t="s">
        <v>665</v>
      </c>
      <c r="N96" s="25" t="s">
        <v>666</v>
      </c>
      <c r="P96" s="25">
        <v>357457991823</v>
      </c>
      <c r="Q96" s="25">
        <v>289253090417</v>
      </c>
      <c r="R96" s="28" t="s">
        <v>227</v>
      </c>
      <c r="S96" s="28" t="s">
        <v>223</v>
      </c>
      <c r="T96" s="28" t="s">
        <v>667</v>
      </c>
      <c r="U96" s="28"/>
      <c r="AD96" s="5">
        <v>12500</v>
      </c>
      <c r="AE96" s="5">
        <v>25000</v>
      </c>
      <c r="AF96" s="6">
        <v>45602</v>
      </c>
    </row>
  </sheetData>
  <protectedRanges>
    <protectedRange sqref="A97:A1048576 A1:C96" name="Range1"/>
  </protectedRanges>
  <dataValidations count="3">
    <dataValidation type="date" operator="greaterThan" allowBlank="1" showInputMessage="1" showErrorMessage="1" sqref="D3:D96" xr:uid="{00000000-0002-0000-0000-000000000000}">
      <formula1>43831</formula1>
    </dataValidation>
    <dataValidation type="textLength" operator="equal" allowBlank="1" showInputMessage="1" showErrorMessage="1" promptTitle="10 dgits only" prompt="10 dgits mobile number without country code_x000a_" sqref="H2:L96 AA2:AB96" xr:uid="{00000000-0002-0000-0000-000001000000}">
      <formula1>10</formula1>
    </dataValidation>
    <dataValidation type="textLength" operator="equal" allowBlank="1" showInputMessage="1" showErrorMessage="1" promptTitle="12 digits Aadhar only" prompt="Enter only 12 digits" sqref="P2:Q96" xr:uid="{00000000-0002-0000-0000-000002000000}">
      <formula1>12</formula1>
    </dataValidation>
  </dataValidations>
  <hyperlinks>
    <hyperlink ref="M4" r:id="rId1" xr:uid="{00000000-0004-0000-0000-000000000000}"/>
    <hyperlink ref="M12" r:id="rId2" xr:uid="{00000000-0004-0000-0000-000001000000}"/>
    <hyperlink ref="M21" r:id="rId3" xr:uid="{00000000-0004-0000-0000-000002000000}"/>
    <hyperlink ref="M22" r:id="rId4" xr:uid="{00000000-0004-0000-0000-000003000000}"/>
    <hyperlink ref="M26" r:id="rId5" xr:uid="{00000000-0004-0000-0000-000004000000}"/>
    <hyperlink ref="M29" r:id="rId6" xr:uid="{00000000-0004-0000-0000-000005000000}"/>
    <hyperlink ref="M36" r:id="rId7" xr:uid="{00000000-0004-0000-0000-000006000000}"/>
    <hyperlink ref="M38" r:id="rId8" xr:uid="{00000000-0004-0000-0000-000007000000}"/>
    <hyperlink ref="M40" r:id="rId9" xr:uid="{00000000-0004-0000-0000-000008000000}"/>
    <hyperlink ref="M47" r:id="rId10" xr:uid="{00000000-0004-0000-0000-000009000000}"/>
    <hyperlink ref="M54" r:id="rId11" xr:uid="{00000000-0004-0000-0000-00000A000000}"/>
    <hyperlink ref="M55" r:id="rId12" xr:uid="{00000000-0004-0000-0000-00000B000000}"/>
    <hyperlink ref="M60" r:id="rId13" xr:uid="{00000000-0004-0000-0000-00000C000000}"/>
    <hyperlink ref="M62" r:id="rId14" xr:uid="{00000000-0004-0000-0000-00000D000000}"/>
    <hyperlink ref="M63" r:id="rId15" xr:uid="{00000000-0004-0000-0000-00000E000000}"/>
    <hyperlink ref="M74" r:id="rId16" xr:uid="{00000000-0004-0000-0000-00000F000000}"/>
    <hyperlink ref="M73" r:id="rId17" xr:uid="{00000000-0004-0000-0000-000010000000}"/>
    <hyperlink ref="M79" r:id="rId18" xr:uid="{00000000-0004-0000-0000-000011000000}"/>
    <hyperlink ref="M75" r:id="rId19" xr:uid="{00000000-0004-0000-0000-000012000000}"/>
    <hyperlink ref="M82" r:id="rId20" xr:uid="{00000000-0004-0000-0000-000013000000}"/>
    <hyperlink ref="M83" r:id="rId21" xr:uid="{00000000-0004-0000-0000-000014000000}"/>
    <hyperlink ref="M88" r:id="rId22" xr:uid="{00000000-0004-0000-0000-000015000000}"/>
    <hyperlink ref="M92" r:id="rId23" xr:uid="{00000000-0004-0000-0000-000016000000}"/>
    <hyperlink ref="M90" r:id="rId24" xr:uid="{00000000-0004-0000-0000-000017000000}"/>
    <hyperlink ref="M91" r:id="rId25" xr:uid="{00000000-0004-0000-0000-000018000000}"/>
    <hyperlink ref="M2" r:id="rId26" xr:uid="{00000000-0004-0000-0000-000019000000}"/>
    <hyperlink ref="M7" r:id="rId27" xr:uid="{00000000-0004-0000-0000-00001A000000}"/>
    <hyperlink ref="M9" r:id="rId28" xr:uid="{00000000-0004-0000-0000-00001B000000}"/>
    <hyperlink ref="M10" r:id="rId29" xr:uid="{00000000-0004-0000-0000-00001C000000}"/>
    <hyperlink ref="M15" r:id="rId30" xr:uid="{00000000-0004-0000-0000-00001D000000}"/>
    <hyperlink ref="M16" r:id="rId31" xr:uid="{00000000-0004-0000-0000-00001E000000}"/>
    <hyperlink ref="M17" r:id="rId32" xr:uid="{00000000-0004-0000-0000-00001F000000}"/>
    <hyperlink ref="M18" r:id="rId33" xr:uid="{00000000-0004-0000-0000-000020000000}"/>
    <hyperlink ref="M19" r:id="rId34" xr:uid="{00000000-0004-0000-0000-000021000000}"/>
    <hyperlink ref="M27" r:id="rId35" xr:uid="{00000000-0004-0000-0000-000022000000}"/>
    <hyperlink ref="M31" r:id="rId36" xr:uid="{00000000-0004-0000-0000-000023000000}"/>
    <hyperlink ref="M30" r:id="rId37" xr:uid="{00000000-0004-0000-0000-000024000000}"/>
    <hyperlink ref="M33" r:id="rId38" xr:uid="{00000000-0004-0000-0000-000025000000}"/>
    <hyperlink ref="M37" r:id="rId39" xr:uid="{00000000-0004-0000-0000-000026000000}"/>
    <hyperlink ref="M41" r:id="rId40" xr:uid="{00000000-0004-0000-0000-000027000000}"/>
    <hyperlink ref="M43" r:id="rId41" xr:uid="{00000000-0004-0000-0000-000028000000}"/>
    <hyperlink ref="M46" r:id="rId42" xr:uid="{00000000-0004-0000-0000-000029000000}"/>
    <hyperlink ref="M57" r:id="rId43" xr:uid="{00000000-0004-0000-0000-00002A000000}"/>
    <hyperlink ref="M66" r:id="rId44" xr:uid="{00000000-0004-0000-0000-00002B000000}"/>
    <hyperlink ref="M76" r:id="rId45" xr:uid="{00000000-0004-0000-0000-00002C000000}"/>
    <hyperlink ref="M78" r:id="rId46" xr:uid="{00000000-0004-0000-0000-00002D000000}"/>
    <hyperlink ref="M81" r:id="rId47" xr:uid="{00000000-0004-0000-0000-00002E000000}"/>
    <hyperlink ref="M94" r:id="rId48" xr:uid="{00000000-0004-0000-0000-00002F000000}"/>
    <hyperlink ref="M25" r:id="rId49" xr:uid="{00000000-0004-0000-0000-000030000000}"/>
    <hyperlink ref="M44" r:id="rId50" xr:uid="{00000000-0004-0000-0000-000031000000}"/>
    <hyperlink ref="M49" r:id="rId51" xr:uid="{00000000-0004-0000-0000-000032000000}"/>
    <hyperlink ref="M48" r:id="rId52" xr:uid="{00000000-0004-0000-0000-000033000000}"/>
    <hyperlink ref="M5" r:id="rId53" xr:uid="{00000000-0004-0000-0000-000034000000}"/>
    <hyperlink ref="M65" r:id="rId54" xr:uid="{00000000-0004-0000-0000-000035000000}"/>
    <hyperlink ref="M72" r:id="rId55" xr:uid="{00000000-0004-0000-0000-000036000000}"/>
    <hyperlink ref="M80" r:id="rId56" xr:uid="{00000000-0004-0000-0000-000037000000}"/>
    <hyperlink ref="M87" r:id="rId57" xr:uid="{00000000-0004-0000-0000-000038000000}"/>
    <hyperlink ref="M28" r:id="rId58" xr:uid="{00000000-0004-0000-0000-000039000000}"/>
    <hyperlink ref="M23" r:id="rId59" xr:uid="{00000000-0004-0000-0000-00003A000000}"/>
    <hyperlink ref="M89" r:id="rId60" xr:uid="{00000000-0004-0000-0000-00003B000000}"/>
    <hyperlink ref="M53" r:id="rId61" xr:uid="{00000000-0004-0000-0000-00003C000000}"/>
    <hyperlink ref="M45" r:id="rId62" xr:uid="{00000000-0004-0000-0000-00003D000000}"/>
    <hyperlink ref="M39" r:id="rId63" xr:uid="{00000000-0004-0000-0000-00003E000000}"/>
    <hyperlink ref="M24" r:id="rId64" xr:uid="{00000000-0004-0000-0000-00003F000000}"/>
    <hyperlink ref="M50" r:id="rId65" xr:uid="{00000000-0004-0000-0000-000040000000}"/>
    <hyperlink ref="M96" r:id="rId66" xr:uid="{00000000-0004-0000-0000-000041000000}"/>
  </hyperlinks>
  <pageMargins left="0.7" right="0.7" top="0.75" bottom="0.75" header="0.3" footer="0.3"/>
  <pageSetup paperSize="9" orientation="landscape" horizontalDpi="300" verticalDpi="300" r:id="rId67"/>
  <tableParts count="1">
    <tablePart r:id="rId6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29DB-256A-4262-8E7B-7671BB65C0F2}">
  <dimension ref="A1:I29"/>
  <sheetViews>
    <sheetView zoomScale="160" zoomScaleNormal="160" workbookViewId="0">
      <selection activeCell="C5" sqref="C5"/>
    </sheetView>
  </sheetViews>
  <sheetFormatPr defaultRowHeight="15" x14ac:dyDescent="0.25"/>
  <cols>
    <col min="1" max="1" width="18.85546875" bestFit="1" customWidth="1"/>
    <col min="2" max="2" width="11.28515625" customWidth="1"/>
    <col min="3" max="3" width="18.7109375" bestFit="1" customWidth="1"/>
    <col min="4" max="4" width="12.7109375" bestFit="1" customWidth="1"/>
    <col min="5" max="5" width="22.42578125" bestFit="1" customWidth="1"/>
    <col min="6" max="6" width="10" bestFit="1" customWidth="1"/>
    <col min="7" max="7" width="15.85546875" bestFit="1" customWidth="1"/>
    <col min="8" max="8" width="17.5703125" bestFit="1" customWidth="1"/>
    <col min="9" max="9" width="10.5703125" bestFit="1" customWidth="1"/>
  </cols>
  <sheetData>
    <row r="1" spans="1:9" x14ac:dyDescent="0.25">
      <c r="A1" s="29" t="s">
        <v>748</v>
      </c>
      <c r="B1" s="29" t="s">
        <v>766</v>
      </c>
      <c r="C1" s="29" t="s">
        <v>0</v>
      </c>
      <c r="D1" s="29" t="s">
        <v>668</v>
      </c>
      <c r="E1" s="29" t="s">
        <v>764</v>
      </c>
      <c r="F1" s="29" t="s">
        <v>749</v>
      </c>
      <c r="G1" s="29" t="s">
        <v>816</v>
      </c>
      <c r="H1" s="29" t="s">
        <v>814</v>
      </c>
      <c r="I1" s="29" t="s">
        <v>815</v>
      </c>
    </row>
    <row r="2" spans="1:9" x14ac:dyDescent="0.25">
      <c r="A2" s="30"/>
      <c r="B2" s="29"/>
      <c r="C2" s="29"/>
      <c r="D2" s="29"/>
      <c r="E2" s="29"/>
      <c r="F2" s="29"/>
      <c r="G2" s="29"/>
      <c r="H2" s="29"/>
      <c r="I2" s="29"/>
    </row>
    <row r="3" spans="1:9" x14ac:dyDescent="0.25">
      <c r="A3" s="29"/>
      <c r="B3" s="29"/>
      <c r="C3" s="29"/>
      <c r="D3" s="29"/>
      <c r="E3" s="29"/>
      <c r="F3" s="29"/>
      <c r="G3" s="29"/>
      <c r="H3" s="29"/>
      <c r="I3" s="29"/>
    </row>
    <row r="4" spans="1:9" x14ac:dyDescent="0.25">
      <c r="A4" s="29"/>
      <c r="B4" s="29"/>
      <c r="C4" s="29"/>
      <c r="D4" s="29"/>
      <c r="E4" s="29"/>
      <c r="F4" s="29"/>
      <c r="G4" s="29"/>
      <c r="H4" s="29"/>
      <c r="I4" s="29"/>
    </row>
    <row r="5" spans="1:9" x14ac:dyDescent="0.25">
      <c r="A5" s="29"/>
      <c r="B5" s="29"/>
      <c r="C5" s="29"/>
      <c r="D5" s="29"/>
      <c r="E5" s="29"/>
      <c r="F5" s="29"/>
      <c r="G5" s="29"/>
      <c r="H5" s="29"/>
      <c r="I5" s="29"/>
    </row>
    <row r="6" spans="1:9" x14ac:dyDescent="0.25">
      <c r="A6" s="29"/>
      <c r="B6" s="29"/>
      <c r="C6" s="29"/>
      <c r="D6" s="29"/>
      <c r="E6" s="29"/>
      <c r="F6" s="29"/>
      <c r="G6" s="29"/>
      <c r="H6" s="29"/>
      <c r="I6" s="29"/>
    </row>
    <row r="7" spans="1:9" x14ac:dyDescent="0.25">
      <c r="A7" s="29"/>
      <c r="B7" s="29"/>
      <c r="C7" s="29"/>
      <c r="D7" s="29"/>
      <c r="E7" s="29"/>
      <c r="F7" s="29"/>
      <c r="G7" s="29"/>
      <c r="H7" s="29"/>
      <c r="I7" s="29"/>
    </row>
    <row r="8" spans="1:9" x14ac:dyDescent="0.25">
      <c r="A8" s="29"/>
      <c r="B8" s="29"/>
      <c r="C8" s="29"/>
      <c r="D8" s="29"/>
      <c r="E8" s="29"/>
      <c r="F8" s="29"/>
      <c r="G8" s="29"/>
      <c r="H8" s="29"/>
      <c r="I8" s="29"/>
    </row>
    <row r="9" spans="1:9" x14ac:dyDescent="0.25">
      <c r="A9" s="29"/>
      <c r="B9" s="29"/>
      <c r="C9" s="29"/>
      <c r="D9" s="29"/>
      <c r="E9" s="29"/>
      <c r="F9" s="29"/>
      <c r="G9" s="29"/>
      <c r="H9" s="29"/>
      <c r="I9" s="29"/>
    </row>
    <row r="10" spans="1:9" x14ac:dyDescent="0.25">
      <c r="A10" s="29"/>
      <c r="B10" s="29"/>
      <c r="C10" s="29"/>
      <c r="D10" s="29"/>
      <c r="E10" s="29"/>
      <c r="F10" s="29"/>
      <c r="G10" s="29"/>
      <c r="H10" s="29"/>
      <c r="I10" s="29"/>
    </row>
    <row r="11" spans="1:9" x14ac:dyDescent="0.25">
      <c r="A11" s="29"/>
      <c r="B11" s="29"/>
      <c r="C11" s="29"/>
      <c r="D11" s="29"/>
      <c r="E11" s="29"/>
      <c r="F11" s="29"/>
      <c r="G11" s="29"/>
      <c r="H11" s="29"/>
      <c r="I11" s="29"/>
    </row>
    <row r="12" spans="1:9" x14ac:dyDescent="0.25">
      <c r="A12" s="29"/>
      <c r="B12" s="29"/>
      <c r="C12" s="29"/>
      <c r="D12" s="29"/>
      <c r="E12" s="29"/>
      <c r="F12" s="29"/>
      <c r="G12" s="29"/>
      <c r="H12" s="29"/>
      <c r="I12" s="29"/>
    </row>
    <row r="13" spans="1:9" x14ac:dyDescent="0.25">
      <c r="A13" s="29"/>
      <c r="B13" s="29"/>
      <c r="C13" s="29"/>
      <c r="D13" s="29"/>
      <c r="E13" s="29"/>
      <c r="F13" s="29"/>
      <c r="G13" s="29"/>
      <c r="H13" s="29"/>
      <c r="I13" s="29"/>
    </row>
    <row r="14" spans="1:9" x14ac:dyDescent="0.25">
      <c r="A14" s="29"/>
      <c r="B14" s="29"/>
      <c r="C14" s="29"/>
      <c r="D14" s="29"/>
      <c r="E14" s="29"/>
      <c r="F14" s="29"/>
      <c r="G14" s="29"/>
      <c r="H14" s="29"/>
      <c r="I14" s="29"/>
    </row>
    <row r="15" spans="1:9" x14ac:dyDescent="0.25">
      <c r="A15" s="29"/>
      <c r="B15" s="29"/>
      <c r="C15" s="29"/>
      <c r="D15" s="29"/>
      <c r="E15" s="29"/>
      <c r="F15" s="29"/>
      <c r="G15" s="29"/>
      <c r="H15" s="29"/>
      <c r="I15" s="29"/>
    </row>
    <row r="16" spans="1:9" x14ac:dyDescent="0.25">
      <c r="A16" s="29"/>
      <c r="B16" s="29"/>
      <c r="C16" s="29"/>
      <c r="D16" s="29"/>
      <c r="E16" s="29"/>
      <c r="F16" s="29"/>
      <c r="G16" s="29"/>
      <c r="H16" s="29"/>
      <c r="I16" s="29"/>
    </row>
    <row r="17" spans="1:9" x14ac:dyDescent="0.25">
      <c r="A17" s="29"/>
      <c r="B17" s="29"/>
      <c r="C17" s="29"/>
      <c r="D17" s="29"/>
      <c r="E17" s="29"/>
      <c r="F17" s="29"/>
      <c r="G17" s="29"/>
      <c r="H17" s="29"/>
      <c r="I17" s="29"/>
    </row>
    <row r="18" spans="1:9" x14ac:dyDescent="0.25">
      <c r="A18" s="29"/>
      <c r="B18" s="29"/>
      <c r="C18" s="29"/>
      <c r="D18" s="29"/>
      <c r="E18" s="29"/>
      <c r="F18" s="29"/>
      <c r="G18" s="29"/>
      <c r="H18" s="29"/>
      <c r="I18" s="29"/>
    </row>
    <row r="19" spans="1:9" x14ac:dyDescent="0.25">
      <c r="A19" s="29"/>
      <c r="B19" s="29"/>
      <c r="C19" s="29"/>
      <c r="D19" s="29"/>
      <c r="E19" s="29"/>
      <c r="F19" s="29"/>
      <c r="G19" s="29"/>
      <c r="H19" s="29"/>
      <c r="I19" s="29"/>
    </row>
    <row r="20" spans="1:9" x14ac:dyDescent="0.25">
      <c r="A20" s="29"/>
      <c r="B20" s="29"/>
      <c r="C20" s="29"/>
      <c r="D20" s="29"/>
      <c r="E20" s="29"/>
      <c r="F20" s="29"/>
      <c r="G20" s="29"/>
      <c r="H20" s="29"/>
      <c r="I20" s="29"/>
    </row>
    <row r="21" spans="1:9" x14ac:dyDescent="0.25">
      <c r="A21" s="29"/>
      <c r="B21" s="29"/>
      <c r="C21" s="29"/>
      <c r="D21" s="29"/>
      <c r="E21" s="29"/>
      <c r="F21" s="29"/>
      <c r="G21" s="29"/>
      <c r="H21" s="29"/>
      <c r="I21" s="29"/>
    </row>
    <row r="22" spans="1:9" x14ac:dyDescent="0.25">
      <c r="A22" s="29"/>
      <c r="B22" s="29"/>
      <c r="C22" s="29"/>
      <c r="D22" s="29"/>
      <c r="E22" s="29"/>
      <c r="F22" s="29"/>
      <c r="G22" s="29"/>
      <c r="H22" s="29"/>
      <c r="I22" s="29"/>
    </row>
    <row r="23" spans="1:9" x14ac:dyDescent="0.25">
      <c r="A23" s="29"/>
      <c r="B23" s="29"/>
      <c r="C23" s="29"/>
      <c r="D23" s="29"/>
      <c r="E23" s="29"/>
      <c r="F23" s="29"/>
      <c r="G23" s="29"/>
      <c r="H23" s="29"/>
      <c r="I23" s="29"/>
    </row>
    <row r="24" spans="1:9" x14ac:dyDescent="0.25">
      <c r="A24" s="29"/>
      <c r="B24" s="29"/>
      <c r="C24" s="29"/>
      <c r="D24" s="29"/>
      <c r="E24" s="29"/>
      <c r="F24" s="29"/>
      <c r="G24" s="29"/>
      <c r="H24" s="29"/>
      <c r="I24" s="29"/>
    </row>
    <row r="25" spans="1:9" x14ac:dyDescent="0.25">
      <c r="A25" s="29"/>
      <c r="B25" s="29"/>
      <c r="C25" s="29"/>
      <c r="D25" s="29"/>
      <c r="E25" s="29"/>
      <c r="F25" s="29"/>
      <c r="G25" s="29"/>
      <c r="H25" s="29"/>
      <c r="I25" s="29"/>
    </row>
    <row r="26" spans="1:9" x14ac:dyDescent="0.25">
      <c r="A26" s="29"/>
      <c r="B26" s="29"/>
      <c r="C26" s="29"/>
      <c r="D26" s="29"/>
      <c r="E26" s="29"/>
      <c r="F26" s="29"/>
      <c r="G26" s="29"/>
      <c r="H26" s="29"/>
      <c r="I26" s="29"/>
    </row>
    <row r="27" spans="1:9" x14ac:dyDescent="0.25">
      <c r="A27" s="29"/>
      <c r="B27" s="29"/>
      <c r="C27" s="29"/>
      <c r="D27" s="29"/>
      <c r="E27" s="29"/>
      <c r="F27" s="29"/>
      <c r="G27" s="29"/>
      <c r="H27" s="29"/>
      <c r="I27" s="29"/>
    </row>
    <row r="28" spans="1:9" x14ac:dyDescent="0.25">
      <c r="A28" s="29"/>
      <c r="B28" s="29"/>
      <c r="C28" s="29"/>
      <c r="D28" s="29"/>
      <c r="E28" s="29"/>
      <c r="F28" s="29"/>
      <c r="G28" s="29"/>
      <c r="H28" s="29"/>
      <c r="I28" s="29"/>
    </row>
    <row r="29" spans="1:9" x14ac:dyDescent="0.25">
      <c r="A29" s="29"/>
      <c r="B29" s="29"/>
      <c r="C29" s="29"/>
      <c r="D29" s="29"/>
      <c r="E29" s="29"/>
      <c r="F29" s="29"/>
      <c r="G29" s="29"/>
      <c r="H29" s="29"/>
      <c r="I29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7"/>
  <sheetViews>
    <sheetView tabSelected="1" topLeftCell="A81" zoomScale="145" zoomScaleNormal="145" workbookViewId="0">
      <selection activeCell="O96" sqref="O96"/>
    </sheetView>
  </sheetViews>
  <sheetFormatPr defaultColWidth="9.140625" defaultRowHeight="15" x14ac:dyDescent="0.25"/>
  <cols>
    <col min="1" max="1" width="10.85546875" customWidth="1"/>
    <col min="2" max="3" width="13.7109375" customWidth="1"/>
    <col min="4" max="4" width="28.85546875" hidden="1" customWidth="1"/>
    <col min="5" max="5" width="15.85546875" hidden="1" customWidth="1"/>
    <col min="6" max="6" width="14" hidden="1" customWidth="1"/>
    <col min="7" max="7" width="15.7109375" hidden="1" customWidth="1"/>
    <col min="8" max="8" width="16.5703125" hidden="1" customWidth="1"/>
    <col min="9" max="10" width="16.140625" hidden="1" customWidth="1"/>
    <col min="11" max="12" width="12" hidden="1" customWidth="1"/>
    <col min="13" max="13" width="0" hidden="1" customWidth="1"/>
    <col min="14" max="14" width="19.140625" bestFit="1" customWidth="1"/>
    <col min="15" max="15" width="21.140625" bestFit="1" customWidth="1"/>
    <col min="16" max="16" width="19.140625" bestFit="1" customWidth="1"/>
    <col min="17" max="17" width="22.42578125" bestFit="1" customWidth="1"/>
    <col min="18" max="18" width="27.85546875" bestFit="1" customWidth="1"/>
  </cols>
  <sheetData>
    <row r="1" spans="1:18" x14ac:dyDescent="0.25">
      <c r="A1" t="s">
        <v>766</v>
      </c>
      <c r="B1" t="s">
        <v>669</v>
      </c>
      <c r="C1" t="s">
        <v>668</v>
      </c>
      <c r="D1" t="s">
        <v>670</v>
      </c>
      <c r="E1" t="s">
        <v>0</v>
      </c>
      <c r="F1" t="s">
        <v>673</v>
      </c>
      <c r="G1" t="s">
        <v>674</v>
      </c>
      <c r="H1" t="s">
        <v>675</v>
      </c>
      <c r="I1" t="s">
        <v>676</v>
      </c>
      <c r="J1" t="s">
        <v>681</v>
      </c>
      <c r="K1" t="s">
        <v>2</v>
      </c>
      <c r="L1" t="s">
        <v>4</v>
      </c>
      <c r="M1" t="s">
        <v>5</v>
      </c>
      <c r="N1" t="s">
        <v>763</v>
      </c>
      <c r="O1" t="s">
        <v>752</v>
      </c>
      <c r="P1" t="s">
        <v>748</v>
      </c>
      <c r="Q1" t="s">
        <v>764</v>
      </c>
      <c r="R1" t="s">
        <v>765</v>
      </c>
    </row>
    <row r="2" spans="1:18" x14ac:dyDescent="0.25">
      <c r="A2" t="s">
        <v>7</v>
      </c>
      <c r="B2" t="s">
        <v>791</v>
      </c>
      <c r="C2" s="12">
        <v>2024001</v>
      </c>
      <c r="D2" s="9">
        <f>VLOOKUP(Status[[#This Row],[EnrollmentID]],DB[],MATCH(Status[[#Headers],[DateofAdmission]],DB[#Headers],0),0)</f>
        <v>44690</v>
      </c>
      <c r="E2" t="str">
        <f>VLOOKUP(Status[[#This Row],[EnrollmentID]],DB[],MATCH(Status[[#Headers],[Name]],DB[#Headers],0),0)</f>
        <v>Govind Mohan Purohit</v>
      </c>
      <c r="F2">
        <f>VLOOKUP(Status[[#This Row],[EnrollmentID]],DB[],MATCH(Status[[#Headers],[ContactNumber]],DB[#Headers],0),0)</f>
        <v>9587781827</v>
      </c>
      <c r="G2">
        <f>VLOOKUP(Status[[#This Row],[EnrollmentID]],DB[],MATCH(Status[[#Headers],[OtherContact]],DB[#Headers],0),0)</f>
        <v>0</v>
      </c>
      <c r="H2">
        <f>VLOOKUP(Status[[#This Row],[EnrollmentID]],DB[],MATCH(Status[[#Headers],[FathersContact]],DB[#Headers],0),0)</f>
        <v>9929483591</v>
      </c>
      <c r="I2">
        <f>VLOOKUP(Status[[#This Row],[EnrollmentID]],DB[],MATCH(Status[[#Headers],[MothersContact]],DB[#Headers],0),0)</f>
        <v>0</v>
      </c>
      <c r="J2" t="str">
        <f>VLOOKUP(Status[[#This Row],[EnrollmentID]],DB[],MATCH(Status[[#Headers],[InstituteName]],DB[#Headers],0),0)</f>
        <v>Spring Board Acadamy</v>
      </c>
      <c r="K2" t="str">
        <f>VLOOKUP(Status[[#This Row],[EnrollmentID]],DB[],MATCH(Status[[#Headers],[Course]],DB[#Headers],0),0)</f>
        <v>RAS</v>
      </c>
      <c r="L2" s="8">
        <f>VLOOKUP(Status[[#This Row],[EnrollmentID]],DB[],MATCH(Status[[#Headers],[Rent]],DB[#Headers],0),0)</f>
        <v>12000</v>
      </c>
      <c r="M2" s="8">
        <f>VLOOKUP(Status[[#This Row],[EnrollmentID]],DB[],MATCH(Status[[#Headers],[Deposit]],DB[#Headers],0),0)</f>
        <v>24000</v>
      </c>
      <c r="N2" s="14">
        <v>45596</v>
      </c>
      <c r="O2" s="14">
        <v>45596</v>
      </c>
      <c r="P2" s="14">
        <v>45596</v>
      </c>
      <c r="Q2">
        <v>3449.5</v>
      </c>
      <c r="R2">
        <v>0</v>
      </c>
    </row>
    <row r="3" spans="1:18" x14ac:dyDescent="0.25">
      <c r="A3" t="s">
        <v>8</v>
      </c>
      <c r="B3" t="s">
        <v>791</v>
      </c>
      <c r="C3" s="12">
        <v>2024002</v>
      </c>
      <c r="D3" s="9">
        <f>VLOOKUP(Status[[#This Row],[EnrollmentID]],DB[],MATCH(Status[[#Headers],[DateofAdmission]],DB[#Headers],0),0)</f>
        <v>44861</v>
      </c>
      <c r="E3" t="str">
        <f>VLOOKUP(Status[[#This Row],[EnrollmentID]],DB[],MATCH(Status[[#Headers],[Name]],DB[#Headers],0),0)</f>
        <v>Mohd. Sahil Khan</v>
      </c>
      <c r="F3">
        <f>VLOOKUP(Status[[#This Row],[EnrollmentID]],DB[],MATCH(Status[[#Headers],[ContactNumber]],DB[#Headers],0),0)</f>
        <v>9001203254</v>
      </c>
      <c r="G3">
        <f>VLOOKUP(Status[[#This Row],[EnrollmentID]],DB[],MATCH(Status[[#Headers],[OtherContact]],DB[#Headers],0),0)</f>
        <v>9950326544</v>
      </c>
      <c r="H3">
        <f>VLOOKUP(Status[[#This Row],[EnrollmentID]],DB[],MATCH(Status[[#Headers],[FathersContact]],DB[#Headers],0),0)</f>
        <v>9829347791</v>
      </c>
      <c r="I3">
        <f>VLOOKUP(Status[[#This Row],[EnrollmentID]],DB[],MATCH(Status[[#Headers],[MothersContact]],DB[#Headers],0),0)</f>
        <v>9829347791</v>
      </c>
      <c r="J3" t="str">
        <f>VLOOKUP(Status[[#This Row],[EnrollmentID]],DB[],MATCH(Status[[#Headers],[InstituteName]],DB[#Headers],0),0)</f>
        <v>Spring Board Acadamy</v>
      </c>
      <c r="K3" t="str">
        <f>VLOOKUP(Status[[#This Row],[EnrollmentID]],DB[],MATCH(Status[[#Headers],[Course]],DB[#Headers],0),0)</f>
        <v>RAS</v>
      </c>
      <c r="L3" s="8">
        <f>VLOOKUP(Status[[#This Row],[EnrollmentID]],DB[],MATCH(Status[[#Headers],[Rent]],DB[#Headers],0),0)</f>
        <v>12000</v>
      </c>
      <c r="M3" s="8">
        <f>VLOOKUP(Status[[#This Row],[EnrollmentID]],DB[],MATCH(Status[[#Headers],[Deposit]],DB[#Headers],0),0)</f>
        <v>24000</v>
      </c>
      <c r="N3" s="14">
        <v>45596</v>
      </c>
      <c r="O3" s="14">
        <v>45596</v>
      </c>
      <c r="P3" s="14">
        <v>45596</v>
      </c>
      <c r="Q3">
        <v>3449.5</v>
      </c>
      <c r="R3">
        <v>0</v>
      </c>
    </row>
    <row r="4" spans="1:18" x14ac:dyDescent="0.25">
      <c r="A4" t="s">
        <v>9</v>
      </c>
      <c r="B4" t="s">
        <v>792</v>
      </c>
      <c r="C4" s="12">
        <v>2024003</v>
      </c>
      <c r="D4" s="9">
        <f>VLOOKUP(Status[[#This Row],[EnrollmentID]],DB[],MATCH(Status[[#Headers],[DateofAdmission]],DB[#Headers],0),0)</f>
        <v>44760</v>
      </c>
      <c r="E4" t="str">
        <f>VLOOKUP(Status[[#This Row],[EnrollmentID]],DB[],MATCH(Status[[#Headers],[Name]],DB[#Headers],0),0)</f>
        <v>Paramshiv jharwal</v>
      </c>
      <c r="F4">
        <f>VLOOKUP(Status[[#This Row],[EnrollmentID]],DB[],MATCH(Status[[#Headers],[ContactNumber]],DB[#Headers],0),0)</f>
        <v>0</v>
      </c>
      <c r="G4">
        <f>VLOOKUP(Status[[#This Row],[EnrollmentID]],DB[],MATCH(Status[[#Headers],[OtherContact]],DB[#Headers],0),0)</f>
        <v>0</v>
      </c>
      <c r="H4">
        <f>VLOOKUP(Status[[#This Row],[EnrollmentID]],DB[],MATCH(Status[[#Headers],[FathersContact]],DB[#Headers],0),0)</f>
        <v>9001198085</v>
      </c>
      <c r="I4">
        <f>VLOOKUP(Status[[#This Row],[EnrollmentID]],DB[],MATCH(Status[[#Headers],[MothersContact]],DB[#Headers],0),0)</f>
        <v>0</v>
      </c>
      <c r="J4" t="str">
        <f>VLOOKUP(Status[[#This Row],[EnrollmentID]],DB[],MATCH(Status[[#Headers],[InstituteName]],DB[#Headers],0),0)</f>
        <v>Aakash Institute</v>
      </c>
      <c r="K4" t="str">
        <f>VLOOKUP(Status[[#This Row],[EnrollmentID]],DB[],MATCH(Status[[#Headers],[Course]],DB[#Headers],0),0)</f>
        <v>Jee - Main</v>
      </c>
      <c r="L4" s="8">
        <f>VLOOKUP(Status[[#This Row],[EnrollmentID]],DB[],MATCH(Status[[#Headers],[Rent]],DB[#Headers],0),0)</f>
        <v>12000</v>
      </c>
      <c r="M4" s="8">
        <f>VLOOKUP(Status[[#This Row],[EnrollmentID]],DB[],MATCH(Status[[#Headers],[Deposit]],DB[#Headers],0),0)</f>
        <v>23000</v>
      </c>
      <c r="N4" s="14">
        <v>45596</v>
      </c>
      <c r="O4" s="14">
        <v>45596</v>
      </c>
      <c r="P4" s="14">
        <v>45596</v>
      </c>
      <c r="Q4">
        <v>3940.6</v>
      </c>
      <c r="R4">
        <v>0</v>
      </c>
    </row>
    <row r="5" spans="1:18" x14ac:dyDescent="0.25">
      <c r="A5" t="s">
        <v>10</v>
      </c>
      <c r="B5" t="s">
        <v>792</v>
      </c>
      <c r="C5" s="12">
        <v>2024004</v>
      </c>
      <c r="D5" s="9">
        <f>VLOOKUP(Status[[#This Row],[EnrollmentID]],DB[],MATCH(Status[[#Headers],[DateofAdmission]],DB[#Headers],0),0)</f>
        <v>45526</v>
      </c>
      <c r="E5" t="str">
        <f>VLOOKUP(Status[[#This Row],[EnrollmentID]],DB[],MATCH(Status[[#Headers],[Name]],DB[#Headers],0),0)</f>
        <v>shaurabh meghwal</v>
      </c>
      <c r="F5">
        <f>VLOOKUP(Status[[#This Row],[EnrollmentID]],DB[],MATCH(Status[[#Headers],[ContactNumber]],DB[#Headers],0),0)</f>
        <v>8078606234</v>
      </c>
      <c r="G5">
        <f>VLOOKUP(Status[[#This Row],[EnrollmentID]],DB[],MATCH(Status[[#Headers],[OtherContact]],DB[#Headers],0),0)</f>
        <v>0</v>
      </c>
      <c r="H5">
        <f>VLOOKUP(Status[[#This Row],[EnrollmentID]],DB[],MATCH(Status[[#Headers],[FathersContact]],DB[#Headers],0),0)</f>
        <v>9414758408</v>
      </c>
      <c r="I5">
        <f>VLOOKUP(Status[[#This Row],[EnrollmentID]],DB[],MATCH(Status[[#Headers],[MothersContact]],DB[#Headers],0),0)</f>
        <v>0</v>
      </c>
      <c r="J5" t="str">
        <f>VLOOKUP(Status[[#This Row],[EnrollmentID]],DB[],MATCH(Status[[#Headers],[InstituteName]],DB[#Headers],0),0)</f>
        <v>Engineers Academy</v>
      </c>
      <c r="K5" t="str">
        <f>VLOOKUP(Status[[#This Row],[EnrollmentID]],DB[],MATCH(Status[[#Headers],[Course]],DB[#Headers],0),0)</f>
        <v>RPSC - AEN</v>
      </c>
      <c r="L5" s="8">
        <f>VLOOKUP(Status[[#This Row],[EnrollmentID]],DB[],MATCH(Status[[#Headers],[Rent]],DB[#Headers],0),0)</f>
        <v>12500</v>
      </c>
      <c r="M5" s="8">
        <f>VLOOKUP(Status[[#This Row],[EnrollmentID]],DB[],MATCH(Status[[#Headers],[Deposit]],DB[#Headers],0),0)</f>
        <v>25000</v>
      </c>
      <c r="N5" s="14">
        <v>45596</v>
      </c>
      <c r="O5" s="14">
        <v>45596</v>
      </c>
      <c r="P5" s="14">
        <v>45596</v>
      </c>
      <c r="Q5">
        <v>3940.6</v>
      </c>
      <c r="R5">
        <v>0</v>
      </c>
    </row>
    <row r="6" spans="1:18" x14ac:dyDescent="0.25">
      <c r="A6" t="s">
        <v>11</v>
      </c>
      <c r="B6" t="s">
        <v>793</v>
      </c>
      <c r="C6" s="12">
        <v>2024005</v>
      </c>
      <c r="D6" s="9">
        <f>VLOOKUP(Status[[#This Row],[EnrollmentID]],DB[],MATCH(Status[[#Headers],[DateofAdmission]],DB[#Headers],0),0)</f>
        <v>45082</v>
      </c>
      <c r="E6" t="str">
        <f>VLOOKUP(Status[[#This Row],[EnrollmentID]],DB[],MATCH(Status[[#Headers],[Name]],DB[#Headers],0),0)</f>
        <v>Vipin Meena</v>
      </c>
      <c r="F6">
        <f>VLOOKUP(Status[[#This Row],[EnrollmentID]],DB[],MATCH(Status[[#Headers],[ContactNumber]],DB[#Headers],0),0)</f>
        <v>9079952437</v>
      </c>
      <c r="G6">
        <f>VLOOKUP(Status[[#This Row],[EnrollmentID]],DB[],MATCH(Status[[#Headers],[OtherContact]],DB[#Headers],0),0)</f>
        <v>0</v>
      </c>
      <c r="H6">
        <f>VLOOKUP(Status[[#This Row],[EnrollmentID]],DB[],MATCH(Status[[#Headers],[FathersContact]],DB[#Headers],0),0)</f>
        <v>9928803616</v>
      </c>
      <c r="I6">
        <f>VLOOKUP(Status[[#This Row],[EnrollmentID]],DB[],MATCH(Status[[#Headers],[MothersContact]],DB[#Headers],0),0)</f>
        <v>0</v>
      </c>
      <c r="J6" t="str">
        <f>VLOOKUP(Status[[#This Row],[EnrollmentID]],DB[],MATCH(Status[[#Headers],[InstituteName]],DB[#Headers],0),0)</f>
        <v>Spring Board Acadamy</v>
      </c>
      <c r="K6" t="str">
        <f>VLOOKUP(Status[[#This Row],[EnrollmentID]],DB[],MATCH(Status[[#Headers],[Course]],DB[#Headers],0),0)</f>
        <v>RAS</v>
      </c>
      <c r="L6" s="8">
        <f>VLOOKUP(Status[[#This Row],[EnrollmentID]],DB[],MATCH(Status[[#Headers],[Rent]],DB[#Headers],0),0)</f>
        <v>11000</v>
      </c>
      <c r="M6" s="8">
        <f>VLOOKUP(Status[[#This Row],[EnrollmentID]],DB[],MATCH(Status[[#Headers],[Deposit]],DB[#Headers],0),0)</f>
        <v>22000</v>
      </c>
      <c r="N6" s="14">
        <v>45596</v>
      </c>
      <c r="O6" s="14">
        <v>45596</v>
      </c>
      <c r="P6" s="14">
        <v>45596</v>
      </c>
      <c r="Q6">
        <v>7775.3</v>
      </c>
      <c r="R6">
        <v>0</v>
      </c>
    </row>
    <row r="7" spans="1:18" x14ac:dyDescent="0.25">
      <c r="A7" t="s">
        <v>12</v>
      </c>
      <c r="B7" t="s">
        <v>793</v>
      </c>
      <c r="C7" s="12">
        <v>2024006</v>
      </c>
      <c r="D7" s="9">
        <f>VLOOKUP(Status[[#This Row],[EnrollmentID]],DB[],MATCH(Status[[#Headers],[DateofAdmission]],DB[#Headers],0),0)</f>
        <v>45395</v>
      </c>
      <c r="E7" t="str">
        <f>VLOOKUP(Status[[#This Row],[EnrollmentID]],DB[],MATCH(Status[[#Headers],[Name]],DB[#Headers],0),0)</f>
        <v>Amit Kanojiya</v>
      </c>
      <c r="F7">
        <f>VLOOKUP(Status[[#This Row],[EnrollmentID]],DB[],MATCH(Status[[#Headers],[ContactNumber]],DB[#Headers],0),0)</f>
        <v>8369605667</v>
      </c>
      <c r="G7">
        <f>VLOOKUP(Status[[#This Row],[EnrollmentID]],DB[],MATCH(Status[[#Headers],[OtherContact]],DB[#Headers],0),0)</f>
        <v>8898091774</v>
      </c>
      <c r="H7">
        <f>VLOOKUP(Status[[#This Row],[EnrollmentID]],DB[],MATCH(Status[[#Headers],[FathersContact]],DB[#Headers],0),0)</f>
        <v>8879962782</v>
      </c>
      <c r="I7">
        <f>VLOOKUP(Status[[#This Row],[EnrollmentID]],DB[],MATCH(Status[[#Headers],[MothersContact]],DB[#Headers],0),0)</f>
        <v>9136288384</v>
      </c>
      <c r="J7" t="str">
        <f>VLOOKUP(Status[[#This Row],[EnrollmentID]],DB[],MATCH(Status[[#Headers],[InstituteName]],DB[#Headers],0),0)</f>
        <v>GCI</v>
      </c>
      <c r="K7" t="str">
        <f>VLOOKUP(Status[[#This Row],[EnrollmentID]],DB[],MATCH(Status[[#Headers],[Course]],DB[#Headers],0),0)</f>
        <v>NEET</v>
      </c>
      <c r="L7" s="8">
        <f>VLOOKUP(Status[[#This Row],[EnrollmentID]],DB[],MATCH(Status[[#Headers],[Rent]],DB[#Headers],0),0)</f>
        <v>10500</v>
      </c>
      <c r="M7" s="8">
        <f>VLOOKUP(Status[[#This Row],[EnrollmentID]],DB[],MATCH(Status[[#Headers],[Deposit]],DB[#Headers],0),0)</f>
        <v>21000</v>
      </c>
      <c r="N7" s="14">
        <v>45596</v>
      </c>
      <c r="O7" s="14">
        <v>45596</v>
      </c>
      <c r="P7" s="14">
        <v>45596</v>
      </c>
      <c r="Q7">
        <v>7775.3</v>
      </c>
      <c r="R7">
        <v>0</v>
      </c>
    </row>
    <row r="8" spans="1:18" x14ac:dyDescent="0.25">
      <c r="A8" t="s">
        <v>13</v>
      </c>
      <c r="B8" t="s">
        <v>793</v>
      </c>
      <c r="C8" s="12">
        <v>2024007</v>
      </c>
      <c r="D8" s="9">
        <f>VLOOKUP(Status[[#This Row],[EnrollmentID]],DB[],MATCH(Status[[#Headers],[DateofAdmission]],DB[#Headers],0),0)</f>
        <v>45478</v>
      </c>
      <c r="E8" t="str">
        <f>VLOOKUP(Status[[#This Row],[EnrollmentID]],DB[],MATCH(Status[[#Headers],[Name]],DB[#Headers],0),0)</f>
        <v>Jalaj Lohar</v>
      </c>
      <c r="F8">
        <f>VLOOKUP(Status[[#This Row],[EnrollmentID]],DB[],MATCH(Status[[#Headers],[ContactNumber]],DB[#Headers],0),0)</f>
        <v>7568763329</v>
      </c>
      <c r="G8">
        <f>VLOOKUP(Status[[#This Row],[EnrollmentID]],DB[],MATCH(Status[[#Headers],[OtherContact]],DB[#Headers],0),0)</f>
        <v>8949986492</v>
      </c>
      <c r="H8">
        <f>VLOOKUP(Status[[#This Row],[EnrollmentID]],DB[],MATCH(Status[[#Headers],[FathersContact]],DB[#Headers],0),0)</f>
        <v>8949986492</v>
      </c>
      <c r="I8">
        <f>VLOOKUP(Status[[#This Row],[EnrollmentID]],DB[],MATCH(Status[[#Headers],[MothersContact]],DB[#Headers],0),0)</f>
        <v>0</v>
      </c>
      <c r="J8" t="str">
        <f>VLOOKUP(Status[[#This Row],[EnrollmentID]],DB[],MATCH(Status[[#Headers],[InstituteName]],DB[#Headers],0),0)</f>
        <v>Spring Board Acadamy</v>
      </c>
      <c r="K8" t="str">
        <f>VLOOKUP(Status[[#This Row],[EnrollmentID]],DB[],MATCH(Status[[#Headers],[Course]],DB[#Headers],0),0)</f>
        <v>RAS</v>
      </c>
      <c r="L8" s="8">
        <f>VLOOKUP(Status[[#This Row],[EnrollmentID]],DB[],MATCH(Status[[#Headers],[Rent]],DB[#Headers],0),0)</f>
        <v>10500</v>
      </c>
      <c r="M8" s="8">
        <f>VLOOKUP(Status[[#This Row],[EnrollmentID]],DB[],MATCH(Status[[#Headers],[Deposit]],DB[#Headers],0),0)</f>
        <v>21000</v>
      </c>
      <c r="N8" s="14">
        <v>45596</v>
      </c>
      <c r="O8" s="14">
        <v>45596</v>
      </c>
      <c r="P8" s="14">
        <v>45596</v>
      </c>
      <c r="Q8">
        <v>7775.3</v>
      </c>
      <c r="R8">
        <v>0</v>
      </c>
    </row>
    <row r="9" spans="1:18" x14ac:dyDescent="0.25">
      <c r="A9" t="s">
        <v>14</v>
      </c>
      <c r="B9" t="s">
        <v>794</v>
      </c>
      <c r="C9" s="12">
        <v>2024008</v>
      </c>
      <c r="D9" s="9">
        <f>VLOOKUP(Status[[#This Row],[EnrollmentID]],DB[],MATCH(Status[[#Headers],[DateofAdmission]],DB[#Headers],0),0)</f>
        <v>45106</v>
      </c>
      <c r="E9" t="str">
        <f>VLOOKUP(Status[[#This Row],[EnrollmentID]],DB[],MATCH(Status[[#Headers],[Name]],DB[#Headers],0),0)</f>
        <v>Adish Singhal</v>
      </c>
      <c r="F9">
        <f>VLOOKUP(Status[[#This Row],[EnrollmentID]],DB[],MATCH(Status[[#Headers],[ContactNumber]],DB[#Headers],0),0)</f>
        <v>0</v>
      </c>
      <c r="G9">
        <f>VLOOKUP(Status[[#This Row],[EnrollmentID]],DB[],MATCH(Status[[#Headers],[OtherContact]],DB[#Headers],0),0)</f>
        <v>0</v>
      </c>
      <c r="H9">
        <f>VLOOKUP(Status[[#This Row],[EnrollmentID]],DB[],MATCH(Status[[#Headers],[FathersContact]],DB[#Headers],0),0)</f>
        <v>9414029213</v>
      </c>
      <c r="I9">
        <f>VLOOKUP(Status[[#This Row],[EnrollmentID]],DB[],MATCH(Status[[#Headers],[MothersContact]],DB[#Headers],0),0)</f>
        <v>7340579213</v>
      </c>
      <c r="J9" t="str">
        <f>VLOOKUP(Status[[#This Row],[EnrollmentID]],DB[],MATCH(Status[[#Headers],[InstituteName]],DB[#Headers],0),0)</f>
        <v>Aakash Institute</v>
      </c>
      <c r="K9" t="str">
        <f>VLOOKUP(Status[[#This Row],[EnrollmentID]],DB[],MATCH(Status[[#Headers],[Course]],DB[#Headers],0),0)</f>
        <v>JEE</v>
      </c>
      <c r="L9" s="8">
        <f>VLOOKUP(Status[[#This Row],[EnrollmentID]],DB[],MATCH(Status[[#Headers],[Rent]],DB[#Headers],0),0)</f>
        <v>12000</v>
      </c>
      <c r="M9" s="8">
        <f>VLOOKUP(Status[[#This Row],[EnrollmentID]],DB[],MATCH(Status[[#Headers],[Deposit]],DB[#Headers],0),0)</f>
        <v>24000</v>
      </c>
      <c r="N9" s="14">
        <v>45596</v>
      </c>
      <c r="O9" s="14">
        <v>45596</v>
      </c>
      <c r="P9" s="14">
        <v>45596</v>
      </c>
      <c r="Q9">
        <v>2452.3000000000002</v>
      </c>
      <c r="R9">
        <v>0</v>
      </c>
    </row>
    <row r="10" spans="1:18" x14ac:dyDescent="0.25">
      <c r="A10" t="s">
        <v>15</v>
      </c>
      <c r="B10" t="s">
        <v>794</v>
      </c>
      <c r="C10" s="12">
        <v>2024009</v>
      </c>
      <c r="D10" s="9">
        <f>VLOOKUP(Status[[#This Row],[EnrollmentID]],DB[],MATCH(Status[[#Headers],[DateofAdmission]],DB[#Headers],0),0)</f>
        <v>45106</v>
      </c>
      <c r="E10" t="str">
        <f>VLOOKUP(Status[[#This Row],[EnrollmentID]],DB[],MATCH(Status[[#Headers],[Name]],DB[#Headers],0),0)</f>
        <v>Tanishq Singhal</v>
      </c>
      <c r="F10">
        <f>VLOOKUP(Status[[#This Row],[EnrollmentID]],DB[],MATCH(Status[[#Headers],[ContactNumber]],DB[#Headers],0),0)</f>
        <v>8233668109</v>
      </c>
      <c r="G10">
        <f>VLOOKUP(Status[[#This Row],[EnrollmentID]],DB[],MATCH(Status[[#Headers],[OtherContact]],DB[#Headers],0),0)</f>
        <v>0</v>
      </c>
      <c r="H10">
        <f>VLOOKUP(Status[[#This Row],[EnrollmentID]],DB[],MATCH(Status[[#Headers],[FathersContact]],DB[#Headers],0),0)</f>
        <v>7976795556</v>
      </c>
      <c r="I10">
        <f>VLOOKUP(Status[[#This Row],[EnrollmentID]],DB[],MATCH(Status[[#Headers],[MothersContact]],DB[#Headers],0),0)</f>
        <v>0</v>
      </c>
      <c r="J10" t="str">
        <f>VLOOKUP(Status[[#This Row],[EnrollmentID]],DB[],MATCH(Status[[#Headers],[InstituteName]],DB[#Headers],0),0)</f>
        <v>Aakash Institute</v>
      </c>
      <c r="K10" t="str">
        <f>VLOOKUP(Status[[#This Row],[EnrollmentID]],DB[],MATCH(Status[[#Headers],[Course]],DB[#Headers],0),0)</f>
        <v>NEET</v>
      </c>
      <c r="L10" s="8">
        <f>VLOOKUP(Status[[#This Row],[EnrollmentID]],DB[],MATCH(Status[[#Headers],[Rent]],DB[#Headers],0),0)</f>
        <v>12000</v>
      </c>
      <c r="M10" s="8">
        <f>VLOOKUP(Status[[#This Row],[EnrollmentID]],DB[],MATCH(Status[[#Headers],[Deposit]],DB[#Headers],0),0)</f>
        <v>24000</v>
      </c>
      <c r="N10" s="14">
        <v>45596</v>
      </c>
      <c r="O10" s="14">
        <v>45596</v>
      </c>
      <c r="P10" s="14">
        <v>45596</v>
      </c>
      <c r="Q10">
        <v>2452.3000000000002</v>
      </c>
      <c r="R10">
        <v>0</v>
      </c>
    </row>
    <row r="11" spans="1:18" x14ac:dyDescent="0.25">
      <c r="A11" t="s">
        <v>16</v>
      </c>
      <c r="B11" t="s">
        <v>795</v>
      </c>
      <c r="C11" s="12">
        <v>2024010</v>
      </c>
      <c r="D11" s="9">
        <f>VLOOKUP(Status[[#This Row],[EnrollmentID]],DB[],MATCH(Status[[#Headers],[DateofAdmission]],DB[#Headers],0),0)</f>
        <v>45420</v>
      </c>
      <c r="E11" t="str">
        <f>VLOOKUP(Status[[#This Row],[EnrollmentID]],DB[],MATCH(Status[[#Headers],[Name]],DB[#Headers],0),0)</f>
        <v>Saket Gautam</v>
      </c>
      <c r="F11">
        <f>VLOOKUP(Status[[#This Row],[EnrollmentID]],DB[],MATCH(Status[[#Headers],[ContactNumber]],DB[#Headers],0),0)</f>
        <v>9829009097</v>
      </c>
      <c r="G11">
        <f>VLOOKUP(Status[[#This Row],[EnrollmentID]],DB[],MATCH(Status[[#Headers],[OtherContact]],DB[#Headers],0),0)</f>
        <v>0</v>
      </c>
      <c r="H11">
        <f>VLOOKUP(Status[[#This Row],[EnrollmentID]],DB[],MATCH(Status[[#Headers],[FathersContact]],DB[#Headers],0),0)</f>
        <v>9829597419</v>
      </c>
      <c r="I11">
        <f>VLOOKUP(Status[[#This Row],[EnrollmentID]],DB[],MATCH(Status[[#Headers],[MothersContact]],DB[#Headers],0),0)</f>
        <v>0</v>
      </c>
      <c r="J11" t="str">
        <f>VLOOKUP(Status[[#This Row],[EnrollmentID]],DB[],MATCH(Status[[#Headers],[InstituteName]],DB[#Headers],0),0)</f>
        <v>Spring Board Acadamy</v>
      </c>
      <c r="K11" t="str">
        <f>VLOOKUP(Status[[#This Row],[EnrollmentID]],DB[],MATCH(Status[[#Headers],[Course]],DB[#Headers],0),0)</f>
        <v>RAS</v>
      </c>
      <c r="L11" s="8">
        <f>VLOOKUP(Status[[#This Row],[EnrollmentID]],DB[],MATCH(Status[[#Headers],[Rent]],DB[#Headers],0),0)</f>
        <v>10000</v>
      </c>
      <c r="M11" s="8">
        <f>VLOOKUP(Status[[#This Row],[EnrollmentID]],DB[],MATCH(Status[[#Headers],[Deposit]],DB[#Headers],0),0)</f>
        <v>20000</v>
      </c>
      <c r="N11" s="14">
        <v>45596</v>
      </c>
      <c r="O11" s="14">
        <v>45596</v>
      </c>
      <c r="P11" s="14">
        <v>45596</v>
      </c>
      <c r="Q11">
        <v>4334.6000000000004</v>
      </c>
      <c r="R11">
        <v>0</v>
      </c>
    </row>
    <row r="12" spans="1:18" x14ac:dyDescent="0.25">
      <c r="A12" t="s">
        <v>17</v>
      </c>
      <c r="B12" t="s">
        <v>795</v>
      </c>
      <c r="C12" s="12">
        <v>2024011</v>
      </c>
      <c r="D12" s="9">
        <f>VLOOKUP(Status[[#This Row],[EnrollmentID]],DB[],MATCH(Status[[#Headers],[DateofAdmission]],DB[#Headers],0),0)</f>
        <v>45420</v>
      </c>
      <c r="E12" t="str">
        <f>VLOOKUP(Status[[#This Row],[EnrollmentID]],DB[],MATCH(Status[[#Headers],[Name]],DB[#Headers],0),0)</f>
        <v>Chandrapal Singh</v>
      </c>
      <c r="F12">
        <f>VLOOKUP(Status[[#This Row],[EnrollmentID]],DB[],MATCH(Status[[#Headers],[ContactNumber]],DB[#Headers],0),0)</f>
        <v>7737625099</v>
      </c>
      <c r="G12">
        <f>VLOOKUP(Status[[#This Row],[EnrollmentID]],DB[],MATCH(Status[[#Headers],[OtherContact]],DB[#Headers],0),0)</f>
        <v>0</v>
      </c>
      <c r="H12">
        <f>VLOOKUP(Status[[#This Row],[EnrollmentID]],DB[],MATCH(Status[[#Headers],[FathersContact]],DB[#Headers],0),0)</f>
        <v>9829086715</v>
      </c>
      <c r="I12">
        <f>VLOOKUP(Status[[#This Row],[EnrollmentID]],DB[],MATCH(Status[[#Headers],[MothersContact]],DB[#Headers],0),0)</f>
        <v>0</v>
      </c>
      <c r="J12" t="str">
        <f>VLOOKUP(Status[[#This Row],[EnrollmentID]],DB[],MATCH(Status[[#Headers],[InstituteName]],DB[#Headers],0),0)</f>
        <v>Drishti</v>
      </c>
      <c r="K12" t="str">
        <f>VLOOKUP(Status[[#This Row],[EnrollmentID]],DB[],MATCH(Status[[#Headers],[Course]],DB[#Headers],0),0)</f>
        <v>IAS</v>
      </c>
      <c r="L12" s="8">
        <f>VLOOKUP(Status[[#This Row],[EnrollmentID]],DB[],MATCH(Status[[#Headers],[Rent]],DB[#Headers],0),0)</f>
        <v>10000</v>
      </c>
      <c r="M12" s="8">
        <f>VLOOKUP(Status[[#This Row],[EnrollmentID]],DB[],MATCH(Status[[#Headers],[Deposit]],DB[#Headers],0),0)</f>
        <v>20000</v>
      </c>
      <c r="N12" s="14">
        <v>45596</v>
      </c>
      <c r="O12" s="14">
        <v>45596</v>
      </c>
      <c r="P12" s="14">
        <v>45596</v>
      </c>
      <c r="Q12">
        <v>4334.6000000000004</v>
      </c>
      <c r="R12">
        <v>0</v>
      </c>
    </row>
    <row r="13" spans="1:18" x14ac:dyDescent="0.25">
      <c r="A13" t="s">
        <v>18</v>
      </c>
      <c r="B13" t="s">
        <v>795</v>
      </c>
      <c r="C13" s="12">
        <v>2024012</v>
      </c>
      <c r="D13" s="9">
        <f>VLOOKUP(Status[[#This Row],[EnrollmentID]],DB[],MATCH(Status[[#Headers],[DateofAdmission]],DB[#Headers],0),0)</f>
        <v>45422</v>
      </c>
      <c r="E13" t="str">
        <f>VLOOKUP(Status[[#This Row],[EnrollmentID]],DB[],MATCH(Status[[#Headers],[Name]],DB[#Headers],0),0)</f>
        <v>Ishaan Paanchal</v>
      </c>
      <c r="F13">
        <f>VLOOKUP(Status[[#This Row],[EnrollmentID]],DB[],MATCH(Status[[#Headers],[ContactNumber]],DB[#Headers],0),0)</f>
        <v>9636219168</v>
      </c>
      <c r="G13">
        <f>VLOOKUP(Status[[#This Row],[EnrollmentID]],DB[],MATCH(Status[[#Headers],[OtherContact]],DB[#Headers],0),0)</f>
        <v>9928812469</v>
      </c>
      <c r="H13">
        <f>VLOOKUP(Status[[#This Row],[EnrollmentID]],DB[],MATCH(Status[[#Headers],[FathersContact]],DB[#Headers],0),0)</f>
        <v>0</v>
      </c>
      <c r="I13">
        <f>VLOOKUP(Status[[#This Row],[EnrollmentID]],DB[],MATCH(Status[[#Headers],[MothersContact]],DB[#Headers],0),0)</f>
        <v>9928812469</v>
      </c>
      <c r="J13" t="str">
        <f>VLOOKUP(Status[[#This Row],[EnrollmentID]],DB[],MATCH(Status[[#Headers],[InstituteName]],DB[#Headers],0),0)</f>
        <v>Spring Board Acadamy</v>
      </c>
      <c r="K13" t="str">
        <f>VLOOKUP(Status[[#This Row],[EnrollmentID]],DB[],MATCH(Status[[#Headers],[Course]],DB[#Headers],0),0)</f>
        <v>RAS</v>
      </c>
      <c r="L13" s="8">
        <f>VLOOKUP(Status[[#This Row],[EnrollmentID]],DB[],MATCH(Status[[#Headers],[Rent]],DB[#Headers],0),0)</f>
        <v>10000</v>
      </c>
      <c r="M13" s="8">
        <f>VLOOKUP(Status[[#This Row],[EnrollmentID]],DB[],MATCH(Status[[#Headers],[Deposit]],DB[#Headers],0),0)</f>
        <v>20000</v>
      </c>
      <c r="N13" s="14">
        <v>45596</v>
      </c>
      <c r="O13" s="14">
        <v>45596</v>
      </c>
      <c r="P13" s="14">
        <v>45596</v>
      </c>
      <c r="Q13">
        <v>4334.6000000000004</v>
      </c>
      <c r="R13">
        <v>0</v>
      </c>
    </row>
    <row r="14" spans="1:18" x14ac:dyDescent="0.25">
      <c r="A14" t="s">
        <v>19</v>
      </c>
      <c r="B14" t="s">
        <v>796</v>
      </c>
      <c r="C14" s="12">
        <v>2024013</v>
      </c>
      <c r="D14" s="9">
        <f>VLOOKUP(Status[[#This Row],[EnrollmentID]],DB[],MATCH(Status[[#Headers],[DateofAdmission]],DB[#Headers],0),0)</f>
        <v>44997</v>
      </c>
      <c r="E14" t="str">
        <f>VLOOKUP(Status[[#This Row],[EnrollmentID]],DB[],MATCH(Status[[#Headers],[Name]],DB[#Headers],0),0)</f>
        <v>Bhupendra Sharma</v>
      </c>
      <c r="F14">
        <f>VLOOKUP(Status[[#This Row],[EnrollmentID]],DB[],MATCH(Status[[#Headers],[ContactNumber]],DB[#Headers],0),0)</f>
        <v>9216818644</v>
      </c>
      <c r="G14">
        <f>VLOOKUP(Status[[#This Row],[EnrollmentID]],DB[],MATCH(Status[[#Headers],[OtherContact]],DB[#Headers],0),0)</f>
        <v>0</v>
      </c>
      <c r="H14">
        <f>VLOOKUP(Status[[#This Row],[EnrollmentID]],DB[],MATCH(Status[[#Headers],[FathersContact]],DB[#Headers],0),0)</f>
        <v>9982118644</v>
      </c>
      <c r="I14">
        <f>VLOOKUP(Status[[#This Row],[EnrollmentID]],DB[],MATCH(Status[[#Headers],[MothersContact]],DB[#Headers],0),0)</f>
        <v>9461411573</v>
      </c>
      <c r="J14" t="str">
        <f>VLOOKUP(Status[[#This Row],[EnrollmentID]],DB[],MATCH(Status[[#Headers],[InstituteName]],DB[#Headers],0),0)</f>
        <v>Allen</v>
      </c>
      <c r="K14" t="str">
        <f>VLOOKUP(Status[[#This Row],[EnrollmentID]],DB[],MATCH(Status[[#Headers],[Course]],DB[#Headers],0),0)</f>
        <v>IIT - JEE</v>
      </c>
      <c r="L14" s="8">
        <f>VLOOKUP(Status[[#This Row],[EnrollmentID]],DB[],MATCH(Status[[#Headers],[Rent]],DB[#Headers],0),0)</f>
        <v>12000</v>
      </c>
      <c r="M14" s="8">
        <f>VLOOKUP(Status[[#This Row],[EnrollmentID]],DB[],MATCH(Status[[#Headers],[Deposit]],DB[#Headers],0),0)</f>
        <v>24000</v>
      </c>
      <c r="N14" s="14">
        <v>45596</v>
      </c>
      <c r="O14" s="14">
        <v>45596</v>
      </c>
      <c r="P14" s="14">
        <v>45596</v>
      </c>
      <c r="Q14">
        <v>2203.9</v>
      </c>
      <c r="R14">
        <v>0</v>
      </c>
    </row>
    <row r="15" spans="1:18" x14ac:dyDescent="0.25">
      <c r="A15" t="s">
        <v>20</v>
      </c>
      <c r="B15" t="s">
        <v>796</v>
      </c>
      <c r="C15" s="12">
        <v>2024014</v>
      </c>
      <c r="D15" s="9">
        <f>VLOOKUP(Status[[#This Row],[EnrollmentID]],DB[],MATCH(Status[[#Headers],[DateofAdmission]],DB[#Headers],0),0)</f>
        <v>44997</v>
      </c>
      <c r="E15" t="str">
        <f>VLOOKUP(Status[[#This Row],[EnrollmentID]],DB[],MATCH(Status[[#Headers],[Name]],DB[#Headers],0),0)</f>
        <v>Nitin Sharma</v>
      </c>
      <c r="F15">
        <f>VLOOKUP(Status[[#This Row],[EnrollmentID]],DB[],MATCH(Status[[#Headers],[ContactNumber]],DB[#Headers],0),0)</f>
        <v>0</v>
      </c>
      <c r="G15">
        <f>VLOOKUP(Status[[#This Row],[EnrollmentID]],DB[],MATCH(Status[[#Headers],[OtherContact]],DB[#Headers],0),0)</f>
        <v>9079124788</v>
      </c>
      <c r="H15">
        <f>VLOOKUP(Status[[#This Row],[EnrollmentID]],DB[],MATCH(Status[[#Headers],[FathersContact]],DB[#Headers],0),0)</f>
        <v>9928266405</v>
      </c>
      <c r="I15">
        <f>VLOOKUP(Status[[#This Row],[EnrollmentID]],DB[],MATCH(Status[[#Headers],[MothersContact]],DB[#Headers],0),0)</f>
        <v>9461193994</v>
      </c>
      <c r="J15" t="str">
        <f>VLOOKUP(Status[[#This Row],[EnrollmentID]],DB[],MATCH(Status[[#Headers],[InstituteName]],DB[#Headers],0),0)</f>
        <v>Allen</v>
      </c>
      <c r="K15" t="str">
        <f>VLOOKUP(Status[[#This Row],[EnrollmentID]],DB[],MATCH(Status[[#Headers],[Course]],DB[#Headers],0),0)</f>
        <v>NEET</v>
      </c>
      <c r="L15" s="8">
        <f>VLOOKUP(Status[[#This Row],[EnrollmentID]],DB[],MATCH(Status[[#Headers],[Rent]],DB[#Headers],0),0)</f>
        <v>12000</v>
      </c>
      <c r="M15" s="8">
        <f>VLOOKUP(Status[[#This Row],[EnrollmentID]],DB[],MATCH(Status[[#Headers],[Deposit]],DB[#Headers],0),0)</f>
        <v>24000</v>
      </c>
      <c r="N15" s="14">
        <v>45596</v>
      </c>
      <c r="O15" s="14">
        <v>45596</v>
      </c>
      <c r="P15" s="14">
        <v>45596</v>
      </c>
      <c r="Q15">
        <v>2203.9</v>
      </c>
      <c r="R15">
        <v>0</v>
      </c>
    </row>
    <row r="16" spans="1:18" x14ac:dyDescent="0.25">
      <c r="A16" t="s">
        <v>21</v>
      </c>
      <c r="B16" t="s">
        <v>797</v>
      </c>
      <c r="C16" s="12">
        <v>2024015</v>
      </c>
      <c r="D16" s="9">
        <f>VLOOKUP(Status[[#This Row],[EnrollmentID]],DB[],MATCH(Status[[#Headers],[DateofAdmission]],DB[#Headers],0),0)</f>
        <v>45402</v>
      </c>
      <c r="E16" t="str">
        <f>VLOOKUP(Status[[#This Row],[EnrollmentID]],DB[],MATCH(Status[[#Headers],[Name]],DB[#Headers],0),0)</f>
        <v>Aayush Meena</v>
      </c>
      <c r="F16">
        <f>VLOOKUP(Status[[#This Row],[EnrollmentID]],DB[],MATCH(Status[[#Headers],[ContactNumber]],DB[#Headers],0),0)</f>
        <v>9660933377</v>
      </c>
      <c r="G16">
        <f>VLOOKUP(Status[[#This Row],[EnrollmentID]],DB[],MATCH(Status[[#Headers],[OtherContact]],DB[#Headers],0),0)</f>
        <v>0</v>
      </c>
      <c r="H16">
        <f>VLOOKUP(Status[[#This Row],[EnrollmentID]],DB[],MATCH(Status[[#Headers],[FathersContact]],DB[#Headers],0),0)</f>
        <v>7365044150</v>
      </c>
      <c r="I16">
        <f>VLOOKUP(Status[[#This Row],[EnrollmentID]],DB[],MATCH(Status[[#Headers],[MothersContact]],DB[#Headers],0),0)</f>
        <v>9660933377</v>
      </c>
      <c r="J16" t="str">
        <f>VLOOKUP(Status[[#This Row],[EnrollmentID]],DB[],MATCH(Status[[#Headers],[InstituteName]],DB[#Headers],0),0)</f>
        <v>Aakash Institute</v>
      </c>
      <c r="K16" t="str">
        <f>VLOOKUP(Status[[#This Row],[EnrollmentID]],DB[],MATCH(Status[[#Headers],[Course]],DB[#Headers],0),0)</f>
        <v>NEET</v>
      </c>
      <c r="L16" s="8">
        <f>VLOOKUP(Status[[#This Row],[EnrollmentID]],DB[],MATCH(Status[[#Headers],[Rent]],DB[#Headers],0),0)</f>
        <v>12400</v>
      </c>
      <c r="M16" s="8">
        <f>VLOOKUP(Status[[#This Row],[EnrollmentID]],DB[],MATCH(Status[[#Headers],[Deposit]],DB[#Headers],0),0)</f>
        <v>24800</v>
      </c>
      <c r="N16" s="14">
        <v>45596</v>
      </c>
      <c r="O16" s="14">
        <v>45596</v>
      </c>
      <c r="P16" s="14">
        <v>45596</v>
      </c>
      <c r="Q16">
        <v>3222.2</v>
      </c>
      <c r="R16">
        <v>0</v>
      </c>
    </row>
    <row r="17" spans="1:18" x14ac:dyDescent="0.25">
      <c r="A17" t="s">
        <v>22</v>
      </c>
      <c r="B17" t="s">
        <v>797</v>
      </c>
      <c r="C17" s="12">
        <v>2024016</v>
      </c>
      <c r="D17" s="9">
        <f>VLOOKUP(Status[[#This Row],[EnrollmentID]],DB[],MATCH(Status[[#Headers],[DateofAdmission]],DB[#Headers],0),0)</f>
        <v>45403</v>
      </c>
      <c r="E17" t="str">
        <f>VLOOKUP(Status[[#This Row],[EnrollmentID]],DB[],MATCH(Status[[#Headers],[Name]],DB[#Headers],0),0)</f>
        <v>Aarav Choudhary</v>
      </c>
      <c r="F17">
        <f>VLOOKUP(Status[[#This Row],[EnrollmentID]],DB[],MATCH(Status[[#Headers],[ContactNumber]],DB[#Headers],0),0)</f>
        <v>9413965209</v>
      </c>
      <c r="G17">
        <f>VLOOKUP(Status[[#This Row],[EnrollmentID]],DB[],MATCH(Status[[#Headers],[OtherContact]],DB[#Headers],0),0)</f>
        <v>9414941894</v>
      </c>
      <c r="H17">
        <f>VLOOKUP(Status[[#This Row],[EnrollmentID]],DB[],MATCH(Status[[#Headers],[FathersContact]],DB[#Headers],0),0)</f>
        <v>9413965209</v>
      </c>
      <c r="I17">
        <f>VLOOKUP(Status[[#This Row],[EnrollmentID]],DB[],MATCH(Status[[#Headers],[MothersContact]],DB[#Headers],0),0)</f>
        <v>9414941894</v>
      </c>
      <c r="J17" t="str">
        <f>VLOOKUP(Status[[#This Row],[EnrollmentID]],DB[],MATCH(Status[[#Headers],[InstituteName]],DB[#Headers],0),0)</f>
        <v>Aakash Institute</v>
      </c>
      <c r="K17" t="str">
        <f>VLOOKUP(Status[[#This Row],[EnrollmentID]],DB[],MATCH(Status[[#Headers],[Course]],DB[#Headers],0),0)</f>
        <v>NEET</v>
      </c>
      <c r="L17" s="8">
        <f>VLOOKUP(Status[[#This Row],[EnrollmentID]],DB[],MATCH(Status[[#Headers],[Rent]],DB[#Headers],0),0)</f>
        <v>12500</v>
      </c>
      <c r="M17" s="8">
        <f>VLOOKUP(Status[[#This Row],[EnrollmentID]],DB[],MATCH(Status[[#Headers],[Deposit]],DB[#Headers],0),0)</f>
        <v>25000</v>
      </c>
      <c r="N17" s="14">
        <v>45596</v>
      </c>
      <c r="O17" s="14">
        <v>45596</v>
      </c>
      <c r="P17" s="14">
        <v>45596</v>
      </c>
      <c r="Q17">
        <v>3222.2</v>
      </c>
      <c r="R17">
        <v>0</v>
      </c>
    </row>
    <row r="18" spans="1:18" x14ac:dyDescent="0.25">
      <c r="A18" t="s">
        <v>23</v>
      </c>
      <c r="B18" t="s">
        <v>798</v>
      </c>
      <c r="C18" s="12">
        <v>2024017</v>
      </c>
      <c r="D18" s="9">
        <f>VLOOKUP(Status[[#This Row],[EnrollmentID]],DB[],MATCH(Status[[#Headers],[DateofAdmission]],DB[#Headers],0),0)</f>
        <v>45043</v>
      </c>
      <c r="E18" t="str">
        <f>VLOOKUP(Status[[#This Row],[EnrollmentID]],DB[],MATCH(Status[[#Headers],[Name]],DB[#Headers],0),0)</f>
        <v>Shourya Choudhary</v>
      </c>
      <c r="F18">
        <f>VLOOKUP(Status[[#This Row],[EnrollmentID]],DB[],MATCH(Status[[#Headers],[ContactNumber]],DB[#Headers],0),0)</f>
        <v>9602876727</v>
      </c>
      <c r="G18">
        <f>VLOOKUP(Status[[#This Row],[EnrollmentID]],DB[],MATCH(Status[[#Headers],[OtherContact]],DB[#Headers],0),0)</f>
        <v>0</v>
      </c>
      <c r="H18">
        <f>VLOOKUP(Status[[#This Row],[EnrollmentID]],DB[],MATCH(Status[[#Headers],[FathersContact]],DB[#Headers],0),0)</f>
        <v>9413143123</v>
      </c>
      <c r="I18">
        <f>VLOOKUP(Status[[#This Row],[EnrollmentID]],DB[],MATCH(Status[[#Headers],[MothersContact]],DB[#Headers],0),0)</f>
        <v>9468666559</v>
      </c>
      <c r="J18" t="str">
        <f>VLOOKUP(Status[[#This Row],[EnrollmentID]],DB[],MATCH(Status[[#Headers],[InstituteName]],DB[#Headers],0),0)</f>
        <v>Aakash Institute</v>
      </c>
      <c r="K18" t="str">
        <f>VLOOKUP(Status[[#This Row],[EnrollmentID]],DB[],MATCH(Status[[#Headers],[Course]],DB[#Headers],0),0)</f>
        <v>JEE</v>
      </c>
      <c r="L18" s="8">
        <f>VLOOKUP(Status[[#This Row],[EnrollmentID]],DB[],MATCH(Status[[#Headers],[Rent]],DB[#Headers],0),0)</f>
        <v>12000</v>
      </c>
      <c r="M18" s="8">
        <f>VLOOKUP(Status[[#This Row],[EnrollmentID]],DB[],MATCH(Status[[#Headers],[Deposit]],DB[#Headers],0),0)</f>
        <v>24000</v>
      </c>
      <c r="N18" s="14">
        <v>45596</v>
      </c>
      <c r="O18" s="14">
        <v>45596</v>
      </c>
      <c r="P18" s="14">
        <v>45596</v>
      </c>
      <c r="Q18">
        <v>2426.3000000000002</v>
      </c>
      <c r="R18">
        <v>0</v>
      </c>
    </row>
    <row r="19" spans="1:18" x14ac:dyDescent="0.25">
      <c r="A19" t="s">
        <v>24</v>
      </c>
      <c r="B19" t="s">
        <v>798</v>
      </c>
      <c r="C19" s="12">
        <v>2024018</v>
      </c>
      <c r="D19" s="9">
        <f>VLOOKUP(Status[[#This Row],[EnrollmentID]],DB[],MATCH(Status[[#Headers],[DateofAdmission]],DB[#Headers],0),0)</f>
        <v>45043</v>
      </c>
      <c r="E19" t="str">
        <f>VLOOKUP(Status[[#This Row],[EnrollmentID]],DB[],MATCH(Status[[#Headers],[Name]],DB[#Headers],0),0)</f>
        <v>Sarthak Choudhary</v>
      </c>
      <c r="F19">
        <f>VLOOKUP(Status[[#This Row],[EnrollmentID]],DB[],MATCH(Status[[#Headers],[ContactNumber]],DB[#Headers],0),0)</f>
        <v>9602876727</v>
      </c>
      <c r="G19">
        <f>VLOOKUP(Status[[#This Row],[EnrollmentID]],DB[],MATCH(Status[[#Headers],[OtherContact]],DB[#Headers],0),0)</f>
        <v>0</v>
      </c>
      <c r="H19">
        <f>VLOOKUP(Status[[#This Row],[EnrollmentID]],DB[],MATCH(Status[[#Headers],[FathersContact]],DB[#Headers],0),0)</f>
        <v>9413143123</v>
      </c>
      <c r="I19">
        <f>VLOOKUP(Status[[#This Row],[EnrollmentID]],DB[],MATCH(Status[[#Headers],[MothersContact]],DB[#Headers],0),0)</f>
        <v>9468066559</v>
      </c>
      <c r="J19" t="str">
        <f>VLOOKUP(Status[[#This Row],[EnrollmentID]],DB[],MATCH(Status[[#Headers],[InstituteName]],DB[#Headers],0),0)</f>
        <v>Aakash Institute</v>
      </c>
      <c r="K19" t="str">
        <f>VLOOKUP(Status[[#This Row],[EnrollmentID]],DB[],MATCH(Status[[#Headers],[Course]],DB[#Headers],0),0)</f>
        <v>JEE</v>
      </c>
      <c r="L19" s="8">
        <f>VLOOKUP(Status[[#This Row],[EnrollmentID]],DB[],MATCH(Status[[#Headers],[Rent]],DB[#Headers],0),0)</f>
        <v>12000</v>
      </c>
      <c r="M19" s="8">
        <f>VLOOKUP(Status[[#This Row],[EnrollmentID]],DB[],MATCH(Status[[#Headers],[Deposit]],DB[#Headers],0),0)</f>
        <v>24000</v>
      </c>
      <c r="N19" s="14">
        <v>45596</v>
      </c>
      <c r="O19" s="14">
        <v>45596</v>
      </c>
      <c r="P19" s="14">
        <v>45596</v>
      </c>
      <c r="Q19">
        <v>2426.3000000000002</v>
      </c>
      <c r="R19">
        <v>0</v>
      </c>
    </row>
    <row r="20" spans="1:18" x14ac:dyDescent="0.25">
      <c r="A20" t="s">
        <v>25</v>
      </c>
      <c r="B20" t="s">
        <v>799</v>
      </c>
      <c r="C20" s="12">
        <v>2024019</v>
      </c>
      <c r="D20" s="9">
        <f>VLOOKUP(Status[[#This Row],[EnrollmentID]],DB[],MATCH(Status[[#Headers],[DateofAdmission]],DB[#Headers],0),0)</f>
        <v>45530</v>
      </c>
      <c r="E20" t="str">
        <f>VLOOKUP(Status[[#This Row],[EnrollmentID]],DB[],MATCH(Status[[#Headers],[Name]],DB[#Headers],0),0)</f>
        <v>Vansh Meena</v>
      </c>
      <c r="F20">
        <f>VLOOKUP(Status[[#This Row],[EnrollmentID]],DB[],MATCH(Status[[#Headers],[ContactNumber]],DB[#Headers],0),0)</f>
        <v>8290020469</v>
      </c>
      <c r="G20">
        <f>VLOOKUP(Status[[#This Row],[EnrollmentID]],DB[],MATCH(Status[[#Headers],[OtherContact]],DB[#Headers],0),0)</f>
        <v>0</v>
      </c>
      <c r="H20">
        <f>VLOOKUP(Status[[#This Row],[EnrollmentID]],DB[],MATCH(Status[[#Headers],[FathersContact]],DB[#Headers],0),0)</f>
        <v>9413988986</v>
      </c>
      <c r="I20">
        <f>VLOOKUP(Status[[#This Row],[EnrollmentID]],DB[],MATCH(Status[[#Headers],[MothersContact]],DB[#Headers],0),0)</f>
        <v>9829291923</v>
      </c>
      <c r="J20" t="str">
        <f>VLOOKUP(Status[[#This Row],[EnrollmentID]],DB[],MATCH(Status[[#Headers],[InstituteName]],DB[#Headers],0),0)</f>
        <v>Spring Board Acadamy</v>
      </c>
      <c r="K20" t="str">
        <f>VLOOKUP(Status[[#This Row],[EnrollmentID]],DB[],MATCH(Status[[#Headers],[Course]],DB[#Headers],0),0)</f>
        <v>RAS</v>
      </c>
      <c r="L20" s="8">
        <f>VLOOKUP(Status[[#This Row],[EnrollmentID]],DB[],MATCH(Status[[#Headers],[Rent]],DB[#Headers],0),0)</f>
        <v>11000</v>
      </c>
      <c r="M20" s="8">
        <f>VLOOKUP(Status[[#This Row],[EnrollmentID]],DB[],MATCH(Status[[#Headers],[Deposit]],DB[#Headers],0),0)</f>
        <v>22000</v>
      </c>
      <c r="N20" s="14">
        <v>45596</v>
      </c>
      <c r="O20" s="14">
        <v>45596</v>
      </c>
      <c r="P20" s="14">
        <v>45596</v>
      </c>
      <c r="Q20">
        <v>6387.5</v>
      </c>
      <c r="R20">
        <v>0</v>
      </c>
    </row>
    <row r="21" spans="1:18" x14ac:dyDescent="0.25">
      <c r="A21" t="s">
        <v>26</v>
      </c>
      <c r="B21" t="s">
        <v>799</v>
      </c>
      <c r="C21" s="12">
        <v>2024020</v>
      </c>
      <c r="D21" s="9">
        <f>VLOOKUP(Status[[#This Row],[EnrollmentID]],DB[],MATCH(Status[[#Headers],[DateofAdmission]],DB[#Headers],0),0)</f>
        <v>45466</v>
      </c>
      <c r="E21" t="str">
        <f>VLOOKUP(Status[[#This Row],[EnrollmentID]],DB[],MATCH(Status[[#Headers],[Name]],DB[#Headers],0),0)</f>
        <v>Kapil Paliwal</v>
      </c>
      <c r="F21">
        <f>VLOOKUP(Status[[#This Row],[EnrollmentID]],DB[],MATCH(Status[[#Headers],[ContactNumber]],DB[#Headers],0),0)</f>
        <v>9610119669</v>
      </c>
      <c r="G21">
        <f>VLOOKUP(Status[[#This Row],[EnrollmentID]],DB[],MATCH(Status[[#Headers],[OtherContact]],DB[#Headers],0),0)</f>
        <v>9680369080</v>
      </c>
      <c r="H21">
        <f>VLOOKUP(Status[[#This Row],[EnrollmentID]],DB[],MATCH(Status[[#Headers],[FathersContact]],DB[#Headers],0),0)</f>
        <v>9680359080</v>
      </c>
      <c r="I21">
        <f>VLOOKUP(Status[[#This Row],[EnrollmentID]],DB[],MATCH(Status[[#Headers],[MothersContact]],DB[#Headers],0),0)</f>
        <v>0</v>
      </c>
      <c r="J21" t="str">
        <f>VLOOKUP(Status[[#This Row],[EnrollmentID]],DB[],MATCH(Status[[#Headers],[InstituteName]],DB[#Headers],0),0)</f>
        <v>Drishti</v>
      </c>
      <c r="K21" t="str">
        <f>VLOOKUP(Status[[#This Row],[EnrollmentID]],DB[],MATCH(Status[[#Headers],[Course]],DB[#Headers],0),0)</f>
        <v>Upsc</v>
      </c>
      <c r="L21" s="8">
        <f>VLOOKUP(Status[[#This Row],[EnrollmentID]],DB[],MATCH(Status[[#Headers],[Rent]],DB[#Headers],0),0)</f>
        <v>11000</v>
      </c>
      <c r="M21" s="8">
        <f>VLOOKUP(Status[[#This Row],[EnrollmentID]],DB[],MATCH(Status[[#Headers],[Deposit]],DB[#Headers],0),0)</f>
        <v>22000</v>
      </c>
      <c r="N21" s="14">
        <v>45596</v>
      </c>
      <c r="O21" s="14">
        <v>45596</v>
      </c>
      <c r="P21" s="14">
        <v>45596</v>
      </c>
      <c r="Q21">
        <v>6387.5</v>
      </c>
      <c r="R21">
        <v>0</v>
      </c>
    </row>
    <row r="22" spans="1:18" x14ac:dyDescent="0.25">
      <c r="A22" t="s">
        <v>27</v>
      </c>
      <c r="B22" t="s">
        <v>799</v>
      </c>
      <c r="C22" s="12">
        <v>2024021</v>
      </c>
      <c r="D22" s="9">
        <f>VLOOKUP(Status[[#This Row],[EnrollmentID]],DB[],MATCH(Status[[#Headers],[DateofAdmission]],DB[#Headers],0),0)</f>
        <v>45393</v>
      </c>
      <c r="E22" t="str">
        <f>VLOOKUP(Status[[#This Row],[EnrollmentID]],DB[],MATCH(Status[[#Headers],[Name]],DB[#Headers],0),0)</f>
        <v>Praveen Joshi</v>
      </c>
      <c r="F22">
        <f>VLOOKUP(Status[[#This Row],[EnrollmentID]],DB[],MATCH(Status[[#Headers],[ContactNumber]],DB[#Headers],0),0)</f>
        <v>7976747428</v>
      </c>
      <c r="G22">
        <f>VLOOKUP(Status[[#This Row],[EnrollmentID]],DB[],MATCH(Status[[#Headers],[OtherContact]],DB[#Headers],0),0)</f>
        <v>8696530821</v>
      </c>
      <c r="H22">
        <f>VLOOKUP(Status[[#This Row],[EnrollmentID]],DB[],MATCH(Status[[#Headers],[FathersContact]],DB[#Headers],0),0)</f>
        <v>7726807712</v>
      </c>
      <c r="I22">
        <f>VLOOKUP(Status[[#This Row],[EnrollmentID]],DB[],MATCH(Status[[#Headers],[MothersContact]],DB[#Headers],0),0)</f>
        <v>8000472197</v>
      </c>
      <c r="J22" t="str">
        <f>VLOOKUP(Status[[#This Row],[EnrollmentID]],DB[],MATCH(Status[[#Headers],[InstituteName]],DB[#Headers],0),0)</f>
        <v>Kalam Institute</v>
      </c>
      <c r="K22">
        <f>VLOOKUP(Status[[#This Row],[EnrollmentID]],DB[],MATCH(Status[[#Headers],[Course]],DB[#Headers],0),0)</f>
        <v>0</v>
      </c>
      <c r="L22" s="8">
        <f>VLOOKUP(Status[[#This Row],[EnrollmentID]],DB[],MATCH(Status[[#Headers],[Rent]],DB[#Headers],0),0)</f>
        <v>11000</v>
      </c>
      <c r="M22" s="8">
        <f>VLOOKUP(Status[[#This Row],[EnrollmentID]],DB[],MATCH(Status[[#Headers],[Deposit]],DB[#Headers],0),0)</f>
        <v>22000</v>
      </c>
      <c r="N22" s="14">
        <v>45596</v>
      </c>
      <c r="O22" s="14">
        <v>45596</v>
      </c>
      <c r="P22" s="14">
        <v>45596</v>
      </c>
      <c r="Q22">
        <v>6387.5</v>
      </c>
      <c r="R22">
        <v>0</v>
      </c>
    </row>
    <row r="23" spans="1:18" x14ac:dyDescent="0.25">
      <c r="A23" t="s">
        <v>28</v>
      </c>
      <c r="B23" t="s">
        <v>800</v>
      </c>
      <c r="C23" s="12">
        <v>2024022</v>
      </c>
      <c r="D23" s="9">
        <f>VLOOKUP(Status[[#This Row],[EnrollmentID]],DB[],MATCH(Status[[#Headers],[DateofAdmission]],DB[#Headers],0),0)</f>
        <v>45512</v>
      </c>
      <c r="E23" t="str">
        <f>VLOOKUP(Status[[#This Row],[EnrollmentID]],DB[],MATCH(Status[[#Headers],[Name]],DB[#Headers],0),0)</f>
        <v>Jay Khandelwal</v>
      </c>
      <c r="F23">
        <f>VLOOKUP(Status[[#This Row],[EnrollmentID]],DB[],MATCH(Status[[#Headers],[ContactNumber]],DB[#Headers],0),0)</f>
        <v>6378103705</v>
      </c>
      <c r="G23">
        <f>VLOOKUP(Status[[#This Row],[EnrollmentID]],DB[],MATCH(Status[[#Headers],[OtherContact]],DB[#Headers],0),0)</f>
        <v>7339770704</v>
      </c>
      <c r="H23">
        <f>VLOOKUP(Status[[#This Row],[EnrollmentID]],DB[],MATCH(Status[[#Headers],[FathersContact]],DB[#Headers],0),0)</f>
        <v>9982072362</v>
      </c>
      <c r="I23">
        <f>VLOOKUP(Status[[#This Row],[EnrollmentID]],DB[],MATCH(Status[[#Headers],[MothersContact]],DB[#Headers],0),0)</f>
        <v>0</v>
      </c>
      <c r="J23" t="str">
        <f>VLOOKUP(Status[[#This Row],[EnrollmentID]],DB[],MATCH(Status[[#Headers],[InstituteName]],DB[#Headers],0),0)</f>
        <v>pw</v>
      </c>
      <c r="K23" t="str">
        <f>VLOOKUP(Status[[#This Row],[EnrollmentID]],DB[],MATCH(Status[[#Headers],[Course]],DB[#Headers],0),0)</f>
        <v>JEE</v>
      </c>
      <c r="L23" s="8">
        <f>VLOOKUP(Status[[#This Row],[EnrollmentID]],DB[],MATCH(Status[[#Headers],[Rent]],DB[#Headers],0),0)</f>
        <v>10500</v>
      </c>
      <c r="M23" s="8">
        <f>VLOOKUP(Status[[#This Row],[EnrollmentID]],DB[],MATCH(Status[[#Headers],[Deposit]],DB[#Headers],0),0)</f>
        <v>21000</v>
      </c>
      <c r="N23" s="14">
        <v>45596</v>
      </c>
      <c r="O23" s="14">
        <v>45596</v>
      </c>
      <c r="P23" s="14">
        <v>45596</v>
      </c>
      <c r="Q23">
        <v>6831.3</v>
      </c>
      <c r="R23">
        <v>0</v>
      </c>
    </row>
    <row r="24" spans="1:18" x14ac:dyDescent="0.25">
      <c r="A24" t="s">
        <v>29</v>
      </c>
      <c r="B24" t="s">
        <v>800</v>
      </c>
      <c r="C24" s="12">
        <v>2024023</v>
      </c>
      <c r="D24" s="9">
        <f>VLOOKUP(Status[[#This Row],[EnrollmentID]],DB[],MATCH(Status[[#Headers],[DateofAdmission]],DB[#Headers],0),0)</f>
        <v>45496</v>
      </c>
      <c r="E24" t="str">
        <f>VLOOKUP(Status[[#This Row],[EnrollmentID]],DB[],MATCH(Status[[#Headers],[Name]],DB[#Headers],0),0)</f>
        <v>Jitendra choudhary</v>
      </c>
      <c r="F24">
        <f>VLOOKUP(Status[[#This Row],[EnrollmentID]],DB[],MATCH(Status[[#Headers],[ContactNumber]],DB[#Headers],0),0)</f>
        <v>7357845399</v>
      </c>
      <c r="G24">
        <f>VLOOKUP(Status[[#This Row],[EnrollmentID]],DB[],MATCH(Status[[#Headers],[OtherContact]],DB[#Headers],0),0)</f>
        <v>9001136533</v>
      </c>
      <c r="H24">
        <f>VLOOKUP(Status[[#This Row],[EnrollmentID]],DB[],MATCH(Status[[#Headers],[FathersContact]],DB[#Headers],0),0)</f>
        <v>6367854074</v>
      </c>
      <c r="I24">
        <f>VLOOKUP(Status[[#This Row],[EnrollmentID]],DB[],MATCH(Status[[#Headers],[MothersContact]],DB[#Headers],0),0)</f>
        <v>0</v>
      </c>
      <c r="J24" t="str">
        <f>VLOOKUP(Status[[#This Row],[EnrollmentID]],DB[],MATCH(Status[[#Headers],[InstituteName]],DB[#Headers],0),0)</f>
        <v>Drishti</v>
      </c>
      <c r="K24" t="str">
        <f>VLOOKUP(Status[[#This Row],[EnrollmentID]],DB[],MATCH(Status[[#Headers],[Course]],DB[#Headers],0),0)</f>
        <v>RAS</v>
      </c>
      <c r="L24" s="8">
        <f>VLOOKUP(Status[[#This Row],[EnrollmentID]],DB[],MATCH(Status[[#Headers],[Rent]],DB[#Headers],0),0)</f>
        <v>11000</v>
      </c>
      <c r="M24" s="8">
        <f>VLOOKUP(Status[[#This Row],[EnrollmentID]],DB[],MATCH(Status[[#Headers],[Deposit]],DB[#Headers],0),0)</f>
        <v>22000</v>
      </c>
      <c r="N24" s="14">
        <v>45596</v>
      </c>
      <c r="O24" s="14">
        <v>45596</v>
      </c>
      <c r="P24" s="14">
        <v>45596</v>
      </c>
      <c r="Q24">
        <v>6831.3</v>
      </c>
      <c r="R24">
        <v>0</v>
      </c>
    </row>
    <row r="25" spans="1:18" x14ac:dyDescent="0.25">
      <c r="A25" t="s">
        <v>30</v>
      </c>
      <c r="B25" t="s">
        <v>800</v>
      </c>
      <c r="C25" s="12">
        <v>2024024</v>
      </c>
      <c r="D25" s="9">
        <f>VLOOKUP(Status[[#This Row],[EnrollmentID]],DB[],MATCH(Status[[#Headers],[DateofAdmission]],DB[#Headers],0),0)</f>
        <v>45565</v>
      </c>
      <c r="E25" t="str">
        <f>VLOOKUP(Status[[#This Row],[EnrollmentID]],DB[],MATCH(Status[[#Headers],[Name]],DB[#Headers],0),0)</f>
        <v>Mula Ram Soni</v>
      </c>
      <c r="F25">
        <f>VLOOKUP(Status[[#This Row],[EnrollmentID]],DB[],MATCH(Status[[#Headers],[ContactNumber]],DB[#Headers],0),0)</f>
        <v>6375448184</v>
      </c>
      <c r="G25">
        <f>VLOOKUP(Status[[#This Row],[EnrollmentID]],DB[],MATCH(Status[[#Headers],[OtherContact]],DB[#Headers],0),0)</f>
        <v>9928492261</v>
      </c>
      <c r="H25">
        <f>VLOOKUP(Status[[#This Row],[EnrollmentID]],DB[],MATCH(Status[[#Headers],[FathersContact]],DB[#Headers],0),0)</f>
        <v>8107944744</v>
      </c>
      <c r="I25">
        <f>VLOOKUP(Status[[#This Row],[EnrollmentID]],DB[],MATCH(Status[[#Headers],[MothersContact]],DB[#Headers],0),0)</f>
        <v>0</v>
      </c>
      <c r="J25" t="str">
        <f>VLOOKUP(Status[[#This Row],[EnrollmentID]],DB[],MATCH(Status[[#Headers],[InstituteName]],DB[#Headers],0),0)</f>
        <v>SBA</v>
      </c>
      <c r="K25" t="str">
        <f>VLOOKUP(Status[[#This Row],[EnrollmentID]],DB[],MATCH(Status[[#Headers],[Course]],DB[#Headers],0),0)</f>
        <v>RAS</v>
      </c>
      <c r="L25" s="8">
        <f>VLOOKUP(Status[[#This Row],[EnrollmentID]],DB[],MATCH(Status[[#Headers],[Rent]],DB[#Headers],0),0)</f>
        <v>11000</v>
      </c>
      <c r="M25" s="8">
        <f>VLOOKUP(Status[[#This Row],[EnrollmentID]],DB[],MATCH(Status[[#Headers],[Deposit]],DB[#Headers],0),0)</f>
        <v>22000</v>
      </c>
      <c r="N25" s="14">
        <v>45596</v>
      </c>
      <c r="O25" s="14">
        <v>45596</v>
      </c>
      <c r="P25" s="14">
        <v>45596</v>
      </c>
      <c r="Q25">
        <v>6831.3</v>
      </c>
      <c r="R25">
        <v>0</v>
      </c>
    </row>
    <row r="26" spans="1:18" x14ac:dyDescent="0.25">
      <c r="A26" t="s">
        <v>31</v>
      </c>
      <c r="B26" t="s">
        <v>801</v>
      </c>
      <c r="C26" s="12">
        <v>2024025</v>
      </c>
      <c r="D26" s="9">
        <f>VLOOKUP(Status[[#This Row],[EnrollmentID]],DB[],MATCH(Status[[#Headers],[DateofAdmission]],DB[#Headers],0),0)</f>
        <v>45421</v>
      </c>
      <c r="E26" t="str">
        <f>VLOOKUP(Status[[#This Row],[EnrollmentID]],DB[],MATCH(Status[[#Headers],[Name]],DB[#Headers],0),0)</f>
        <v>Tanush Gawariya</v>
      </c>
      <c r="F26">
        <f>VLOOKUP(Status[[#This Row],[EnrollmentID]],DB[],MATCH(Status[[#Headers],[ContactNumber]],DB[#Headers],0),0)</f>
        <v>8302365673</v>
      </c>
      <c r="G26">
        <f>VLOOKUP(Status[[#This Row],[EnrollmentID]],DB[],MATCH(Status[[#Headers],[OtherContact]],DB[#Headers],0),0)</f>
        <v>0</v>
      </c>
      <c r="H26">
        <f>VLOOKUP(Status[[#This Row],[EnrollmentID]],DB[],MATCH(Status[[#Headers],[FathersContact]],DB[#Headers],0),0)</f>
        <v>8209527530</v>
      </c>
      <c r="I26">
        <f>VLOOKUP(Status[[#This Row],[EnrollmentID]],DB[],MATCH(Status[[#Headers],[MothersContact]],DB[#Headers],0),0)</f>
        <v>8302365673</v>
      </c>
      <c r="J26" t="str">
        <f>VLOOKUP(Status[[#This Row],[EnrollmentID]],DB[],MATCH(Status[[#Headers],[InstituteName]],DB[#Headers],0),0)</f>
        <v>Allen</v>
      </c>
      <c r="K26" t="str">
        <f>VLOOKUP(Status[[#This Row],[EnrollmentID]],DB[],MATCH(Status[[#Headers],[Course]],DB[#Headers],0),0)</f>
        <v>NEET</v>
      </c>
      <c r="L26" s="8">
        <f>VLOOKUP(Status[[#This Row],[EnrollmentID]],DB[],MATCH(Status[[#Headers],[Rent]],DB[#Headers],0),0)</f>
        <v>12100</v>
      </c>
      <c r="M26" s="8">
        <f>VLOOKUP(Status[[#This Row],[EnrollmentID]],DB[],MATCH(Status[[#Headers],[Deposit]],DB[#Headers],0),0)</f>
        <v>24200</v>
      </c>
      <c r="N26" s="14">
        <v>45596</v>
      </c>
      <c r="O26" s="14">
        <v>45596</v>
      </c>
      <c r="P26" s="14">
        <v>45596</v>
      </c>
      <c r="Q26">
        <v>362</v>
      </c>
      <c r="R26">
        <v>0</v>
      </c>
    </row>
    <row r="27" spans="1:18" x14ac:dyDescent="0.25">
      <c r="A27" t="s">
        <v>32</v>
      </c>
      <c r="B27" t="s">
        <v>801</v>
      </c>
      <c r="C27" s="12">
        <v>2024026</v>
      </c>
      <c r="D27" s="9">
        <f>VLOOKUP(Status[[#This Row],[EnrollmentID]],DB[],MATCH(Status[[#Headers],[DateofAdmission]],DB[#Headers],0),0)</f>
        <v>45415</v>
      </c>
      <c r="E27" t="str">
        <f>VLOOKUP(Status[[#This Row],[EnrollmentID]],DB[],MATCH(Status[[#Headers],[Name]],DB[#Headers],0),0)</f>
        <v>Tilak Basotiya</v>
      </c>
      <c r="F27">
        <f>VLOOKUP(Status[[#This Row],[EnrollmentID]],DB[],MATCH(Status[[#Headers],[ContactNumber]],DB[#Headers],0),0)</f>
        <v>9782146009</v>
      </c>
      <c r="G27">
        <f>VLOOKUP(Status[[#This Row],[EnrollmentID]],DB[],MATCH(Status[[#Headers],[OtherContact]],DB[#Headers],0),0)</f>
        <v>6376763003</v>
      </c>
      <c r="H27">
        <f>VLOOKUP(Status[[#This Row],[EnrollmentID]],DB[],MATCH(Status[[#Headers],[FathersContact]],DB[#Headers],0),0)</f>
        <v>0</v>
      </c>
      <c r="I27">
        <f>VLOOKUP(Status[[#This Row],[EnrollmentID]],DB[],MATCH(Status[[#Headers],[MothersContact]],DB[#Headers],0),0)</f>
        <v>7426982111</v>
      </c>
      <c r="J27" t="str">
        <f>VLOOKUP(Status[[#This Row],[EnrollmentID]],DB[],MATCH(Status[[#Headers],[InstituteName]],DB[#Headers],0),0)</f>
        <v>Allen</v>
      </c>
      <c r="K27" t="str">
        <f>VLOOKUP(Status[[#This Row],[EnrollmentID]],DB[],MATCH(Status[[#Headers],[Course]],DB[#Headers],0),0)</f>
        <v>NEET</v>
      </c>
      <c r="L27" s="8">
        <f>VLOOKUP(Status[[#This Row],[EnrollmentID]],DB[],MATCH(Status[[#Headers],[Rent]],DB[#Headers],0),0)</f>
        <v>11750</v>
      </c>
      <c r="M27" s="8">
        <f>VLOOKUP(Status[[#This Row],[EnrollmentID]],DB[],MATCH(Status[[#Headers],[Deposit]],DB[#Headers],0),0)</f>
        <v>23500</v>
      </c>
      <c r="N27" s="14">
        <v>45596</v>
      </c>
      <c r="O27" s="14">
        <v>45596</v>
      </c>
      <c r="P27" s="14">
        <v>45596</v>
      </c>
      <c r="Q27">
        <v>362</v>
      </c>
      <c r="R27">
        <v>0</v>
      </c>
    </row>
    <row r="28" spans="1:18" x14ac:dyDescent="0.25">
      <c r="A28" t="s">
        <v>67</v>
      </c>
      <c r="B28" t="s">
        <v>802</v>
      </c>
      <c r="C28" s="12">
        <v>2024027</v>
      </c>
      <c r="D28" s="9">
        <f>VLOOKUP(Status[[#This Row],[EnrollmentID]],DB[],MATCH(Status[[#Headers],[DateofAdmission]],DB[#Headers],0),0)</f>
        <v>45546</v>
      </c>
      <c r="E28" t="str">
        <f>VLOOKUP(Status[[#This Row],[EnrollmentID]],DB[],MATCH(Status[[#Headers],[Name]],DB[#Headers],0),0)</f>
        <v>Rudhransh Soni</v>
      </c>
      <c r="F28">
        <f>VLOOKUP(Status[[#This Row],[EnrollmentID]],DB[],MATCH(Status[[#Headers],[ContactNumber]],DB[#Headers],0),0)</f>
        <v>8769892754</v>
      </c>
      <c r="G28">
        <f>VLOOKUP(Status[[#This Row],[EnrollmentID]],DB[],MATCH(Status[[#Headers],[OtherContact]],DB[#Headers],0),0)</f>
        <v>0</v>
      </c>
      <c r="H28">
        <f>VLOOKUP(Status[[#This Row],[EnrollmentID]],DB[],MATCH(Status[[#Headers],[FathersContact]],DB[#Headers],0),0)</f>
        <v>9929633166</v>
      </c>
      <c r="I28">
        <f>VLOOKUP(Status[[#This Row],[EnrollmentID]],DB[],MATCH(Status[[#Headers],[MothersContact]],DB[#Headers],0),0)</f>
        <v>8290607676</v>
      </c>
      <c r="J28" t="str">
        <f>VLOOKUP(Status[[#This Row],[EnrollmentID]],DB[],MATCH(Status[[#Headers],[InstituteName]],DB[#Headers],0),0)</f>
        <v>Allen</v>
      </c>
      <c r="K28" t="str">
        <f>VLOOKUP(Status[[#This Row],[EnrollmentID]],DB[],MATCH(Status[[#Headers],[Course]],DB[#Headers],0),0)</f>
        <v>IPMAT</v>
      </c>
      <c r="L28" s="8">
        <f>VLOOKUP(Status[[#This Row],[EnrollmentID]],DB[],MATCH(Status[[#Headers],[Rent]],DB[#Headers],0),0)</f>
        <v>13250</v>
      </c>
      <c r="M28" s="8">
        <f>VLOOKUP(Status[[#This Row],[EnrollmentID]],DB[],MATCH(Status[[#Headers],[Deposit]],DB[#Headers],0),0)</f>
        <v>25000</v>
      </c>
      <c r="N28" s="14">
        <v>45596</v>
      </c>
      <c r="O28" s="14">
        <v>45596</v>
      </c>
      <c r="P28" s="14">
        <v>45596</v>
      </c>
      <c r="Q28">
        <v>3549.2</v>
      </c>
      <c r="R28">
        <v>0</v>
      </c>
    </row>
    <row r="29" spans="1:18" x14ac:dyDescent="0.25">
      <c r="A29" t="s">
        <v>68</v>
      </c>
      <c r="B29" t="s">
        <v>802</v>
      </c>
      <c r="C29" s="12">
        <v>2024028</v>
      </c>
      <c r="D29" s="9">
        <f>VLOOKUP(Status[[#This Row],[EnrollmentID]],DB[],MATCH(Status[[#Headers],[DateofAdmission]],DB[#Headers],0),0)</f>
        <v>45391</v>
      </c>
      <c r="E29" t="str">
        <f>VLOOKUP(Status[[#This Row],[EnrollmentID]],DB[],MATCH(Status[[#Headers],[Name]],DB[#Headers],0),0)</f>
        <v>Aayush Pareek</v>
      </c>
      <c r="F29">
        <f>VLOOKUP(Status[[#This Row],[EnrollmentID]],DB[],MATCH(Status[[#Headers],[ContactNumber]],DB[#Headers],0),0)</f>
        <v>9829220694</v>
      </c>
      <c r="G29">
        <f>VLOOKUP(Status[[#This Row],[EnrollmentID]],DB[],MATCH(Status[[#Headers],[OtherContact]],DB[#Headers],0),0)</f>
        <v>9983583370</v>
      </c>
      <c r="H29">
        <f>VLOOKUP(Status[[#This Row],[EnrollmentID]],DB[],MATCH(Status[[#Headers],[FathersContact]],DB[#Headers],0),0)</f>
        <v>9829220694</v>
      </c>
      <c r="I29">
        <f>VLOOKUP(Status[[#This Row],[EnrollmentID]],DB[],MATCH(Status[[#Headers],[MothersContact]],DB[#Headers],0),0)</f>
        <v>9983583370</v>
      </c>
      <c r="J29" t="str">
        <f>VLOOKUP(Status[[#This Row],[EnrollmentID]],DB[],MATCH(Status[[#Headers],[InstituteName]],DB[#Headers],0),0)</f>
        <v>Allen</v>
      </c>
      <c r="K29" t="str">
        <f>VLOOKUP(Status[[#This Row],[EnrollmentID]],DB[],MATCH(Status[[#Headers],[Course]],DB[#Headers],0),0)</f>
        <v>NEET</v>
      </c>
      <c r="L29" s="8">
        <f>VLOOKUP(Status[[#This Row],[EnrollmentID]],DB[],MATCH(Status[[#Headers],[Rent]],DB[#Headers],0),0)</f>
        <v>13200</v>
      </c>
      <c r="M29" s="8">
        <f>VLOOKUP(Status[[#This Row],[EnrollmentID]],DB[],MATCH(Status[[#Headers],[Deposit]],DB[#Headers],0),0)</f>
        <v>26400</v>
      </c>
      <c r="N29" s="14">
        <v>45596</v>
      </c>
      <c r="O29" s="14">
        <v>45596</v>
      </c>
      <c r="P29" s="14">
        <v>45596</v>
      </c>
      <c r="Q29">
        <v>3549.2</v>
      </c>
      <c r="R29">
        <v>0</v>
      </c>
    </row>
    <row r="30" spans="1:18" x14ac:dyDescent="0.25">
      <c r="A30" t="s">
        <v>69</v>
      </c>
      <c r="B30" t="s">
        <v>803</v>
      </c>
      <c r="C30" s="12">
        <v>2024029</v>
      </c>
      <c r="D30" s="9">
        <f>VLOOKUP(Status[[#This Row],[EnrollmentID]],DB[],MATCH(Status[[#Headers],[DateofAdmission]],DB[#Headers],0),0)</f>
        <v>45456</v>
      </c>
      <c r="E30" t="str">
        <f>VLOOKUP(Status[[#This Row],[EnrollmentID]],DB[],MATCH(Status[[#Headers],[Name]],DB[#Headers],0),0)</f>
        <v>Amit Jain</v>
      </c>
      <c r="F30">
        <f>VLOOKUP(Status[[#This Row],[EnrollmentID]],DB[],MATCH(Status[[#Headers],[ContactNumber]],DB[#Headers],0),0)</f>
        <v>8875065303</v>
      </c>
      <c r="G30">
        <f>VLOOKUP(Status[[#This Row],[EnrollmentID]],DB[],MATCH(Status[[#Headers],[OtherContact]],DB[#Headers],0),0)</f>
        <v>0</v>
      </c>
      <c r="H30">
        <f>VLOOKUP(Status[[#This Row],[EnrollmentID]],DB[],MATCH(Status[[#Headers],[FathersContact]],DB[#Headers],0),0)</f>
        <v>7976022663</v>
      </c>
      <c r="I30">
        <f>VLOOKUP(Status[[#This Row],[EnrollmentID]],DB[],MATCH(Status[[#Headers],[MothersContact]],DB[#Headers],0),0)</f>
        <v>9252967811</v>
      </c>
      <c r="J30" t="str">
        <f>VLOOKUP(Status[[#This Row],[EnrollmentID]],DB[],MATCH(Status[[#Headers],[InstituteName]],DB[#Headers],0),0)</f>
        <v>Aakash Institute</v>
      </c>
      <c r="K30" t="str">
        <f>VLOOKUP(Status[[#This Row],[EnrollmentID]],DB[],MATCH(Status[[#Headers],[Course]],DB[#Headers],0),0)</f>
        <v>NEET</v>
      </c>
      <c r="L30" s="8">
        <f>VLOOKUP(Status[[#This Row],[EnrollmentID]],DB[],MATCH(Status[[#Headers],[Rent]],DB[#Headers],0),0)</f>
        <v>13250</v>
      </c>
      <c r="M30" s="8">
        <f>VLOOKUP(Status[[#This Row],[EnrollmentID]],DB[],MATCH(Status[[#Headers],[Deposit]],DB[#Headers],0),0)</f>
        <v>26500</v>
      </c>
      <c r="N30" s="14">
        <v>45596</v>
      </c>
      <c r="O30" s="14">
        <v>45596</v>
      </c>
      <c r="P30" s="14">
        <v>45596</v>
      </c>
      <c r="Q30">
        <v>4164.3</v>
      </c>
      <c r="R30">
        <v>0</v>
      </c>
    </row>
    <row r="31" spans="1:18" x14ac:dyDescent="0.25">
      <c r="A31" t="s">
        <v>70</v>
      </c>
      <c r="B31" t="s">
        <v>803</v>
      </c>
      <c r="C31" s="12">
        <v>2024030</v>
      </c>
      <c r="D31" s="9">
        <f>VLOOKUP(Status[[#This Row],[EnrollmentID]],DB[],MATCH(Status[[#Headers],[DateofAdmission]],DB[#Headers],0),0)</f>
        <v>45372</v>
      </c>
      <c r="E31" t="str">
        <f>VLOOKUP(Status[[#This Row],[EnrollmentID]],DB[],MATCH(Status[[#Headers],[Name]],DB[#Headers],0),0)</f>
        <v>Shashank Goyal</v>
      </c>
      <c r="F31">
        <f>VLOOKUP(Status[[#This Row],[EnrollmentID]],DB[],MATCH(Status[[#Headers],[ContactNumber]],DB[#Headers],0),0)</f>
        <v>9828812292</v>
      </c>
      <c r="G31">
        <f>VLOOKUP(Status[[#This Row],[EnrollmentID]],DB[],MATCH(Status[[#Headers],[OtherContact]],DB[#Headers],0),0)</f>
        <v>9887018802</v>
      </c>
      <c r="H31">
        <f>VLOOKUP(Status[[#This Row],[EnrollmentID]],DB[],MATCH(Status[[#Headers],[FathersContact]],DB[#Headers],0),0)</f>
        <v>9828812292</v>
      </c>
      <c r="I31">
        <f>VLOOKUP(Status[[#This Row],[EnrollmentID]],DB[],MATCH(Status[[#Headers],[MothersContact]],DB[#Headers],0),0)</f>
        <v>9887018802</v>
      </c>
      <c r="J31" t="str">
        <f>VLOOKUP(Status[[#This Row],[EnrollmentID]],DB[],MATCH(Status[[#Headers],[InstituteName]],DB[#Headers],0),0)</f>
        <v>Allen</v>
      </c>
      <c r="K31" t="str">
        <f>VLOOKUP(Status[[#This Row],[EnrollmentID]],DB[],MATCH(Status[[#Headers],[Course]],DB[#Headers],0),0)</f>
        <v>NEET</v>
      </c>
      <c r="L31" s="8">
        <f>VLOOKUP(Status[[#This Row],[EnrollmentID]],DB[],MATCH(Status[[#Headers],[Rent]],DB[#Headers],0),0)</f>
        <v>13300</v>
      </c>
      <c r="M31" s="8">
        <f>VLOOKUP(Status[[#This Row],[EnrollmentID]],DB[],MATCH(Status[[#Headers],[Deposit]],DB[#Headers],0),0)</f>
        <v>26600</v>
      </c>
      <c r="N31" s="14">
        <v>45596</v>
      </c>
      <c r="O31" s="14">
        <v>45596</v>
      </c>
      <c r="P31" s="14">
        <v>45596</v>
      </c>
      <c r="Q31">
        <v>4164.3</v>
      </c>
      <c r="R31">
        <v>0</v>
      </c>
    </row>
    <row r="32" spans="1:18" x14ac:dyDescent="0.25">
      <c r="A32" t="s">
        <v>71</v>
      </c>
      <c r="B32" t="s">
        <v>804</v>
      </c>
      <c r="C32" s="12">
        <v>2024031</v>
      </c>
      <c r="D32" s="9">
        <f>VLOOKUP(Status[[#This Row],[EnrollmentID]],DB[],MATCH(Status[[#Headers],[DateofAdmission]],DB[#Headers],0),0)</f>
        <v>44916</v>
      </c>
      <c r="E32" t="str">
        <f>VLOOKUP(Status[[#This Row],[EnrollmentID]],DB[],MATCH(Status[[#Headers],[Name]],DB[#Headers],0),0)</f>
        <v>Suyash Gurajar</v>
      </c>
      <c r="F32">
        <f>VLOOKUP(Status[[#This Row],[EnrollmentID]],DB[],MATCH(Status[[#Headers],[ContactNumber]],DB[#Headers],0),0)</f>
        <v>9413876751</v>
      </c>
      <c r="G32">
        <f>VLOOKUP(Status[[#This Row],[EnrollmentID]],DB[],MATCH(Status[[#Headers],[OtherContact]],DB[#Headers],0),0)</f>
        <v>9950220221</v>
      </c>
      <c r="H32">
        <f>VLOOKUP(Status[[#This Row],[EnrollmentID]],DB[],MATCH(Status[[#Headers],[FathersContact]],DB[#Headers],0),0)</f>
        <v>9839044812</v>
      </c>
      <c r="I32">
        <f>VLOOKUP(Status[[#This Row],[EnrollmentID]],DB[],MATCH(Status[[#Headers],[MothersContact]],DB[#Headers],0),0)</f>
        <v>0</v>
      </c>
      <c r="J32" t="str">
        <f>VLOOKUP(Status[[#This Row],[EnrollmentID]],DB[],MATCH(Status[[#Headers],[InstituteName]],DB[#Headers],0),0)</f>
        <v>Drishti</v>
      </c>
      <c r="K32" t="str">
        <f>VLOOKUP(Status[[#This Row],[EnrollmentID]],DB[],MATCH(Status[[#Headers],[Course]],DB[#Headers],0),0)</f>
        <v>IAS</v>
      </c>
      <c r="L32" s="8">
        <f>VLOOKUP(Status[[#This Row],[EnrollmentID]],DB[],MATCH(Status[[#Headers],[Rent]],DB[#Headers],0),0)</f>
        <v>13000</v>
      </c>
      <c r="M32" s="8">
        <f>VLOOKUP(Status[[#This Row],[EnrollmentID]],DB[],MATCH(Status[[#Headers],[Deposit]],DB[#Headers],0),0)</f>
        <v>26000</v>
      </c>
      <c r="N32" s="14">
        <v>45596</v>
      </c>
      <c r="O32" s="14">
        <v>45596</v>
      </c>
      <c r="P32" s="14">
        <v>45596</v>
      </c>
      <c r="Q32">
        <v>4516.8999999999996</v>
      </c>
      <c r="R32">
        <v>0</v>
      </c>
    </row>
    <row r="33" spans="1:18" x14ac:dyDescent="0.25">
      <c r="A33" t="s">
        <v>72</v>
      </c>
      <c r="B33" t="s">
        <v>804</v>
      </c>
      <c r="C33" s="12">
        <v>2024032</v>
      </c>
      <c r="D33" s="9">
        <f>VLOOKUP(Status[[#This Row],[EnrollmentID]],DB[],MATCH(Status[[#Headers],[DateofAdmission]],DB[#Headers],0),0)</f>
        <v>45372</v>
      </c>
      <c r="E33" t="str">
        <f>VLOOKUP(Status[[#This Row],[EnrollmentID]],DB[],MATCH(Status[[#Headers],[Name]],DB[#Headers],0),0)</f>
        <v>Ratan Raj Jain</v>
      </c>
      <c r="F33">
        <f>VLOOKUP(Status[[#This Row],[EnrollmentID]],DB[],MATCH(Status[[#Headers],[ContactNumber]],DB[#Headers],0),0)</f>
        <v>9414338056</v>
      </c>
      <c r="G33">
        <f>VLOOKUP(Status[[#This Row],[EnrollmentID]],DB[],MATCH(Status[[#Headers],[OtherContact]],DB[#Headers],0),0)</f>
        <v>9667216768</v>
      </c>
      <c r="H33">
        <f>VLOOKUP(Status[[#This Row],[EnrollmentID]],DB[],MATCH(Status[[#Headers],[FathersContact]],DB[#Headers],0),0)</f>
        <v>9414338056</v>
      </c>
      <c r="I33">
        <f>VLOOKUP(Status[[#This Row],[EnrollmentID]],DB[],MATCH(Status[[#Headers],[MothersContact]],DB[#Headers],0),0)</f>
        <v>9667216768</v>
      </c>
      <c r="J33" t="str">
        <f>VLOOKUP(Status[[#This Row],[EnrollmentID]],DB[],MATCH(Status[[#Headers],[InstituteName]],DB[#Headers],0),0)</f>
        <v>Allen</v>
      </c>
      <c r="K33" t="str">
        <f>VLOOKUP(Status[[#This Row],[EnrollmentID]],DB[],MATCH(Status[[#Headers],[Course]],DB[#Headers],0),0)</f>
        <v>NEET</v>
      </c>
      <c r="L33" s="8">
        <f>VLOOKUP(Status[[#This Row],[EnrollmentID]],DB[],MATCH(Status[[#Headers],[Rent]],DB[#Headers],0),0)</f>
        <v>13300</v>
      </c>
      <c r="M33" s="8">
        <f>VLOOKUP(Status[[#This Row],[EnrollmentID]],DB[],MATCH(Status[[#Headers],[Deposit]],DB[#Headers],0),0)</f>
        <v>26600</v>
      </c>
      <c r="N33" s="14">
        <v>45596</v>
      </c>
      <c r="O33" s="14">
        <v>45596</v>
      </c>
      <c r="P33" s="14">
        <v>45596</v>
      </c>
      <c r="Q33">
        <v>4516.8999999999996</v>
      </c>
      <c r="R33">
        <v>0</v>
      </c>
    </row>
    <row r="34" spans="1:18" x14ac:dyDescent="0.25">
      <c r="A34" t="s">
        <v>73</v>
      </c>
      <c r="B34" t="s">
        <v>805</v>
      </c>
      <c r="C34" s="12">
        <v>2024033</v>
      </c>
      <c r="D34" s="9">
        <f>VLOOKUP(Status[[#This Row],[EnrollmentID]],DB[],MATCH(Status[[#Headers],[DateofAdmission]],DB[#Headers],0),0)</f>
        <v>45385</v>
      </c>
      <c r="E34" t="str">
        <f>VLOOKUP(Status[[#This Row],[EnrollmentID]],DB[],MATCH(Status[[#Headers],[Name]],DB[#Headers],0),0)</f>
        <v>Ruchir Choudhary</v>
      </c>
      <c r="F34">
        <f>VLOOKUP(Status[[#This Row],[EnrollmentID]],DB[],MATCH(Status[[#Headers],[ContactNumber]],DB[#Headers],0),0)</f>
        <v>8619819705</v>
      </c>
      <c r="G34">
        <f>VLOOKUP(Status[[#This Row],[EnrollmentID]],DB[],MATCH(Status[[#Headers],[OtherContact]],DB[#Headers],0),0)</f>
        <v>0</v>
      </c>
      <c r="H34">
        <f>VLOOKUP(Status[[#This Row],[EnrollmentID]],DB[],MATCH(Status[[#Headers],[FathersContact]],DB[#Headers],0),0)</f>
        <v>9414914805</v>
      </c>
      <c r="I34">
        <f>VLOOKUP(Status[[#This Row],[EnrollmentID]],DB[],MATCH(Status[[#Headers],[MothersContact]],DB[#Headers],0),0)</f>
        <v>9414584232</v>
      </c>
      <c r="J34" t="str">
        <f>VLOOKUP(Status[[#This Row],[EnrollmentID]],DB[],MATCH(Status[[#Headers],[InstituteName]],DB[#Headers],0),0)</f>
        <v>Allen</v>
      </c>
      <c r="K34" t="str">
        <f>VLOOKUP(Status[[#This Row],[EnrollmentID]],DB[],MATCH(Status[[#Headers],[Course]],DB[#Headers],0),0)</f>
        <v>NEET</v>
      </c>
      <c r="L34" s="8">
        <f>VLOOKUP(Status[[#This Row],[EnrollmentID]],DB[],MATCH(Status[[#Headers],[Rent]],DB[#Headers],0),0)</f>
        <v>13500</v>
      </c>
      <c r="M34" s="8">
        <f>VLOOKUP(Status[[#This Row],[EnrollmentID]],DB[],MATCH(Status[[#Headers],[Deposit]],DB[#Headers],0),0)</f>
        <v>27000</v>
      </c>
      <c r="N34" s="14">
        <v>45596</v>
      </c>
      <c r="O34" s="14">
        <v>45596</v>
      </c>
      <c r="P34" s="14">
        <v>45596</v>
      </c>
      <c r="Q34">
        <v>3757.4</v>
      </c>
      <c r="R34">
        <v>0</v>
      </c>
    </row>
    <row r="35" spans="1:18" x14ac:dyDescent="0.25">
      <c r="A35" t="s">
        <v>74</v>
      </c>
      <c r="B35" t="s">
        <v>805</v>
      </c>
      <c r="C35" s="12">
        <v>2024034</v>
      </c>
      <c r="D35" s="9">
        <f>VLOOKUP(Status[[#This Row],[EnrollmentID]],DB[],MATCH(Status[[#Headers],[DateofAdmission]],DB[#Headers],0),0)</f>
        <v>45378</v>
      </c>
      <c r="E35" t="str">
        <f>VLOOKUP(Status[[#This Row],[EnrollmentID]],DB[],MATCH(Status[[#Headers],[Name]],DB[#Headers],0),0)</f>
        <v>Parag Pitaliya</v>
      </c>
      <c r="F35">
        <f>VLOOKUP(Status[[#This Row],[EnrollmentID]],DB[],MATCH(Status[[#Headers],[ContactNumber]],DB[#Headers],0),0)</f>
        <v>9376380356</v>
      </c>
      <c r="G35">
        <f>VLOOKUP(Status[[#This Row],[EnrollmentID]],DB[],MATCH(Status[[#Headers],[OtherContact]],DB[#Headers],0),0)</f>
        <v>0</v>
      </c>
      <c r="H35">
        <f>VLOOKUP(Status[[#This Row],[EnrollmentID]],DB[],MATCH(Status[[#Headers],[FathersContact]],DB[#Headers],0),0)</f>
        <v>9413380356</v>
      </c>
      <c r="I35">
        <f>VLOOKUP(Status[[#This Row],[EnrollmentID]],DB[],MATCH(Status[[#Headers],[MothersContact]],DB[#Headers],0),0)</f>
        <v>9461857800</v>
      </c>
      <c r="J35" t="str">
        <f>VLOOKUP(Status[[#This Row],[EnrollmentID]],DB[],MATCH(Status[[#Headers],[InstituteName]],DB[#Headers],0),0)</f>
        <v>Allen</v>
      </c>
      <c r="K35" t="str">
        <f>VLOOKUP(Status[[#This Row],[EnrollmentID]],DB[],MATCH(Status[[#Headers],[Course]],DB[#Headers],0),0)</f>
        <v>NEET</v>
      </c>
      <c r="L35" s="8">
        <f>VLOOKUP(Status[[#This Row],[EnrollmentID]],DB[],MATCH(Status[[#Headers],[Rent]],DB[#Headers],0),0)</f>
        <v>13300</v>
      </c>
      <c r="M35" s="8">
        <f>VLOOKUP(Status[[#This Row],[EnrollmentID]],DB[],MATCH(Status[[#Headers],[Deposit]],DB[#Headers],0),0)</f>
        <v>26600</v>
      </c>
      <c r="N35" s="14">
        <v>45596</v>
      </c>
      <c r="O35" s="14">
        <v>45596</v>
      </c>
      <c r="P35" s="14">
        <v>45596</v>
      </c>
      <c r="Q35">
        <v>3757.4</v>
      </c>
      <c r="R35">
        <v>0</v>
      </c>
    </row>
    <row r="36" spans="1:18" x14ac:dyDescent="0.25">
      <c r="A36" t="s">
        <v>75</v>
      </c>
      <c r="B36" t="s">
        <v>806</v>
      </c>
      <c r="C36" s="12">
        <v>2024035</v>
      </c>
      <c r="D36" s="9">
        <f>VLOOKUP(Status[[#This Row],[EnrollmentID]],DB[],MATCH(Status[[#Headers],[DateofAdmission]],DB[#Headers],0),0)</f>
        <v>45017</v>
      </c>
      <c r="E36" t="str">
        <f>VLOOKUP(Status[[#This Row],[EnrollmentID]],DB[],MATCH(Status[[#Headers],[Name]],DB[#Headers],0),0)</f>
        <v>Jaivardhan Choudhary</v>
      </c>
      <c r="F36">
        <f>VLOOKUP(Status[[#This Row],[EnrollmentID]],DB[],MATCH(Status[[#Headers],[ContactNumber]],DB[#Headers],0),0)</f>
        <v>7627082580</v>
      </c>
      <c r="G36">
        <f>VLOOKUP(Status[[#This Row],[EnrollmentID]],DB[],MATCH(Status[[#Headers],[OtherContact]],DB[#Headers],0),0)</f>
        <v>0</v>
      </c>
      <c r="H36">
        <f>VLOOKUP(Status[[#This Row],[EnrollmentID]],DB[],MATCH(Status[[#Headers],[FathersContact]],DB[#Headers],0),0)</f>
        <v>9571679908</v>
      </c>
      <c r="I36">
        <f>VLOOKUP(Status[[#This Row],[EnrollmentID]],DB[],MATCH(Status[[#Headers],[MothersContact]],DB[#Headers],0),0)</f>
        <v>9462182807</v>
      </c>
      <c r="J36" t="str">
        <f>VLOOKUP(Status[[#This Row],[EnrollmentID]],DB[],MATCH(Status[[#Headers],[InstituteName]],DB[#Headers],0),0)</f>
        <v>Aakash Institute</v>
      </c>
      <c r="K36" t="str">
        <f>VLOOKUP(Status[[#This Row],[EnrollmentID]],DB[],MATCH(Status[[#Headers],[Course]],DB[#Headers],0),0)</f>
        <v>NEET</v>
      </c>
      <c r="L36" s="8">
        <f>VLOOKUP(Status[[#This Row],[EnrollmentID]],DB[],MATCH(Status[[#Headers],[Rent]],DB[#Headers],0),0)</f>
        <v>13000</v>
      </c>
      <c r="M36" s="8">
        <f>VLOOKUP(Status[[#This Row],[EnrollmentID]],DB[],MATCH(Status[[#Headers],[Deposit]],DB[#Headers],0),0)</f>
        <v>26000</v>
      </c>
      <c r="N36" s="14">
        <v>45596</v>
      </c>
      <c r="O36" s="14">
        <v>45596</v>
      </c>
      <c r="P36" s="14">
        <v>45596</v>
      </c>
      <c r="Q36">
        <v>4083.2</v>
      </c>
      <c r="R36">
        <v>0</v>
      </c>
    </row>
    <row r="37" spans="1:18" x14ac:dyDescent="0.25">
      <c r="A37" t="s">
        <v>76</v>
      </c>
      <c r="B37" t="s">
        <v>806</v>
      </c>
      <c r="C37" s="12">
        <v>2024036</v>
      </c>
      <c r="D37" s="9">
        <f>VLOOKUP(Status[[#This Row],[EnrollmentID]],DB[],MATCH(Status[[#Headers],[DateofAdmission]],DB[#Headers],0),0)</f>
        <v>45375</v>
      </c>
      <c r="E37" t="str">
        <f>VLOOKUP(Status[[#This Row],[EnrollmentID]],DB[],MATCH(Status[[#Headers],[Name]],DB[#Headers],0),0)</f>
        <v>Siddarth Katta</v>
      </c>
      <c r="F37">
        <f>VLOOKUP(Status[[#This Row],[EnrollmentID]],DB[],MATCH(Status[[#Headers],[ContactNumber]],DB[#Headers],0),0)</f>
        <v>9509183437</v>
      </c>
      <c r="G37">
        <f>VLOOKUP(Status[[#This Row],[EnrollmentID]],DB[],MATCH(Status[[#Headers],[OtherContact]],DB[#Headers],0),0)</f>
        <v>0</v>
      </c>
      <c r="H37">
        <f>VLOOKUP(Status[[#This Row],[EnrollmentID]],DB[],MATCH(Status[[#Headers],[FathersContact]],DB[#Headers],0),0)</f>
        <v>9461844288</v>
      </c>
      <c r="I37">
        <f>VLOOKUP(Status[[#This Row],[EnrollmentID]],DB[],MATCH(Status[[#Headers],[MothersContact]],DB[#Headers],0),0)</f>
        <v>9461779503</v>
      </c>
      <c r="J37" t="str">
        <f>VLOOKUP(Status[[#This Row],[EnrollmentID]],DB[],MATCH(Status[[#Headers],[InstituteName]],DB[#Headers],0),0)</f>
        <v>Aakash Institute</v>
      </c>
      <c r="K37" t="str">
        <f>VLOOKUP(Status[[#This Row],[EnrollmentID]],DB[],MATCH(Status[[#Headers],[Course]],DB[#Headers],0),0)</f>
        <v>NEET</v>
      </c>
      <c r="L37" s="8">
        <f>VLOOKUP(Status[[#This Row],[EnrollmentID]],DB[],MATCH(Status[[#Headers],[Rent]],DB[#Headers],0),0)</f>
        <v>13500</v>
      </c>
      <c r="M37" s="8">
        <f>VLOOKUP(Status[[#This Row],[EnrollmentID]],DB[],MATCH(Status[[#Headers],[Deposit]],DB[#Headers],0),0)</f>
        <v>27000</v>
      </c>
      <c r="N37" s="14">
        <v>45596</v>
      </c>
      <c r="O37" s="14">
        <v>45596</v>
      </c>
      <c r="P37" s="14">
        <v>45596</v>
      </c>
      <c r="Q37">
        <v>4083.2</v>
      </c>
      <c r="R37">
        <v>0</v>
      </c>
    </row>
    <row r="38" spans="1:18" x14ac:dyDescent="0.25">
      <c r="A38" t="s">
        <v>77</v>
      </c>
      <c r="B38" t="s">
        <v>807</v>
      </c>
      <c r="C38" s="12">
        <v>2024037</v>
      </c>
      <c r="D38" s="9">
        <f>VLOOKUP(Status[[#This Row],[EnrollmentID]],DB[],MATCH(Status[[#Headers],[DateofAdmission]],DB[#Headers],0),0)</f>
        <v>45460</v>
      </c>
      <c r="E38" t="str">
        <f>VLOOKUP(Status[[#This Row],[EnrollmentID]],DB[],MATCH(Status[[#Headers],[Name]],DB[#Headers],0),0)</f>
        <v>Gopal Soni</v>
      </c>
      <c r="F38">
        <f>VLOOKUP(Status[[#This Row],[EnrollmentID]],DB[],MATCH(Status[[#Headers],[ContactNumber]],DB[#Headers],0),0)</f>
        <v>9358718195</v>
      </c>
      <c r="G38">
        <f>VLOOKUP(Status[[#This Row],[EnrollmentID]],DB[],MATCH(Status[[#Headers],[OtherContact]],DB[#Headers],0),0)</f>
        <v>0</v>
      </c>
      <c r="H38">
        <f>VLOOKUP(Status[[#This Row],[EnrollmentID]],DB[],MATCH(Status[[#Headers],[FathersContact]],DB[#Headers],0),0)</f>
        <v>9828210887</v>
      </c>
      <c r="I38">
        <f>VLOOKUP(Status[[#This Row],[EnrollmentID]],DB[],MATCH(Status[[#Headers],[MothersContact]],DB[#Headers],0),0)</f>
        <v>0</v>
      </c>
      <c r="J38" t="str">
        <f>VLOOKUP(Status[[#This Row],[EnrollmentID]],DB[],MATCH(Status[[#Headers],[InstituteName]],DB[#Headers],0),0)</f>
        <v xml:space="preserve">Narayana </v>
      </c>
      <c r="K38" t="str">
        <f>VLOOKUP(Status[[#This Row],[EnrollmentID]],DB[],MATCH(Status[[#Headers],[Course]],DB[#Headers],0),0)</f>
        <v>NEET</v>
      </c>
      <c r="L38" s="8">
        <f>VLOOKUP(Status[[#This Row],[EnrollmentID]],DB[],MATCH(Status[[#Headers],[Rent]],DB[#Headers],0),0)</f>
        <v>13500</v>
      </c>
      <c r="M38" s="8">
        <f>VLOOKUP(Status[[#This Row],[EnrollmentID]],DB[],MATCH(Status[[#Headers],[Deposit]],DB[#Headers],0),0)</f>
        <v>27000</v>
      </c>
      <c r="N38" s="14">
        <v>45596</v>
      </c>
      <c r="O38" s="14">
        <v>45596</v>
      </c>
      <c r="P38" s="14">
        <v>45596</v>
      </c>
      <c r="Q38">
        <v>3964.2</v>
      </c>
      <c r="R38">
        <v>0</v>
      </c>
    </row>
    <row r="39" spans="1:18" x14ac:dyDescent="0.25">
      <c r="A39" t="s">
        <v>78</v>
      </c>
      <c r="B39" t="s">
        <v>807</v>
      </c>
      <c r="C39" s="12">
        <v>2024038</v>
      </c>
      <c r="D39" s="9">
        <f>VLOOKUP(Status[[#This Row],[EnrollmentID]],DB[],MATCH(Status[[#Headers],[DateofAdmission]],DB[#Headers],0),0)</f>
        <v>45450</v>
      </c>
      <c r="E39" t="str">
        <f>VLOOKUP(Status[[#This Row],[EnrollmentID]],DB[],MATCH(Status[[#Headers],[Name]],DB[#Headers],0),0)</f>
        <v>Vivek Khandelwal</v>
      </c>
      <c r="F39">
        <f>VLOOKUP(Status[[#This Row],[EnrollmentID]],DB[],MATCH(Status[[#Headers],[ContactNumber]],DB[#Headers],0),0)</f>
        <v>9983060937</v>
      </c>
      <c r="G39">
        <f>VLOOKUP(Status[[#This Row],[EnrollmentID]],DB[],MATCH(Status[[#Headers],[OtherContact]],DB[#Headers],0),0)</f>
        <v>9887755312</v>
      </c>
      <c r="H39">
        <f>VLOOKUP(Status[[#This Row],[EnrollmentID]],DB[],MATCH(Status[[#Headers],[FathersContact]],DB[#Headers],0),0)</f>
        <v>0</v>
      </c>
      <c r="I39">
        <f>VLOOKUP(Status[[#This Row],[EnrollmentID]],DB[],MATCH(Status[[#Headers],[MothersContact]],DB[#Headers],0),0)</f>
        <v>9785902310</v>
      </c>
      <c r="J39" t="str">
        <f>VLOOKUP(Status[[#This Row],[EnrollmentID]],DB[],MATCH(Status[[#Headers],[InstituteName]],DB[#Headers],0),0)</f>
        <v xml:space="preserve">Narayana </v>
      </c>
      <c r="K39" t="str">
        <f>VLOOKUP(Status[[#This Row],[EnrollmentID]],DB[],MATCH(Status[[#Headers],[Course]],DB[#Headers],0),0)</f>
        <v>NEET</v>
      </c>
      <c r="L39" s="8">
        <f>VLOOKUP(Status[[#This Row],[EnrollmentID]],DB[],MATCH(Status[[#Headers],[Rent]],DB[#Headers],0),0)</f>
        <v>13300</v>
      </c>
      <c r="M39" s="8">
        <f>VLOOKUP(Status[[#This Row],[EnrollmentID]],DB[],MATCH(Status[[#Headers],[Deposit]],DB[#Headers],0),0)</f>
        <v>26600</v>
      </c>
      <c r="N39" s="14">
        <v>45596</v>
      </c>
      <c r="O39" s="14">
        <v>45596</v>
      </c>
      <c r="P39" s="14">
        <v>45596</v>
      </c>
      <c r="Q39">
        <v>3964.2</v>
      </c>
      <c r="R39">
        <v>0</v>
      </c>
    </row>
    <row r="40" spans="1:18" x14ac:dyDescent="0.25">
      <c r="A40" t="s">
        <v>79</v>
      </c>
      <c r="B40" t="s">
        <v>808</v>
      </c>
      <c r="C40" s="12">
        <v>2024039</v>
      </c>
      <c r="D40" s="9">
        <f>VLOOKUP(Status[[#This Row],[EnrollmentID]],DB[],MATCH(Status[[#Headers],[DateofAdmission]],DB[#Headers],0),0)</f>
        <v>45396</v>
      </c>
      <c r="E40" t="str">
        <f>VLOOKUP(Status[[#This Row],[EnrollmentID]],DB[],MATCH(Status[[#Headers],[Name]],DB[#Headers],0),0)</f>
        <v>Vivek kumar Meena</v>
      </c>
      <c r="F40">
        <f>VLOOKUP(Status[[#This Row],[EnrollmentID]],DB[],MATCH(Status[[#Headers],[ContactNumber]],DB[#Headers],0),0)</f>
        <v>9460295594</v>
      </c>
      <c r="G40">
        <f>VLOOKUP(Status[[#This Row],[EnrollmentID]],DB[],MATCH(Status[[#Headers],[OtherContact]],DB[#Headers],0),0)</f>
        <v>6375536318</v>
      </c>
      <c r="H40">
        <f>VLOOKUP(Status[[#This Row],[EnrollmentID]],DB[],MATCH(Status[[#Headers],[FathersContact]],DB[#Headers],0),0)</f>
        <v>9004415444</v>
      </c>
      <c r="I40">
        <f>VLOOKUP(Status[[#This Row],[EnrollmentID]],DB[],MATCH(Status[[#Headers],[MothersContact]],DB[#Headers],0),0)</f>
        <v>0</v>
      </c>
      <c r="J40" t="str">
        <f>VLOOKUP(Status[[#This Row],[EnrollmentID]],DB[],MATCH(Status[[#Headers],[InstituteName]],DB[#Headers],0),0)</f>
        <v>PW</v>
      </c>
      <c r="K40" t="str">
        <f>VLOOKUP(Status[[#This Row],[EnrollmentID]],DB[],MATCH(Status[[#Headers],[Course]],DB[#Headers],0),0)</f>
        <v>NEET</v>
      </c>
      <c r="L40" s="8">
        <f>VLOOKUP(Status[[#This Row],[EnrollmentID]],DB[],MATCH(Status[[#Headers],[Rent]],DB[#Headers],0),0)</f>
        <v>12500</v>
      </c>
      <c r="M40" s="8">
        <f>VLOOKUP(Status[[#This Row],[EnrollmentID]],DB[],MATCH(Status[[#Headers],[Deposit]],DB[#Headers],0),0)</f>
        <v>25000</v>
      </c>
      <c r="N40" s="14">
        <v>45596</v>
      </c>
      <c r="O40" s="14">
        <v>45596</v>
      </c>
      <c r="P40" s="14">
        <v>45596</v>
      </c>
      <c r="Q40">
        <v>2883.9</v>
      </c>
      <c r="R40">
        <v>0</v>
      </c>
    </row>
    <row r="41" spans="1:18" x14ac:dyDescent="0.25">
      <c r="A41" t="s">
        <v>80</v>
      </c>
      <c r="B41" t="s">
        <v>808</v>
      </c>
      <c r="C41" s="12">
        <v>2024040</v>
      </c>
      <c r="D41" s="9">
        <f>VLOOKUP(Status[[#This Row],[EnrollmentID]],DB[],MATCH(Status[[#Headers],[DateofAdmission]],DB[#Headers],0),0)</f>
        <v>45380</v>
      </c>
      <c r="E41" t="str">
        <f>VLOOKUP(Status[[#This Row],[EnrollmentID]],DB[],MATCH(Status[[#Headers],[Name]],DB[#Headers],0),0)</f>
        <v>Durgesh Kumar</v>
      </c>
      <c r="F41">
        <f>VLOOKUP(Status[[#This Row],[EnrollmentID]],DB[],MATCH(Status[[#Headers],[ContactNumber]],DB[#Headers],0),0)</f>
        <v>7033109484</v>
      </c>
      <c r="G41">
        <f>VLOOKUP(Status[[#This Row],[EnrollmentID]],DB[],MATCH(Status[[#Headers],[OtherContact]],DB[#Headers],0),0)</f>
        <v>0</v>
      </c>
      <c r="H41">
        <f>VLOOKUP(Status[[#This Row],[EnrollmentID]],DB[],MATCH(Status[[#Headers],[FathersContact]],DB[#Headers],0),0)</f>
        <v>8579001817</v>
      </c>
      <c r="I41">
        <f>VLOOKUP(Status[[#This Row],[EnrollmentID]],DB[],MATCH(Status[[#Headers],[MothersContact]],DB[#Headers],0),0)</f>
        <v>7352745356</v>
      </c>
      <c r="J41" t="str">
        <f>VLOOKUP(Status[[#This Row],[EnrollmentID]],DB[],MATCH(Status[[#Headers],[InstituteName]],DB[#Headers],0),0)</f>
        <v>Allen</v>
      </c>
      <c r="K41" t="str">
        <f>VLOOKUP(Status[[#This Row],[EnrollmentID]],DB[],MATCH(Status[[#Headers],[Course]],DB[#Headers],0),0)</f>
        <v>JEE</v>
      </c>
      <c r="L41" s="8">
        <f>VLOOKUP(Status[[#This Row],[EnrollmentID]],DB[],MATCH(Status[[#Headers],[Rent]],DB[#Headers],0),0)</f>
        <v>12500</v>
      </c>
      <c r="M41" s="8">
        <f>VLOOKUP(Status[[#This Row],[EnrollmentID]],DB[],MATCH(Status[[#Headers],[Deposit]],DB[#Headers],0),0)</f>
        <v>25000</v>
      </c>
      <c r="N41" s="14">
        <v>45596</v>
      </c>
      <c r="O41" s="14">
        <v>45596</v>
      </c>
      <c r="P41" s="14">
        <v>45596</v>
      </c>
      <c r="Q41">
        <v>2883.9</v>
      </c>
      <c r="R41">
        <v>0</v>
      </c>
    </row>
    <row r="42" spans="1:18" x14ac:dyDescent="0.25">
      <c r="A42" t="s">
        <v>81</v>
      </c>
      <c r="B42" t="s">
        <v>809</v>
      </c>
      <c r="C42" s="12">
        <v>2024041</v>
      </c>
      <c r="D42" s="9">
        <f>VLOOKUP(Status[[#This Row],[EnrollmentID]],DB[],MATCH(Status[[#Headers],[DateofAdmission]],DB[#Headers],0),0)</f>
        <v>45395</v>
      </c>
      <c r="E42" t="str">
        <f>VLOOKUP(Status[[#This Row],[EnrollmentID]],DB[],MATCH(Status[[#Headers],[Name]],DB[#Headers],0),0)</f>
        <v>Madhav Mittal</v>
      </c>
      <c r="F42">
        <f>VLOOKUP(Status[[#This Row],[EnrollmentID]],DB[],MATCH(Status[[#Headers],[ContactNumber]],DB[#Headers],0),0)</f>
        <v>9571795080</v>
      </c>
      <c r="G42">
        <f>VLOOKUP(Status[[#This Row],[EnrollmentID]],DB[],MATCH(Status[[#Headers],[OtherContact]],DB[#Headers],0),0)</f>
        <v>0</v>
      </c>
      <c r="H42">
        <f>VLOOKUP(Status[[#This Row],[EnrollmentID]],DB[],MATCH(Status[[#Headers],[FathersContact]],DB[#Headers],0),0)</f>
        <v>9667295080</v>
      </c>
      <c r="I42">
        <f>VLOOKUP(Status[[#This Row],[EnrollmentID]],DB[],MATCH(Status[[#Headers],[MothersContact]],DB[#Headers],0),0)</f>
        <v>7374934405</v>
      </c>
      <c r="J42" t="str">
        <f>VLOOKUP(Status[[#This Row],[EnrollmentID]],DB[],MATCH(Status[[#Headers],[InstituteName]],DB[#Headers],0),0)</f>
        <v>GCI</v>
      </c>
      <c r="K42">
        <f>VLOOKUP(Status[[#This Row],[EnrollmentID]],DB[],MATCH(Status[[#Headers],[Course]],DB[#Headers],0),0)</f>
        <v>0</v>
      </c>
      <c r="L42" s="8">
        <f>VLOOKUP(Status[[#This Row],[EnrollmentID]],DB[],MATCH(Status[[#Headers],[Rent]],DB[#Headers],0),0)</f>
        <v>11500</v>
      </c>
      <c r="M42" s="8">
        <f>VLOOKUP(Status[[#This Row],[EnrollmentID]],DB[],MATCH(Status[[#Headers],[Deposit]],DB[#Headers],0),0)</f>
        <v>23000</v>
      </c>
      <c r="N42" s="14">
        <v>45596</v>
      </c>
      <c r="O42" s="14">
        <v>45596</v>
      </c>
      <c r="P42" s="14">
        <v>45596</v>
      </c>
      <c r="Q42">
        <v>3618.1</v>
      </c>
      <c r="R42">
        <v>0</v>
      </c>
    </row>
    <row r="43" spans="1:18" x14ac:dyDescent="0.25">
      <c r="A43" t="s">
        <v>82</v>
      </c>
      <c r="B43" t="s">
        <v>809</v>
      </c>
      <c r="C43" s="12">
        <v>2024042</v>
      </c>
      <c r="D43" s="9">
        <f>VLOOKUP(Status[[#This Row],[EnrollmentID]],DB[],MATCH(Status[[#Headers],[DateofAdmission]],DB[#Headers],0),0)</f>
        <v>45395</v>
      </c>
      <c r="E43" t="str">
        <f>VLOOKUP(Status[[#This Row],[EnrollmentID]],DB[],MATCH(Status[[#Headers],[Name]],DB[#Headers],0),0)</f>
        <v>Govind Mittal</v>
      </c>
      <c r="F43">
        <f>VLOOKUP(Status[[#This Row],[EnrollmentID]],DB[],MATCH(Status[[#Headers],[ContactNumber]],DB[#Headers],0),0)</f>
        <v>9602698952</v>
      </c>
      <c r="G43">
        <f>VLOOKUP(Status[[#This Row],[EnrollmentID]],DB[],MATCH(Status[[#Headers],[OtherContact]],DB[#Headers],0),0)</f>
        <v>0</v>
      </c>
      <c r="H43">
        <f>VLOOKUP(Status[[#This Row],[EnrollmentID]],DB[],MATCH(Status[[#Headers],[FathersContact]],DB[#Headers],0),0)</f>
        <v>7378298952</v>
      </c>
      <c r="I43">
        <f>VLOOKUP(Status[[#This Row],[EnrollmentID]],DB[],MATCH(Status[[#Headers],[MothersContact]],DB[#Headers],0),0)</f>
        <v>7877286738</v>
      </c>
      <c r="J43" t="str">
        <f>VLOOKUP(Status[[#This Row],[EnrollmentID]],DB[],MATCH(Status[[#Headers],[InstituteName]],DB[#Headers],0),0)</f>
        <v>GCI</v>
      </c>
      <c r="K43">
        <f>VLOOKUP(Status[[#This Row],[EnrollmentID]],DB[],MATCH(Status[[#Headers],[Course]],DB[#Headers],0),0)</f>
        <v>0</v>
      </c>
      <c r="L43" s="8">
        <f>VLOOKUP(Status[[#This Row],[EnrollmentID]],DB[],MATCH(Status[[#Headers],[Rent]],DB[#Headers],0),0)</f>
        <v>11500</v>
      </c>
      <c r="M43" s="8">
        <f>VLOOKUP(Status[[#This Row],[EnrollmentID]],DB[],MATCH(Status[[#Headers],[Deposit]],DB[#Headers],0),0)</f>
        <v>23000</v>
      </c>
      <c r="N43" s="14">
        <v>45596</v>
      </c>
      <c r="O43" s="14">
        <v>45596</v>
      </c>
      <c r="P43" s="14">
        <v>45596</v>
      </c>
      <c r="Q43">
        <v>3618.1</v>
      </c>
      <c r="R43">
        <v>0</v>
      </c>
    </row>
    <row r="44" spans="1:18" x14ac:dyDescent="0.25">
      <c r="A44" t="s">
        <v>83</v>
      </c>
      <c r="B44" t="s">
        <v>810</v>
      </c>
      <c r="C44" s="12">
        <v>2024043</v>
      </c>
      <c r="D44" s="9">
        <f>VLOOKUP(Status[[#This Row],[EnrollmentID]],DB[],MATCH(Status[[#Headers],[DateofAdmission]],DB[#Headers],0),0)</f>
        <v>45529</v>
      </c>
      <c r="E44" t="str">
        <f>VLOOKUP(Status[[#This Row],[EnrollmentID]],DB[],MATCH(Status[[#Headers],[Name]],DB[#Headers],0),0)</f>
        <v>Aditya Pratap Singh</v>
      </c>
      <c r="F44">
        <f>VLOOKUP(Status[[#This Row],[EnrollmentID]],DB[],MATCH(Status[[#Headers],[ContactNumber]],DB[#Headers],0),0)</f>
        <v>9587324498</v>
      </c>
      <c r="G44">
        <f>VLOOKUP(Status[[#This Row],[EnrollmentID]],DB[],MATCH(Status[[#Headers],[OtherContact]],DB[#Headers],0),0)</f>
        <v>0</v>
      </c>
      <c r="H44">
        <f>VLOOKUP(Status[[#This Row],[EnrollmentID]],DB[],MATCH(Status[[#Headers],[FathersContact]],DB[#Headers],0),0)</f>
        <v>9772394498</v>
      </c>
      <c r="I44">
        <f>VLOOKUP(Status[[#This Row],[EnrollmentID]],DB[],MATCH(Status[[#Headers],[MothersContact]],DB[#Headers],0),0)</f>
        <v>8824743446</v>
      </c>
      <c r="J44" t="str">
        <f>VLOOKUP(Status[[#This Row],[EnrollmentID]],DB[],MATCH(Status[[#Headers],[InstituteName]],DB[#Headers],0),0)</f>
        <v>Spring Board Acadamy</v>
      </c>
      <c r="K44" t="str">
        <f>VLOOKUP(Status[[#This Row],[EnrollmentID]],DB[],MATCH(Status[[#Headers],[Course]],DB[#Headers],0),0)</f>
        <v>RAS</v>
      </c>
      <c r="L44" s="8">
        <f>VLOOKUP(Status[[#This Row],[EnrollmentID]],DB[],MATCH(Status[[#Headers],[Rent]],DB[#Headers],0),0)</f>
        <v>10900</v>
      </c>
      <c r="M44" s="8">
        <f>VLOOKUP(Status[[#This Row],[EnrollmentID]],DB[],MATCH(Status[[#Headers],[Deposit]],DB[#Headers],0),0)</f>
        <v>21800</v>
      </c>
      <c r="N44" s="14">
        <v>45596</v>
      </c>
      <c r="O44" s="14">
        <v>45596</v>
      </c>
      <c r="P44" s="14">
        <v>45596</v>
      </c>
      <c r="Q44">
        <v>5021</v>
      </c>
      <c r="R44">
        <v>0</v>
      </c>
    </row>
    <row r="45" spans="1:18" x14ac:dyDescent="0.25">
      <c r="A45" t="s">
        <v>84</v>
      </c>
      <c r="B45" t="s">
        <v>810</v>
      </c>
      <c r="C45" s="12">
        <v>2024044</v>
      </c>
      <c r="D45" s="9">
        <f>VLOOKUP(Status[[#This Row],[EnrollmentID]],DB[],MATCH(Status[[#Headers],[DateofAdmission]],DB[#Headers],0),0)</f>
        <v>45530</v>
      </c>
      <c r="E45" t="str">
        <f>VLOOKUP(Status[[#This Row],[EnrollmentID]],DB[],MATCH(Status[[#Headers],[Name]],DB[#Headers],0),0)</f>
        <v>Deepanshu jat</v>
      </c>
      <c r="F45">
        <f>VLOOKUP(Status[[#This Row],[EnrollmentID]],DB[],MATCH(Status[[#Headers],[ContactNumber]],DB[#Headers],0),0)</f>
        <v>9351813093</v>
      </c>
      <c r="G45">
        <f>VLOOKUP(Status[[#This Row],[EnrollmentID]],DB[],MATCH(Status[[#Headers],[OtherContact]],DB[#Headers],0),0)</f>
        <v>0</v>
      </c>
      <c r="H45">
        <f>VLOOKUP(Status[[#This Row],[EnrollmentID]],DB[],MATCH(Status[[#Headers],[FathersContact]],DB[#Headers],0),0)</f>
        <v>7665692301</v>
      </c>
      <c r="I45">
        <f>VLOOKUP(Status[[#This Row],[EnrollmentID]],DB[],MATCH(Status[[#Headers],[MothersContact]],DB[#Headers],0),0)</f>
        <v>8078695920</v>
      </c>
      <c r="J45" t="str">
        <f>VLOOKUP(Status[[#This Row],[EnrollmentID]],DB[],MATCH(Status[[#Headers],[InstituteName]],DB[#Headers],0),0)</f>
        <v>Parishkar Collage of Global Excellence</v>
      </c>
      <c r="K45" t="str">
        <f>VLOOKUP(Status[[#This Row],[EnrollmentID]],DB[],MATCH(Status[[#Headers],[Course]],DB[#Headers],0),0)</f>
        <v>Bsc Bed.</v>
      </c>
      <c r="L45" s="8">
        <f>VLOOKUP(Status[[#This Row],[EnrollmentID]],DB[],MATCH(Status[[#Headers],[Rent]],DB[#Headers],0),0)</f>
        <v>11000</v>
      </c>
      <c r="M45" s="8">
        <f>VLOOKUP(Status[[#This Row],[EnrollmentID]],DB[],MATCH(Status[[#Headers],[Deposit]],DB[#Headers],0),0)</f>
        <v>22000</v>
      </c>
      <c r="N45" s="14">
        <v>45596</v>
      </c>
      <c r="O45" s="14">
        <v>45596</v>
      </c>
      <c r="P45" s="14">
        <v>45596</v>
      </c>
      <c r="Q45">
        <v>5021</v>
      </c>
      <c r="R45">
        <v>0</v>
      </c>
    </row>
    <row r="46" spans="1:18" x14ac:dyDescent="0.25">
      <c r="A46" t="s">
        <v>85</v>
      </c>
      <c r="B46" t="s">
        <v>810</v>
      </c>
      <c r="C46" s="12">
        <v>2024045</v>
      </c>
      <c r="D46" s="9">
        <f>VLOOKUP(Status[[#This Row],[EnrollmentID]],DB[],MATCH(Status[[#Headers],[DateofAdmission]],DB[#Headers],0),0)</f>
        <v>45441</v>
      </c>
      <c r="E46" t="str">
        <f>VLOOKUP(Status[[#This Row],[EnrollmentID]],DB[],MATCH(Status[[#Headers],[Name]],DB[#Headers],0),0)</f>
        <v>Mohit Choudhary</v>
      </c>
      <c r="F46">
        <f>VLOOKUP(Status[[#This Row],[EnrollmentID]],DB[],MATCH(Status[[#Headers],[ContactNumber]],DB[#Headers],0),0)</f>
        <v>8302355033</v>
      </c>
      <c r="G46">
        <f>VLOOKUP(Status[[#This Row],[EnrollmentID]],DB[],MATCH(Status[[#Headers],[OtherContact]],DB[#Headers],0),0)</f>
        <v>0</v>
      </c>
      <c r="H46">
        <f>VLOOKUP(Status[[#This Row],[EnrollmentID]],DB[],MATCH(Status[[#Headers],[FathersContact]],DB[#Headers],0),0)</f>
        <v>7014239365</v>
      </c>
      <c r="I46">
        <f>VLOOKUP(Status[[#This Row],[EnrollmentID]],DB[],MATCH(Status[[#Headers],[MothersContact]],DB[#Headers],0),0)</f>
        <v>9672992682</v>
      </c>
      <c r="J46" t="str">
        <f>VLOOKUP(Status[[#This Row],[EnrollmentID]],DB[],MATCH(Status[[#Headers],[InstituteName]],DB[#Headers],0),0)</f>
        <v>PW</v>
      </c>
      <c r="K46" t="str">
        <f>VLOOKUP(Status[[#This Row],[EnrollmentID]],DB[],MATCH(Status[[#Headers],[Course]],DB[#Headers],0),0)</f>
        <v>NEET</v>
      </c>
      <c r="L46" s="8">
        <f>VLOOKUP(Status[[#This Row],[EnrollmentID]],DB[],MATCH(Status[[#Headers],[Rent]],DB[#Headers],0),0)</f>
        <v>10000</v>
      </c>
      <c r="M46" s="8">
        <f>VLOOKUP(Status[[#This Row],[EnrollmentID]],DB[],MATCH(Status[[#Headers],[Deposit]],DB[#Headers],0),0)</f>
        <v>20000</v>
      </c>
      <c r="N46" s="14">
        <v>45596</v>
      </c>
      <c r="O46" s="14">
        <v>45596</v>
      </c>
      <c r="P46" s="14">
        <v>45596</v>
      </c>
      <c r="Q46">
        <v>5021</v>
      </c>
      <c r="R46">
        <v>0</v>
      </c>
    </row>
    <row r="47" spans="1:18" x14ac:dyDescent="0.25">
      <c r="A47" t="s">
        <v>86</v>
      </c>
      <c r="B47" t="s">
        <v>811</v>
      </c>
      <c r="C47" s="12">
        <v>2024046</v>
      </c>
      <c r="D47" s="9">
        <f>VLOOKUP(Status[[#This Row],[EnrollmentID]],DB[],MATCH(Status[[#Headers],[DateofAdmission]],DB[#Headers],0),0)</f>
        <v>45393</v>
      </c>
      <c r="E47" t="str">
        <f>VLOOKUP(Status[[#This Row],[EnrollmentID]],DB[],MATCH(Status[[#Headers],[Name]],DB[#Headers],0),0)</f>
        <v>Aarav Jain</v>
      </c>
      <c r="F47">
        <f>VLOOKUP(Status[[#This Row],[EnrollmentID]],DB[],MATCH(Status[[#Headers],[ContactNumber]],DB[#Headers],0),0)</f>
        <v>6367518687</v>
      </c>
      <c r="G47">
        <f>VLOOKUP(Status[[#This Row],[EnrollmentID]],DB[],MATCH(Status[[#Headers],[OtherContact]],DB[#Headers],0),0)</f>
        <v>6367518687</v>
      </c>
      <c r="H47">
        <f>VLOOKUP(Status[[#This Row],[EnrollmentID]],DB[],MATCH(Status[[#Headers],[FathersContact]],DB[#Headers],0),0)</f>
        <v>7239883103</v>
      </c>
      <c r="I47">
        <f>VLOOKUP(Status[[#This Row],[EnrollmentID]],DB[],MATCH(Status[[#Headers],[MothersContact]],DB[#Headers],0),0)</f>
        <v>7425865162</v>
      </c>
      <c r="J47" t="str">
        <f>VLOOKUP(Status[[#This Row],[EnrollmentID]],DB[],MATCH(Status[[#Headers],[InstituteName]],DB[#Headers],0),0)</f>
        <v>PW</v>
      </c>
      <c r="K47" t="str">
        <f>VLOOKUP(Status[[#This Row],[EnrollmentID]],DB[],MATCH(Status[[#Headers],[Course]],DB[#Headers],0),0)</f>
        <v>IIT - JEE</v>
      </c>
      <c r="L47" s="8">
        <f>VLOOKUP(Status[[#This Row],[EnrollmentID]],DB[],MATCH(Status[[#Headers],[Rent]],DB[#Headers],0),0)</f>
        <v>11950</v>
      </c>
      <c r="M47" s="8">
        <f>VLOOKUP(Status[[#This Row],[EnrollmentID]],DB[],MATCH(Status[[#Headers],[Deposit]],DB[#Headers],0),0)</f>
        <v>23900</v>
      </c>
      <c r="N47" s="14">
        <v>45596</v>
      </c>
      <c r="O47" s="14">
        <v>45596</v>
      </c>
      <c r="P47" s="14">
        <v>45596</v>
      </c>
      <c r="Q47">
        <v>2901</v>
      </c>
      <c r="R47">
        <v>0</v>
      </c>
    </row>
    <row r="48" spans="1:18" x14ac:dyDescent="0.25">
      <c r="A48" t="s">
        <v>87</v>
      </c>
      <c r="B48" t="s">
        <v>811</v>
      </c>
      <c r="C48" s="12">
        <v>2024047</v>
      </c>
      <c r="D48" s="9">
        <f>VLOOKUP(Status[[#This Row],[EnrollmentID]],DB[],MATCH(Status[[#Headers],[DateofAdmission]],DB[#Headers],0),0)</f>
        <v>45535</v>
      </c>
      <c r="E48" t="str">
        <f>VLOOKUP(Status[[#This Row],[EnrollmentID]],DB[],MATCH(Status[[#Headers],[Name]],DB[#Headers],0),0)</f>
        <v>Siddharth patel</v>
      </c>
      <c r="F48">
        <f>VLOOKUP(Status[[#This Row],[EnrollmentID]],DB[],MATCH(Status[[#Headers],[ContactNumber]],DB[#Headers],0),0)</f>
        <v>9588248544</v>
      </c>
      <c r="G48">
        <f>VLOOKUP(Status[[#This Row],[EnrollmentID]],DB[],MATCH(Status[[#Headers],[OtherContact]],DB[#Headers],0),0)</f>
        <v>0</v>
      </c>
      <c r="H48">
        <f>VLOOKUP(Status[[#This Row],[EnrollmentID]],DB[],MATCH(Status[[#Headers],[FathersContact]],DB[#Headers],0),0)</f>
        <v>9001818593</v>
      </c>
      <c r="I48">
        <f>VLOOKUP(Status[[#This Row],[EnrollmentID]],DB[],MATCH(Status[[#Headers],[MothersContact]],DB[#Headers],0),0)</f>
        <v>9414674518</v>
      </c>
      <c r="J48" t="str">
        <f>VLOOKUP(Status[[#This Row],[EnrollmentID]],DB[],MATCH(Status[[#Headers],[InstituteName]],DB[#Headers],0),0)</f>
        <v>PW</v>
      </c>
      <c r="K48" t="str">
        <f>VLOOKUP(Status[[#This Row],[EnrollmentID]],DB[],MATCH(Status[[#Headers],[Course]],DB[#Headers],0),0)</f>
        <v>JEE</v>
      </c>
      <c r="L48" s="8">
        <f>VLOOKUP(Status[[#This Row],[EnrollmentID]],DB[],MATCH(Status[[#Headers],[Rent]],DB[#Headers],0),0)</f>
        <v>12500</v>
      </c>
      <c r="M48" s="8">
        <f>VLOOKUP(Status[[#This Row],[EnrollmentID]],DB[],MATCH(Status[[#Headers],[Deposit]],DB[#Headers],0),0)</f>
        <v>25000</v>
      </c>
      <c r="N48" s="14">
        <v>45596</v>
      </c>
      <c r="O48" s="14">
        <v>45596</v>
      </c>
      <c r="P48" s="14">
        <v>45596</v>
      </c>
      <c r="Q48">
        <v>2901</v>
      </c>
      <c r="R48">
        <v>0</v>
      </c>
    </row>
    <row r="49" spans="1:18" x14ac:dyDescent="0.25">
      <c r="A49" t="s">
        <v>88</v>
      </c>
      <c r="B49" t="s">
        <v>767</v>
      </c>
      <c r="C49" s="12">
        <v>2024048</v>
      </c>
      <c r="D49" s="9">
        <f>VLOOKUP(Status[[#This Row],[EnrollmentID]],DB[],MATCH(Status[[#Headers],[DateofAdmission]],DB[#Headers],0),0)</f>
        <v>45506</v>
      </c>
      <c r="E49" t="str">
        <f>VLOOKUP(Status[[#This Row],[EnrollmentID]],DB[],MATCH(Status[[#Headers],[Name]],DB[#Headers],0),0)</f>
        <v>Ravi Chhangani</v>
      </c>
      <c r="F49">
        <f>VLOOKUP(Status[[#This Row],[EnrollmentID]],DB[],MATCH(Status[[#Headers],[ContactNumber]],DB[#Headers],0),0)</f>
        <v>9664035695</v>
      </c>
      <c r="G49">
        <f>VLOOKUP(Status[[#This Row],[EnrollmentID]],DB[],MATCH(Status[[#Headers],[OtherContact]],DB[#Headers],0),0)</f>
        <v>9929970540</v>
      </c>
      <c r="H49">
        <f>VLOOKUP(Status[[#This Row],[EnrollmentID]],DB[],MATCH(Status[[#Headers],[FathersContact]],DB[#Headers],0),0)</f>
        <v>9413560540</v>
      </c>
      <c r="I49">
        <f>VLOOKUP(Status[[#This Row],[EnrollmentID]],DB[],MATCH(Status[[#Headers],[MothersContact]],DB[#Headers],0),0)</f>
        <v>6375326556</v>
      </c>
      <c r="J49" t="str">
        <f>VLOOKUP(Status[[#This Row],[EnrollmentID]],DB[],MATCH(Status[[#Headers],[InstituteName]],DB[#Headers],0),0)</f>
        <v>Allen</v>
      </c>
      <c r="K49" t="str">
        <f>VLOOKUP(Status[[#This Row],[EnrollmentID]],DB[],MATCH(Status[[#Headers],[Course]],DB[#Headers],0),0)</f>
        <v>NEET</v>
      </c>
      <c r="L49" s="8">
        <f>VLOOKUP(Status[[#This Row],[EnrollmentID]],DB[],MATCH(Status[[#Headers],[Rent]],DB[#Headers],0),0)</f>
        <v>12000</v>
      </c>
      <c r="M49" s="8">
        <f>VLOOKUP(Status[[#This Row],[EnrollmentID]],DB[],MATCH(Status[[#Headers],[Deposit]],DB[#Headers],0),0)</f>
        <v>24000</v>
      </c>
      <c r="N49" s="14">
        <v>45596</v>
      </c>
      <c r="O49" s="14">
        <v>45596</v>
      </c>
      <c r="P49" s="14">
        <v>45596</v>
      </c>
      <c r="Q49">
        <v>3558.2</v>
      </c>
      <c r="R49">
        <v>0</v>
      </c>
    </row>
    <row r="50" spans="1:18" x14ac:dyDescent="0.25">
      <c r="A50" t="s">
        <v>89</v>
      </c>
      <c r="B50" t="s">
        <v>767</v>
      </c>
      <c r="C50" s="12"/>
      <c r="D50" s="9"/>
      <c r="L50" s="8"/>
      <c r="M50" s="8"/>
      <c r="N50" s="14"/>
      <c r="O50" s="14"/>
      <c r="P50" s="14"/>
      <c r="Q50">
        <v>3558.2</v>
      </c>
    </row>
    <row r="51" spans="1:18" x14ac:dyDescent="0.25">
      <c r="A51" t="s">
        <v>90</v>
      </c>
      <c r="B51" t="s">
        <v>768</v>
      </c>
      <c r="C51" s="12">
        <v>2024050</v>
      </c>
      <c r="D51" s="9">
        <f>VLOOKUP(Status[[#This Row],[EnrollmentID]],DB[],MATCH(Status[[#Headers],[DateofAdmission]],DB[#Headers],0),0)</f>
        <v>45136</v>
      </c>
      <c r="E51" t="str">
        <f>VLOOKUP(Status[[#This Row],[EnrollmentID]],DB[],MATCH(Status[[#Headers],[Name]],DB[#Headers],0),0)</f>
        <v>Tanmay Sachdeva</v>
      </c>
      <c r="F51">
        <f>VLOOKUP(Status[[#This Row],[EnrollmentID]],DB[],MATCH(Status[[#Headers],[ContactNumber]],DB[#Headers],0),0)</f>
        <v>9829524309</v>
      </c>
      <c r="G51">
        <f>VLOOKUP(Status[[#This Row],[EnrollmentID]],DB[],MATCH(Status[[#Headers],[OtherContact]],DB[#Headers],0),0)</f>
        <v>0</v>
      </c>
      <c r="H51">
        <f>VLOOKUP(Status[[#This Row],[EnrollmentID]],DB[],MATCH(Status[[#Headers],[FathersContact]],DB[#Headers],0),0)</f>
        <v>9414261478</v>
      </c>
      <c r="I51">
        <f>VLOOKUP(Status[[#This Row],[EnrollmentID]],DB[],MATCH(Status[[#Headers],[MothersContact]],DB[#Headers],0),0)</f>
        <v>6375750291</v>
      </c>
      <c r="J51" t="str">
        <f>VLOOKUP(Status[[#This Row],[EnrollmentID]],DB[],MATCH(Status[[#Headers],[InstituteName]],DB[#Headers],0),0)</f>
        <v>KD Campus</v>
      </c>
      <c r="K51" t="str">
        <f>VLOOKUP(Status[[#This Row],[EnrollmentID]],DB[],MATCH(Status[[#Headers],[Course]],DB[#Headers],0),0)</f>
        <v>SSC</v>
      </c>
      <c r="L51" s="8">
        <f>VLOOKUP(Status[[#This Row],[EnrollmentID]],DB[],MATCH(Status[[#Headers],[Rent]],DB[#Headers],0),0)</f>
        <v>12000</v>
      </c>
      <c r="M51" s="8">
        <f>VLOOKUP(Status[[#This Row],[EnrollmentID]],DB[],MATCH(Status[[#Headers],[Deposit]],DB[#Headers],0),0)</f>
        <v>24000</v>
      </c>
      <c r="N51" s="14">
        <v>45596</v>
      </c>
      <c r="O51" s="14">
        <v>45596</v>
      </c>
      <c r="P51" s="14">
        <v>45596</v>
      </c>
      <c r="Q51">
        <v>2844.8</v>
      </c>
      <c r="R51">
        <v>0</v>
      </c>
    </row>
    <row r="52" spans="1:18" x14ac:dyDescent="0.25">
      <c r="A52" t="s">
        <v>91</v>
      </c>
      <c r="B52" t="s">
        <v>768</v>
      </c>
      <c r="C52" s="12">
        <v>2024051</v>
      </c>
      <c r="D52" s="9">
        <f>VLOOKUP(Status[[#This Row],[EnrollmentID]],DB[],MATCH(Status[[#Headers],[DateofAdmission]],DB[#Headers],0),0)</f>
        <v>45522</v>
      </c>
      <c r="E52" t="str">
        <f>VLOOKUP(Status[[#This Row],[EnrollmentID]],DB[],MATCH(Status[[#Headers],[Name]],DB[#Headers],0),0)</f>
        <v>Rahul Ganguly</v>
      </c>
      <c r="F52">
        <f>VLOOKUP(Status[[#This Row],[EnrollmentID]],DB[],MATCH(Status[[#Headers],[ContactNumber]],DB[#Headers],0),0)</f>
        <v>7976781581</v>
      </c>
      <c r="G52">
        <f>VLOOKUP(Status[[#This Row],[EnrollmentID]],DB[],MATCH(Status[[#Headers],[OtherContact]],DB[#Headers],0),0)</f>
        <v>0</v>
      </c>
      <c r="H52">
        <f>VLOOKUP(Status[[#This Row],[EnrollmentID]],DB[],MATCH(Status[[#Headers],[FathersContact]],DB[#Headers],0),0)</f>
        <v>9602847739</v>
      </c>
      <c r="I52">
        <f>VLOOKUP(Status[[#This Row],[EnrollmentID]],DB[],MATCH(Status[[#Headers],[MothersContact]],DB[#Headers],0),0)</f>
        <v>9462452976</v>
      </c>
      <c r="J52" t="str">
        <f>VLOOKUP(Status[[#This Row],[EnrollmentID]],DB[],MATCH(Status[[#Headers],[InstituteName]],DB[#Headers],0),0)</f>
        <v>Aakash Institute</v>
      </c>
      <c r="K52" t="str">
        <f>VLOOKUP(Status[[#This Row],[EnrollmentID]],DB[],MATCH(Status[[#Headers],[Course]],DB[#Headers],0),0)</f>
        <v>NEET</v>
      </c>
      <c r="L52" s="8">
        <f>VLOOKUP(Status[[#This Row],[EnrollmentID]],DB[],MATCH(Status[[#Headers],[Rent]],DB[#Headers],0),0)</f>
        <v>12500</v>
      </c>
      <c r="M52" s="8">
        <f>VLOOKUP(Status[[#This Row],[EnrollmentID]],DB[],MATCH(Status[[#Headers],[Deposit]],DB[#Headers],0),0)</f>
        <v>25000</v>
      </c>
      <c r="N52" s="14">
        <v>45596</v>
      </c>
      <c r="O52" s="14">
        <v>45596</v>
      </c>
      <c r="P52" s="14">
        <v>45596</v>
      </c>
      <c r="Q52">
        <v>2844.8</v>
      </c>
      <c r="R52">
        <v>0</v>
      </c>
    </row>
    <row r="53" spans="1:18" x14ac:dyDescent="0.25">
      <c r="A53" t="s">
        <v>92</v>
      </c>
      <c r="B53" t="s">
        <v>769</v>
      </c>
      <c r="C53" s="12">
        <v>2024052</v>
      </c>
      <c r="D53" s="9">
        <f>VLOOKUP(Status[[#This Row],[EnrollmentID]],DB[],MATCH(Status[[#Headers],[DateofAdmission]],DB[#Headers],0),0)</f>
        <v>45535</v>
      </c>
      <c r="E53" t="str">
        <f>VLOOKUP(Status[[#This Row],[EnrollmentID]],DB[],MATCH(Status[[#Headers],[Name]],DB[#Headers],0),0)</f>
        <v>Shivansh Joshi</v>
      </c>
      <c r="F53">
        <f>VLOOKUP(Status[[#This Row],[EnrollmentID]],DB[],MATCH(Status[[#Headers],[ContactNumber]],DB[#Headers],0),0)</f>
        <v>9602930189</v>
      </c>
      <c r="G53">
        <f>VLOOKUP(Status[[#This Row],[EnrollmentID]],DB[],MATCH(Status[[#Headers],[OtherContact]],DB[#Headers],0),0)</f>
        <v>0</v>
      </c>
      <c r="H53">
        <f>VLOOKUP(Status[[#This Row],[EnrollmentID]],DB[],MATCH(Status[[#Headers],[FathersContact]],DB[#Headers],0),0)</f>
        <v>0</v>
      </c>
      <c r="I53">
        <f>VLOOKUP(Status[[#This Row],[EnrollmentID]],DB[],MATCH(Status[[#Headers],[MothersContact]],DB[#Headers],0),0)</f>
        <v>0</v>
      </c>
      <c r="J53">
        <f>VLOOKUP(Status[[#This Row],[EnrollmentID]],DB[],MATCH(Status[[#Headers],[InstituteName]],DB[#Headers],0),0)</f>
        <v>0</v>
      </c>
      <c r="K53">
        <f>VLOOKUP(Status[[#This Row],[EnrollmentID]],DB[],MATCH(Status[[#Headers],[Course]],DB[#Headers],0),0)</f>
        <v>0</v>
      </c>
      <c r="L53" s="8">
        <f>VLOOKUP(Status[[#This Row],[EnrollmentID]],DB[],MATCH(Status[[#Headers],[Rent]],DB[#Headers],0),0)</f>
        <v>12500</v>
      </c>
      <c r="M53" s="8">
        <f>VLOOKUP(Status[[#This Row],[EnrollmentID]],DB[],MATCH(Status[[#Headers],[Deposit]],DB[#Headers],0),0)</f>
        <v>25000</v>
      </c>
      <c r="N53" s="14">
        <v>45596</v>
      </c>
      <c r="O53" s="14">
        <v>45596</v>
      </c>
      <c r="P53" s="14">
        <v>45596</v>
      </c>
      <c r="Q53">
        <v>2827.6</v>
      </c>
      <c r="R53">
        <v>0</v>
      </c>
    </row>
    <row r="54" spans="1:18" x14ac:dyDescent="0.25">
      <c r="A54" t="s">
        <v>93</v>
      </c>
      <c r="B54" t="s">
        <v>769</v>
      </c>
      <c r="C54" s="12"/>
      <c r="D54" s="9"/>
      <c r="L54" s="8"/>
      <c r="M54" s="8"/>
      <c r="N54" s="14"/>
      <c r="O54" s="14"/>
      <c r="P54" s="14"/>
      <c r="Q54">
        <v>2827.6</v>
      </c>
    </row>
    <row r="55" spans="1:18" x14ac:dyDescent="0.25">
      <c r="A55" t="s">
        <v>94</v>
      </c>
      <c r="B55" t="s">
        <v>770</v>
      </c>
      <c r="C55" s="12">
        <v>2024053</v>
      </c>
      <c r="D55" s="9">
        <f>VLOOKUP(Status[[#This Row],[EnrollmentID]],DB[],MATCH(Status[[#Headers],[DateofAdmission]],DB[#Headers],0),0)</f>
        <v>45418</v>
      </c>
      <c r="E55" t="str">
        <f>VLOOKUP(Status[[#This Row],[EnrollmentID]],DB[],MATCH(Status[[#Headers],[Name]],DB[#Headers],0),0)</f>
        <v>Daksh Vashistha</v>
      </c>
      <c r="F55">
        <f>VLOOKUP(Status[[#This Row],[EnrollmentID]],DB[],MATCH(Status[[#Headers],[ContactNumber]],DB[#Headers],0),0)</f>
        <v>7424800858</v>
      </c>
      <c r="G55">
        <f>VLOOKUP(Status[[#This Row],[EnrollmentID]],DB[],MATCH(Status[[#Headers],[OtherContact]],DB[#Headers],0),0)</f>
        <v>9261184053</v>
      </c>
      <c r="H55">
        <f>VLOOKUP(Status[[#This Row],[EnrollmentID]],DB[],MATCH(Status[[#Headers],[FathersContact]],DB[#Headers],0),0)</f>
        <v>9982607161</v>
      </c>
      <c r="I55">
        <f>VLOOKUP(Status[[#This Row],[EnrollmentID]],DB[],MATCH(Status[[#Headers],[MothersContact]],DB[#Headers],0),0)</f>
        <v>9261184053</v>
      </c>
      <c r="J55" t="str">
        <f>VLOOKUP(Status[[#This Row],[EnrollmentID]],DB[],MATCH(Status[[#Headers],[InstituteName]],DB[#Headers],0),0)</f>
        <v xml:space="preserve">Narayana </v>
      </c>
      <c r="K55" t="str">
        <f>VLOOKUP(Status[[#This Row],[EnrollmentID]],DB[],MATCH(Status[[#Headers],[Course]],DB[#Headers],0),0)</f>
        <v xml:space="preserve">JEE  </v>
      </c>
      <c r="L55" s="8">
        <f>VLOOKUP(Status[[#This Row],[EnrollmentID]],DB[],MATCH(Status[[#Headers],[Rent]],DB[#Headers],0),0)</f>
        <v>13000</v>
      </c>
      <c r="M55" s="8">
        <f>VLOOKUP(Status[[#This Row],[EnrollmentID]],DB[],MATCH(Status[[#Headers],[Deposit]],DB[#Headers],0),0)</f>
        <v>26000</v>
      </c>
      <c r="N55" s="14">
        <v>45596</v>
      </c>
      <c r="O55" s="14">
        <v>45596</v>
      </c>
      <c r="P55" s="14">
        <v>45596</v>
      </c>
      <c r="Q55">
        <v>3970.3</v>
      </c>
      <c r="R55">
        <v>0</v>
      </c>
    </row>
    <row r="56" spans="1:18" x14ac:dyDescent="0.25">
      <c r="A56" t="s">
        <v>95</v>
      </c>
      <c r="B56" t="s">
        <v>770</v>
      </c>
      <c r="C56" s="12">
        <v>2024054</v>
      </c>
      <c r="D56" s="9">
        <f>VLOOKUP(Status[[#This Row],[EnrollmentID]],DB[],MATCH(Status[[#Headers],[DateofAdmission]],DB[#Headers],0),0)</f>
        <v>45386</v>
      </c>
      <c r="E56" t="str">
        <f>VLOOKUP(Status[[#This Row],[EnrollmentID]],DB[],MATCH(Status[[#Headers],[Name]],DB[#Headers],0),0)</f>
        <v>Aayush Meena</v>
      </c>
      <c r="F56">
        <f>VLOOKUP(Status[[#This Row],[EnrollmentID]],DB[],MATCH(Status[[#Headers],[ContactNumber]],DB[#Headers],0),0)</f>
        <v>9257232910</v>
      </c>
      <c r="G56">
        <f>VLOOKUP(Status[[#This Row],[EnrollmentID]],DB[],MATCH(Status[[#Headers],[OtherContact]],DB[#Headers],0),0)</f>
        <v>8005538006</v>
      </c>
      <c r="H56">
        <f>VLOOKUP(Status[[#This Row],[EnrollmentID]],DB[],MATCH(Status[[#Headers],[FathersContact]],DB[#Headers],0),0)</f>
        <v>9460032910</v>
      </c>
      <c r="I56">
        <f>VLOOKUP(Status[[#This Row],[EnrollmentID]],DB[],MATCH(Status[[#Headers],[MothersContact]],DB[#Headers],0),0)</f>
        <v>9529975166</v>
      </c>
      <c r="J56" t="str">
        <f>VLOOKUP(Status[[#This Row],[EnrollmentID]],DB[],MATCH(Status[[#Headers],[InstituteName]],DB[#Headers],0),0)</f>
        <v>Allen</v>
      </c>
      <c r="K56" t="str">
        <f>VLOOKUP(Status[[#This Row],[EnrollmentID]],DB[],MATCH(Status[[#Headers],[Course]],DB[#Headers],0),0)</f>
        <v>NEET</v>
      </c>
      <c r="L56" s="8">
        <f>VLOOKUP(Status[[#This Row],[EnrollmentID]],DB[],MATCH(Status[[#Headers],[Rent]],DB[#Headers],0),0)</f>
        <v>13000</v>
      </c>
      <c r="M56" s="8">
        <f>VLOOKUP(Status[[#This Row],[EnrollmentID]],DB[],MATCH(Status[[#Headers],[Deposit]],DB[#Headers],0),0)</f>
        <v>26000</v>
      </c>
      <c r="N56" s="14">
        <v>45596</v>
      </c>
      <c r="O56" s="14">
        <v>45596</v>
      </c>
      <c r="P56" s="14">
        <v>45596</v>
      </c>
      <c r="Q56">
        <v>3970.3</v>
      </c>
      <c r="R56">
        <v>0</v>
      </c>
    </row>
    <row r="57" spans="1:18" x14ac:dyDescent="0.25">
      <c r="A57" t="s">
        <v>96</v>
      </c>
      <c r="B57" t="s">
        <v>771</v>
      </c>
      <c r="C57" s="12">
        <v>2024055</v>
      </c>
      <c r="D57" s="9">
        <f>VLOOKUP(Status[[#This Row],[EnrollmentID]],DB[],MATCH(Status[[#Headers],[DateofAdmission]],DB[#Headers],0),0)</f>
        <v>45424</v>
      </c>
      <c r="E57" t="str">
        <f>VLOOKUP(Status[[#This Row],[EnrollmentID]],DB[],MATCH(Status[[#Headers],[Name]],DB[#Headers],0),0)</f>
        <v>Aayush Jain</v>
      </c>
      <c r="F57">
        <f>VLOOKUP(Status[[#This Row],[EnrollmentID]],DB[],MATCH(Status[[#Headers],[ContactNumber]],DB[#Headers],0),0)</f>
        <v>0</v>
      </c>
      <c r="G57">
        <f>VLOOKUP(Status[[#This Row],[EnrollmentID]],DB[],MATCH(Status[[#Headers],[OtherContact]],DB[#Headers],0),0)</f>
        <v>0</v>
      </c>
      <c r="H57">
        <f>VLOOKUP(Status[[#This Row],[EnrollmentID]],DB[],MATCH(Status[[#Headers],[FathersContact]],DB[#Headers],0),0)</f>
        <v>9214880490</v>
      </c>
      <c r="I57">
        <f>VLOOKUP(Status[[#This Row],[EnrollmentID]],DB[],MATCH(Status[[#Headers],[MothersContact]],DB[#Headers],0),0)</f>
        <v>0</v>
      </c>
      <c r="J57" t="str">
        <f>VLOOKUP(Status[[#This Row],[EnrollmentID]],DB[],MATCH(Status[[#Headers],[InstituteName]],DB[#Headers],0),0)</f>
        <v>Aakash Institute</v>
      </c>
      <c r="K57" t="str">
        <f>VLOOKUP(Status[[#This Row],[EnrollmentID]],DB[],MATCH(Status[[#Headers],[Course]],DB[#Headers],0),0)</f>
        <v>NEET</v>
      </c>
      <c r="L57" s="8">
        <f>VLOOKUP(Status[[#This Row],[EnrollmentID]],DB[],MATCH(Status[[#Headers],[Rent]],DB[#Headers],0),0)</f>
        <v>13000</v>
      </c>
      <c r="M57" s="8">
        <f>VLOOKUP(Status[[#This Row],[EnrollmentID]],DB[],MATCH(Status[[#Headers],[Deposit]],DB[#Headers],0),0)</f>
        <v>26000</v>
      </c>
      <c r="N57" s="14">
        <v>45596</v>
      </c>
      <c r="O57" s="14">
        <v>45596</v>
      </c>
      <c r="P57" s="14">
        <v>45596</v>
      </c>
      <c r="Q57">
        <v>5156.5</v>
      </c>
      <c r="R57">
        <v>0</v>
      </c>
    </row>
    <row r="58" spans="1:18" x14ac:dyDescent="0.25">
      <c r="A58" t="s">
        <v>97</v>
      </c>
      <c r="B58" t="s">
        <v>771</v>
      </c>
      <c r="C58" s="12">
        <v>2024056</v>
      </c>
      <c r="D58" s="9">
        <f>VLOOKUP(Status[[#This Row],[EnrollmentID]],DB[],MATCH(Status[[#Headers],[DateofAdmission]],DB[#Headers],0),0)</f>
        <v>45476</v>
      </c>
      <c r="E58" t="str">
        <f>VLOOKUP(Status[[#This Row],[EnrollmentID]],DB[],MATCH(Status[[#Headers],[Name]],DB[#Headers],0),0)</f>
        <v>Bhavya Jain</v>
      </c>
      <c r="F58">
        <f>VLOOKUP(Status[[#This Row],[EnrollmentID]],DB[],MATCH(Status[[#Headers],[ContactNumber]],DB[#Headers],0),0)</f>
        <v>9461231526</v>
      </c>
      <c r="G58">
        <f>VLOOKUP(Status[[#This Row],[EnrollmentID]],DB[],MATCH(Status[[#Headers],[OtherContact]],DB[#Headers],0),0)</f>
        <v>9001490325</v>
      </c>
      <c r="H58">
        <f>VLOOKUP(Status[[#This Row],[EnrollmentID]],DB[],MATCH(Status[[#Headers],[FathersContact]],DB[#Headers],0),0)</f>
        <v>9414102218</v>
      </c>
      <c r="I58">
        <f>VLOOKUP(Status[[#This Row],[EnrollmentID]],DB[],MATCH(Status[[#Headers],[MothersContact]],DB[#Headers],0),0)</f>
        <v>0</v>
      </c>
      <c r="J58" t="str">
        <f>VLOOKUP(Status[[#This Row],[EnrollmentID]],DB[],MATCH(Status[[#Headers],[InstituteName]],DB[#Headers],0),0)</f>
        <v>Utkarsh Classes</v>
      </c>
      <c r="K58" t="str">
        <f>VLOOKUP(Status[[#This Row],[EnrollmentID]],DB[],MATCH(Status[[#Headers],[Course]],DB[#Headers],0),0)</f>
        <v>2nd Grade</v>
      </c>
      <c r="L58" s="8">
        <f>VLOOKUP(Status[[#This Row],[EnrollmentID]],DB[],MATCH(Status[[#Headers],[Rent]],DB[#Headers],0),0)</f>
        <v>13500</v>
      </c>
      <c r="M58" s="8">
        <f>VLOOKUP(Status[[#This Row],[EnrollmentID]],DB[],MATCH(Status[[#Headers],[Deposit]],DB[#Headers],0),0)</f>
        <v>27000</v>
      </c>
      <c r="N58" s="14">
        <v>45596</v>
      </c>
      <c r="O58" s="14">
        <v>45596</v>
      </c>
      <c r="P58" s="14">
        <v>45596</v>
      </c>
      <c r="Q58">
        <v>5156.5</v>
      </c>
      <c r="R58">
        <v>0</v>
      </c>
    </row>
    <row r="59" spans="1:18" x14ac:dyDescent="0.25">
      <c r="A59" t="s">
        <v>98</v>
      </c>
      <c r="B59" t="s">
        <v>772</v>
      </c>
      <c r="C59" s="12">
        <v>2024057</v>
      </c>
      <c r="D59" s="9">
        <f>VLOOKUP(Status[[#This Row],[EnrollmentID]],DB[],MATCH(Status[[#Headers],[DateofAdmission]],DB[#Headers],0),0)</f>
        <v>45390</v>
      </c>
      <c r="E59" t="str">
        <f>VLOOKUP(Status[[#This Row],[EnrollmentID]],DB[],MATCH(Status[[#Headers],[Name]],DB[#Headers],0),0)</f>
        <v>Siddarth Sharma</v>
      </c>
      <c r="F59">
        <f>VLOOKUP(Status[[#This Row],[EnrollmentID]],DB[],MATCH(Status[[#Headers],[ContactNumber]],DB[#Headers],0),0)</f>
        <v>8854830408</v>
      </c>
      <c r="G59">
        <f>VLOOKUP(Status[[#This Row],[EnrollmentID]],DB[],MATCH(Status[[#Headers],[OtherContact]],DB[#Headers],0),0)</f>
        <v>0</v>
      </c>
      <c r="H59">
        <f>VLOOKUP(Status[[#This Row],[EnrollmentID]],DB[],MATCH(Status[[#Headers],[FathersContact]],DB[#Headers],0),0)</f>
        <v>9414930440</v>
      </c>
      <c r="I59">
        <f>VLOOKUP(Status[[#This Row],[EnrollmentID]],DB[],MATCH(Status[[#Headers],[MothersContact]],DB[#Headers],0),0)</f>
        <v>8005915765</v>
      </c>
      <c r="J59" t="str">
        <f>VLOOKUP(Status[[#This Row],[EnrollmentID]],DB[],MATCH(Status[[#Headers],[InstituteName]],DB[#Headers],0),0)</f>
        <v xml:space="preserve">Narayana </v>
      </c>
      <c r="K59" t="str">
        <f>VLOOKUP(Status[[#This Row],[EnrollmentID]],DB[],MATCH(Status[[#Headers],[Course]],DB[#Headers],0),0)</f>
        <v>NEET</v>
      </c>
      <c r="L59" s="8">
        <f>VLOOKUP(Status[[#This Row],[EnrollmentID]],DB[],MATCH(Status[[#Headers],[Rent]],DB[#Headers],0),0)</f>
        <v>12300</v>
      </c>
      <c r="M59" s="8">
        <f>VLOOKUP(Status[[#This Row],[EnrollmentID]],DB[],MATCH(Status[[#Headers],[Deposit]],DB[#Headers],0),0)</f>
        <v>24600</v>
      </c>
      <c r="N59" s="14">
        <v>45596</v>
      </c>
      <c r="O59" s="14">
        <v>45596</v>
      </c>
      <c r="P59" s="14">
        <v>45596</v>
      </c>
      <c r="Q59">
        <v>3427.7</v>
      </c>
      <c r="R59">
        <v>0</v>
      </c>
    </row>
    <row r="60" spans="1:18" x14ac:dyDescent="0.25">
      <c r="A60" t="s">
        <v>99</v>
      </c>
      <c r="B60" t="s">
        <v>772</v>
      </c>
      <c r="C60" s="12">
        <v>2024058</v>
      </c>
      <c r="D60" s="9">
        <f>VLOOKUP(Status[[#This Row],[EnrollmentID]],DB[],MATCH(Status[[#Headers],[DateofAdmission]],DB[#Headers],0),0)</f>
        <v>45520</v>
      </c>
      <c r="E60" t="str">
        <f>VLOOKUP(Status[[#This Row],[EnrollmentID]],DB[],MATCH(Status[[#Headers],[Name]],DB[#Headers],0),0)</f>
        <v>Dhruv Garg</v>
      </c>
      <c r="F60">
        <f>VLOOKUP(Status[[#This Row],[EnrollmentID]],DB[],MATCH(Status[[#Headers],[ContactNumber]],DB[#Headers],0),0)</f>
        <v>8769028549</v>
      </c>
      <c r="G60">
        <f>VLOOKUP(Status[[#This Row],[EnrollmentID]],DB[],MATCH(Status[[#Headers],[OtherContact]],DB[#Headers],0),0)</f>
        <v>0</v>
      </c>
      <c r="H60">
        <f>VLOOKUP(Status[[#This Row],[EnrollmentID]],DB[],MATCH(Status[[#Headers],[FathersContact]],DB[#Headers],0),0)</f>
        <v>9351791489</v>
      </c>
      <c r="I60">
        <f>VLOOKUP(Status[[#This Row],[EnrollmentID]],DB[],MATCH(Status[[#Headers],[MothersContact]],DB[#Headers],0),0)</f>
        <v>0</v>
      </c>
      <c r="J60" t="str">
        <f>VLOOKUP(Status[[#This Row],[EnrollmentID]],DB[],MATCH(Status[[#Headers],[InstituteName]],DB[#Headers],0),0)</f>
        <v xml:space="preserve">Manipal University </v>
      </c>
      <c r="K60" t="str">
        <f>VLOOKUP(Status[[#This Row],[EnrollmentID]],DB[],MATCH(Status[[#Headers],[Course]],DB[#Headers],0),0)</f>
        <v>BA (Hons) English</v>
      </c>
      <c r="L60" s="8">
        <f>VLOOKUP(Status[[#This Row],[EnrollmentID]],DB[],MATCH(Status[[#Headers],[Rent]],DB[#Headers],0),0)</f>
        <v>12200</v>
      </c>
      <c r="M60" s="8">
        <f>VLOOKUP(Status[[#This Row],[EnrollmentID]],DB[],MATCH(Status[[#Headers],[Deposit]],DB[#Headers],0),0)</f>
        <v>24400</v>
      </c>
      <c r="N60" s="14">
        <v>45596</v>
      </c>
      <c r="O60" s="14">
        <v>45596</v>
      </c>
      <c r="P60" s="14">
        <v>45596</v>
      </c>
      <c r="Q60">
        <v>3427.7</v>
      </c>
      <c r="R60">
        <v>0</v>
      </c>
    </row>
    <row r="61" spans="1:18" x14ac:dyDescent="0.25">
      <c r="A61" t="s">
        <v>100</v>
      </c>
      <c r="B61" t="s">
        <v>773</v>
      </c>
      <c r="C61" s="12">
        <v>2024059</v>
      </c>
      <c r="D61" s="9">
        <f>VLOOKUP(Status[[#This Row],[EnrollmentID]],DB[],MATCH(Status[[#Headers],[DateofAdmission]],DB[#Headers],0),0)</f>
        <v>45181</v>
      </c>
      <c r="E61" t="str">
        <f>VLOOKUP(Status[[#This Row],[EnrollmentID]],DB[],MATCH(Status[[#Headers],[Name]],DB[#Headers],0),0)</f>
        <v>Harshvardhan Singh</v>
      </c>
      <c r="F61">
        <f>VLOOKUP(Status[[#This Row],[EnrollmentID]],DB[],MATCH(Status[[#Headers],[ContactNumber]],DB[#Headers],0),0)</f>
        <v>8829849680</v>
      </c>
      <c r="G61">
        <f>VLOOKUP(Status[[#This Row],[EnrollmentID]],DB[],MATCH(Status[[#Headers],[OtherContact]],DB[#Headers],0),0)</f>
        <v>0</v>
      </c>
      <c r="H61">
        <f>VLOOKUP(Status[[#This Row],[EnrollmentID]],DB[],MATCH(Status[[#Headers],[FathersContact]],DB[#Headers],0),0)</f>
        <v>9001199680</v>
      </c>
      <c r="I61">
        <f>VLOOKUP(Status[[#This Row],[EnrollmentID]],DB[],MATCH(Status[[#Headers],[MothersContact]],DB[#Headers],0),0)</f>
        <v>9571909509</v>
      </c>
      <c r="J61" t="str">
        <f>VLOOKUP(Status[[#This Row],[EnrollmentID]],DB[],MATCH(Status[[#Headers],[InstituteName]],DB[#Headers],0),0)</f>
        <v>Aakash Institute</v>
      </c>
      <c r="K61" t="str">
        <f>VLOOKUP(Status[[#This Row],[EnrollmentID]],DB[],MATCH(Status[[#Headers],[Course]],DB[#Headers],0),0)</f>
        <v>NEET</v>
      </c>
      <c r="L61" s="8">
        <f>VLOOKUP(Status[[#This Row],[EnrollmentID]],DB[],MATCH(Status[[#Headers],[Rent]],DB[#Headers],0),0)</f>
        <v>12000</v>
      </c>
      <c r="M61" s="8">
        <f>VLOOKUP(Status[[#This Row],[EnrollmentID]],DB[],MATCH(Status[[#Headers],[Deposit]],DB[#Headers],0),0)</f>
        <v>24000</v>
      </c>
      <c r="N61" s="14">
        <v>45596</v>
      </c>
      <c r="O61" s="14">
        <v>45596</v>
      </c>
      <c r="P61" s="14">
        <v>45596</v>
      </c>
      <c r="Q61">
        <v>2599.6999999999998</v>
      </c>
      <c r="R61">
        <v>0</v>
      </c>
    </row>
    <row r="62" spans="1:18" x14ac:dyDescent="0.25">
      <c r="A62" t="s">
        <v>101</v>
      </c>
      <c r="B62" t="s">
        <v>773</v>
      </c>
      <c r="C62" s="12">
        <v>2024060</v>
      </c>
      <c r="D62" s="9">
        <f>VLOOKUP(Status[[#This Row],[EnrollmentID]],DB[],MATCH(Status[[#Headers],[DateofAdmission]],DB[#Headers],0),0)</f>
        <v>45423</v>
      </c>
      <c r="E62" t="str">
        <f>VLOOKUP(Status[[#This Row],[EnrollmentID]],DB[],MATCH(Status[[#Headers],[Name]],DB[#Headers],0),0)</f>
        <v>Hardik Bang</v>
      </c>
      <c r="F62">
        <f>VLOOKUP(Status[[#This Row],[EnrollmentID]],DB[],MATCH(Status[[#Headers],[ContactNumber]],DB[#Headers],0),0)</f>
        <v>0</v>
      </c>
      <c r="G62">
        <f>VLOOKUP(Status[[#This Row],[EnrollmentID]],DB[],MATCH(Status[[#Headers],[OtherContact]],DB[#Headers],0),0)</f>
        <v>0</v>
      </c>
      <c r="H62">
        <f>VLOOKUP(Status[[#This Row],[EnrollmentID]],DB[],MATCH(Status[[#Headers],[FathersContact]],DB[#Headers],0),0)</f>
        <v>9672713731</v>
      </c>
      <c r="I62">
        <f>VLOOKUP(Status[[#This Row],[EnrollmentID]],DB[],MATCH(Status[[#Headers],[MothersContact]],DB[#Headers],0),0)</f>
        <v>9828871830</v>
      </c>
      <c r="J62" t="str">
        <f>VLOOKUP(Status[[#This Row],[EnrollmentID]],DB[],MATCH(Status[[#Headers],[InstituteName]],DB[#Headers],0),0)</f>
        <v>Allen</v>
      </c>
      <c r="K62" t="str">
        <f>VLOOKUP(Status[[#This Row],[EnrollmentID]],DB[],MATCH(Status[[#Headers],[Course]],DB[#Headers],0),0)</f>
        <v>Jee - Main</v>
      </c>
      <c r="L62" s="8">
        <f>VLOOKUP(Status[[#This Row],[EnrollmentID]],DB[],MATCH(Status[[#Headers],[Rent]],DB[#Headers],0),0)</f>
        <v>12300</v>
      </c>
      <c r="M62" s="8">
        <f>VLOOKUP(Status[[#This Row],[EnrollmentID]],DB[],MATCH(Status[[#Headers],[Deposit]],DB[#Headers],0),0)</f>
        <v>24600</v>
      </c>
      <c r="N62" s="14">
        <v>45596</v>
      </c>
      <c r="O62" s="14">
        <v>45596</v>
      </c>
      <c r="P62" s="14">
        <v>45596</v>
      </c>
      <c r="Q62">
        <v>2599.6999999999998</v>
      </c>
      <c r="R62">
        <v>0</v>
      </c>
    </row>
    <row r="63" spans="1:18" x14ac:dyDescent="0.25">
      <c r="A63" t="s">
        <v>6</v>
      </c>
      <c r="B63" t="s">
        <v>774</v>
      </c>
      <c r="C63" s="12">
        <v>2024061</v>
      </c>
      <c r="D63" s="9">
        <f>VLOOKUP(Status[[#This Row],[EnrollmentID]],DB[],MATCH(Status[[#Headers],[DateofAdmission]],DB[#Headers],0),0)</f>
        <v>45393</v>
      </c>
      <c r="E63" t="str">
        <f>VLOOKUP(Status[[#This Row],[EnrollmentID]],DB[],MATCH(Status[[#Headers],[Name]],DB[#Headers],0),0)</f>
        <v>Argham Jain</v>
      </c>
      <c r="F63">
        <f>VLOOKUP(Status[[#This Row],[EnrollmentID]],DB[],MATCH(Status[[#Headers],[ContactNumber]],DB[#Headers],0),0)</f>
        <v>8696897382</v>
      </c>
      <c r="G63">
        <f>VLOOKUP(Status[[#This Row],[EnrollmentID]],DB[],MATCH(Status[[#Headers],[OtherContact]],DB[#Headers],0),0)</f>
        <v>9818755172</v>
      </c>
      <c r="H63">
        <f>VLOOKUP(Status[[#This Row],[EnrollmentID]],DB[],MATCH(Status[[#Headers],[FathersContact]],DB[#Headers],0),0)</f>
        <v>9214033223</v>
      </c>
      <c r="I63">
        <f>VLOOKUP(Status[[#This Row],[EnrollmentID]],DB[],MATCH(Status[[#Headers],[MothersContact]],DB[#Headers],0),0)</f>
        <v>9214523223</v>
      </c>
      <c r="J63" t="str">
        <f>VLOOKUP(Status[[#This Row],[EnrollmentID]],DB[],MATCH(Status[[#Headers],[InstituteName]],DB[#Headers],0),0)</f>
        <v>Allen</v>
      </c>
      <c r="K63" t="str">
        <f>VLOOKUP(Status[[#This Row],[EnrollmentID]],DB[],MATCH(Status[[#Headers],[Course]],DB[#Headers],0),0)</f>
        <v>NEET</v>
      </c>
      <c r="L63" s="8">
        <f>VLOOKUP(Status[[#This Row],[EnrollmentID]],DB[],MATCH(Status[[#Headers],[Rent]],DB[#Headers],0),0)</f>
        <v>13000</v>
      </c>
      <c r="M63" s="8">
        <f>VLOOKUP(Status[[#This Row],[EnrollmentID]],DB[],MATCH(Status[[#Headers],[Deposit]],DB[#Headers],0),0)</f>
        <v>26000</v>
      </c>
      <c r="N63" s="14">
        <v>45596</v>
      </c>
      <c r="O63" s="14">
        <v>45596</v>
      </c>
      <c r="P63" s="14">
        <v>45596</v>
      </c>
      <c r="Q63">
        <v>4827</v>
      </c>
      <c r="R63">
        <v>0</v>
      </c>
    </row>
    <row r="64" spans="1:18" x14ac:dyDescent="0.25">
      <c r="A64" t="s">
        <v>33</v>
      </c>
      <c r="B64" t="s">
        <v>774</v>
      </c>
      <c r="C64" s="12">
        <v>2024062</v>
      </c>
      <c r="D64" s="9">
        <f>VLOOKUP(Status[[#This Row],[EnrollmentID]],DB[],MATCH(Status[[#Headers],[DateofAdmission]],DB[#Headers],0),0)</f>
        <v>45424</v>
      </c>
      <c r="E64" t="str">
        <f>VLOOKUP(Status[[#This Row],[EnrollmentID]],DB[],MATCH(Status[[#Headers],[Name]],DB[#Headers],0),0)</f>
        <v>Gantavya Bansal</v>
      </c>
      <c r="F64">
        <f>VLOOKUP(Status[[#This Row],[EnrollmentID]],DB[],MATCH(Status[[#Headers],[ContactNumber]],DB[#Headers],0),0)</f>
        <v>9414379582</v>
      </c>
      <c r="G64">
        <f>VLOOKUP(Status[[#This Row],[EnrollmentID]],DB[],MATCH(Status[[#Headers],[OtherContact]],DB[#Headers],0),0)</f>
        <v>7850917172</v>
      </c>
      <c r="H64">
        <f>VLOOKUP(Status[[#This Row],[EnrollmentID]],DB[],MATCH(Status[[#Headers],[FathersContact]],DB[#Headers],0),0)</f>
        <v>8104458680</v>
      </c>
      <c r="I64">
        <f>VLOOKUP(Status[[#This Row],[EnrollmentID]],DB[],MATCH(Status[[#Headers],[MothersContact]],DB[#Headers],0),0)</f>
        <v>0</v>
      </c>
      <c r="J64" t="str">
        <f>VLOOKUP(Status[[#This Row],[EnrollmentID]],DB[],MATCH(Status[[#Headers],[InstituteName]],DB[#Headers],0),0)</f>
        <v>Allen</v>
      </c>
      <c r="K64" t="str">
        <f>VLOOKUP(Status[[#This Row],[EnrollmentID]],DB[],MATCH(Status[[#Headers],[Course]],DB[#Headers],0),0)</f>
        <v>NEET</v>
      </c>
      <c r="L64" s="8">
        <f>VLOOKUP(Status[[#This Row],[EnrollmentID]],DB[],MATCH(Status[[#Headers],[Rent]],DB[#Headers],0),0)</f>
        <v>13000</v>
      </c>
      <c r="M64" s="8">
        <f>VLOOKUP(Status[[#This Row],[EnrollmentID]],DB[],MATCH(Status[[#Headers],[Deposit]],DB[#Headers],0),0)</f>
        <v>26000</v>
      </c>
      <c r="N64" s="14">
        <v>45596</v>
      </c>
      <c r="O64" s="14">
        <v>45596</v>
      </c>
      <c r="P64" s="14">
        <v>45596</v>
      </c>
      <c r="Q64">
        <v>4827</v>
      </c>
      <c r="R64">
        <v>0</v>
      </c>
    </row>
    <row r="65" spans="1:18" x14ac:dyDescent="0.25">
      <c r="A65" t="s">
        <v>34</v>
      </c>
      <c r="B65" t="s">
        <v>775</v>
      </c>
      <c r="D65" s="9" t="e">
        <f>VLOOKUP(Status[[#This Row],[EnrollmentID]],DB[],MATCH(Status[[#Headers],[DateofAdmission]],DB[#Headers],0),0)</f>
        <v>#N/A</v>
      </c>
      <c r="E65" t="e">
        <f>VLOOKUP(Status[[#This Row],[EnrollmentID]],DB[],MATCH(Status[[#Headers],[Name]],DB[#Headers],0),0)</f>
        <v>#N/A</v>
      </c>
      <c r="F65" t="e">
        <f>VLOOKUP(Status[[#This Row],[EnrollmentID]],DB[],MATCH(Status[[#Headers],[ContactNumber]],DB[#Headers],0),0)</f>
        <v>#N/A</v>
      </c>
      <c r="G65" t="e">
        <f>VLOOKUP(Status[[#This Row],[EnrollmentID]],DB[],MATCH(Status[[#Headers],[OtherContact]],DB[#Headers],0),0)</f>
        <v>#N/A</v>
      </c>
      <c r="H65" t="e">
        <f>VLOOKUP(Status[[#This Row],[EnrollmentID]],DB[],MATCH(Status[[#Headers],[FathersContact]],DB[#Headers],0),0)</f>
        <v>#N/A</v>
      </c>
      <c r="I65" t="e">
        <f>VLOOKUP(Status[[#This Row],[EnrollmentID]],DB[],MATCH(Status[[#Headers],[MothersContact]],DB[#Headers],0),0)</f>
        <v>#N/A</v>
      </c>
      <c r="J65" t="e">
        <f>VLOOKUP(Status[[#This Row],[EnrollmentID]],DB[],MATCH(Status[[#Headers],[InstituteName]],DB[#Headers],0),0)</f>
        <v>#N/A</v>
      </c>
      <c r="K65" t="e">
        <f>VLOOKUP(Status[[#This Row],[EnrollmentID]],DB[],MATCH(Status[[#Headers],[Course]],DB[#Headers],0),0)</f>
        <v>#N/A</v>
      </c>
      <c r="L65" s="8" t="e">
        <f>VLOOKUP(Status[[#This Row],[EnrollmentID]],DB[],MATCH(Status[[#Headers],[Rent]],DB[#Headers],0),0)</f>
        <v>#N/A</v>
      </c>
      <c r="M65" s="8" t="e">
        <f>VLOOKUP(Status[[#This Row],[EnrollmentID]],DB[],MATCH(Status[[#Headers],[Deposit]],DB[#Headers],0),0)</f>
        <v>#N/A</v>
      </c>
      <c r="N65" s="14"/>
      <c r="O65" s="14"/>
      <c r="P65" s="14"/>
      <c r="Q65">
        <v>5433.2</v>
      </c>
    </row>
    <row r="66" spans="1:18" x14ac:dyDescent="0.25">
      <c r="A66" t="s">
        <v>35</v>
      </c>
      <c r="B66" t="s">
        <v>775</v>
      </c>
      <c r="C66">
        <v>2024063</v>
      </c>
      <c r="D66" s="9">
        <f>VLOOKUP(Status[[#This Row],[EnrollmentID]],DB[],MATCH(Status[[#Headers],[DateofAdmission]],DB[#Headers],0),0)</f>
        <v>45379</v>
      </c>
      <c r="E66" t="str">
        <f>VLOOKUP(Status[[#This Row],[EnrollmentID]],DB[],MATCH(Status[[#Headers],[Name]],DB[#Headers],0),0)</f>
        <v>Parth Agarwal</v>
      </c>
      <c r="F66">
        <f>VLOOKUP(Status[[#This Row],[EnrollmentID]],DB[],MATCH(Status[[#Headers],[ContactNumber]],DB[#Headers],0),0)</f>
        <v>9897112244</v>
      </c>
      <c r="G66">
        <f>VLOOKUP(Status[[#This Row],[EnrollmentID]],DB[],MATCH(Status[[#Headers],[OtherContact]],DB[#Headers],0),0)</f>
        <v>9548483828</v>
      </c>
      <c r="H66">
        <f>VLOOKUP(Status[[#This Row],[EnrollmentID]],DB[],MATCH(Status[[#Headers],[FathersContact]],DB[#Headers],0),0)</f>
        <v>9897112244</v>
      </c>
      <c r="I66">
        <f>VLOOKUP(Status[[#This Row],[EnrollmentID]],DB[],MATCH(Status[[#Headers],[MothersContact]],DB[#Headers],0),0)</f>
        <v>8077910739</v>
      </c>
      <c r="J66" t="str">
        <f>VLOOKUP(Status[[#This Row],[EnrollmentID]],DB[],MATCH(Status[[#Headers],[InstituteName]],DB[#Headers],0),0)</f>
        <v>Allen</v>
      </c>
      <c r="K66" t="str">
        <f>VLOOKUP(Status[[#This Row],[EnrollmentID]],DB[],MATCH(Status[[#Headers],[Course]],DB[#Headers],0),0)</f>
        <v>JEE</v>
      </c>
      <c r="L66" s="8">
        <f>VLOOKUP(Status[[#This Row],[EnrollmentID]],DB[],MATCH(Status[[#Headers],[Rent]],DB[#Headers],0),0)</f>
        <v>13300</v>
      </c>
      <c r="M66" s="8">
        <f>VLOOKUP(Status[[#This Row],[EnrollmentID]],DB[],MATCH(Status[[#Headers],[Deposit]],DB[#Headers],0),0)</f>
        <v>26600</v>
      </c>
      <c r="N66" s="14">
        <v>45596</v>
      </c>
      <c r="O66" s="14">
        <v>45596</v>
      </c>
      <c r="P66" s="14">
        <v>45596</v>
      </c>
      <c r="Q66">
        <v>5433.2</v>
      </c>
      <c r="R66">
        <v>0</v>
      </c>
    </row>
    <row r="67" spans="1:18" x14ac:dyDescent="0.25">
      <c r="A67" t="s">
        <v>36</v>
      </c>
      <c r="B67" t="s">
        <v>776</v>
      </c>
      <c r="C67">
        <v>2024064</v>
      </c>
      <c r="D67" s="9">
        <f>VLOOKUP(Status[[#This Row],[EnrollmentID]],DB[],MATCH(Status[[#Headers],[DateofAdmission]],DB[#Headers],0),0)</f>
        <v>45386</v>
      </c>
      <c r="E67" t="str">
        <f>VLOOKUP(Status[[#This Row],[EnrollmentID]],DB[],MATCH(Status[[#Headers],[Name]],DB[#Headers],0),0)</f>
        <v>Riddham Baheti</v>
      </c>
      <c r="F67">
        <f>VLOOKUP(Status[[#This Row],[EnrollmentID]],DB[],MATCH(Status[[#Headers],[ContactNumber]],DB[#Headers],0),0)</f>
        <v>9461877008</v>
      </c>
      <c r="G67">
        <f>VLOOKUP(Status[[#This Row],[EnrollmentID]],DB[],MATCH(Status[[#Headers],[OtherContact]],DB[#Headers],0),0)</f>
        <v>9414028959</v>
      </c>
      <c r="H67">
        <f>VLOOKUP(Status[[#This Row],[EnrollmentID]],DB[],MATCH(Status[[#Headers],[FathersContact]],DB[#Headers],0),0)</f>
        <v>9414028959</v>
      </c>
      <c r="I67">
        <f>VLOOKUP(Status[[#This Row],[EnrollmentID]],DB[],MATCH(Status[[#Headers],[MothersContact]],DB[#Headers],0),0)</f>
        <v>9214438959</v>
      </c>
      <c r="J67" t="str">
        <f>VLOOKUP(Status[[#This Row],[EnrollmentID]],DB[],MATCH(Status[[#Headers],[InstituteName]],DB[#Headers],0),0)</f>
        <v>MPS Jawahar Nagar</v>
      </c>
      <c r="K67" t="str">
        <f>VLOOKUP(Status[[#This Row],[EnrollmentID]],DB[],MATCH(Status[[#Headers],[Course]],DB[#Headers],0),0)</f>
        <v>Commerce</v>
      </c>
      <c r="L67" s="8">
        <f>VLOOKUP(Status[[#This Row],[EnrollmentID]],DB[],MATCH(Status[[#Headers],[Rent]],DB[#Headers],0),0)</f>
        <v>13000</v>
      </c>
      <c r="M67" s="8">
        <f>VLOOKUP(Status[[#This Row],[EnrollmentID]],DB[],MATCH(Status[[#Headers],[Deposit]],DB[#Headers],0),0)</f>
        <v>26000</v>
      </c>
      <c r="N67" s="14">
        <v>45596</v>
      </c>
      <c r="O67" s="14">
        <v>45596</v>
      </c>
      <c r="P67" s="14">
        <v>45596</v>
      </c>
      <c r="Q67">
        <v>4624.6000000000004</v>
      </c>
      <c r="R67">
        <v>0</v>
      </c>
    </row>
    <row r="68" spans="1:18" x14ac:dyDescent="0.25">
      <c r="A68" t="s">
        <v>37</v>
      </c>
      <c r="B68" t="s">
        <v>776</v>
      </c>
      <c r="C68">
        <v>2024065</v>
      </c>
      <c r="D68" s="9">
        <f>VLOOKUP(Status[[#This Row],[EnrollmentID]],DB[],MATCH(Status[[#Headers],[DateofAdmission]],DB[#Headers],0),0)</f>
        <v>45411</v>
      </c>
      <c r="E68" t="str">
        <f>VLOOKUP(Status[[#This Row],[EnrollmentID]],DB[],MATCH(Status[[#Headers],[Name]],DB[#Headers],0),0)</f>
        <v>Kushal Jain</v>
      </c>
      <c r="F68">
        <f>VLOOKUP(Status[[#This Row],[EnrollmentID]],DB[],MATCH(Status[[#Headers],[ContactNumber]],DB[#Headers],0),0)</f>
        <v>7061545138</v>
      </c>
      <c r="G68">
        <f>VLOOKUP(Status[[#This Row],[EnrollmentID]],DB[],MATCH(Status[[#Headers],[OtherContact]],DB[#Headers],0),0)</f>
        <v>7903467965</v>
      </c>
      <c r="H68">
        <f>VLOOKUP(Status[[#This Row],[EnrollmentID]],DB[],MATCH(Status[[#Headers],[FathersContact]],DB[#Headers],0),0)</f>
        <v>9852021340</v>
      </c>
      <c r="I68">
        <f>VLOOKUP(Status[[#This Row],[EnrollmentID]],DB[],MATCH(Status[[#Headers],[MothersContact]],DB[#Headers],0),0)</f>
        <v>9842189515</v>
      </c>
      <c r="J68" t="str">
        <f>VLOOKUP(Status[[#This Row],[EnrollmentID]],DB[],MATCH(Status[[#Headers],[InstituteName]],DB[#Headers],0),0)</f>
        <v>Allen</v>
      </c>
      <c r="K68" t="str">
        <f>VLOOKUP(Status[[#This Row],[EnrollmentID]],DB[],MATCH(Status[[#Headers],[Course]],DB[#Headers],0),0)</f>
        <v>JEE</v>
      </c>
      <c r="L68" s="8">
        <f>VLOOKUP(Status[[#This Row],[EnrollmentID]],DB[],MATCH(Status[[#Headers],[Rent]],DB[#Headers],0),0)</f>
        <v>13000</v>
      </c>
      <c r="M68" s="8">
        <f>VLOOKUP(Status[[#This Row],[EnrollmentID]],DB[],MATCH(Status[[#Headers],[Deposit]],DB[#Headers],0),0)</f>
        <v>26000</v>
      </c>
      <c r="N68" s="14">
        <v>45596</v>
      </c>
      <c r="O68" s="14">
        <v>45596</v>
      </c>
      <c r="P68" s="14">
        <v>45596</v>
      </c>
      <c r="Q68">
        <v>4624.6000000000004</v>
      </c>
      <c r="R68">
        <v>0</v>
      </c>
    </row>
    <row r="69" spans="1:18" x14ac:dyDescent="0.25">
      <c r="A69" t="s">
        <v>38</v>
      </c>
      <c r="B69" t="s">
        <v>777</v>
      </c>
      <c r="C69">
        <v>2024066</v>
      </c>
      <c r="D69" s="9">
        <f>VLOOKUP(Status[[#This Row],[EnrollmentID]],DB[],MATCH(Status[[#Headers],[DateofAdmission]],DB[#Headers],0),0)</f>
        <v>45398</v>
      </c>
      <c r="E69" t="str">
        <f>VLOOKUP(Status[[#This Row],[EnrollmentID]],DB[],MATCH(Status[[#Headers],[Name]],DB[#Headers],0),0)</f>
        <v>Harshit Sharma</v>
      </c>
      <c r="F69">
        <f>VLOOKUP(Status[[#This Row],[EnrollmentID]],DB[],MATCH(Status[[#Headers],[ContactNumber]],DB[#Headers],0),0)</f>
        <v>9257973237</v>
      </c>
      <c r="G69">
        <f>VLOOKUP(Status[[#This Row],[EnrollmentID]],DB[],MATCH(Status[[#Headers],[OtherContact]],DB[#Headers],0),0)</f>
        <v>8619462581</v>
      </c>
      <c r="H69">
        <f>VLOOKUP(Status[[#This Row],[EnrollmentID]],DB[],MATCH(Status[[#Headers],[FathersContact]],DB[#Headers],0),0)</f>
        <v>9414973231</v>
      </c>
      <c r="I69">
        <f>VLOOKUP(Status[[#This Row],[EnrollmentID]],DB[],MATCH(Status[[#Headers],[MothersContact]],DB[#Headers],0),0)</f>
        <v>6375795744</v>
      </c>
      <c r="J69" t="str">
        <f>VLOOKUP(Status[[#This Row],[EnrollmentID]],DB[],MATCH(Status[[#Headers],[InstituteName]],DB[#Headers],0),0)</f>
        <v xml:space="preserve">Narayana </v>
      </c>
      <c r="K69" t="str">
        <f>VLOOKUP(Status[[#This Row],[EnrollmentID]],DB[],MATCH(Status[[#Headers],[Course]],DB[#Headers],0),0)</f>
        <v>NEET</v>
      </c>
      <c r="L69" s="8">
        <f>VLOOKUP(Status[[#This Row],[EnrollmentID]],DB[],MATCH(Status[[#Headers],[Rent]],DB[#Headers],0),0)</f>
        <v>13500</v>
      </c>
      <c r="M69" s="8">
        <f>VLOOKUP(Status[[#This Row],[EnrollmentID]],DB[],MATCH(Status[[#Headers],[Deposit]],DB[#Headers],0),0)</f>
        <v>27000</v>
      </c>
      <c r="N69" s="14">
        <v>45596</v>
      </c>
      <c r="O69" s="14">
        <v>45596</v>
      </c>
      <c r="P69" s="14">
        <v>45596</v>
      </c>
      <c r="Q69">
        <v>1241.5999999999999</v>
      </c>
      <c r="R69">
        <v>0</v>
      </c>
    </row>
    <row r="70" spans="1:18" x14ac:dyDescent="0.25">
      <c r="A70" t="s">
        <v>39</v>
      </c>
      <c r="B70" t="s">
        <v>777</v>
      </c>
      <c r="C70">
        <v>2024067</v>
      </c>
      <c r="D70" s="9">
        <f>VLOOKUP(Status[[#This Row],[EnrollmentID]],DB[],MATCH(Status[[#Headers],[DateofAdmission]],DB[#Headers],0),0)</f>
        <v>45408</v>
      </c>
      <c r="E70" t="str">
        <f>VLOOKUP(Status[[#This Row],[EnrollmentID]],DB[],MATCH(Status[[#Headers],[Name]],DB[#Headers],0),0)</f>
        <v>Suraj Meena</v>
      </c>
      <c r="F70">
        <f>VLOOKUP(Status[[#This Row],[EnrollmentID]],DB[],MATCH(Status[[#Headers],[ContactNumber]],DB[#Headers],0),0)</f>
        <v>8769076660</v>
      </c>
      <c r="G70">
        <f>VLOOKUP(Status[[#This Row],[EnrollmentID]],DB[],MATCH(Status[[#Headers],[OtherContact]],DB[#Headers],0),0)</f>
        <v>0</v>
      </c>
      <c r="H70">
        <f>VLOOKUP(Status[[#This Row],[EnrollmentID]],DB[],MATCH(Status[[#Headers],[FathersContact]],DB[#Headers],0),0)</f>
        <v>9928224647</v>
      </c>
      <c r="I70">
        <f>VLOOKUP(Status[[#This Row],[EnrollmentID]],DB[],MATCH(Status[[#Headers],[MothersContact]],DB[#Headers],0),0)</f>
        <v>8278672025</v>
      </c>
      <c r="J70" t="str">
        <f>VLOOKUP(Status[[#This Row],[EnrollmentID]],DB[],MATCH(Status[[#Headers],[InstituteName]],DB[#Headers],0),0)</f>
        <v>GCI</v>
      </c>
      <c r="K70" t="str">
        <f>VLOOKUP(Status[[#This Row],[EnrollmentID]],DB[],MATCH(Status[[#Headers],[Course]],DB[#Headers],0),0)</f>
        <v>JEE</v>
      </c>
      <c r="L70" s="8">
        <f>VLOOKUP(Status[[#This Row],[EnrollmentID]],DB[],MATCH(Status[[#Headers],[Rent]],DB[#Headers],0),0)</f>
        <v>13300</v>
      </c>
      <c r="M70" s="8">
        <f>VLOOKUP(Status[[#This Row],[EnrollmentID]],DB[],MATCH(Status[[#Headers],[Deposit]],DB[#Headers],0),0)</f>
        <v>26600</v>
      </c>
      <c r="N70" s="14">
        <v>45596</v>
      </c>
      <c r="O70" s="14">
        <v>45596</v>
      </c>
      <c r="P70" s="14">
        <v>45596</v>
      </c>
      <c r="Q70">
        <v>1241.5999999999999</v>
      </c>
      <c r="R70">
        <v>0</v>
      </c>
    </row>
    <row r="71" spans="1:18" x14ac:dyDescent="0.25">
      <c r="A71" t="s">
        <v>40</v>
      </c>
      <c r="B71" t="s">
        <v>778</v>
      </c>
      <c r="C71">
        <v>2024068</v>
      </c>
      <c r="D71" s="9">
        <f>VLOOKUP(Status[[#This Row],[EnrollmentID]],DB[],MATCH(Status[[#Headers],[DateofAdmission]],DB[#Headers],0),0)</f>
        <v>45417</v>
      </c>
      <c r="E71" t="str">
        <f>VLOOKUP(Status[[#This Row],[EnrollmentID]],DB[],MATCH(Status[[#Headers],[Name]],DB[#Headers],0),0)</f>
        <v>Aditya Bohra</v>
      </c>
      <c r="F71">
        <f>VLOOKUP(Status[[#This Row],[EnrollmentID]],DB[],MATCH(Status[[#Headers],[ContactNumber]],DB[#Headers],0),0)</f>
        <v>9571428587</v>
      </c>
      <c r="G71">
        <f>VLOOKUP(Status[[#This Row],[EnrollmentID]],DB[],MATCH(Status[[#Headers],[OtherContact]],DB[#Headers],0),0)</f>
        <v>9950358587</v>
      </c>
      <c r="H71">
        <f>VLOOKUP(Status[[#This Row],[EnrollmentID]],DB[],MATCH(Status[[#Headers],[FathersContact]],DB[#Headers],0),0)</f>
        <v>0</v>
      </c>
      <c r="I71">
        <f>VLOOKUP(Status[[#This Row],[EnrollmentID]],DB[],MATCH(Status[[#Headers],[MothersContact]],DB[#Headers],0),0)</f>
        <v>0</v>
      </c>
      <c r="J71" t="str">
        <f>VLOOKUP(Status[[#This Row],[EnrollmentID]],DB[],MATCH(Status[[#Headers],[InstituteName]],DB[#Headers],0),0)</f>
        <v>Allen</v>
      </c>
      <c r="K71" t="str">
        <f>VLOOKUP(Status[[#This Row],[EnrollmentID]],DB[],MATCH(Status[[#Headers],[Course]],DB[#Headers],0),0)</f>
        <v>NEET</v>
      </c>
      <c r="L71" s="8">
        <f>VLOOKUP(Status[[#This Row],[EnrollmentID]],DB[],MATCH(Status[[#Headers],[Rent]],DB[#Headers],0),0)</f>
        <v>13000</v>
      </c>
      <c r="M71" s="8">
        <f>VLOOKUP(Status[[#This Row],[EnrollmentID]],DB[],MATCH(Status[[#Headers],[Deposit]],DB[#Headers],0),0)</f>
        <v>26000</v>
      </c>
      <c r="N71" s="14">
        <v>45596</v>
      </c>
      <c r="O71" s="14">
        <v>45596</v>
      </c>
      <c r="P71" s="14">
        <v>45596</v>
      </c>
      <c r="Q71">
        <v>4666.7</v>
      </c>
      <c r="R71">
        <v>0</v>
      </c>
    </row>
    <row r="72" spans="1:18" x14ac:dyDescent="0.25">
      <c r="A72" t="s">
        <v>41</v>
      </c>
      <c r="B72" t="s">
        <v>778</v>
      </c>
      <c r="C72">
        <v>2024069</v>
      </c>
      <c r="D72" s="9">
        <f>VLOOKUP(Status[[#This Row],[EnrollmentID]],DB[],MATCH(Status[[#Headers],[DateofAdmission]],DB[#Headers],0),0)</f>
        <v>45410</v>
      </c>
      <c r="E72" t="str">
        <f>VLOOKUP(Status[[#This Row],[EnrollmentID]],DB[],MATCH(Status[[#Headers],[Name]],DB[#Headers],0),0)</f>
        <v>Ashok Ranwa</v>
      </c>
      <c r="F72">
        <f>VLOOKUP(Status[[#This Row],[EnrollmentID]],DB[],MATCH(Status[[#Headers],[ContactNumber]],DB[#Headers],0),0)</f>
        <v>9610551021</v>
      </c>
      <c r="G72">
        <f>VLOOKUP(Status[[#This Row],[EnrollmentID]],DB[],MATCH(Status[[#Headers],[OtherContact]],DB[#Headers],0),0)</f>
        <v>0</v>
      </c>
      <c r="H72">
        <f>VLOOKUP(Status[[#This Row],[EnrollmentID]],DB[],MATCH(Status[[#Headers],[FathersContact]],DB[#Headers],0),0)</f>
        <v>9983531824</v>
      </c>
      <c r="I72">
        <f>VLOOKUP(Status[[#This Row],[EnrollmentID]],DB[],MATCH(Status[[#Headers],[MothersContact]],DB[#Headers],0),0)</f>
        <v>8529648834</v>
      </c>
      <c r="J72" t="str">
        <f>VLOOKUP(Status[[#This Row],[EnrollmentID]],DB[],MATCH(Status[[#Headers],[InstituteName]],DB[#Headers],0),0)</f>
        <v>Allen</v>
      </c>
      <c r="K72" t="str">
        <f>VLOOKUP(Status[[#This Row],[EnrollmentID]],DB[],MATCH(Status[[#Headers],[Course]],DB[#Headers],0),0)</f>
        <v>NEET</v>
      </c>
      <c r="L72" s="8">
        <f>VLOOKUP(Status[[#This Row],[EnrollmentID]],DB[],MATCH(Status[[#Headers],[Rent]],DB[#Headers],0),0)</f>
        <v>13000</v>
      </c>
      <c r="M72" s="8">
        <f>VLOOKUP(Status[[#This Row],[EnrollmentID]],DB[],MATCH(Status[[#Headers],[Deposit]],DB[#Headers],0),0)</f>
        <v>26000</v>
      </c>
      <c r="N72" s="14">
        <v>45596</v>
      </c>
      <c r="O72" s="14">
        <v>45596</v>
      </c>
      <c r="P72" s="14">
        <v>45596</v>
      </c>
      <c r="Q72">
        <v>4666.7</v>
      </c>
      <c r="R72">
        <v>0</v>
      </c>
    </row>
    <row r="73" spans="1:18" x14ac:dyDescent="0.25">
      <c r="A73" t="s">
        <v>42</v>
      </c>
      <c r="B73" t="s">
        <v>779</v>
      </c>
      <c r="C73">
        <v>2024070</v>
      </c>
      <c r="D73" s="9">
        <f>VLOOKUP(Status[[#This Row],[EnrollmentID]],DB[],MATCH(Status[[#Headers],[DateofAdmission]],DB[#Headers],0),0)</f>
        <v>45466</v>
      </c>
      <c r="E73" t="str">
        <f>VLOOKUP(Status[[#This Row],[EnrollmentID]],DB[],MATCH(Status[[#Headers],[Name]],DB[#Headers],0),0)</f>
        <v>Harsh Rathore</v>
      </c>
      <c r="F73">
        <f>VLOOKUP(Status[[#This Row],[EnrollmentID]],DB[],MATCH(Status[[#Headers],[ContactNumber]],DB[#Headers],0),0)</f>
        <v>9982808294</v>
      </c>
      <c r="G73">
        <f>VLOOKUP(Status[[#This Row],[EnrollmentID]],DB[],MATCH(Status[[#Headers],[OtherContact]],DB[#Headers],0),0)</f>
        <v>7852069556</v>
      </c>
      <c r="H73">
        <f>VLOOKUP(Status[[#This Row],[EnrollmentID]],DB[],MATCH(Status[[#Headers],[FathersContact]],DB[#Headers],0),0)</f>
        <v>9982808294</v>
      </c>
      <c r="I73">
        <f>VLOOKUP(Status[[#This Row],[EnrollmentID]],DB[],MATCH(Status[[#Headers],[MothersContact]],DB[#Headers],0),0)</f>
        <v>8387941454</v>
      </c>
      <c r="J73" t="str">
        <f>VLOOKUP(Status[[#This Row],[EnrollmentID]],DB[],MATCH(Status[[#Headers],[InstituteName]],DB[#Headers],0),0)</f>
        <v>Allen</v>
      </c>
      <c r="K73" t="str">
        <f>VLOOKUP(Status[[#This Row],[EnrollmentID]],DB[],MATCH(Status[[#Headers],[Course]],DB[#Headers],0),0)</f>
        <v>NEET</v>
      </c>
      <c r="L73" s="8">
        <f>VLOOKUP(Status[[#This Row],[EnrollmentID]],DB[],MATCH(Status[[#Headers],[Rent]],DB[#Headers],0),0)</f>
        <v>13500</v>
      </c>
      <c r="M73" s="8">
        <f>VLOOKUP(Status[[#This Row],[EnrollmentID]],DB[],MATCH(Status[[#Headers],[Deposit]],DB[#Headers],0),0)</f>
        <v>27000</v>
      </c>
      <c r="N73" s="14">
        <v>45596</v>
      </c>
      <c r="O73" s="14">
        <v>45596</v>
      </c>
      <c r="P73" s="14">
        <v>45596</v>
      </c>
      <c r="Q73">
        <v>567</v>
      </c>
      <c r="R73">
        <v>0</v>
      </c>
    </row>
    <row r="74" spans="1:18" x14ac:dyDescent="0.25">
      <c r="A74" t="s">
        <v>43</v>
      </c>
      <c r="B74" t="s">
        <v>779</v>
      </c>
      <c r="C74">
        <v>2024071</v>
      </c>
      <c r="D74" s="9">
        <f>VLOOKUP(Status[[#This Row],[EnrollmentID]],DB[],MATCH(Status[[#Headers],[DateofAdmission]],DB[#Headers],0),0)</f>
        <v>45535</v>
      </c>
      <c r="E74" t="str">
        <f>VLOOKUP(Status[[#This Row],[EnrollmentID]],DB[],MATCH(Status[[#Headers],[Name]],DB[#Headers],0),0)</f>
        <v>Anshul Uchadiya</v>
      </c>
      <c r="F74">
        <f>VLOOKUP(Status[[#This Row],[EnrollmentID]],DB[],MATCH(Status[[#Headers],[ContactNumber]],DB[#Headers],0),0)</f>
        <v>7024838577</v>
      </c>
      <c r="G74">
        <f>VLOOKUP(Status[[#This Row],[EnrollmentID]],DB[],MATCH(Status[[#Headers],[OtherContact]],DB[#Headers],0),0)</f>
        <v>0</v>
      </c>
      <c r="H74">
        <f>VLOOKUP(Status[[#This Row],[EnrollmentID]],DB[],MATCH(Status[[#Headers],[FathersContact]],DB[#Headers],0),0)</f>
        <v>8085341554</v>
      </c>
      <c r="I74">
        <f>VLOOKUP(Status[[#This Row],[EnrollmentID]],DB[],MATCH(Status[[#Headers],[MothersContact]],DB[#Headers],0),0)</f>
        <v>8085743825</v>
      </c>
      <c r="J74" t="str">
        <f>VLOOKUP(Status[[#This Row],[EnrollmentID]],DB[],MATCH(Status[[#Headers],[InstituteName]],DB[#Headers],0),0)</f>
        <v xml:space="preserve">Manipal University </v>
      </c>
      <c r="K74" t="str">
        <f>VLOOKUP(Status[[#This Row],[EnrollmentID]],DB[],MATCH(Status[[#Headers],[Course]],DB[#Headers],0),0)</f>
        <v>BBA</v>
      </c>
      <c r="L74" s="8">
        <f>VLOOKUP(Status[[#This Row],[EnrollmentID]],DB[],MATCH(Status[[#Headers],[Rent]],DB[#Headers],0),0)</f>
        <v>13500</v>
      </c>
      <c r="M74" s="8">
        <f>VLOOKUP(Status[[#This Row],[EnrollmentID]],DB[],MATCH(Status[[#Headers],[Deposit]],DB[#Headers],0),0)</f>
        <v>27000</v>
      </c>
      <c r="N74" s="14">
        <v>45596</v>
      </c>
      <c r="O74" s="14">
        <v>45596</v>
      </c>
      <c r="P74" s="14">
        <v>45596</v>
      </c>
      <c r="Q74">
        <v>567</v>
      </c>
      <c r="R74">
        <v>0</v>
      </c>
    </row>
    <row r="75" spans="1:18" x14ac:dyDescent="0.25">
      <c r="A75" t="s">
        <v>44</v>
      </c>
      <c r="B75" t="s">
        <v>780</v>
      </c>
      <c r="C75">
        <v>2024072</v>
      </c>
      <c r="D75" s="9">
        <f>VLOOKUP(Status[[#This Row],[EnrollmentID]],DB[],MATCH(Status[[#Headers],[DateofAdmission]],DB[#Headers],0),0)</f>
        <v>45398</v>
      </c>
      <c r="E75" t="str">
        <f>VLOOKUP(Status[[#This Row],[EnrollmentID]],DB[],MATCH(Status[[#Headers],[Name]],DB[#Headers],0),0)</f>
        <v>Suryanshu Ganvir</v>
      </c>
      <c r="F75">
        <f>VLOOKUP(Status[[#This Row],[EnrollmentID]],DB[],MATCH(Status[[#Headers],[ContactNumber]],DB[#Headers],0),0)</f>
        <v>8866122401</v>
      </c>
      <c r="G75">
        <f>VLOOKUP(Status[[#This Row],[EnrollmentID]],DB[],MATCH(Status[[#Headers],[OtherContact]],DB[#Headers],0),0)</f>
        <v>0</v>
      </c>
      <c r="H75">
        <f>VLOOKUP(Status[[#This Row],[EnrollmentID]],DB[],MATCH(Status[[#Headers],[FathersContact]],DB[#Headers],0),0)</f>
        <v>9099079401</v>
      </c>
      <c r="I75">
        <f>VLOOKUP(Status[[#This Row],[EnrollmentID]],DB[],MATCH(Status[[#Headers],[MothersContact]],DB[#Headers],0),0)</f>
        <v>9265808534</v>
      </c>
      <c r="J75" t="str">
        <f>VLOOKUP(Status[[#This Row],[EnrollmentID]],DB[],MATCH(Status[[#Headers],[InstituteName]],DB[#Headers],0),0)</f>
        <v>NIOS</v>
      </c>
      <c r="K75" t="str">
        <f>VLOOKUP(Status[[#This Row],[EnrollmentID]],DB[],MATCH(Status[[#Headers],[Course]],DB[#Headers],0),0)</f>
        <v>10th Class</v>
      </c>
      <c r="L75" s="8">
        <f>VLOOKUP(Status[[#This Row],[EnrollmentID]],DB[],MATCH(Status[[#Headers],[Rent]],DB[#Headers],0),0)</f>
        <v>12500</v>
      </c>
      <c r="M75" s="8">
        <f>VLOOKUP(Status[[#This Row],[EnrollmentID]],DB[],MATCH(Status[[#Headers],[Deposit]],DB[#Headers],0),0)</f>
        <v>25000</v>
      </c>
      <c r="N75" s="14">
        <v>45596</v>
      </c>
      <c r="O75" s="14">
        <v>45596</v>
      </c>
      <c r="P75" s="14">
        <v>45596</v>
      </c>
      <c r="Q75">
        <v>4536</v>
      </c>
      <c r="R75">
        <v>0</v>
      </c>
    </row>
    <row r="76" spans="1:18" x14ac:dyDescent="0.25">
      <c r="A76" t="s">
        <v>45</v>
      </c>
      <c r="B76" t="s">
        <v>780</v>
      </c>
      <c r="C76">
        <v>2024073</v>
      </c>
      <c r="D76" s="9">
        <f>VLOOKUP(Status[[#This Row],[EnrollmentID]],DB[],MATCH(Status[[#Headers],[DateofAdmission]],DB[#Headers],0),0)</f>
        <v>45441</v>
      </c>
      <c r="E76" t="str">
        <f>VLOOKUP(Status[[#This Row],[EnrollmentID]],DB[],MATCH(Status[[#Headers],[Name]],DB[#Headers],0),0)</f>
        <v>Jagdish Dewasi</v>
      </c>
      <c r="F76">
        <f>VLOOKUP(Status[[#This Row],[EnrollmentID]],DB[],MATCH(Status[[#Headers],[ContactNumber]],DB[#Headers],0),0)</f>
        <v>8003004473</v>
      </c>
      <c r="G76">
        <f>VLOOKUP(Status[[#This Row],[EnrollmentID]],DB[],MATCH(Status[[#Headers],[OtherContact]],DB[#Headers],0),0)</f>
        <v>0</v>
      </c>
      <c r="H76">
        <f>VLOOKUP(Status[[#This Row],[EnrollmentID]],DB[],MATCH(Status[[#Headers],[FathersContact]],DB[#Headers],0),0)</f>
        <v>7023910751</v>
      </c>
      <c r="I76">
        <f>VLOOKUP(Status[[#This Row],[EnrollmentID]],DB[],MATCH(Status[[#Headers],[MothersContact]],DB[#Headers],0),0)</f>
        <v>9772600574</v>
      </c>
      <c r="J76" t="str">
        <f>VLOOKUP(Status[[#This Row],[EnrollmentID]],DB[],MATCH(Status[[#Headers],[InstituteName]],DB[#Headers],0),0)</f>
        <v>Drishti</v>
      </c>
      <c r="K76" t="str">
        <f>VLOOKUP(Status[[#This Row],[EnrollmentID]],DB[],MATCH(Status[[#Headers],[Course]],DB[#Headers],0),0)</f>
        <v>RAS</v>
      </c>
      <c r="L76" s="8">
        <f>VLOOKUP(Status[[#This Row],[EnrollmentID]],DB[],MATCH(Status[[#Headers],[Rent]],DB[#Headers],0),0)</f>
        <v>12500</v>
      </c>
      <c r="M76" s="8">
        <f>VLOOKUP(Status[[#This Row],[EnrollmentID]],DB[],MATCH(Status[[#Headers],[Deposit]],DB[#Headers],0),0)</f>
        <v>25000</v>
      </c>
      <c r="N76" s="14">
        <v>45596</v>
      </c>
      <c r="O76" s="14">
        <v>45596</v>
      </c>
      <c r="P76" s="14">
        <v>45596</v>
      </c>
      <c r="Q76">
        <v>4536</v>
      </c>
      <c r="R76">
        <v>0</v>
      </c>
    </row>
    <row r="77" spans="1:18" x14ac:dyDescent="0.25">
      <c r="A77" t="s">
        <v>46</v>
      </c>
      <c r="B77" t="s">
        <v>781</v>
      </c>
      <c r="C77">
        <v>2024074</v>
      </c>
      <c r="D77" s="9">
        <f>VLOOKUP(Status[[#This Row],[EnrollmentID]],DB[],MATCH(Status[[#Headers],[DateofAdmission]],DB[#Headers],0),0)</f>
        <v>45430</v>
      </c>
      <c r="E77" t="str">
        <f>VLOOKUP(Status[[#This Row],[EnrollmentID]],DB[],MATCH(Status[[#Headers],[Name]],DB[#Headers],0),0)</f>
        <v>Gautam Daryani</v>
      </c>
      <c r="F77">
        <f>VLOOKUP(Status[[#This Row],[EnrollmentID]],DB[],MATCH(Status[[#Headers],[ContactNumber]],DB[#Headers],0),0)</f>
        <v>9413037300</v>
      </c>
      <c r="G77">
        <f>VLOOKUP(Status[[#This Row],[EnrollmentID]],DB[],MATCH(Status[[#Headers],[OtherContact]],DB[#Headers],0),0)</f>
        <v>9351837515</v>
      </c>
      <c r="H77">
        <f>VLOOKUP(Status[[#This Row],[EnrollmentID]],DB[],MATCH(Status[[#Headers],[FathersContact]],DB[#Headers],0),0)</f>
        <v>8875223300</v>
      </c>
      <c r="I77">
        <f>VLOOKUP(Status[[#This Row],[EnrollmentID]],DB[],MATCH(Status[[#Headers],[MothersContact]],DB[#Headers],0),0)</f>
        <v>6367950941</v>
      </c>
      <c r="J77" t="str">
        <f>VLOOKUP(Status[[#This Row],[EnrollmentID]],DB[],MATCH(Status[[#Headers],[InstituteName]],DB[#Headers],0),0)</f>
        <v>Allen</v>
      </c>
      <c r="K77" t="str">
        <f>VLOOKUP(Status[[#This Row],[EnrollmentID]],DB[],MATCH(Status[[#Headers],[Course]],DB[#Headers],0),0)</f>
        <v>JEE</v>
      </c>
      <c r="L77" s="8">
        <f>VLOOKUP(Status[[#This Row],[EnrollmentID]],DB[],MATCH(Status[[#Headers],[Rent]],DB[#Headers],0),0)</f>
        <v>12500</v>
      </c>
      <c r="M77" s="8">
        <f>VLOOKUP(Status[[#This Row],[EnrollmentID]],DB[],MATCH(Status[[#Headers],[Deposit]],DB[#Headers],0),0)</f>
        <v>25000</v>
      </c>
      <c r="N77" s="14">
        <v>45596</v>
      </c>
      <c r="O77" s="14">
        <v>45596</v>
      </c>
      <c r="P77" s="14">
        <v>45596</v>
      </c>
      <c r="Q77">
        <v>4573</v>
      </c>
      <c r="R77">
        <v>0</v>
      </c>
    </row>
    <row r="78" spans="1:18" x14ac:dyDescent="0.25">
      <c r="A78" t="s">
        <v>47</v>
      </c>
      <c r="B78" t="s">
        <v>781</v>
      </c>
      <c r="C78">
        <v>2024075</v>
      </c>
      <c r="D78" s="9">
        <f>VLOOKUP(Status[[#This Row],[EnrollmentID]],DB[],MATCH(Status[[#Headers],[DateofAdmission]],DB[#Headers],0),0)</f>
        <v>45440</v>
      </c>
      <c r="E78" t="str">
        <f>VLOOKUP(Status[[#This Row],[EnrollmentID]],DB[],MATCH(Status[[#Headers],[Name]],DB[#Headers],0),0)</f>
        <v>Harshvardhan Singh</v>
      </c>
      <c r="F78">
        <f>VLOOKUP(Status[[#This Row],[EnrollmentID]],DB[],MATCH(Status[[#Headers],[ContactNumber]],DB[#Headers],0),0)</f>
        <v>9588274624</v>
      </c>
      <c r="G78">
        <f>VLOOKUP(Status[[#This Row],[EnrollmentID]],DB[],MATCH(Status[[#Headers],[OtherContact]],DB[#Headers],0),0)</f>
        <v>0</v>
      </c>
      <c r="H78">
        <f>VLOOKUP(Status[[#This Row],[EnrollmentID]],DB[],MATCH(Status[[#Headers],[FathersContact]],DB[#Headers],0),0)</f>
        <v>9680663481</v>
      </c>
      <c r="I78">
        <f>VLOOKUP(Status[[#This Row],[EnrollmentID]],DB[],MATCH(Status[[#Headers],[MothersContact]],DB[#Headers],0),0)</f>
        <v>9588274624</v>
      </c>
      <c r="J78" t="str">
        <f>VLOOKUP(Status[[#This Row],[EnrollmentID]],DB[],MATCH(Status[[#Headers],[InstituteName]],DB[#Headers],0),0)</f>
        <v>Allen</v>
      </c>
      <c r="K78" t="str">
        <f>VLOOKUP(Status[[#This Row],[EnrollmentID]],DB[],MATCH(Status[[#Headers],[Course]],DB[#Headers],0),0)</f>
        <v>NEET</v>
      </c>
      <c r="L78" s="8">
        <f>VLOOKUP(Status[[#This Row],[EnrollmentID]],DB[],MATCH(Status[[#Headers],[Rent]],DB[#Headers],0),0)</f>
        <v>12300</v>
      </c>
      <c r="M78" s="8">
        <f>VLOOKUP(Status[[#This Row],[EnrollmentID]],DB[],MATCH(Status[[#Headers],[Deposit]],DB[#Headers],0),0)</f>
        <v>24600</v>
      </c>
      <c r="N78" s="14">
        <v>45596</v>
      </c>
      <c r="O78" s="14">
        <v>45596</v>
      </c>
      <c r="P78" s="14">
        <v>45596</v>
      </c>
      <c r="Q78">
        <v>4573</v>
      </c>
      <c r="R78">
        <v>0</v>
      </c>
    </row>
    <row r="79" spans="1:18" x14ac:dyDescent="0.25">
      <c r="A79" t="s">
        <v>48</v>
      </c>
      <c r="B79" t="s">
        <v>782</v>
      </c>
      <c r="C79">
        <v>2024076</v>
      </c>
      <c r="D79" s="9">
        <f>VLOOKUP(Status[[#This Row],[EnrollmentID]],DB[],MATCH(Status[[#Headers],[DateofAdmission]],DB[#Headers],0),0)</f>
        <v>45433</v>
      </c>
      <c r="E79" t="str">
        <f>VLOOKUP(Status[[#This Row],[EnrollmentID]],DB[],MATCH(Status[[#Headers],[Name]],DB[#Headers],0),0)</f>
        <v>Akshat Khandelwal</v>
      </c>
      <c r="F79">
        <f>VLOOKUP(Status[[#This Row],[EnrollmentID]],DB[],MATCH(Status[[#Headers],[ContactNumber]],DB[#Headers],0),0)</f>
        <v>9784266988</v>
      </c>
      <c r="G79">
        <f>VLOOKUP(Status[[#This Row],[EnrollmentID]],DB[],MATCH(Status[[#Headers],[OtherContact]],DB[#Headers],0),0)</f>
        <v>9024134710</v>
      </c>
      <c r="H79">
        <f>VLOOKUP(Status[[#This Row],[EnrollmentID]],DB[],MATCH(Status[[#Headers],[FathersContact]],DB[#Headers],0),0)</f>
        <v>9784266988</v>
      </c>
      <c r="I79">
        <f>VLOOKUP(Status[[#This Row],[EnrollmentID]],DB[],MATCH(Status[[#Headers],[MothersContact]],DB[#Headers],0),0)</f>
        <v>0</v>
      </c>
      <c r="J79" t="str">
        <f>VLOOKUP(Status[[#This Row],[EnrollmentID]],DB[],MATCH(Status[[#Headers],[InstituteName]],DB[#Headers],0),0)</f>
        <v>Aakash Institute</v>
      </c>
      <c r="K79" t="str">
        <f>VLOOKUP(Status[[#This Row],[EnrollmentID]],DB[],MATCH(Status[[#Headers],[Course]],DB[#Headers],0),0)</f>
        <v>NEET</v>
      </c>
      <c r="L79" s="8">
        <f>VLOOKUP(Status[[#This Row],[EnrollmentID]],DB[],MATCH(Status[[#Headers],[Rent]],DB[#Headers],0),0)</f>
        <v>10500</v>
      </c>
      <c r="M79" s="8">
        <f>VLOOKUP(Status[[#This Row],[EnrollmentID]],DB[],MATCH(Status[[#Headers],[Deposit]],DB[#Headers],0),0)</f>
        <v>20000</v>
      </c>
      <c r="N79" s="14">
        <v>45596</v>
      </c>
      <c r="O79" s="14">
        <v>45596</v>
      </c>
      <c r="P79" s="14">
        <v>45596</v>
      </c>
      <c r="Q79">
        <v>5874.3</v>
      </c>
      <c r="R79">
        <v>0</v>
      </c>
    </row>
    <row r="80" spans="1:18" x14ac:dyDescent="0.25">
      <c r="A80" t="s">
        <v>49</v>
      </c>
      <c r="B80" t="s">
        <v>782</v>
      </c>
      <c r="C80">
        <v>2024077</v>
      </c>
      <c r="D80" s="9">
        <f>VLOOKUP(Status[[#This Row],[EnrollmentID]],DB[],MATCH(Status[[#Headers],[DateofAdmission]],DB[#Headers],0),0)</f>
        <v>45438</v>
      </c>
      <c r="E80" t="str">
        <f>VLOOKUP(Status[[#This Row],[EnrollmentID]],DB[],MATCH(Status[[#Headers],[Name]],DB[#Headers],0),0)</f>
        <v>Kamlesh Mewara</v>
      </c>
      <c r="F80">
        <f>VLOOKUP(Status[[#This Row],[EnrollmentID]],DB[],MATCH(Status[[#Headers],[ContactNumber]],DB[#Headers],0),0)</f>
        <v>9351344896</v>
      </c>
      <c r="G80">
        <f>VLOOKUP(Status[[#This Row],[EnrollmentID]],DB[],MATCH(Status[[#Headers],[OtherContact]],DB[#Headers],0),0)</f>
        <v>0</v>
      </c>
      <c r="H80">
        <f>VLOOKUP(Status[[#This Row],[EnrollmentID]],DB[],MATCH(Status[[#Headers],[FathersContact]],DB[#Headers],0),0)</f>
        <v>9982463867</v>
      </c>
      <c r="I80">
        <f>VLOOKUP(Status[[#This Row],[EnrollmentID]],DB[],MATCH(Status[[#Headers],[MothersContact]],DB[#Headers],0),0)</f>
        <v>0</v>
      </c>
      <c r="J80" t="str">
        <f>VLOOKUP(Status[[#This Row],[EnrollmentID]],DB[],MATCH(Status[[#Headers],[InstituteName]],DB[#Headers],0),0)</f>
        <v>Aakash Institute</v>
      </c>
      <c r="K80" t="str">
        <f>VLOOKUP(Status[[#This Row],[EnrollmentID]],DB[],MATCH(Status[[#Headers],[Course]],DB[#Headers],0),0)</f>
        <v>NEET</v>
      </c>
      <c r="L80" s="8">
        <f>VLOOKUP(Status[[#This Row],[EnrollmentID]],DB[],MATCH(Status[[#Headers],[Rent]],DB[#Headers],0),0)</f>
        <v>10800</v>
      </c>
      <c r="M80" s="8">
        <f>VLOOKUP(Status[[#This Row],[EnrollmentID]],DB[],MATCH(Status[[#Headers],[Deposit]],DB[#Headers],0),0)</f>
        <v>21600</v>
      </c>
      <c r="N80" s="14">
        <v>45596</v>
      </c>
      <c r="O80" s="14">
        <v>45596</v>
      </c>
      <c r="P80" s="14">
        <v>45596</v>
      </c>
      <c r="Q80">
        <v>5874.3</v>
      </c>
      <c r="R80">
        <v>0</v>
      </c>
    </row>
    <row r="81" spans="1:18" x14ac:dyDescent="0.25">
      <c r="A81" t="s">
        <v>50</v>
      </c>
      <c r="B81" t="s">
        <v>782</v>
      </c>
      <c r="C81">
        <v>2024078</v>
      </c>
      <c r="D81" s="9">
        <f>VLOOKUP(Status[[#This Row],[EnrollmentID]],DB[],MATCH(Status[[#Headers],[DateofAdmission]],DB[#Headers],0),0)</f>
        <v>45433</v>
      </c>
      <c r="E81" t="str">
        <f>VLOOKUP(Status[[#This Row],[EnrollmentID]],DB[],MATCH(Status[[#Headers],[Name]],DB[#Headers],0),0)</f>
        <v>Neeraj Meena</v>
      </c>
      <c r="F81">
        <f>VLOOKUP(Status[[#This Row],[EnrollmentID]],DB[],MATCH(Status[[#Headers],[ContactNumber]],DB[#Headers],0),0)</f>
        <v>7665462672</v>
      </c>
      <c r="G81">
        <f>VLOOKUP(Status[[#This Row],[EnrollmentID]],DB[],MATCH(Status[[#Headers],[OtherContact]],DB[#Headers],0),0)</f>
        <v>0</v>
      </c>
      <c r="H81">
        <f>VLOOKUP(Status[[#This Row],[EnrollmentID]],DB[],MATCH(Status[[#Headers],[FathersContact]],DB[#Headers],0),0)</f>
        <v>9772531749</v>
      </c>
      <c r="I81">
        <f>VLOOKUP(Status[[#This Row],[EnrollmentID]],DB[],MATCH(Status[[#Headers],[MothersContact]],DB[#Headers],0),0)</f>
        <v>9413349259</v>
      </c>
      <c r="J81" t="str">
        <f>VLOOKUP(Status[[#This Row],[EnrollmentID]],DB[],MATCH(Status[[#Headers],[InstituteName]],DB[#Headers],0),0)</f>
        <v>Allen</v>
      </c>
      <c r="K81" t="str">
        <f>VLOOKUP(Status[[#This Row],[EnrollmentID]],DB[],MATCH(Status[[#Headers],[Course]],DB[#Headers],0),0)</f>
        <v>NEET</v>
      </c>
      <c r="L81" s="8">
        <f>VLOOKUP(Status[[#This Row],[EnrollmentID]],DB[],MATCH(Status[[#Headers],[Rent]],DB[#Headers],0),0)</f>
        <v>10500</v>
      </c>
      <c r="M81" s="8">
        <f>VLOOKUP(Status[[#This Row],[EnrollmentID]],DB[],MATCH(Status[[#Headers],[Deposit]],DB[#Headers],0),0)</f>
        <v>21000</v>
      </c>
      <c r="N81" s="14">
        <v>45596</v>
      </c>
      <c r="O81" s="14">
        <v>45596</v>
      </c>
      <c r="P81" s="14">
        <v>45596</v>
      </c>
      <c r="Q81">
        <v>5874.3</v>
      </c>
      <c r="R81">
        <v>0</v>
      </c>
    </row>
    <row r="82" spans="1:18" x14ac:dyDescent="0.25">
      <c r="A82" t="s">
        <v>51</v>
      </c>
      <c r="B82" t="s">
        <v>783</v>
      </c>
      <c r="C82">
        <v>2024079</v>
      </c>
      <c r="D82" s="9">
        <f>VLOOKUP(Status[[#This Row],[EnrollmentID]],DB[],MATCH(Status[[#Headers],[DateofAdmission]],DB[#Headers],0),0)</f>
        <v>45546</v>
      </c>
      <c r="E82" t="str">
        <f>VLOOKUP(Status[[#This Row],[EnrollmentID]],DB[],MATCH(Status[[#Headers],[Name]],DB[#Headers],0),0)</f>
        <v>Kuldeep Singh</v>
      </c>
      <c r="F82">
        <f>VLOOKUP(Status[[#This Row],[EnrollmentID]],DB[],MATCH(Status[[#Headers],[ContactNumber]],DB[#Headers],0),0)</f>
        <v>9828672777</v>
      </c>
      <c r="G82">
        <f>VLOOKUP(Status[[#This Row],[EnrollmentID]],DB[],MATCH(Status[[#Headers],[OtherContact]],DB[#Headers],0),0)</f>
        <v>0</v>
      </c>
      <c r="H82">
        <f>VLOOKUP(Status[[#This Row],[EnrollmentID]],DB[],MATCH(Status[[#Headers],[FathersContact]],DB[#Headers],0),0)</f>
        <v>9636340374</v>
      </c>
      <c r="I82">
        <f>VLOOKUP(Status[[#This Row],[EnrollmentID]],DB[],MATCH(Status[[#Headers],[MothersContact]],DB[#Headers],0),0)</f>
        <v>9828041711</v>
      </c>
      <c r="J82" t="str">
        <f>VLOOKUP(Status[[#This Row],[EnrollmentID]],DB[],MATCH(Status[[#Headers],[InstituteName]],DB[#Headers],0),0)</f>
        <v>Spring Board Acadamy</v>
      </c>
      <c r="K82" t="str">
        <f>VLOOKUP(Status[[#This Row],[EnrollmentID]],DB[],MATCH(Status[[#Headers],[Course]],DB[#Headers],0),0)</f>
        <v>RAS</v>
      </c>
      <c r="L82" s="8">
        <f>VLOOKUP(Status[[#This Row],[EnrollmentID]],DB[],MATCH(Status[[#Headers],[Rent]],DB[#Headers],0),0)</f>
        <v>12250</v>
      </c>
      <c r="M82" s="8">
        <f>VLOOKUP(Status[[#This Row],[EnrollmentID]],DB[],MATCH(Status[[#Headers],[Deposit]],DB[#Headers],0),0)</f>
        <v>24500</v>
      </c>
      <c r="N82" s="14">
        <v>45596</v>
      </c>
      <c r="O82" s="14">
        <v>45596</v>
      </c>
      <c r="P82" s="14">
        <v>45596</v>
      </c>
      <c r="Q82">
        <v>4137.5</v>
      </c>
      <c r="R82">
        <v>0</v>
      </c>
    </row>
    <row r="83" spans="1:18" x14ac:dyDescent="0.25">
      <c r="A83" t="s">
        <v>52</v>
      </c>
      <c r="B83" t="s">
        <v>783</v>
      </c>
      <c r="C83">
        <v>2024080</v>
      </c>
      <c r="D83" s="9">
        <f>VLOOKUP(Status[[#This Row],[EnrollmentID]],DB[],MATCH(Status[[#Headers],[DateofAdmission]],DB[#Headers],0),0)</f>
        <v>45410</v>
      </c>
      <c r="E83" t="str">
        <f>VLOOKUP(Status[[#This Row],[EnrollmentID]],DB[],MATCH(Status[[#Headers],[Name]],DB[#Headers],0),0)</f>
        <v>Pulkit Gurjar</v>
      </c>
      <c r="F83">
        <f>VLOOKUP(Status[[#This Row],[EnrollmentID]],DB[],MATCH(Status[[#Headers],[ContactNumber]],DB[#Headers],0),0)</f>
        <v>9829376046</v>
      </c>
      <c r="G83">
        <f>VLOOKUP(Status[[#This Row],[EnrollmentID]],DB[],MATCH(Status[[#Headers],[OtherContact]],DB[#Headers],0),0)</f>
        <v>0</v>
      </c>
      <c r="H83">
        <f>VLOOKUP(Status[[#This Row],[EnrollmentID]],DB[],MATCH(Status[[#Headers],[FathersContact]],DB[#Headers],0),0)</f>
        <v>9829376046</v>
      </c>
      <c r="I83">
        <f>VLOOKUP(Status[[#This Row],[EnrollmentID]],DB[],MATCH(Status[[#Headers],[MothersContact]],DB[#Headers],0),0)</f>
        <v>9024654196</v>
      </c>
      <c r="J83" t="str">
        <f>VLOOKUP(Status[[#This Row],[EnrollmentID]],DB[],MATCH(Status[[#Headers],[InstituteName]],DB[#Headers],0),0)</f>
        <v>Allen</v>
      </c>
      <c r="K83" t="str">
        <f>VLOOKUP(Status[[#This Row],[EnrollmentID]],DB[],MATCH(Status[[#Headers],[Course]],DB[#Headers],0),0)</f>
        <v>NEET</v>
      </c>
      <c r="L83" s="8">
        <f>VLOOKUP(Status[[#This Row],[EnrollmentID]],DB[],MATCH(Status[[#Headers],[Rent]],DB[#Headers],0),0)</f>
        <v>12300</v>
      </c>
      <c r="M83" s="8">
        <f>VLOOKUP(Status[[#This Row],[EnrollmentID]],DB[],MATCH(Status[[#Headers],[Deposit]],DB[#Headers],0),0)</f>
        <v>24600</v>
      </c>
      <c r="N83" s="14">
        <v>45596</v>
      </c>
      <c r="O83" s="14">
        <v>45596</v>
      </c>
      <c r="P83" s="14">
        <v>45596</v>
      </c>
      <c r="Q83">
        <v>4137.5</v>
      </c>
      <c r="R83">
        <v>0</v>
      </c>
    </row>
    <row r="84" spans="1:18" x14ac:dyDescent="0.25">
      <c r="A84" t="s">
        <v>53</v>
      </c>
      <c r="B84" t="s">
        <v>784</v>
      </c>
      <c r="C84">
        <v>2024081</v>
      </c>
      <c r="D84" s="9">
        <f>VLOOKUP(Status[[#This Row],[EnrollmentID]],DB[],MATCH(Status[[#Headers],[DateofAdmission]],DB[#Headers],0),0)</f>
        <v>45419</v>
      </c>
      <c r="E84" t="str">
        <f>VLOOKUP(Status[[#This Row],[EnrollmentID]],DB[],MATCH(Status[[#Headers],[Name]],DB[#Headers],0),0)</f>
        <v>Harshit Asrani</v>
      </c>
      <c r="F84">
        <f>VLOOKUP(Status[[#This Row],[EnrollmentID]],DB[],MATCH(Status[[#Headers],[ContactNumber]],DB[#Headers],0),0)</f>
        <v>7849902120</v>
      </c>
      <c r="G84">
        <f>VLOOKUP(Status[[#This Row],[EnrollmentID]],DB[],MATCH(Status[[#Headers],[OtherContact]],DB[#Headers],0),0)</f>
        <v>0</v>
      </c>
      <c r="H84">
        <f>VLOOKUP(Status[[#This Row],[EnrollmentID]],DB[],MATCH(Status[[#Headers],[FathersContact]],DB[#Headers],0),0)</f>
        <v>7221919311</v>
      </c>
      <c r="I84">
        <f>VLOOKUP(Status[[#This Row],[EnrollmentID]],DB[],MATCH(Status[[#Headers],[MothersContact]],DB[#Headers],0),0)</f>
        <v>7568246005</v>
      </c>
      <c r="J84" t="str">
        <f>VLOOKUP(Status[[#This Row],[EnrollmentID]],DB[],MATCH(Status[[#Headers],[InstituteName]],DB[#Headers],0),0)</f>
        <v>Allen</v>
      </c>
      <c r="K84" t="str">
        <f>VLOOKUP(Status[[#This Row],[EnrollmentID]],DB[],MATCH(Status[[#Headers],[Course]],DB[#Headers],0),0)</f>
        <v>Jee - Main</v>
      </c>
      <c r="L84" s="8">
        <f>VLOOKUP(Status[[#This Row],[EnrollmentID]],DB[],MATCH(Status[[#Headers],[Rent]],DB[#Headers],0),0)</f>
        <v>12000</v>
      </c>
      <c r="M84" s="8">
        <f>VLOOKUP(Status[[#This Row],[EnrollmentID]],DB[],MATCH(Status[[#Headers],[Deposit]],DB[#Headers],0),0)</f>
        <v>24000</v>
      </c>
      <c r="N84" s="14">
        <v>45596</v>
      </c>
      <c r="O84" s="14">
        <v>45596</v>
      </c>
      <c r="P84" s="14">
        <v>45596</v>
      </c>
      <c r="Q84">
        <v>4896.8</v>
      </c>
      <c r="R84">
        <v>0</v>
      </c>
    </row>
    <row r="85" spans="1:18" x14ac:dyDescent="0.25">
      <c r="A85" t="s">
        <v>54</v>
      </c>
      <c r="B85" t="s">
        <v>784</v>
      </c>
      <c r="C85">
        <v>2024082</v>
      </c>
      <c r="D85" s="9">
        <f>VLOOKUP(Status[[#This Row],[EnrollmentID]],DB[],MATCH(Status[[#Headers],[DateofAdmission]],DB[#Headers],0),0)</f>
        <v>45419</v>
      </c>
      <c r="E85" t="str">
        <f>VLOOKUP(Status[[#This Row],[EnrollmentID]],DB[],MATCH(Status[[#Headers],[Name]],DB[#Headers],0),0)</f>
        <v>Mayank Asrani</v>
      </c>
      <c r="F85">
        <f>VLOOKUP(Status[[#This Row],[EnrollmentID]],DB[],MATCH(Status[[#Headers],[ContactNumber]],DB[#Headers],0),0)</f>
        <v>9468935646</v>
      </c>
      <c r="G85">
        <f>VLOOKUP(Status[[#This Row],[EnrollmentID]],DB[],MATCH(Status[[#Headers],[OtherContact]],DB[#Headers],0),0)</f>
        <v>0</v>
      </c>
      <c r="H85">
        <f>VLOOKUP(Status[[#This Row],[EnrollmentID]],DB[],MATCH(Status[[#Headers],[FathersContact]],DB[#Headers],0),0)</f>
        <v>0</v>
      </c>
      <c r="I85">
        <f>VLOOKUP(Status[[#This Row],[EnrollmentID]],DB[],MATCH(Status[[#Headers],[MothersContact]],DB[#Headers],0),0)</f>
        <v>8890284508</v>
      </c>
      <c r="J85" t="str">
        <f>VLOOKUP(Status[[#This Row],[EnrollmentID]],DB[],MATCH(Status[[#Headers],[InstituteName]],DB[#Headers],0),0)</f>
        <v>Allen</v>
      </c>
      <c r="K85" t="str">
        <f>VLOOKUP(Status[[#This Row],[EnrollmentID]],DB[],MATCH(Status[[#Headers],[Course]],DB[#Headers],0),0)</f>
        <v>Jee - Main</v>
      </c>
      <c r="L85" s="8">
        <f>VLOOKUP(Status[[#This Row],[EnrollmentID]],DB[],MATCH(Status[[#Headers],[Rent]],DB[#Headers],0),0)</f>
        <v>12000</v>
      </c>
      <c r="M85" s="8">
        <f>VLOOKUP(Status[[#This Row],[EnrollmentID]],DB[],MATCH(Status[[#Headers],[Deposit]],DB[#Headers],0),0)</f>
        <v>24000</v>
      </c>
      <c r="N85" s="14">
        <v>45596</v>
      </c>
      <c r="O85" s="14">
        <v>45596</v>
      </c>
      <c r="P85" s="14">
        <v>45596</v>
      </c>
      <c r="Q85">
        <v>4896.8</v>
      </c>
      <c r="R85">
        <v>0</v>
      </c>
    </row>
    <row r="86" spans="1:18" x14ac:dyDescent="0.25">
      <c r="A86" t="s">
        <v>55</v>
      </c>
      <c r="B86" t="s">
        <v>785</v>
      </c>
      <c r="C86">
        <v>2024083</v>
      </c>
      <c r="D86" s="9">
        <f>VLOOKUP(Status[[#This Row],[EnrollmentID]],DB[],MATCH(Status[[#Headers],[DateofAdmission]],DB[#Headers],0),0)</f>
        <v>44770</v>
      </c>
      <c r="E86" t="str">
        <f>VLOOKUP(Status[[#This Row],[EnrollmentID]],DB[],MATCH(Status[[#Headers],[Name]],DB[#Headers],0),0)</f>
        <v>Prithivi singh</v>
      </c>
      <c r="F86">
        <f>VLOOKUP(Status[[#This Row],[EnrollmentID]],DB[],MATCH(Status[[#Headers],[ContactNumber]],DB[#Headers],0),0)</f>
        <v>6398231279</v>
      </c>
      <c r="G86">
        <f>VLOOKUP(Status[[#This Row],[EnrollmentID]],DB[],MATCH(Status[[#Headers],[OtherContact]],DB[#Headers],0),0)</f>
        <v>0</v>
      </c>
      <c r="H86">
        <f>VLOOKUP(Status[[#This Row],[EnrollmentID]],DB[],MATCH(Status[[#Headers],[FathersContact]],DB[#Headers],0),0)</f>
        <v>9411084749</v>
      </c>
      <c r="I86">
        <f>VLOOKUP(Status[[#This Row],[EnrollmentID]],DB[],MATCH(Status[[#Headers],[MothersContact]],DB[#Headers],0),0)</f>
        <v>8923306421</v>
      </c>
      <c r="J86" t="str">
        <f>VLOOKUP(Status[[#This Row],[EnrollmentID]],DB[],MATCH(Status[[#Headers],[InstituteName]],DB[#Headers],0),0)</f>
        <v>Allen</v>
      </c>
      <c r="K86" t="str">
        <f>VLOOKUP(Status[[#This Row],[EnrollmentID]],DB[],MATCH(Status[[#Headers],[Course]],DB[#Headers],0),0)</f>
        <v>NEET</v>
      </c>
      <c r="L86" s="8">
        <f>VLOOKUP(Status[[#This Row],[EnrollmentID]],DB[],MATCH(Status[[#Headers],[Rent]],DB[#Headers],0),0)</f>
        <v>12000</v>
      </c>
      <c r="M86" s="8">
        <f>VLOOKUP(Status[[#This Row],[EnrollmentID]],DB[],MATCH(Status[[#Headers],[Deposit]],DB[#Headers],0),0)</f>
        <v>23000</v>
      </c>
      <c r="N86" s="14">
        <v>45596</v>
      </c>
      <c r="O86" s="14">
        <v>45596</v>
      </c>
      <c r="P86" s="14">
        <v>45596</v>
      </c>
      <c r="Q86">
        <v>6512.9</v>
      </c>
      <c r="R86">
        <v>0</v>
      </c>
    </row>
    <row r="87" spans="1:18" x14ac:dyDescent="0.25">
      <c r="A87" t="s">
        <v>56</v>
      </c>
      <c r="B87" t="s">
        <v>785</v>
      </c>
      <c r="C87">
        <v>2024084</v>
      </c>
      <c r="D87" s="9">
        <f>VLOOKUP(Status[[#This Row],[EnrollmentID]],DB[],MATCH(Status[[#Headers],[DateofAdmission]],DB[#Headers],0),0)</f>
        <v>45557</v>
      </c>
      <c r="E87" t="str">
        <f>VLOOKUP(Status[[#This Row],[EnrollmentID]],DB[],MATCH(Status[[#Headers],[Name]],DB[#Headers],0),0)</f>
        <v>Devesh Bansal</v>
      </c>
      <c r="F87">
        <f>VLOOKUP(Status[[#This Row],[EnrollmentID]],DB[],MATCH(Status[[#Headers],[ContactNumber]],DB[#Headers],0),0)</f>
        <v>7206126047</v>
      </c>
      <c r="G87">
        <f>VLOOKUP(Status[[#This Row],[EnrollmentID]],DB[],MATCH(Status[[#Headers],[OtherContact]],DB[#Headers],0),0)</f>
        <v>0</v>
      </c>
      <c r="H87">
        <f>VLOOKUP(Status[[#This Row],[EnrollmentID]],DB[],MATCH(Status[[#Headers],[FathersContact]],DB[#Headers],0),0)</f>
        <v>0</v>
      </c>
      <c r="I87">
        <f>VLOOKUP(Status[[#This Row],[EnrollmentID]],DB[],MATCH(Status[[#Headers],[MothersContact]],DB[#Headers],0),0)</f>
        <v>9068365297</v>
      </c>
      <c r="J87" t="str">
        <f>VLOOKUP(Status[[#This Row],[EnrollmentID]],DB[],MATCH(Status[[#Headers],[InstituteName]],DB[#Headers],0),0)</f>
        <v>Allen</v>
      </c>
      <c r="K87" t="str">
        <f>VLOOKUP(Status[[#This Row],[EnrollmentID]],DB[],MATCH(Status[[#Headers],[Course]],DB[#Headers],0),0)</f>
        <v>NEET</v>
      </c>
      <c r="L87" s="8">
        <f>VLOOKUP(Status[[#This Row],[EnrollmentID]],DB[],MATCH(Status[[#Headers],[Rent]],DB[#Headers],0),0)</f>
        <v>12300</v>
      </c>
      <c r="M87" s="8">
        <f>VLOOKUP(Status[[#This Row],[EnrollmentID]],DB[],MATCH(Status[[#Headers],[Deposit]],DB[#Headers],0),0)</f>
        <v>24600</v>
      </c>
      <c r="N87" s="14">
        <v>45596</v>
      </c>
      <c r="O87" s="14">
        <v>45596</v>
      </c>
      <c r="P87" s="14">
        <v>45596</v>
      </c>
      <c r="Q87">
        <v>6512.9</v>
      </c>
      <c r="R87">
        <v>0</v>
      </c>
    </row>
    <row r="88" spans="1:18" x14ac:dyDescent="0.25">
      <c r="A88" t="s">
        <v>57</v>
      </c>
      <c r="B88" t="s">
        <v>786</v>
      </c>
      <c r="C88">
        <v>2024085</v>
      </c>
      <c r="D88" s="9">
        <f>VLOOKUP(Status[[#This Row],[EnrollmentID]],DB[],MATCH(Status[[#Headers],[DateofAdmission]],DB[#Headers],0),0)</f>
        <v>45483</v>
      </c>
      <c r="E88" t="str">
        <f>VLOOKUP(Status[[#This Row],[EnrollmentID]],DB[],MATCH(Status[[#Headers],[Name]],DB[#Headers],0),0)</f>
        <v>Prince</v>
      </c>
      <c r="F88">
        <f>VLOOKUP(Status[[#This Row],[EnrollmentID]],DB[],MATCH(Status[[#Headers],[ContactNumber]],DB[#Headers],0),0)</f>
        <v>9530351607</v>
      </c>
      <c r="G88">
        <f>VLOOKUP(Status[[#This Row],[EnrollmentID]],DB[],MATCH(Status[[#Headers],[OtherContact]],DB[#Headers],0),0)</f>
        <v>0</v>
      </c>
      <c r="H88">
        <f>VLOOKUP(Status[[#This Row],[EnrollmentID]],DB[],MATCH(Status[[#Headers],[FathersContact]],DB[#Headers],0),0)</f>
        <v>8742877777</v>
      </c>
      <c r="I88">
        <f>VLOOKUP(Status[[#This Row],[EnrollmentID]],DB[],MATCH(Status[[#Headers],[MothersContact]],DB[#Headers],0),0)</f>
        <v>9549111550</v>
      </c>
      <c r="J88" t="str">
        <f>VLOOKUP(Status[[#This Row],[EnrollmentID]],DB[],MATCH(Status[[#Headers],[InstituteName]],DB[#Headers],0),0)</f>
        <v>Mother Edu. Hub</v>
      </c>
      <c r="K88" t="str">
        <f>VLOOKUP(Status[[#This Row],[EnrollmentID]],DB[],MATCH(Status[[#Headers],[Course]],DB[#Headers],0),0)</f>
        <v>SSC - CGL</v>
      </c>
      <c r="L88" s="8">
        <f>VLOOKUP(Status[[#This Row],[EnrollmentID]],DB[],MATCH(Status[[#Headers],[Rent]],DB[#Headers],0),0)</f>
        <v>12200</v>
      </c>
      <c r="M88" s="8">
        <f>VLOOKUP(Status[[#This Row],[EnrollmentID]],DB[],MATCH(Status[[#Headers],[Deposit]],DB[#Headers],0),0)</f>
        <v>24400</v>
      </c>
      <c r="N88" s="14">
        <v>45596</v>
      </c>
      <c r="O88" s="14">
        <v>45596</v>
      </c>
      <c r="P88" s="14">
        <v>45596</v>
      </c>
      <c r="Q88">
        <v>4916.8</v>
      </c>
      <c r="R88">
        <v>0</v>
      </c>
    </row>
    <row r="89" spans="1:18" x14ac:dyDescent="0.25">
      <c r="A89" t="s">
        <v>58</v>
      </c>
      <c r="B89" t="s">
        <v>786</v>
      </c>
      <c r="C89">
        <v>2024086</v>
      </c>
      <c r="D89" s="9">
        <f>VLOOKUP(Status[[#This Row],[EnrollmentID]],DB[],MATCH(Status[[#Headers],[DateofAdmission]],DB[#Headers],0),0)</f>
        <v>45446</v>
      </c>
      <c r="E89" t="str">
        <f>VLOOKUP(Status[[#This Row],[EnrollmentID]],DB[],MATCH(Status[[#Headers],[Name]],DB[#Headers],0),0)</f>
        <v>Parth Asrani</v>
      </c>
      <c r="F89">
        <f>VLOOKUP(Status[[#This Row],[EnrollmentID]],DB[],MATCH(Status[[#Headers],[ContactNumber]],DB[#Headers],0),0)</f>
        <v>9252330000</v>
      </c>
      <c r="G89">
        <f>VLOOKUP(Status[[#This Row],[EnrollmentID]],DB[],MATCH(Status[[#Headers],[OtherContact]],DB[#Headers],0),0)</f>
        <v>8766000111</v>
      </c>
      <c r="H89">
        <f>VLOOKUP(Status[[#This Row],[EnrollmentID]],DB[],MATCH(Status[[#Headers],[FathersContact]],DB[#Headers],0),0)</f>
        <v>9549112222</v>
      </c>
      <c r="I89">
        <f>VLOOKUP(Status[[#This Row],[EnrollmentID]],DB[],MATCH(Status[[#Headers],[MothersContact]],DB[#Headers],0),0)</f>
        <v>9252519000</v>
      </c>
      <c r="J89" t="str">
        <f>VLOOKUP(Status[[#This Row],[EnrollmentID]],DB[],MATCH(Status[[#Headers],[InstituteName]],DB[#Headers],0),0)</f>
        <v>Allen</v>
      </c>
      <c r="K89" t="str">
        <f>VLOOKUP(Status[[#This Row],[EnrollmentID]],DB[],MATCH(Status[[#Headers],[Course]],DB[#Headers],0),0)</f>
        <v>JEE</v>
      </c>
      <c r="L89" s="8">
        <f>VLOOKUP(Status[[#This Row],[EnrollmentID]],DB[],MATCH(Status[[#Headers],[Rent]],DB[#Headers],0),0)</f>
        <v>12200</v>
      </c>
      <c r="M89" s="8">
        <f>VLOOKUP(Status[[#This Row],[EnrollmentID]],DB[],MATCH(Status[[#Headers],[Deposit]],DB[#Headers],0),0)</f>
        <v>24400</v>
      </c>
      <c r="N89" s="14">
        <v>45596</v>
      </c>
      <c r="O89" s="14">
        <v>45596</v>
      </c>
      <c r="P89" s="14">
        <v>45596</v>
      </c>
      <c r="Q89">
        <v>4916.8</v>
      </c>
      <c r="R89">
        <v>0</v>
      </c>
    </row>
    <row r="90" spans="1:18" x14ac:dyDescent="0.25">
      <c r="A90" t="s">
        <v>59</v>
      </c>
      <c r="B90" t="s">
        <v>787</v>
      </c>
      <c r="C90">
        <v>2024087</v>
      </c>
      <c r="D90" s="9">
        <f>VLOOKUP(Status[[#This Row],[EnrollmentID]],DB[],MATCH(Status[[#Headers],[DateofAdmission]],DB[#Headers],0),0)</f>
        <v>45393</v>
      </c>
      <c r="E90" t="str">
        <f>VLOOKUP(Status[[#This Row],[EnrollmentID]],DB[],MATCH(Status[[#Headers],[Name]],DB[#Headers],0),0)</f>
        <v>Yash Gainani</v>
      </c>
      <c r="F90">
        <f>VLOOKUP(Status[[#This Row],[EnrollmentID]],DB[],MATCH(Status[[#Headers],[ContactNumber]],DB[#Headers],0),0)</f>
        <v>9521775684</v>
      </c>
      <c r="G90">
        <f>VLOOKUP(Status[[#This Row],[EnrollmentID]],DB[],MATCH(Status[[#Headers],[OtherContact]],DB[#Headers],0),0)</f>
        <v>0</v>
      </c>
      <c r="H90">
        <f>VLOOKUP(Status[[#This Row],[EnrollmentID]],DB[],MATCH(Status[[#Headers],[FathersContact]],DB[#Headers],0),0)</f>
        <v>7588588555</v>
      </c>
      <c r="I90">
        <f>VLOOKUP(Status[[#This Row],[EnrollmentID]],DB[],MATCH(Status[[#Headers],[MothersContact]],DB[#Headers],0),0)</f>
        <v>0</v>
      </c>
      <c r="J90" t="str">
        <f>VLOOKUP(Status[[#This Row],[EnrollmentID]],DB[],MATCH(Status[[#Headers],[InstituteName]],DB[#Headers],0),0)</f>
        <v>Aakash Institute</v>
      </c>
      <c r="K90" t="str">
        <f>VLOOKUP(Status[[#This Row],[EnrollmentID]],DB[],MATCH(Status[[#Headers],[Course]],DB[#Headers],0),0)</f>
        <v>JEE</v>
      </c>
      <c r="L90" s="8">
        <f>VLOOKUP(Status[[#This Row],[EnrollmentID]],DB[],MATCH(Status[[#Headers],[Rent]],DB[#Headers],0),0)</f>
        <v>13500</v>
      </c>
      <c r="M90" s="8">
        <f>VLOOKUP(Status[[#This Row],[EnrollmentID]],DB[],MATCH(Status[[#Headers],[Deposit]],DB[#Headers],0),0)</f>
        <v>27000</v>
      </c>
      <c r="N90" s="14">
        <v>45596</v>
      </c>
      <c r="O90" s="14">
        <v>45596</v>
      </c>
      <c r="P90" s="14">
        <v>45596</v>
      </c>
      <c r="Q90">
        <v>1883.1</v>
      </c>
      <c r="R90">
        <v>0</v>
      </c>
    </row>
    <row r="91" spans="1:18" x14ac:dyDescent="0.25">
      <c r="A91" t="s">
        <v>60</v>
      </c>
      <c r="B91" t="s">
        <v>787</v>
      </c>
      <c r="C91">
        <v>2024088</v>
      </c>
      <c r="D91" s="9">
        <f>VLOOKUP(Status[[#This Row],[EnrollmentID]],DB[],MATCH(Status[[#Headers],[DateofAdmission]],DB[#Headers],0),0)</f>
        <v>45547</v>
      </c>
      <c r="E91" t="str">
        <f>VLOOKUP(Status[[#This Row],[EnrollmentID]],DB[],MATCH(Status[[#Headers],[Name]],DB[#Headers],0),0)</f>
        <v>Purushottam</v>
      </c>
      <c r="F91">
        <f>VLOOKUP(Status[[#This Row],[EnrollmentID]],DB[],MATCH(Status[[#Headers],[ContactNumber]],DB[#Headers],0),0)</f>
        <v>9968888887</v>
      </c>
      <c r="G91">
        <f>VLOOKUP(Status[[#This Row],[EnrollmentID]],DB[],MATCH(Status[[#Headers],[OtherContact]],DB[#Headers],0),0)</f>
        <v>9460466182</v>
      </c>
      <c r="H91">
        <f>VLOOKUP(Status[[#This Row],[EnrollmentID]],DB[],MATCH(Status[[#Headers],[FathersContact]],DB[#Headers],0),0)</f>
        <v>9968888887</v>
      </c>
      <c r="I91">
        <f>VLOOKUP(Status[[#This Row],[EnrollmentID]],DB[],MATCH(Status[[#Headers],[MothersContact]],DB[#Headers],0),0)</f>
        <v>9034552397</v>
      </c>
      <c r="J91" t="str">
        <f>VLOOKUP(Status[[#This Row],[EnrollmentID]],DB[],MATCH(Status[[#Headers],[InstituteName]],DB[#Headers],0),0)</f>
        <v>GCI</v>
      </c>
      <c r="K91" t="str">
        <f>VLOOKUP(Status[[#This Row],[EnrollmentID]],DB[],MATCH(Status[[#Headers],[Course]],DB[#Headers],0),0)</f>
        <v>JEE</v>
      </c>
      <c r="L91" s="8">
        <f>VLOOKUP(Status[[#This Row],[EnrollmentID]],DB[],MATCH(Status[[#Headers],[Rent]],DB[#Headers],0),0)</f>
        <v>13500</v>
      </c>
      <c r="M91" s="8">
        <f>VLOOKUP(Status[[#This Row],[EnrollmentID]],DB[],MATCH(Status[[#Headers],[Deposit]],DB[#Headers],0),0)</f>
        <v>27000</v>
      </c>
      <c r="N91" s="14">
        <v>45596</v>
      </c>
      <c r="O91" s="14">
        <v>45596</v>
      </c>
      <c r="P91" s="14">
        <v>45596</v>
      </c>
      <c r="Q91">
        <v>1883.1</v>
      </c>
      <c r="R91">
        <v>0</v>
      </c>
    </row>
    <row r="92" spans="1:18" x14ac:dyDescent="0.25">
      <c r="A92" t="s">
        <v>61</v>
      </c>
      <c r="B92" t="s">
        <v>788</v>
      </c>
      <c r="C92">
        <v>2024089</v>
      </c>
      <c r="D92" s="9">
        <f>VLOOKUP(Status[[#This Row],[EnrollmentID]],DB[],MATCH(Status[[#Headers],[DateofAdmission]],DB[#Headers],0),0)</f>
        <v>45468</v>
      </c>
      <c r="E92" t="str">
        <f>VLOOKUP(Status[[#This Row],[EnrollmentID]],DB[],MATCH(Status[[#Headers],[Name]],DB[#Headers],0),0)</f>
        <v>Shashi Yadav</v>
      </c>
      <c r="F92">
        <f>VLOOKUP(Status[[#This Row],[EnrollmentID]],DB[],MATCH(Status[[#Headers],[ContactNumber]],DB[#Headers],0),0)</f>
        <v>9509038151</v>
      </c>
      <c r="G92">
        <f>VLOOKUP(Status[[#This Row],[EnrollmentID]],DB[],MATCH(Status[[#Headers],[OtherContact]],DB[#Headers],0),0)</f>
        <v>9785925078</v>
      </c>
      <c r="H92">
        <f>VLOOKUP(Status[[#This Row],[EnrollmentID]],DB[],MATCH(Status[[#Headers],[FathersContact]],DB[#Headers],0),0)</f>
        <v>9785925078</v>
      </c>
      <c r="I92">
        <f>VLOOKUP(Status[[#This Row],[EnrollmentID]],DB[],MATCH(Status[[#Headers],[MothersContact]],DB[#Headers],0),0)</f>
        <v>9887759883</v>
      </c>
      <c r="J92" t="str">
        <f>VLOOKUP(Status[[#This Row],[EnrollmentID]],DB[],MATCH(Status[[#Headers],[InstituteName]],DB[#Headers],0),0)</f>
        <v>Allen</v>
      </c>
      <c r="K92" t="str">
        <f>VLOOKUP(Status[[#This Row],[EnrollmentID]],DB[],MATCH(Status[[#Headers],[Course]],DB[#Headers],0),0)</f>
        <v>JEE</v>
      </c>
      <c r="L92" s="8">
        <f>VLOOKUP(Status[[#This Row],[EnrollmentID]],DB[],MATCH(Status[[#Headers],[Rent]],DB[#Headers],0),0)</f>
        <v>13300</v>
      </c>
      <c r="M92" s="8">
        <f>VLOOKUP(Status[[#This Row],[EnrollmentID]],DB[],MATCH(Status[[#Headers],[Deposit]],DB[#Headers],0),0)</f>
        <v>26000</v>
      </c>
      <c r="N92" s="14">
        <v>45596</v>
      </c>
      <c r="O92" s="14">
        <v>45596</v>
      </c>
      <c r="P92" s="14">
        <v>45596</v>
      </c>
      <c r="Q92">
        <v>2973.3</v>
      </c>
      <c r="R92">
        <v>0</v>
      </c>
    </row>
    <row r="93" spans="1:18" x14ac:dyDescent="0.25">
      <c r="A93" t="s">
        <v>62</v>
      </c>
      <c r="B93" t="s">
        <v>788</v>
      </c>
      <c r="C93">
        <v>2024090</v>
      </c>
      <c r="D93" s="9">
        <f>VLOOKUP(Status[[#This Row],[EnrollmentID]],DB[],MATCH(Status[[#Headers],[DateofAdmission]],DB[#Headers],0),0)</f>
        <v>44995</v>
      </c>
      <c r="E93" t="str">
        <f>VLOOKUP(Status[[#This Row],[EnrollmentID]],DB[],MATCH(Status[[#Headers],[Name]],DB[#Headers],0),0)</f>
        <v>Garvit Gupta</v>
      </c>
      <c r="F93">
        <f>VLOOKUP(Status[[#This Row],[EnrollmentID]],DB[],MATCH(Status[[#Headers],[ContactNumber]],DB[#Headers],0),0)</f>
        <v>9414439470</v>
      </c>
      <c r="G93">
        <f>VLOOKUP(Status[[#This Row],[EnrollmentID]],DB[],MATCH(Status[[#Headers],[OtherContact]],DB[#Headers],0),0)</f>
        <v>0</v>
      </c>
      <c r="H93">
        <f>VLOOKUP(Status[[#This Row],[EnrollmentID]],DB[],MATCH(Status[[#Headers],[FathersContact]],DB[#Headers],0),0)</f>
        <v>7737119900</v>
      </c>
      <c r="I93">
        <f>VLOOKUP(Status[[#This Row],[EnrollmentID]],DB[],MATCH(Status[[#Headers],[MothersContact]],DB[#Headers],0),0)</f>
        <v>8905397700</v>
      </c>
      <c r="J93" t="str">
        <f>VLOOKUP(Status[[#This Row],[EnrollmentID]],DB[],MATCH(Status[[#Headers],[InstituteName]],DB[#Headers],0),0)</f>
        <v>Allen</v>
      </c>
      <c r="K93" t="str">
        <f>VLOOKUP(Status[[#This Row],[EnrollmentID]],DB[],MATCH(Status[[#Headers],[Course]],DB[#Headers],0),0)</f>
        <v>NEET</v>
      </c>
      <c r="L93" s="8">
        <f>VLOOKUP(Status[[#This Row],[EnrollmentID]],DB[],MATCH(Status[[#Headers],[Rent]],DB[#Headers],0),0)</f>
        <v>13000</v>
      </c>
      <c r="M93" s="8">
        <f>VLOOKUP(Status[[#This Row],[EnrollmentID]],DB[],MATCH(Status[[#Headers],[Deposit]],DB[#Headers],0),0)</f>
        <v>25500</v>
      </c>
      <c r="N93" s="14">
        <v>45596</v>
      </c>
      <c r="O93" s="14">
        <v>45596</v>
      </c>
      <c r="P93" s="14">
        <v>45596</v>
      </c>
      <c r="Q93">
        <v>2973.3</v>
      </c>
      <c r="R93">
        <v>0</v>
      </c>
    </row>
    <row r="94" spans="1:18" x14ac:dyDescent="0.25">
      <c r="A94" t="s">
        <v>63</v>
      </c>
      <c r="B94" t="s">
        <v>789</v>
      </c>
      <c r="C94">
        <v>2024091</v>
      </c>
      <c r="D94" s="9">
        <f>VLOOKUP(Status[[#This Row],[EnrollmentID]],DB[],MATCH(Status[[#Headers],[DateofAdmission]],DB[#Headers],0),0)</f>
        <v>45390</v>
      </c>
      <c r="E94" t="str">
        <f>VLOOKUP(Status[[#This Row],[EnrollmentID]],DB[],MATCH(Status[[#Headers],[Name]],DB[#Headers],0),0)</f>
        <v>Hitharth Jain</v>
      </c>
      <c r="F94">
        <f>VLOOKUP(Status[[#This Row],[EnrollmentID]],DB[],MATCH(Status[[#Headers],[ContactNumber]],DB[#Headers],0),0)</f>
        <v>8114429742</v>
      </c>
      <c r="G94">
        <f>VLOOKUP(Status[[#This Row],[EnrollmentID]],DB[],MATCH(Status[[#Headers],[OtherContact]],DB[#Headers],0),0)</f>
        <v>0</v>
      </c>
      <c r="H94">
        <f>VLOOKUP(Status[[#This Row],[EnrollmentID]],DB[],MATCH(Status[[#Headers],[FathersContact]],DB[#Headers],0),0)</f>
        <v>9214982588</v>
      </c>
      <c r="I94">
        <f>VLOOKUP(Status[[#This Row],[EnrollmentID]],DB[],MATCH(Status[[#Headers],[MothersContact]],DB[#Headers],0),0)</f>
        <v>0</v>
      </c>
      <c r="J94" t="str">
        <f>VLOOKUP(Status[[#This Row],[EnrollmentID]],DB[],MATCH(Status[[#Headers],[InstituteName]],DB[#Headers],0),0)</f>
        <v>Aakash Institute</v>
      </c>
      <c r="K94" t="str">
        <f>VLOOKUP(Status[[#This Row],[EnrollmentID]],DB[],MATCH(Status[[#Headers],[Course]],DB[#Headers],0),0)</f>
        <v>JEE</v>
      </c>
      <c r="L94" s="8">
        <f>VLOOKUP(Status[[#This Row],[EnrollmentID]],DB[],MATCH(Status[[#Headers],[Rent]],DB[#Headers],0),0)</f>
        <v>12300</v>
      </c>
      <c r="M94" s="8">
        <f>VLOOKUP(Status[[#This Row],[EnrollmentID]],DB[],MATCH(Status[[#Headers],[Deposit]],DB[#Headers],0),0)</f>
        <v>26600</v>
      </c>
      <c r="N94" s="14">
        <v>45596</v>
      </c>
      <c r="O94" s="14">
        <v>45596</v>
      </c>
      <c r="P94" s="14">
        <v>45596</v>
      </c>
      <c r="Q94">
        <v>4741</v>
      </c>
      <c r="R94">
        <v>0</v>
      </c>
    </row>
    <row r="95" spans="1:18" x14ac:dyDescent="0.25">
      <c r="A95" t="s">
        <v>64</v>
      </c>
      <c r="B95" t="s">
        <v>789</v>
      </c>
      <c r="C95">
        <v>2024092</v>
      </c>
      <c r="D95" s="9">
        <f>VLOOKUP(Status[[#This Row],[EnrollmentID]],DB[],MATCH(Status[[#Headers],[DateofAdmission]],DB[#Headers],0),0)</f>
        <v>45402</v>
      </c>
      <c r="E95" t="str">
        <f>VLOOKUP(Status[[#This Row],[EnrollmentID]],DB[],MATCH(Status[[#Headers],[Name]],DB[#Headers],0),0)</f>
        <v>Yuvraj Vashishitha</v>
      </c>
      <c r="F95">
        <f>VLOOKUP(Status[[#This Row],[EnrollmentID]],DB[],MATCH(Status[[#Headers],[ContactNumber]],DB[#Headers],0),0)</f>
        <v>9468871085</v>
      </c>
      <c r="G95">
        <f>VLOOKUP(Status[[#This Row],[EnrollmentID]],DB[],MATCH(Status[[#Headers],[OtherContact]],DB[#Headers],0),0)</f>
        <v>0</v>
      </c>
      <c r="H95">
        <f>VLOOKUP(Status[[#This Row],[EnrollmentID]],DB[],MATCH(Status[[#Headers],[FathersContact]],DB[#Headers],0),0)</f>
        <v>9983833160</v>
      </c>
      <c r="I95">
        <f>VLOOKUP(Status[[#This Row],[EnrollmentID]],DB[],MATCH(Status[[#Headers],[MothersContact]],DB[#Headers],0),0)</f>
        <v>8619054341</v>
      </c>
      <c r="J95" t="str">
        <f>VLOOKUP(Status[[#This Row],[EnrollmentID]],DB[],MATCH(Status[[#Headers],[InstituteName]],DB[#Headers],0),0)</f>
        <v>Aakash Institute</v>
      </c>
      <c r="K95" t="str">
        <f>VLOOKUP(Status[[#This Row],[EnrollmentID]],DB[],MATCH(Status[[#Headers],[Course]],DB[#Headers],0),0)</f>
        <v>NEET</v>
      </c>
      <c r="L95" s="8">
        <f>VLOOKUP(Status[[#This Row],[EnrollmentID]],DB[],MATCH(Status[[#Headers],[Rent]],DB[#Headers],0),0)</f>
        <v>12500</v>
      </c>
      <c r="M95" s="8">
        <f>VLOOKUP(Status[[#This Row],[EnrollmentID]],DB[],MATCH(Status[[#Headers],[Deposit]],DB[#Headers],0),0)</f>
        <v>25000</v>
      </c>
      <c r="N95" s="14">
        <v>45596</v>
      </c>
      <c r="O95" s="14">
        <v>45596</v>
      </c>
      <c r="P95" s="14">
        <v>45596</v>
      </c>
      <c r="Q95">
        <v>4741</v>
      </c>
      <c r="R95">
        <v>0</v>
      </c>
    </row>
    <row r="96" spans="1:18" x14ac:dyDescent="0.25">
      <c r="A96" t="s">
        <v>65</v>
      </c>
      <c r="B96" t="s">
        <v>790</v>
      </c>
      <c r="C96">
        <v>2024093</v>
      </c>
      <c r="D96" s="9">
        <f>VLOOKUP(Status[[#This Row],[EnrollmentID]],DB[],MATCH(Status[[#Headers],[DateofAdmission]],DB[#Headers],0),0)</f>
        <v>45265</v>
      </c>
      <c r="E96" t="str">
        <f>VLOOKUP(Status[[#This Row],[EnrollmentID]],DB[],MATCH(Status[[#Headers],[Name]],DB[#Headers],0),0)</f>
        <v>Ankit Kumar Meena</v>
      </c>
      <c r="F96">
        <f>VLOOKUP(Status[[#This Row],[EnrollmentID]],DB[],MATCH(Status[[#Headers],[ContactNumber]],DB[#Headers],0),0)</f>
        <v>9351701274</v>
      </c>
      <c r="G96">
        <f>VLOOKUP(Status[[#This Row],[EnrollmentID]],DB[],MATCH(Status[[#Headers],[OtherContact]],DB[#Headers],0),0)</f>
        <v>9571332752</v>
      </c>
      <c r="H96">
        <f>VLOOKUP(Status[[#This Row],[EnrollmentID]],DB[],MATCH(Status[[#Headers],[FathersContact]],DB[#Headers],0),0)</f>
        <v>9001330133</v>
      </c>
      <c r="I96">
        <f>VLOOKUP(Status[[#This Row],[EnrollmentID]],DB[],MATCH(Status[[#Headers],[MothersContact]],DB[#Headers],0),0)</f>
        <v>9636962180</v>
      </c>
      <c r="J96" t="str">
        <f>VLOOKUP(Status[[#This Row],[EnrollmentID]],DB[],MATCH(Status[[#Headers],[InstituteName]],DB[#Headers],0),0)</f>
        <v>Spring Board Acadamy</v>
      </c>
      <c r="K96" t="str">
        <f>VLOOKUP(Status[[#This Row],[EnrollmentID]],DB[],MATCH(Status[[#Headers],[Course]],DB[#Headers],0),0)</f>
        <v>RAS</v>
      </c>
      <c r="L96" s="8">
        <f>VLOOKUP(Status[[#This Row],[EnrollmentID]],DB[],MATCH(Status[[#Headers],[Rent]],DB[#Headers],0),0)</f>
        <v>12000</v>
      </c>
      <c r="M96" s="8">
        <f>VLOOKUP(Status[[#This Row],[EnrollmentID]],DB[],MATCH(Status[[#Headers],[Deposit]],DB[#Headers],0),0)</f>
        <v>26000</v>
      </c>
      <c r="N96" s="14">
        <v>45596</v>
      </c>
      <c r="O96" s="14">
        <v>45596</v>
      </c>
      <c r="P96" s="14">
        <v>45596</v>
      </c>
      <c r="Q96">
        <v>4975.5</v>
      </c>
      <c r="R96">
        <v>0</v>
      </c>
    </row>
    <row r="97" spans="1:18" x14ac:dyDescent="0.25">
      <c r="A97" t="s">
        <v>66</v>
      </c>
      <c r="B97" t="s">
        <v>790</v>
      </c>
      <c r="C97">
        <v>2024094</v>
      </c>
      <c r="D97" s="9">
        <f>VLOOKUP(Status[[#This Row],[EnrollmentID]],DB[],MATCH(Status[[#Headers],[DateofAdmission]],DB[#Headers],0),0)</f>
        <v>45536</v>
      </c>
      <c r="E97" t="str">
        <f>VLOOKUP(Status[[#This Row],[EnrollmentID]],DB[],MATCH(Status[[#Headers],[Name]],DB[#Headers],0),0)</f>
        <v>Pranav Rajput</v>
      </c>
      <c r="F97">
        <f>VLOOKUP(Status[[#This Row],[EnrollmentID]],DB[],MATCH(Status[[#Headers],[ContactNumber]],DB[#Headers],0),0)</f>
        <v>7737365472</v>
      </c>
      <c r="G97">
        <f>VLOOKUP(Status[[#This Row],[EnrollmentID]],DB[],MATCH(Status[[#Headers],[OtherContact]],DB[#Headers],0),0)</f>
        <v>0</v>
      </c>
      <c r="H97">
        <f>VLOOKUP(Status[[#This Row],[EnrollmentID]],DB[],MATCH(Status[[#Headers],[FathersContact]],DB[#Headers],0),0)</f>
        <v>9694263927</v>
      </c>
      <c r="I97">
        <f>VLOOKUP(Status[[#This Row],[EnrollmentID]],DB[],MATCH(Status[[#Headers],[MothersContact]],DB[#Headers],0),0)</f>
        <v>9887433639</v>
      </c>
      <c r="J97" t="str">
        <f>VLOOKUP(Status[[#This Row],[EnrollmentID]],DB[],MATCH(Status[[#Headers],[InstituteName]],DB[#Headers],0),0)</f>
        <v>Allen</v>
      </c>
      <c r="K97" t="str">
        <f>VLOOKUP(Status[[#This Row],[EnrollmentID]],DB[],MATCH(Status[[#Headers],[Course]],DB[#Headers],0),0)</f>
        <v>Teet Series</v>
      </c>
      <c r="L97" s="8">
        <f>VLOOKUP(Status[[#This Row],[EnrollmentID]],DB[],MATCH(Status[[#Headers],[Rent]],DB[#Headers],0),0)</f>
        <v>12500</v>
      </c>
      <c r="M97" s="8">
        <f>VLOOKUP(Status[[#This Row],[EnrollmentID]],DB[],MATCH(Status[[#Headers],[Deposit]],DB[#Headers],0),0)</f>
        <v>25000</v>
      </c>
      <c r="N97" s="14">
        <v>45596</v>
      </c>
      <c r="O97" s="14">
        <v>45596</v>
      </c>
      <c r="P97" s="14">
        <v>45596</v>
      </c>
      <c r="Q97">
        <v>4975.5</v>
      </c>
      <c r="R97">
        <v>0</v>
      </c>
    </row>
  </sheetData>
  <pageMargins left="0.7" right="0.7" top="0.75" bottom="0.75" header="0.3" footer="0.3"/>
  <ignoredErrors>
    <ignoredError sqref="D2" unlockedFormula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B05CE-4869-4F3B-B3F3-175FEE1130D6}">
  <dimension ref="A1:BC8"/>
  <sheetViews>
    <sheetView zoomScale="130" zoomScaleNormal="130" workbookViewId="0">
      <selection activeCell="A8" sqref="A8"/>
    </sheetView>
  </sheetViews>
  <sheetFormatPr defaultRowHeight="15" x14ac:dyDescent="0.25"/>
  <cols>
    <col min="1" max="1" width="31.42578125" customWidth="1"/>
    <col min="46" max="46" width="8.7109375" bestFit="1" customWidth="1"/>
    <col min="47" max="47" width="11.7109375" bestFit="1" customWidth="1"/>
    <col min="48" max="48" width="11.5703125" bestFit="1" customWidth="1"/>
    <col min="49" max="49" width="11.7109375" bestFit="1" customWidth="1"/>
    <col min="50" max="50" width="11.5703125" bestFit="1" customWidth="1"/>
    <col min="51" max="51" width="12" bestFit="1" customWidth="1"/>
    <col min="52" max="52" width="11.85546875" bestFit="1" customWidth="1"/>
    <col min="53" max="53" width="18.5703125" bestFit="1" customWidth="1"/>
    <col min="54" max="54" width="7.5703125" bestFit="1" customWidth="1"/>
    <col min="55" max="55" width="6.85546875" customWidth="1"/>
  </cols>
  <sheetData>
    <row r="1" spans="1:55" x14ac:dyDescent="0.25">
      <c r="A1" t="s">
        <v>693</v>
      </c>
      <c r="B1" t="s">
        <v>703</v>
      </c>
      <c r="C1" t="s">
        <v>704</v>
      </c>
      <c r="D1" t="s">
        <v>705</v>
      </c>
      <c r="E1" t="s">
        <v>706</v>
      </c>
      <c r="F1" t="s">
        <v>707</v>
      </c>
      <c r="G1" t="s">
        <v>708</v>
      </c>
      <c r="H1" t="s">
        <v>709</v>
      </c>
      <c r="I1" t="s">
        <v>710</v>
      </c>
      <c r="J1" t="s">
        <v>711</v>
      </c>
      <c r="K1" t="s">
        <v>712</v>
      </c>
      <c r="L1" t="s">
        <v>713</v>
      </c>
      <c r="M1" t="s">
        <v>714</v>
      </c>
      <c r="N1" t="s">
        <v>715</v>
      </c>
      <c r="O1" t="s">
        <v>716</v>
      </c>
      <c r="P1" t="s">
        <v>717</v>
      </c>
      <c r="Q1" t="s">
        <v>718</v>
      </c>
      <c r="R1" t="s">
        <v>719</v>
      </c>
      <c r="S1" t="s">
        <v>720</v>
      </c>
      <c r="T1" t="s">
        <v>721</v>
      </c>
      <c r="U1" t="s">
        <v>722</v>
      </c>
      <c r="V1" t="s">
        <v>723</v>
      </c>
      <c r="W1" t="s">
        <v>724</v>
      </c>
      <c r="X1" t="s">
        <v>725</v>
      </c>
      <c r="Y1" t="s">
        <v>726</v>
      </c>
      <c r="Z1" t="s">
        <v>727</v>
      </c>
      <c r="AA1" t="s">
        <v>728</v>
      </c>
      <c r="AB1" t="s">
        <v>729</v>
      </c>
      <c r="AC1" t="s">
        <v>730</v>
      </c>
      <c r="AD1" t="s">
        <v>731</v>
      </c>
      <c r="AE1" t="s">
        <v>732</v>
      </c>
      <c r="AF1" t="s">
        <v>733</v>
      </c>
      <c r="AG1" t="s">
        <v>734</v>
      </c>
      <c r="AH1" t="s">
        <v>735</v>
      </c>
      <c r="AI1" t="s">
        <v>736</v>
      </c>
      <c r="AJ1" t="s">
        <v>737</v>
      </c>
      <c r="AK1" t="s">
        <v>738</v>
      </c>
      <c r="AL1" t="s">
        <v>739</v>
      </c>
      <c r="AM1" t="s">
        <v>740</v>
      </c>
      <c r="AN1" t="s">
        <v>741</v>
      </c>
      <c r="AO1" t="s">
        <v>742</v>
      </c>
      <c r="AP1" t="s">
        <v>743</v>
      </c>
      <c r="AQ1" t="s">
        <v>744</v>
      </c>
      <c r="AR1" t="s">
        <v>745</v>
      </c>
      <c r="AS1" t="s">
        <v>746</v>
      </c>
      <c r="AT1" t="s">
        <v>747</v>
      </c>
      <c r="AU1" t="s">
        <v>694</v>
      </c>
      <c r="AV1" t="s">
        <v>695</v>
      </c>
      <c r="AW1" t="s">
        <v>696</v>
      </c>
      <c r="AX1" t="s">
        <v>697</v>
      </c>
      <c r="AY1" t="s">
        <v>698</v>
      </c>
      <c r="AZ1" t="s">
        <v>699</v>
      </c>
      <c r="BA1" t="s">
        <v>702</v>
      </c>
      <c r="BB1" t="s">
        <v>700</v>
      </c>
      <c r="BC1" t="s">
        <v>701</v>
      </c>
    </row>
    <row r="2" spans="1:55" x14ac:dyDescent="0.25">
      <c r="A2" s="14">
        <v>45412</v>
      </c>
      <c r="B2">
        <v>2532.8000000000002</v>
      </c>
      <c r="C2">
        <v>3128.1</v>
      </c>
      <c r="D2">
        <v>5709.6</v>
      </c>
      <c r="E2">
        <v>1725.1</v>
      </c>
      <c r="F2" s="10">
        <v>2937.5</v>
      </c>
      <c r="G2">
        <v>1337.7</v>
      </c>
      <c r="H2">
        <v>2733.6</v>
      </c>
      <c r="I2">
        <v>1832.3</v>
      </c>
      <c r="J2">
        <v>3426.9</v>
      </c>
      <c r="K2" s="10">
        <v>5357.9</v>
      </c>
      <c r="L2">
        <v>1968.9</v>
      </c>
      <c r="M2">
        <v>2384</v>
      </c>
      <c r="N2">
        <v>2771</v>
      </c>
      <c r="O2">
        <v>3392.7</v>
      </c>
      <c r="P2">
        <v>2901.4</v>
      </c>
      <c r="Q2">
        <v>2737.3</v>
      </c>
      <c r="R2">
        <v>2533.6999999999998</v>
      </c>
      <c r="S2">
        <v>1726.1</v>
      </c>
      <c r="T2">
        <v>2820.1</v>
      </c>
      <c r="U2" s="10">
        <v>3279.9</v>
      </c>
      <c r="V2">
        <v>2262.8000000000002</v>
      </c>
      <c r="W2">
        <v>2218.8000000000002</v>
      </c>
      <c r="X2">
        <v>2089</v>
      </c>
      <c r="Y2">
        <v>2187</v>
      </c>
      <c r="Z2">
        <v>2924.8</v>
      </c>
      <c r="AA2">
        <v>3590.8</v>
      </c>
      <c r="AB2">
        <v>2368.5</v>
      </c>
      <c r="AC2" s="10">
        <v>1754</v>
      </c>
      <c r="AD2">
        <v>2792.1</v>
      </c>
      <c r="AE2">
        <v>3658</v>
      </c>
      <c r="AF2">
        <v>3094.7</v>
      </c>
      <c r="AG2">
        <v>3025</v>
      </c>
      <c r="AH2">
        <v>3134.8</v>
      </c>
      <c r="AI2">
        <v>4090.1</v>
      </c>
      <c r="AJ2">
        <v>2927</v>
      </c>
      <c r="AK2">
        <v>2969.9</v>
      </c>
      <c r="AL2">
        <v>4279.7</v>
      </c>
      <c r="AM2">
        <v>2922.8</v>
      </c>
      <c r="AN2">
        <v>4025.1</v>
      </c>
      <c r="AO2">
        <v>4110</v>
      </c>
      <c r="AP2">
        <v>2812</v>
      </c>
      <c r="AQ2">
        <v>3422.9</v>
      </c>
      <c r="AR2">
        <v>2023.9</v>
      </c>
      <c r="AS2">
        <v>2995.4</v>
      </c>
      <c r="AT2">
        <v>3383.5</v>
      </c>
      <c r="AU2">
        <v>27082.400000000001</v>
      </c>
      <c r="AV2">
        <v>32182.3</v>
      </c>
      <c r="AW2">
        <v>22588.6</v>
      </c>
      <c r="AX2">
        <v>28032.9</v>
      </c>
      <c r="AY2">
        <v>26496.5</v>
      </c>
      <c r="AZ2">
        <v>21607</v>
      </c>
      <c r="BA2">
        <v>15209.1</v>
      </c>
      <c r="BB2">
        <v>626.4</v>
      </c>
      <c r="BC2">
        <v>0</v>
      </c>
    </row>
    <row r="3" spans="1:55" x14ac:dyDescent="0.25">
      <c r="A3" s="14">
        <v>45443</v>
      </c>
      <c r="B3">
        <v>2741.5</v>
      </c>
      <c r="C3">
        <v>3302.6</v>
      </c>
      <c r="D3">
        <v>6387.8</v>
      </c>
      <c r="E3">
        <v>1862.5</v>
      </c>
      <c r="F3" s="10">
        <v>3102.1</v>
      </c>
      <c r="G3">
        <v>1471.8</v>
      </c>
      <c r="H3" s="10">
        <v>2820.6</v>
      </c>
      <c r="I3">
        <v>1919.3</v>
      </c>
      <c r="J3" s="10">
        <v>4243.5</v>
      </c>
      <c r="K3">
        <v>5745.9</v>
      </c>
      <c r="L3" s="10">
        <v>2112.6999999999998</v>
      </c>
      <c r="M3">
        <v>2650.7</v>
      </c>
      <c r="N3">
        <v>3170.2</v>
      </c>
      <c r="O3" s="10">
        <v>3654.7</v>
      </c>
      <c r="P3">
        <v>3095.8</v>
      </c>
      <c r="Q3" s="10">
        <v>3144.1</v>
      </c>
      <c r="R3">
        <v>2818.1</v>
      </c>
      <c r="S3" s="10">
        <v>1946.8</v>
      </c>
      <c r="T3">
        <v>2985.5</v>
      </c>
      <c r="U3" s="10">
        <v>3658.8</v>
      </c>
      <c r="V3">
        <v>2380.3000000000002</v>
      </c>
      <c r="W3" s="10">
        <v>2484.3000000000002</v>
      </c>
      <c r="X3" s="10">
        <v>2216.1999999999998</v>
      </c>
      <c r="Y3" s="10">
        <v>2293.5</v>
      </c>
      <c r="Z3" s="10">
        <v>3165.4</v>
      </c>
      <c r="AA3" s="10">
        <v>4152.3999999999996</v>
      </c>
      <c r="AB3" s="10">
        <v>2554.9</v>
      </c>
      <c r="AC3" s="10">
        <v>1940.8</v>
      </c>
      <c r="AD3" s="10">
        <v>3316.4</v>
      </c>
      <c r="AE3" s="10">
        <v>4140</v>
      </c>
      <c r="AF3" s="10">
        <v>3509.1</v>
      </c>
      <c r="AG3" s="10">
        <v>3566.8</v>
      </c>
      <c r="AH3" s="10">
        <v>3611.6</v>
      </c>
      <c r="AI3" s="10">
        <v>4480.2</v>
      </c>
      <c r="AJ3" s="10">
        <v>3259.2</v>
      </c>
      <c r="AK3" s="10">
        <v>3491.6</v>
      </c>
      <c r="AL3" s="10">
        <v>4453.5</v>
      </c>
      <c r="AM3" s="10">
        <v>3175.2</v>
      </c>
      <c r="AN3" s="10">
        <v>4209.5</v>
      </c>
      <c r="AO3" s="10">
        <v>4672.8999999999996</v>
      </c>
      <c r="AP3" s="10">
        <v>3258.8</v>
      </c>
      <c r="AQ3">
        <v>253.8</v>
      </c>
      <c r="AR3" s="10">
        <v>2355</v>
      </c>
      <c r="AS3" s="10">
        <v>3393.6</v>
      </c>
      <c r="AT3" s="10">
        <v>3862.7</v>
      </c>
      <c r="AU3">
        <v>30918.400000000001</v>
      </c>
      <c r="AV3">
        <v>35770</v>
      </c>
      <c r="AW3">
        <v>24844.7</v>
      </c>
      <c r="AX3">
        <v>30641.5</v>
      </c>
      <c r="AY3">
        <v>28322.9</v>
      </c>
      <c r="AZ3">
        <v>23514.6</v>
      </c>
      <c r="BA3">
        <v>15906</v>
      </c>
      <c r="BB3">
        <v>645.9</v>
      </c>
      <c r="BC3">
        <v>0</v>
      </c>
    </row>
    <row r="4" spans="1:55" x14ac:dyDescent="0.25">
      <c r="A4" s="14">
        <v>45473</v>
      </c>
      <c r="B4">
        <v>2936.6</v>
      </c>
      <c r="C4">
        <v>3412.4</v>
      </c>
      <c r="D4">
        <v>7044.1</v>
      </c>
      <c r="E4">
        <v>2017.7</v>
      </c>
      <c r="F4">
        <v>3370.1</v>
      </c>
      <c r="G4">
        <v>1627.1</v>
      </c>
      <c r="H4">
        <v>2918.2</v>
      </c>
      <c r="I4">
        <v>2029.2</v>
      </c>
      <c r="J4">
        <v>4989.1000000000004</v>
      </c>
      <c r="K4">
        <v>6112.8</v>
      </c>
      <c r="L4">
        <v>2317.5</v>
      </c>
      <c r="M4">
        <v>2921.2</v>
      </c>
      <c r="N4">
        <v>3484</v>
      </c>
      <c r="O4">
        <v>3853.4</v>
      </c>
      <c r="P4">
        <v>3293.3</v>
      </c>
      <c r="Q4">
        <v>3454.8</v>
      </c>
      <c r="R4">
        <v>3174.3</v>
      </c>
      <c r="S4">
        <v>2161.3000000000002</v>
      </c>
      <c r="T4">
        <v>3115.3</v>
      </c>
      <c r="U4">
        <v>4013</v>
      </c>
      <c r="V4">
        <v>2491.1999999999998</v>
      </c>
      <c r="W4">
        <v>2778.6</v>
      </c>
      <c r="X4">
        <v>2366.8000000000002</v>
      </c>
      <c r="Y4">
        <v>2420.8000000000002</v>
      </c>
      <c r="Z4">
        <v>3395.7</v>
      </c>
      <c r="AA4">
        <v>4722.3999999999996</v>
      </c>
      <c r="AB4">
        <v>2743.9</v>
      </c>
      <c r="AC4">
        <v>2108.4</v>
      </c>
      <c r="AD4">
        <v>3778.8</v>
      </c>
      <c r="AE4">
        <v>4462.5</v>
      </c>
      <c r="AF4">
        <v>3844.3</v>
      </c>
      <c r="AG4">
        <v>170.3</v>
      </c>
      <c r="AH4">
        <v>4109.8999999999996</v>
      </c>
      <c r="AI4">
        <v>4884</v>
      </c>
      <c r="AJ4">
        <v>3608.9</v>
      </c>
      <c r="AK4">
        <v>3905.9</v>
      </c>
      <c r="AL4">
        <v>4828.8</v>
      </c>
      <c r="AM4">
        <v>3504.8</v>
      </c>
      <c r="AN4">
        <v>4415.7</v>
      </c>
      <c r="AO4">
        <v>5230</v>
      </c>
      <c r="AP4">
        <v>3724.9</v>
      </c>
      <c r="AQ4">
        <v>638.4</v>
      </c>
      <c r="AR4">
        <v>2621.1</v>
      </c>
      <c r="AS4">
        <v>3813.5</v>
      </c>
      <c r="AT4">
        <v>4270.2</v>
      </c>
      <c r="AU4">
        <v>34433.300000000003</v>
      </c>
      <c r="AV4">
        <v>39308.1</v>
      </c>
      <c r="AW4">
        <v>26879.5</v>
      </c>
      <c r="AX4">
        <v>33240.199999999997</v>
      </c>
      <c r="AY4">
        <v>30082.5</v>
      </c>
      <c r="AZ4">
        <v>25536.2</v>
      </c>
      <c r="BA4">
        <v>16690.5</v>
      </c>
      <c r="BB4">
        <v>718.3</v>
      </c>
      <c r="BC4">
        <v>4400</v>
      </c>
    </row>
    <row r="5" spans="1:55" x14ac:dyDescent="0.25">
      <c r="A5" s="14">
        <v>45504</v>
      </c>
      <c r="B5">
        <v>3113.8</v>
      </c>
      <c r="C5">
        <v>3581.5</v>
      </c>
      <c r="D5">
        <v>7463.8</v>
      </c>
      <c r="E5">
        <v>2171.1</v>
      </c>
      <c r="F5">
        <v>3609.6</v>
      </c>
      <c r="G5">
        <v>1762.8</v>
      </c>
      <c r="H5">
        <v>3018.1</v>
      </c>
      <c r="I5">
        <v>2151.6</v>
      </c>
      <c r="J5">
        <v>5462.8</v>
      </c>
      <c r="K5">
        <v>6416.4</v>
      </c>
      <c r="L5">
        <v>2468.8000000000002</v>
      </c>
      <c r="M5">
        <v>3178.2</v>
      </c>
      <c r="N5">
        <v>3723.1</v>
      </c>
      <c r="O5">
        <v>4102.1000000000004</v>
      </c>
      <c r="P5">
        <v>3446.7</v>
      </c>
      <c r="Q5">
        <v>3693.8</v>
      </c>
      <c r="R5">
        <v>3454.2</v>
      </c>
      <c r="S5">
        <v>2401.3000000000002</v>
      </c>
      <c r="T5">
        <v>3263.8</v>
      </c>
      <c r="U5">
        <v>4336.3</v>
      </c>
      <c r="V5">
        <v>2603.8000000000002</v>
      </c>
      <c r="W5">
        <v>3054.1</v>
      </c>
      <c r="X5">
        <v>2523.6</v>
      </c>
      <c r="Y5">
        <v>2527.4</v>
      </c>
      <c r="Z5">
        <v>3649.1</v>
      </c>
      <c r="AA5">
        <v>4957.2</v>
      </c>
      <c r="AB5">
        <v>3003.7</v>
      </c>
      <c r="AC5">
        <v>2238.8000000000002</v>
      </c>
      <c r="AD5">
        <v>4123.3999999999996</v>
      </c>
      <c r="AE5">
        <v>4792.6000000000004</v>
      </c>
      <c r="AF5">
        <v>4080.8</v>
      </c>
      <c r="AG5">
        <v>554.5</v>
      </c>
      <c r="AH5">
        <v>4335.3999999999996</v>
      </c>
      <c r="AI5">
        <v>151</v>
      </c>
      <c r="AJ5" s="11">
        <v>3901</v>
      </c>
      <c r="AK5">
        <v>4157.3999999999996</v>
      </c>
      <c r="AL5">
        <v>5099.6000000000004</v>
      </c>
      <c r="AM5">
        <v>3657.7</v>
      </c>
      <c r="AN5">
        <v>4538.5</v>
      </c>
      <c r="AO5">
        <v>5685.1</v>
      </c>
      <c r="AP5">
        <v>4084.1</v>
      </c>
      <c r="AQ5">
        <v>1062.8</v>
      </c>
      <c r="AR5">
        <v>2748.5</v>
      </c>
      <c r="AS5">
        <v>4124.8999999999996</v>
      </c>
      <c r="AT5">
        <v>4539.1000000000004</v>
      </c>
      <c r="AU5">
        <v>36802.9</v>
      </c>
      <c r="AV5">
        <v>41929.5</v>
      </c>
      <c r="AW5">
        <v>28751.1</v>
      </c>
      <c r="AX5">
        <v>35524.800000000003</v>
      </c>
      <c r="AY5">
        <v>31669.4</v>
      </c>
      <c r="AZ5">
        <v>27136.400000000001</v>
      </c>
      <c r="BA5">
        <v>17564.099999999999</v>
      </c>
      <c r="BB5">
        <v>935</v>
      </c>
      <c r="BC5">
        <v>9536.6</v>
      </c>
    </row>
    <row r="6" spans="1:55" x14ac:dyDescent="0.25">
      <c r="A6" s="14">
        <v>45535</v>
      </c>
      <c r="B6">
        <v>3237.8</v>
      </c>
      <c r="C6">
        <v>3707.1</v>
      </c>
      <c r="D6">
        <v>7569.8</v>
      </c>
      <c r="E6">
        <v>2247.8000000000002</v>
      </c>
      <c r="F6">
        <v>3820.6</v>
      </c>
      <c r="G6">
        <v>1924.7</v>
      </c>
      <c r="H6">
        <v>3084.1</v>
      </c>
      <c r="I6">
        <v>2226.4</v>
      </c>
      <c r="J6">
        <v>5865.8</v>
      </c>
      <c r="K6">
        <v>6621.9</v>
      </c>
      <c r="L6">
        <v>101</v>
      </c>
      <c r="M6">
        <v>3342.2</v>
      </c>
      <c r="N6">
        <v>3851.1</v>
      </c>
      <c r="O6">
        <v>4193.1000000000004</v>
      </c>
      <c r="P6">
        <v>3560.7</v>
      </c>
      <c r="Q6">
        <v>3843.1</v>
      </c>
      <c r="R6">
        <v>3622.3</v>
      </c>
      <c r="S6">
        <v>2584.3000000000002</v>
      </c>
      <c r="T6">
        <v>3364.3</v>
      </c>
      <c r="U6">
        <v>4564.7</v>
      </c>
      <c r="V6">
        <v>2662.5</v>
      </c>
      <c r="W6">
        <v>3188</v>
      </c>
      <c r="X6">
        <v>2633.9</v>
      </c>
      <c r="Y6">
        <v>2602.3000000000002</v>
      </c>
      <c r="Z6">
        <v>3748</v>
      </c>
      <c r="AA6">
        <v>4994.3999999999996</v>
      </c>
      <c r="AB6">
        <v>3112.5</v>
      </c>
      <c r="AC6">
        <v>2362.5</v>
      </c>
      <c r="AD6">
        <v>4331.8999999999996</v>
      </c>
      <c r="AE6">
        <v>4922.2</v>
      </c>
      <c r="AF6">
        <v>4219.1000000000004</v>
      </c>
      <c r="AG6">
        <v>696.7</v>
      </c>
      <c r="AH6">
        <v>4425.7</v>
      </c>
      <c r="AI6">
        <v>252</v>
      </c>
      <c r="AJ6">
        <v>4047.4</v>
      </c>
      <c r="AK6">
        <v>4291.1000000000004</v>
      </c>
      <c r="AL6">
        <v>5276.6</v>
      </c>
      <c r="AM6">
        <v>3731.7</v>
      </c>
      <c r="AN6">
        <v>4612.5</v>
      </c>
      <c r="AO6">
        <v>5935.3</v>
      </c>
      <c r="AP6">
        <v>4323.8</v>
      </c>
      <c r="AQ6">
        <v>1272</v>
      </c>
      <c r="AR6">
        <v>2812</v>
      </c>
      <c r="AS6">
        <v>4305.8</v>
      </c>
      <c r="AT6">
        <v>4624.3999999999996</v>
      </c>
      <c r="AU6">
        <v>37965.800000000003</v>
      </c>
      <c r="AV6">
        <v>43405.7</v>
      </c>
      <c r="AW6">
        <v>29918.7</v>
      </c>
      <c r="AX6">
        <v>36855.5</v>
      </c>
      <c r="AY6">
        <v>32724.2</v>
      </c>
      <c r="AZ6">
        <v>28441.8</v>
      </c>
      <c r="BA6">
        <v>18358.5</v>
      </c>
      <c r="BB6">
        <v>1145.8</v>
      </c>
      <c r="BC6">
        <v>12261.8</v>
      </c>
    </row>
    <row r="7" spans="1:55" x14ac:dyDescent="0.25">
      <c r="A7" s="14">
        <v>45565</v>
      </c>
      <c r="B7">
        <v>3356.1</v>
      </c>
      <c r="C7">
        <v>3837.4</v>
      </c>
      <c r="D7">
        <v>7653.7</v>
      </c>
      <c r="E7">
        <v>2370.1999999999998</v>
      </c>
      <c r="F7">
        <v>4098</v>
      </c>
      <c r="G7">
        <v>2070</v>
      </c>
      <c r="H7">
        <v>3160</v>
      </c>
      <c r="I7">
        <v>2344.5</v>
      </c>
      <c r="J7">
        <v>6146.5</v>
      </c>
      <c r="K7">
        <v>6737</v>
      </c>
      <c r="L7">
        <v>220</v>
      </c>
      <c r="M7">
        <v>3494.9</v>
      </c>
      <c r="N7">
        <v>4031.6</v>
      </c>
      <c r="O7">
        <v>4347.8999999999996</v>
      </c>
      <c r="P7">
        <v>3657.6</v>
      </c>
      <c r="Q7">
        <v>3956.4</v>
      </c>
      <c r="R7">
        <v>3820.6</v>
      </c>
      <c r="S7">
        <v>2741.3</v>
      </c>
      <c r="T7">
        <v>3490.6</v>
      </c>
      <c r="U7">
        <v>4798.6000000000004</v>
      </c>
      <c r="V7">
        <v>2776.8</v>
      </c>
      <c r="W7">
        <v>3375.7</v>
      </c>
      <c r="X7">
        <v>2751.7</v>
      </c>
      <c r="Y7">
        <v>2728</v>
      </c>
      <c r="Z7">
        <v>3858</v>
      </c>
      <c r="AA7">
        <v>5068</v>
      </c>
      <c r="AB7">
        <v>3275.2</v>
      </c>
      <c r="AC7">
        <v>2491.5</v>
      </c>
      <c r="AD7">
        <v>4573.3999999999996</v>
      </c>
      <c r="AE7">
        <v>5163</v>
      </c>
      <c r="AF7">
        <v>4431.8</v>
      </c>
      <c r="AG7">
        <v>970.7</v>
      </c>
      <c r="AH7">
        <v>4554.7</v>
      </c>
      <c r="AI7">
        <v>406</v>
      </c>
      <c r="AJ7">
        <v>4293.6000000000004</v>
      </c>
      <c r="AK7">
        <v>4447.8</v>
      </c>
      <c r="AL7">
        <v>5591.8</v>
      </c>
      <c r="AM7">
        <v>3843.5</v>
      </c>
      <c r="AN7">
        <v>4754</v>
      </c>
      <c r="AO7">
        <v>6292.5</v>
      </c>
      <c r="AP7">
        <v>4619.8999999999996</v>
      </c>
      <c r="AQ7">
        <v>1577.7</v>
      </c>
      <c r="AR7">
        <v>2899.6</v>
      </c>
      <c r="AS7">
        <v>4535.8999999999996</v>
      </c>
      <c r="AT7">
        <v>4774.8</v>
      </c>
      <c r="AU7">
        <v>39695.699999999997</v>
      </c>
      <c r="AV7">
        <v>45482</v>
      </c>
      <c r="AW7">
        <v>31161.3</v>
      </c>
      <c r="AX7">
        <v>38363.1</v>
      </c>
      <c r="AY7">
        <v>33881.199999999997</v>
      </c>
      <c r="AZ7">
        <v>29632.7</v>
      </c>
      <c r="BA7">
        <v>19143.8</v>
      </c>
      <c r="BB7">
        <v>1316.8</v>
      </c>
      <c r="BC7">
        <v>15283.4</v>
      </c>
    </row>
    <row r="8" spans="1:55" x14ac:dyDescent="0.25">
      <c r="A8" s="14">
        <v>45596</v>
      </c>
      <c r="B8">
        <v>3449.5</v>
      </c>
      <c r="C8">
        <v>3940.6</v>
      </c>
      <c r="D8">
        <v>7775.3</v>
      </c>
      <c r="E8">
        <v>2452.3000000000002</v>
      </c>
      <c r="F8">
        <v>4334.6000000000004</v>
      </c>
      <c r="G8">
        <v>2203.9</v>
      </c>
      <c r="H8">
        <v>3222.2</v>
      </c>
      <c r="I8">
        <v>2426.3000000000002</v>
      </c>
      <c r="J8">
        <v>6387.5</v>
      </c>
      <c r="K8">
        <v>6831.3</v>
      </c>
      <c r="L8">
        <v>362</v>
      </c>
      <c r="M8">
        <v>3549.2</v>
      </c>
      <c r="N8">
        <v>4164.3</v>
      </c>
      <c r="O8">
        <v>4516.8999999999996</v>
      </c>
      <c r="P8">
        <v>3757.4</v>
      </c>
      <c r="Q8">
        <v>4083.2</v>
      </c>
      <c r="R8">
        <v>3964.2</v>
      </c>
      <c r="S8">
        <v>2883.9</v>
      </c>
      <c r="T8">
        <v>3618.1</v>
      </c>
      <c r="U8">
        <v>5021</v>
      </c>
      <c r="V8">
        <v>2901</v>
      </c>
      <c r="W8">
        <v>3558.2</v>
      </c>
      <c r="X8">
        <v>2844.8</v>
      </c>
      <c r="Y8">
        <v>2827.6</v>
      </c>
      <c r="Z8">
        <v>3970.3</v>
      </c>
      <c r="AA8">
        <v>5156.5</v>
      </c>
      <c r="AB8">
        <v>3427.7</v>
      </c>
      <c r="AC8">
        <v>2599.6999999999998</v>
      </c>
      <c r="AD8">
        <v>4827</v>
      </c>
      <c r="AE8">
        <v>5433.2</v>
      </c>
      <c r="AF8">
        <v>4624.6000000000004</v>
      </c>
      <c r="AG8">
        <v>1241.5999999999999</v>
      </c>
      <c r="AH8">
        <v>4666.7</v>
      </c>
      <c r="AI8">
        <v>567</v>
      </c>
      <c r="AJ8">
        <v>4536</v>
      </c>
      <c r="AK8">
        <v>4573</v>
      </c>
      <c r="AL8">
        <v>5874.3</v>
      </c>
      <c r="AM8">
        <v>4137.5</v>
      </c>
      <c r="AN8">
        <v>4896.8</v>
      </c>
      <c r="AO8">
        <v>6512.9</v>
      </c>
      <c r="AP8">
        <v>4916.8</v>
      </c>
      <c r="AQ8">
        <v>1883.1</v>
      </c>
      <c r="AR8">
        <v>2973.3</v>
      </c>
      <c r="AS8">
        <v>4741</v>
      </c>
      <c r="AT8">
        <v>4975.5</v>
      </c>
      <c r="AU8">
        <v>41401.300000000003</v>
      </c>
      <c r="AV8">
        <v>47574</v>
      </c>
      <c r="AW8">
        <v>32210.1</v>
      </c>
      <c r="AX8">
        <v>39830</v>
      </c>
      <c r="AY8">
        <v>34984.9</v>
      </c>
      <c r="AZ8">
        <v>30674.400000000001</v>
      </c>
      <c r="BA8">
        <v>19920.7</v>
      </c>
      <c r="BB8">
        <v>1465.5</v>
      </c>
      <c r="BC8">
        <v>18697.2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zoomScale="145" zoomScaleNormal="145" workbookViewId="0">
      <selection activeCell="D3" sqref="D3"/>
    </sheetView>
  </sheetViews>
  <sheetFormatPr defaultRowHeight="15" x14ac:dyDescent="0.25"/>
  <cols>
    <col min="1" max="1" width="27.28515625" bestFit="1" customWidth="1"/>
    <col min="2" max="2" width="27.28515625" customWidth="1"/>
    <col min="3" max="3" width="12.7109375" customWidth="1"/>
    <col min="4" max="4" width="17" bestFit="1" customWidth="1"/>
    <col min="5" max="5" width="22.42578125" bestFit="1" customWidth="1"/>
    <col min="6" max="6" width="18.140625" customWidth="1"/>
    <col min="7" max="7" width="15.85546875" bestFit="1" customWidth="1"/>
    <col min="8" max="8" width="24.140625" customWidth="1"/>
    <col min="9" max="9" width="22.85546875" customWidth="1"/>
  </cols>
  <sheetData>
    <row r="1" spans="1:9" x14ac:dyDescent="0.25">
      <c r="A1" t="s">
        <v>748</v>
      </c>
      <c r="B1" t="s">
        <v>819</v>
      </c>
      <c r="C1" t="s">
        <v>766</v>
      </c>
      <c r="D1" t="s">
        <v>668</v>
      </c>
      <c r="E1" t="s">
        <v>764</v>
      </c>
      <c r="F1" t="s">
        <v>749</v>
      </c>
      <c r="G1" t="s">
        <v>816</v>
      </c>
      <c r="H1" t="s">
        <v>814</v>
      </c>
      <c r="I1" t="s">
        <v>815</v>
      </c>
    </row>
    <row r="2" spans="1:9" x14ac:dyDescent="0.25">
      <c r="A2" s="14">
        <v>45611.75</v>
      </c>
      <c r="B2" s="14">
        <v>45611.75</v>
      </c>
      <c r="C2" t="s">
        <v>62</v>
      </c>
      <c r="D2">
        <v>2024090</v>
      </c>
      <c r="E2">
        <v>2995.6</v>
      </c>
      <c r="F2" t="s">
        <v>817</v>
      </c>
      <c r="G2">
        <v>0</v>
      </c>
      <c r="H2">
        <v>0</v>
      </c>
      <c r="I2" t="s">
        <v>818</v>
      </c>
    </row>
    <row r="3" spans="1:9" x14ac:dyDescent="0.25">
      <c r="A3" s="14"/>
      <c r="B3" s="14"/>
    </row>
    <row r="9" spans="1:9" x14ac:dyDescent="0.25">
      <c r="A9" s="13"/>
      <c r="B9" s="13"/>
    </row>
    <row r="10" spans="1:9" x14ac:dyDescent="0.25">
      <c r="A10" s="13"/>
      <c r="B10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263D-65C9-4B60-A0A8-884E15A7022B}">
  <dimension ref="A1:F27"/>
  <sheetViews>
    <sheetView zoomScale="160" zoomScaleNormal="160" workbookViewId="0">
      <selection activeCell="F1" activeCellId="2" sqref="A1 E1 F1"/>
    </sheetView>
  </sheetViews>
  <sheetFormatPr defaultRowHeight="15" x14ac:dyDescent="0.25"/>
  <cols>
    <col min="1" max="1" width="18.85546875" bestFit="1" customWidth="1"/>
    <col min="2" max="2" width="8.7109375" bestFit="1" customWidth="1"/>
    <col min="3" max="3" width="8.7109375" customWidth="1"/>
    <col min="4" max="4" width="12.7109375" bestFit="1" customWidth="1"/>
    <col min="5" max="5" width="22.42578125" bestFit="1" customWidth="1"/>
    <col min="6" max="6" width="27.85546875" bestFit="1" customWidth="1"/>
  </cols>
  <sheetData>
    <row r="1" spans="1:6" x14ac:dyDescent="0.25">
      <c r="A1" t="s">
        <v>748</v>
      </c>
      <c r="B1" t="s">
        <v>766</v>
      </c>
      <c r="C1" t="s">
        <v>669</v>
      </c>
      <c r="D1" t="s">
        <v>668</v>
      </c>
      <c r="E1" t="s">
        <v>764</v>
      </c>
      <c r="F1" t="s">
        <v>765</v>
      </c>
    </row>
    <row r="2" spans="1:6" x14ac:dyDescent="0.25">
      <c r="A2" s="14">
        <v>45428</v>
      </c>
      <c r="B2" t="s">
        <v>8</v>
      </c>
      <c r="D2">
        <v>55555</v>
      </c>
    </row>
    <row r="3" spans="1:6" x14ac:dyDescent="0.25">
      <c r="B3" t="s">
        <v>762</v>
      </c>
      <c r="D3">
        <v>5555</v>
      </c>
    </row>
    <row r="14" spans="1:6" x14ac:dyDescent="0.25">
      <c r="A14" t="s">
        <v>750</v>
      </c>
    </row>
    <row r="15" spans="1:6" x14ac:dyDescent="0.25">
      <c r="A15" t="s">
        <v>668</v>
      </c>
    </row>
    <row r="16" spans="1:6" x14ac:dyDescent="0.25">
      <c r="A16" t="s">
        <v>4</v>
      </c>
    </row>
    <row r="17" spans="1:1" x14ac:dyDescent="0.25">
      <c r="A17" t="s">
        <v>5</v>
      </c>
    </row>
    <row r="18" spans="1:1" x14ac:dyDescent="0.25">
      <c r="A18" t="s">
        <v>753</v>
      </c>
    </row>
    <row r="19" spans="1:1" x14ac:dyDescent="0.25">
      <c r="A19" t="s">
        <v>754</v>
      </c>
    </row>
    <row r="22" spans="1:1" x14ac:dyDescent="0.25">
      <c r="A22" t="s">
        <v>756</v>
      </c>
    </row>
    <row r="24" spans="1:1" x14ac:dyDescent="0.25">
      <c r="A24" t="s">
        <v>757</v>
      </c>
    </row>
    <row r="25" spans="1:1" x14ac:dyDescent="0.25">
      <c r="A25" t="s">
        <v>759</v>
      </c>
    </row>
    <row r="26" spans="1:1" x14ac:dyDescent="0.25">
      <c r="A26" t="s">
        <v>760</v>
      </c>
    </row>
    <row r="27" spans="1:1" x14ac:dyDescent="0.25">
      <c r="A27" t="s">
        <v>761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2DE3-0FEB-4637-A1D5-DFBB256C8C8E}">
  <dimension ref="A1:N1"/>
  <sheetViews>
    <sheetView zoomScale="160" zoomScaleNormal="160" workbookViewId="0"/>
  </sheetViews>
  <sheetFormatPr defaultRowHeight="15" x14ac:dyDescent="0.25"/>
  <cols>
    <col min="1" max="1" width="27.28515625" bestFit="1" customWidth="1"/>
    <col min="2" max="2" width="10.140625" customWidth="1"/>
    <col min="3" max="3" width="12.5703125" customWidth="1"/>
    <col min="4" max="4" width="12.7109375" customWidth="1"/>
    <col min="5" max="5" width="10.5703125" customWidth="1"/>
    <col min="6" max="6" width="12.42578125" customWidth="1"/>
    <col min="7" max="7" width="21.42578125" customWidth="1"/>
    <col min="8" max="8" width="18.7109375" customWidth="1"/>
    <col min="9" max="9" width="19.28515625" customWidth="1"/>
    <col min="10" max="10" width="24" bestFit="1" customWidth="1"/>
    <col min="11" max="11" width="22" bestFit="1" customWidth="1"/>
    <col min="12" max="12" width="16.85546875" bestFit="1" customWidth="1"/>
    <col min="13" max="13" width="18.85546875" customWidth="1"/>
    <col min="14" max="14" width="15.140625" bestFit="1" customWidth="1"/>
  </cols>
  <sheetData>
    <row r="1" spans="1:14" x14ac:dyDescent="0.25">
      <c r="A1" t="s">
        <v>750</v>
      </c>
      <c r="B1" t="s">
        <v>751</v>
      </c>
      <c r="C1" t="s">
        <v>4</v>
      </c>
      <c r="D1" t="s">
        <v>5</v>
      </c>
      <c r="E1" t="s">
        <v>753</v>
      </c>
      <c r="F1" t="s">
        <v>754</v>
      </c>
      <c r="G1" t="s">
        <v>752</v>
      </c>
      <c r="H1" t="s">
        <v>755</v>
      </c>
      <c r="I1" t="s">
        <v>756</v>
      </c>
      <c r="J1" t="s">
        <v>758</v>
      </c>
      <c r="K1" t="s">
        <v>757</v>
      </c>
      <c r="L1" t="s">
        <v>759</v>
      </c>
      <c r="M1" t="s">
        <v>760</v>
      </c>
      <c r="N1" t="s">
        <v>761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CBE6-741D-41BF-86EA-F71D266BA785}">
  <dimension ref="A1:AE2"/>
  <sheetViews>
    <sheetView workbookViewId="0">
      <selection activeCell="J11" sqref="J11"/>
    </sheetView>
  </sheetViews>
  <sheetFormatPr defaultRowHeight="15" x14ac:dyDescent="0.25"/>
  <cols>
    <col min="3" max="3" width="10" bestFit="1" customWidth="1"/>
    <col min="4" max="4" width="16.42578125" customWidth="1"/>
    <col min="5" max="5" width="17.85546875" bestFit="1" customWidth="1"/>
    <col min="6" max="6" width="11.42578125" bestFit="1" customWidth="1"/>
    <col min="26" max="26" width="11" bestFit="1" customWidth="1"/>
    <col min="31" max="31" width="10.42578125" bestFit="1" customWidth="1"/>
  </cols>
  <sheetData>
    <row r="1" spans="1:31" ht="45" x14ac:dyDescent="0.25">
      <c r="A1" s="15" t="s">
        <v>668</v>
      </c>
      <c r="B1" s="15" t="s">
        <v>766</v>
      </c>
      <c r="C1" s="15" t="s">
        <v>670</v>
      </c>
      <c r="D1" s="15" t="s">
        <v>0</v>
      </c>
      <c r="E1" s="15" t="s">
        <v>671</v>
      </c>
      <c r="F1" s="15" t="s">
        <v>672</v>
      </c>
      <c r="G1" s="15" t="s">
        <v>673</v>
      </c>
      <c r="H1" s="15" t="s">
        <v>674</v>
      </c>
      <c r="I1" s="15" t="s">
        <v>675</v>
      </c>
      <c r="J1" s="15" t="s">
        <v>676</v>
      </c>
      <c r="K1" s="15" t="s">
        <v>677</v>
      </c>
      <c r="L1" s="15" t="s">
        <v>1</v>
      </c>
      <c r="M1" s="15" t="s">
        <v>692</v>
      </c>
      <c r="N1" s="15" t="s">
        <v>678</v>
      </c>
      <c r="O1" s="15" t="s">
        <v>679</v>
      </c>
      <c r="P1" s="15" t="s">
        <v>680</v>
      </c>
      <c r="Q1" s="15" t="s">
        <v>681</v>
      </c>
      <c r="R1" s="15" t="s">
        <v>682</v>
      </c>
      <c r="S1" s="15" t="s">
        <v>2</v>
      </c>
      <c r="T1" s="15" t="s">
        <v>3</v>
      </c>
      <c r="U1" s="15" t="s">
        <v>683</v>
      </c>
      <c r="V1" s="15" t="s">
        <v>684</v>
      </c>
      <c r="W1" s="15" t="s">
        <v>685</v>
      </c>
      <c r="X1" s="15" t="s">
        <v>686</v>
      </c>
      <c r="Y1" s="15" t="s">
        <v>687</v>
      </c>
      <c r="Z1" s="15" t="s">
        <v>688</v>
      </c>
      <c r="AA1" s="15" t="s">
        <v>689</v>
      </c>
      <c r="AB1" s="15" t="s">
        <v>690</v>
      </c>
      <c r="AC1" s="15" t="s">
        <v>4</v>
      </c>
      <c r="AD1" s="15" t="s">
        <v>5</v>
      </c>
      <c r="AE1" s="15" t="s">
        <v>691</v>
      </c>
    </row>
    <row r="2" spans="1:31" ht="17.25" x14ac:dyDescent="0.3">
      <c r="A2" s="16" t="s">
        <v>813</v>
      </c>
      <c r="B2" s="17" t="s">
        <v>9</v>
      </c>
      <c r="C2" s="18">
        <v>44875</v>
      </c>
      <c r="D2" s="17" t="s">
        <v>812</v>
      </c>
      <c r="E2" s="17" t="s">
        <v>390</v>
      </c>
      <c r="F2" s="19">
        <v>37188</v>
      </c>
      <c r="G2" s="17">
        <v>9587781827</v>
      </c>
      <c r="H2" s="17"/>
      <c r="I2" s="17">
        <v>9929483591</v>
      </c>
      <c r="J2" s="17"/>
      <c r="K2" s="17"/>
      <c r="L2" s="20" t="s">
        <v>391</v>
      </c>
      <c r="M2" s="17" t="s">
        <v>392</v>
      </c>
      <c r="N2" s="17"/>
      <c r="O2" s="21">
        <v>751562201226</v>
      </c>
      <c r="P2" s="21"/>
      <c r="Q2" s="22" t="s">
        <v>201</v>
      </c>
      <c r="R2" s="22" t="s">
        <v>213</v>
      </c>
      <c r="S2" s="22" t="s">
        <v>202</v>
      </c>
      <c r="T2" s="22" t="s">
        <v>393</v>
      </c>
      <c r="U2" s="17"/>
      <c r="V2" s="17"/>
      <c r="W2" s="17"/>
      <c r="X2" s="17" t="s">
        <v>390</v>
      </c>
      <c r="Y2" s="17" t="s">
        <v>198</v>
      </c>
      <c r="Z2" s="21">
        <v>9929483591</v>
      </c>
      <c r="AA2" s="21"/>
      <c r="AB2" s="17" t="s">
        <v>394</v>
      </c>
      <c r="AC2" s="23">
        <v>12500</v>
      </c>
      <c r="AD2" s="23">
        <v>25000</v>
      </c>
      <c r="AE2" s="24">
        <v>45606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B7CC-7CDF-4687-B823-17CE6B0AD471}">
  <dimension ref="A1:BC2"/>
  <sheetViews>
    <sheetView topLeftCell="AE1" zoomScale="115" zoomScaleNormal="115" workbookViewId="0">
      <selection activeCell="AZ1" sqref="AZ1"/>
    </sheetView>
  </sheetViews>
  <sheetFormatPr defaultRowHeight="15" x14ac:dyDescent="0.25"/>
  <cols>
    <col min="1" max="1" width="20" bestFit="1" customWidth="1"/>
  </cols>
  <sheetData>
    <row r="1" spans="1:55" x14ac:dyDescent="0.25">
      <c r="A1" t="s">
        <v>693</v>
      </c>
      <c r="B1" t="s">
        <v>791</v>
      </c>
      <c r="C1" t="s">
        <v>792</v>
      </c>
      <c r="D1" t="s">
        <v>793</v>
      </c>
      <c r="E1" t="s">
        <v>794</v>
      </c>
      <c r="F1" t="s">
        <v>795</v>
      </c>
      <c r="G1" t="s">
        <v>796</v>
      </c>
      <c r="H1" t="s">
        <v>797</v>
      </c>
      <c r="I1" t="s">
        <v>798</v>
      </c>
      <c r="J1" t="s">
        <v>799</v>
      </c>
      <c r="K1" t="s">
        <v>800</v>
      </c>
      <c r="L1" t="s">
        <v>801</v>
      </c>
      <c r="M1" t="s">
        <v>802</v>
      </c>
      <c r="N1" t="s">
        <v>803</v>
      </c>
      <c r="O1" t="s">
        <v>804</v>
      </c>
      <c r="P1" t="s">
        <v>805</v>
      </c>
      <c r="Q1" t="s">
        <v>806</v>
      </c>
      <c r="R1" t="s">
        <v>807</v>
      </c>
      <c r="S1" t="s">
        <v>808</v>
      </c>
      <c r="T1" t="s">
        <v>809</v>
      </c>
      <c r="U1" t="s">
        <v>810</v>
      </c>
      <c r="V1" t="s">
        <v>811</v>
      </c>
      <c r="W1" t="s">
        <v>767</v>
      </c>
      <c r="X1" t="s">
        <v>768</v>
      </c>
      <c r="Y1" t="s">
        <v>769</v>
      </c>
      <c r="Z1" t="s">
        <v>770</v>
      </c>
      <c r="AA1" t="s">
        <v>771</v>
      </c>
      <c r="AB1" t="s">
        <v>772</v>
      </c>
      <c r="AC1" t="s">
        <v>773</v>
      </c>
      <c r="AD1" t="s">
        <v>774</v>
      </c>
      <c r="AE1" t="s">
        <v>775</v>
      </c>
      <c r="AF1" t="s">
        <v>776</v>
      </c>
      <c r="AG1" t="s">
        <v>777</v>
      </c>
      <c r="AH1" t="s">
        <v>778</v>
      </c>
      <c r="AI1" t="s">
        <v>779</v>
      </c>
      <c r="AJ1" t="s">
        <v>780</v>
      </c>
      <c r="AK1" t="s">
        <v>781</v>
      </c>
      <c r="AL1" t="s">
        <v>782</v>
      </c>
      <c r="AM1" t="s">
        <v>783</v>
      </c>
      <c r="AN1" t="s">
        <v>784</v>
      </c>
      <c r="AO1" t="s">
        <v>785</v>
      </c>
      <c r="AP1" t="s">
        <v>786</v>
      </c>
      <c r="AQ1" t="s">
        <v>787</v>
      </c>
      <c r="AR1" t="s">
        <v>788</v>
      </c>
      <c r="AS1" t="s">
        <v>789</v>
      </c>
      <c r="AT1" t="s">
        <v>790</v>
      </c>
      <c r="AU1" t="s">
        <v>694</v>
      </c>
      <c r="AV1" t="s">
        <v>695</v>
      </c>
      <c r="AW1" t="s">
        <v>696</v>
      </c>
      <c r="AX1" t="s">
        <v>697</v>
      </c>
      <c r="AY1" t="s">
        <v>698</v>
      </c>
      <c r="AZ1" t="s">
        <v>699</v>
      </c>
      <c r="BA1" t="s">
        <v>702</v>
      </c>
      <c r="BB1" t="s">
        <v>700</v>
      </c>
      <c r="BC1" t="s">
        <v>701</v>
      </c>
    </row>
    <row r="2" spans="1:55" x14ac:dyDescent="0.25">
      <c r="A2" s="14">
        <v>45655</v>
      </c>
      <c r="B2">
        <v>3949.5</v>
      </c>
      <c r="C2">
        <v>4440.6000000000004</v>
      </c>
      <c r="D2">
        <v>8275.2999999999993</v>
      </c>
      <c r="E2">
        <v>2952.3</v>
      </c>
      <c r="F2">
        <v>4834.6000000000004</v>
      </c>
      <c r="G2">
        <v>2703.9</v>
      </c>
      <c r="H2">
        <v>3722.2</v>
      </c>
      <c r="I2">
        <v>2926.3</v>
      </c>
      <c r="J2">
        <v>6887.5</v>
      </c>
      <c r="K2">
        <v>7331.3</v>
      </c>
      <c r="L2">
        <v>862</v>
      </c>
      <c r="M2">
        <v>4049.2</v>
      </c>
      <c r="N2">
        <v>4664.3</v>
      </c>
      <c r="O2">
        <v>5016.8999999999996</v>
      </c>
      <c r="P2">
        <v>4257.3999999999996</v>
      </c>
      <c r="Q2">
        <v>4583.2</v>
      </c>
      <c r="R2">
        <v>4464.2</v>
      </c>
      <c r="S2">
        <v>3383.9</v>
      </c>
      <c r="T2">
        <v>4118.1000000000004</v>
      </c>
      <c r="U2">
        <v>5521</v>
      </c>
      <c r="V2">
        <v>3401</v>
      </c>
      <c r="W2">
        <v>4058.2</v>
      </c>
      <c r="X2">
        <v>3344.8</v>
      </c>
      <c r="Y2">
        <v>3327.6</v>
      </c>
      <c r="Z2">
        <v>4470.3</v>
      </c>
      <c r="AA2">
        <v>5656.5</v>
      </c>
      <c r="AB2">
        <v>3927.7</v>
      </c>
      <c r="AC2">
        <v>3099.7</v>
      </c>
      <c r="AD2">
        <v>5327</v>
      </c>
      <c r="AE2">
        <v>5933.2</v>
      </c>
      <c r="AF2">
        <v>5124.6000000000004</v>
      </c>
      <c r="AG2">
        <v>1741.6</v>
      </c>
      <c r="AH2">
        <v>5166.7</v>
      </c>
      <c r="AI2">
        <v>1067</v>
      </c>
      <c r="AJ2">
        <v>5036</v>
      </c>
      <c r="AK2">
        <v>5073</v>
      </c>
      <c r="AL2">
        <v>6374.3</v>
      </c>
      <c r="AM2">
        <v>4637.5</v>
      </c>
      <c r="AN2">
        <v>5396.8</v>
      </c>
      <c r="AO2">
        <v>7012.9</v>
      </c>
      <c r="AP2">
        <v>5416.8</v>
      </c>
      <c r="AQ2">
        <v>2383.1</v>
      </c>
      <c r="AR2">
        <v>3473.3</v>
      </c>
      <c r="AS2">
        <v>5241</v>
      </c>
      <c r="AT2">
        <v>5475.5</v>
      </c>
      <c r="AU2">
        <v>41901.300000000003</v>
      </c>
      <c r="AV2">
        <v>48074</v>
      </c>
      <c r="AW2">
        <v>32710.1</v>
      </c>
      <c r="AX2">
        <v>40330</v>
      </c>
      <c r="AY2">
        <v>35484.9</v>
      </c>
      <c r="AZ2">
        <v>31174.400000000001</v>
      </c>
      <c r="BA2">
        <v>20420.7</v>
      </c>
      <c r="BB2">
        <v>1965.5</v>
      </c>
      <c r="BC2">
        <v>19197.2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79F2-A28F-4C6E-825B-662EF9F7A997}">
  <dimension ref="A5:H59"/>
  <sheetViews>
    <sheetView topLeftCell="A5" zoomScale="130" zoomScaleNormal="130" workbookViewId="0">
      <selection activeCell="N23" sqref="N23"/>
    </sheetView>
  </sheetViews>
  <sheetFormatPr defaultRowHeight="15" x14ac:dyDescent="0.25"/>
  <cols>
    <col min="1" max="1" width="19.42578125" bestFit="1" customWidth="1"/>
    <col min="2" max="2" width="32.28515625" hidden="1" customWidth="1"/>
    <col min="3" max="3" width="19.42578125" hidden="1" customWidth="1"/>
    <col min="4" max="4" width="22.42578125" hidden="1" customWidth="1"/>
    <col min="5" max="5" width="21.140625" hidden="1" customWidth="1"/>
    <col min="6" max="6" width="11.140625" hidden="1" customWidth="1"/>
    <col min="7" max="7" width="22.42578125" hidden="1" customWidth="1"/>
    <col min="8" max="8" width="27.85546875" bestFit="1" customWidth="1"/>
    <col min="9" max="9" width="16.7109375" bestFit="1" customWidth="1"/>
    <col min="10" max="10" width="27.28515625" bestFit="1" customWidth="1"/>
    <col min="11" max="11" width="6.5703125" bestFit="1" customWidth="1"/>
    <col min="12" max="12" width="7.85546875" bestFit="1" customWidth="1"/>
    <col min="13" max="13" width="9.28515625" bestFit="1" customWidth="1"/>
    <col min="14" max="14" width="8.7109375" bestFit="1" customWidth="1"/>
    <col min="15" max="15" width="16.85546875" bestFit="1" customWidth="1"/>
    <col min="16" max="16" width="16.28515625" bestFit="1" customWidth="1"/>
    <col min="17" max="17" width="15.140625" bestFit="1" customWidth="1"/>
    <col min="18" max="52" width="9.5703125" bestFit="1" customWidth="1"/>
    <col min="53" max="59" width="10.7109375" bestFit="1" customWidth="1"/>
    <col min="60" max="60" width="9.28515625" bestFit="1" customWidth="1"/>
    <col min="61" max="61" width="9.5703125" bestFit="1" customWidth="1"/>
  </cols>
  <sheetData>
    <row r="5" spans="1:8" x14ac:dyDescent="0.25">
      <c r="A5" t="s">
        <v>693</v>
      </c>
      <c r="B5" s="14">
        <v>45412</v>
      </c>
      <c r="C5" s="14">
        <v>45443</v>
      </c>
      <c r="D5" s="14">
        <v>45473</v>
      </c>
      <c r="E5" s="14">
        <v>45504</v>
      </c>
      <c r="F5" s="14">
        <v>45535</v>
      </c>
      <c r="G5" s="14">
        <v>45565</v>
      </c>
      <c r="H5" s="14">
        <v>45596</v>
      </c>
    </row>
    <row r="6" spans="1:8" x14ac:dyDescent="0.25">
      <c r="A6" t="s">
        <v>703</v>
      </c>
      <c r="B6">
        <v>2532.8000000000002</v>
      </c>
      <c r="C6">
        <v>2741.5</v>
      </c>
      <c r="D6">
        <v>2936.6</v>
      </c>
      <c r="E6">
        <v>3113.8</v>
      </c>
      <c r="F6">
        <v>3237.8</v>
      </c>
      <c r="G6">
        <v>3356.1</v>
      </c>
      <c r="H6">
        <v>3449.5</v>
      </c>
    </row>
    <row r="7" spans="1:8" x14ac:dyDescent="0.25">
      <c r="A7" t="s">
        <v>704</v>
      </c>
      <c r="B7">
        <v>3128.1</v>
      </c>
      <c r="C7">
        <v>3302.6</v>
      </c>
      <c r="D7">
        <v>3412.4</v>
      </c>
      <c r="E7">
        <v>3581.5</v>
      </c>
      <c r="F7">
        <v>3707.1</v>
      </c>
      <c r="G7">
        <v>3837.4</v>
      </c>
      <c r="H7">
        <v>3940.6</v>
      </c>
    </row>
    <row r="8" spans="1:8" x14ac:dyDescent="0.25">
      <c r="A8" t="s">
        <v>705</v>
      </c>
      <c r="B8">
        <v>5709.6</v>
      </c>
      <c r="C8">
        <v>6387.8</v>
      </c>
      <c r="D8">
        <v>7044.1</v>
      </c>
      <c r="E8">
        <v>7463.8</v>
      </c>
      <c r="F8">
        <v>7569.8</v>
      </c>
      <c r="G8">
        <v>7653.7</v>
      </c>
      <c r="H8">
        <v>7775.3</v>
      </c>
    </row>
    <row r="9" spans="1:8" x14ac:dyDescent="0.25">
      <c r="A9" t="s">
        <v>706</v>
      </c>
      <c r="B9">
        <v>1725.1</v>
      </c>
      <c r="C9">
        <v>1862.5</v>
      </c>
      <c r="D9">
        <v>2017.7</v>
      </c>
      <c r="E9">
        <v>2171.1</v>
      </c>
      <c r="F9">
        <v>2247.8000000000002</v>
      </c>
      <c r="G9">
        <v>2370.1999999999998</v>
      </c>
      <c r="H9">
        <v>2452.3000000000002</v>
      </c>
    </row>
    <row r="10" spans="1:8" x14ac:dyDescent="0.25">
      <c r="A10" t="s">
        <v>707</v>
      </c>
      <c r="B10" s="10">
        <v>2937.5</v>
      </c>
      <c r="C10" s="10">
        <v>3102.1</v>
      </c>
      <c r="D10">
        <v>3370.1</v>
      </c>
      <c r="E10">
        <v>3609.6</v>
      </c>
      <c r="F10">
        <v>3820.6</v>
      </c>
      <c r="G10">
        <v>4098</v>
      </c>
      <c r="H10">
        <v>4334.6000000000004</v>
      </c>
    </row>
    <row r="11" spans="1:8" x14ac:dyDescent="0.25">
      <c r="A11" t="s">
        <v>708</v>
      </c>
      <c r="B11">
        <v>1337.7</v>
      </c>
      <c r="C11">
        <v>1471.8</v>
      </c>
      <c r="D11">
        <v>1627.1</v>
      </c>
      <c r="E11">
        <v>1762.8</v>
      </c>
      <c r="F11">
        <v>1924.7</v>
      </c>
      <c r="G11">
        <v>2070</v>
      </c>
      <c r="H11">
        <v>2203.9</v>
      </c>
    </row>
    <row r="12" spans="1:8" x14ac:dyDescent="0.25">
      <c r="A12" t="s">
        <v>709</v>
      </c>
      <c r="B12">
        <v>2733.6</v>
      </c>
      <c r="C12" s="10">
        <v>2820.6</v>
      </c>
      <c r="D12">
        <v>2918.2</v>
      </c>
      <c r="E12">
        <v>3018.1</v>
      </c>
      <c r="F12">
        <v>3084.1</v>
      </c>
      <c r="G12">
        <v>3160</v>
      </c>
      <c r="H12">
        <v>3222.2</v>
      </c>
    </row>
    <row r="13" spans="1:8" x14ac:dyDescent="0.25">
      <c r="A13" t="s">
        <v>710</v>
      </c>
      <c r="B13">
        <v>1832.3</v>
      </c>
      <c r="C13">
        <v>1919.3</v>
      </c>
      <c r="D13">
        <v>2029.2</v>
      </c>
      <c r="E13">
        <v>2151.6</v>
      </c>
      <c r="F13">
        <v>2226.4</v>
      </c>
      <c r="G13">
        <v>2344.5</v>
      </c>
      <c r="H13">
        <v>2426.3000000000002</v>
      </c>
    </row>
    <row r="14" spans="1:8" x14ac:dyDescent="0.25">
      <c r="A14" t="s">
        <v>711</v>
      </c>
      <c r="B14">
        <v>3426.9</v>
      </c>
      <c r="C14" s="10">
        <v>4243.5</v>
      </c>
      <c r="D14">
        <v>4989.1000000000004</v>
      </c>
      <c r="E14">
        <v>5462.8</v>
      </c>
      <c r="F14">
        <v>5865.8</v>
      </c>
      <c r="G14">
        <v>6146.5</v>
      </c>
      <c r="H14">
        <v>6387.5</v>
      </c>
    </row>
    <row r="15" spans="1:8" x14ac:dyDescent="0.25">
      <c r="A15" t="s">
        <v>712</v>
      </c>
      <c r="B15" s="10">
        <v>5357.9</v>
      </c>
      <c r="C15">
        <v>5745.9</v>
      </c>
      <c r="D15">
        <v>6112.8</v>
      </c>
      <c r="E15">
        <v>6416.4</v>
      </c>
      <c r="F15">
        <v>6621.9</v>
      </c>
      <c r="G15">
        <v>6737</v>
      </c>
      <c r="H15">
        <v>6831.3</v>
      </c>
    </row>
    <row r="16" spans="1:8" x14ac:dyDescent="0.25">
      <c r="A16" t="s">
        <v>713</v>
      </c>
      <c r="B16">
        <v>1968.9</v>
      </c>
      <c r="C16" s="10">
        <v>2112.6999999999998</v>
      </c>
      <c r="D16">
        <v>2317.5</v>
      </c>
      <c r="E16">
        <v>2468.8000000000002</v>
      </c>
      <c r="F16">
        <v>101</v>
      </c>
      <c r="G16">
        <v>220</v>
      </c>
      <c r="H16">
        <v>362</v>
      </c>
    </row>
    <row r="17" spans="1:8" x14ac:dyDescent="0.25">
      <c r="A17" t="s">
        <v>714</v>
      </c>
      <c r="B17">
        <v>2384</v>
      </c>
      <c r="C17">
        <v>2650.7</v>
      </c>
      <c r="D17">
        <v>2921.2</v>
      </c>
      <c r="E17">
        <v>3178.2</v>
      </c>
      <c r="F17">
        <v>3342.2</v>
      </c>
      <c r="G17">
        <v>3494.9</v>
      </c>
      <c r="H17">
        <v>3549.2</v>
      </c>
    </row>
    <row r="18" spans="1:8" x14ac:dyDescent="0.25">
      <c r="A18" t="s">
        <v>715</v>
      </c>
      <c r="B18">
        <v>2771</v>
      </c>
      <c r="C18">
        <v>3170.2</v>
      </c>
      <c r="D18">
        <v>3484</v>
      </c>
      <c r="E18">
        <v>3723.1</v>
      </c>
      <c r="F18">
        <v>3851.1</v>
      </c>
      <c r="G18">
        <v>4031.6</v>
      </c>
      <c r="H18">
        <v>4164.3</v>
      </c>
    </row>
    <row r="19" spans="1:8" x14ac:dyDescent="0.25">
      <c r="A19" t="s">
        <v>716</v>
      </c>
      <c r="B19">
        <v>3392.7</v>
      </c>
      <c r="C19" s="10">
        <v>3654.7</v>
      </c>
      <c r="D19">
        <v>3853.4</v>
      </c>
      <c r="E19">
        <v>4102.1000000000004</v>
      </c>
      <c r="F19">
        <v>4193.1000000000004</v>
      </c>
      <c r="G19">
        <v>4347.8999999999996</v>
      </c>
      <c r="H19">
        <v>4516.8999999999996</v>
      </c>
    </row>
    <row r="20" spans="1:8" x14ac:dyDescent="0.25">
      <c r="A20" t="s">
        <v>717</v>
      </c>
      <c r="B20">
        <v>2901.4</v>
      </c>
      <c r="C20">
        <v>3095.8</v>
      </c>
      <c r="D20">
        <v>3293.3</v>
      </c>
      <c r="E20">
        <v>3446.7</v>
      </c>
      <c r="F20">
        <v>3560.7</v>
      </c>
      <c r="G20">
        <v>3657.6</v>
      </c>
      <c r="H20">
        <v>3757.4</v>
      </c>
    </row>
    <row r="21" spans="1:8" x14ac:dyDescent="0.25">
      <c r="A21" t="s">
        <v>718</v>
      </c>
      <c r="B21">
        <v>2737.3</v>
      </c>
      <c r="C21" s="10">
        <v>3144.1</v>
      </c>
      <c r="D21">
        <v>3454.8</v>
      </c>
      <c r="E21">
        <v>3693.8</v>
      </c>
      <c r="F21">
        <v>3843.1</v>
      </c>
      <c r="G21">
        <v>3956.4</v>
      </c>
      <c r="H21">
        <v>4083.2</v>
      </c>
    </row>
    <row r="22" spans="1:8" x14ac:dyDescent="0.25">
      <c r="A22" t="s">
        <v>719</v>
      </c>
      <c r="B22">
        <v>2533.6999999999998</v>
      </c>
      <c r="C22">
        <v>2818.1</v>
      </c>
      <c r="D22">
        <v>3174.3</v>
      </c>
      <c r="E22">
        <v>3454.2</v>
      </c>
      <c r="F22">
        <v>3622.3</v>
      </c>
      <c r="G22">
        <v>3820.6</v>
      </c>
      <c r="H22">
        <v>3964.2</v>
      </c>
    </row>
    <row r="23" spans="1:8" x14ac:dyDescent="0.25">
      <c r="A23" t="s">
        <v>720</v>
      </c>
      <c r="B23">
        <v>1726.1</v>
      </c>
      <c r="C23" s="10">
        <v>1946.8</v>
      </c>
      <c r="D23">
        <v>2161.3000000000002</v>
      </c>
      <c r="E23">
        <v>2401.3000000000002</v>
      </c>
      <c r="F23">
        <v>2584.3000000000002</v>
      </c>
      <c r="G23">
        <v>2741.3</v>
      </c>
      <c r="H23">
        <v>2883.9</v>
      </c>
    </row>
    <row r="24" spans="1:8" x14ac:dyDescent="0.25">
      <c r="A24" t="s">
        <v>721</v>
      </c>
      <c r="B24">
        <v>2820.1</v>
      </c>
      <c r="C24">
        <v>2985.5</v>
      </c>
      <c r="D24">
        <v>3115.3</v>
      </c>
      <c r="E24">
        <v>3263.8</v>
      </c>
      <c r="F24">
        <v>3364.3</v>
      </c>
      <c r="G24">
        <v>3490.6</v>
      </c>
      <c r="H24">
        <v>3618.1</v>
      </c>
    </row>
    <row r="25" spans="1:8" x14ac:dyDescent="0.25">
      <c r="A25" t="s">
        <v>722</v>
      </c>
      <c r="B25" s="10">
        <v>3279.9</v>
      </c>
      <c r="C25" s="10">
        <v>3658.8</v>
      </c>
      <c r="D25">
        <v>4013</v>
      </c>
      <c r="E25">
        <v>4336.3</v>
      </c>
      <c r="F25">
        <v>4564.7</v>
      </c>
      <c r="G25">
        <v>4798.6000000000004</v>
      </c>
      <c r="H25">
        <v>5021</v>
      </c>
    </row>
    <row r="26" spans="1:8" x14ac:dyDescent="0.25">
      <c r="A26" t="s">
        <v>723</v>
      </c>
      <c r="B26">
        <v>2262.8000000000002</v>
      </c>
      <c r="C26">
        <v>2380.3000000000002</v>
      </c>
      <c r="D26">
        <v>2491.1999999999998</v>
      </c>
      <c r="E26">
        <v>2603.8000000000002</v>
      </c>
      <c r="F26">
        <v>2662.5</v>
      </c>
      <c r="G26">
        <v>2776.8</v>
      </c>
      <c r="H26">
        <v>2901</v>
      </c>
    </row>
    <row r="27" spans="1:8" x14ac:dyDescent="0.25">
      <c r="A27" t="s">
        <v>724</v>
      </c>
      <c r="B27">
        <v>2218.8000000000002</v>
      </c>
      <c r="C27" s="10">
        <v>2484.3000000000002</v>
      </c>
      <c r="D27">
        <v>2778.6</v>
      </c>
      <c r="E27">
        <v>3054.1</v>
      </c>
      <c r="F27">
        <v>3188</v>
      </c>
      <c r="G27">
        <v>3375.7</v>
      </c>
      <c r="H27">
        <v>3558.2</v>
      </c>
    </row>
    <row r="28" spans="1:8" x14ac:dyDescent="0.25">
      <c r="A28" t="s">
        <v>725</v>
      </c>
      <c r="B28">
        <v>2089</v>
      </c>
      <c r="C28" s="10">
        <v>2216.1999999999998</v>
      </c>
      <c r="D28">
        <v>2366.8000000000002</v>
      </c>
      <c r="E28">
        <v>2523.6</v>
      </c>
      <c r="F28">
        <v>2633.9</v>
      </c>
      <c r="G28">
        <v>2751.7</v>
      </c>
      <c r="H28">
        <v>2844.8</v>
      </c>
    </row>
    <row r="29" spans="1:8" x14ac:dyDescent="0.25">
      <c r="A29" t="s">
        <v>726</v>
      </c>
      <c r="B29">
        <v>2187</v>
      </c>
      <c r="C29" s="10">
        <v>2293.5</v>
      </c>
      <c r="D29">
        <v>2420.8000000000002</v>
      </c>
      <c r="E29">
        <v>2527.4</v>
      </c>
      <c r="F29">
        <v>2602.3000000000002</v>
      </c>
      <c r="G29">
        <v>2728</v>
      </c>
      <c r="H29">
        <v>2827.6</v>
      </c>
    </row>
    <row r="30" spans="1:8" x14ac:dyDescent="0.25">
      <c r="A30" t="s">
        <v>727</v>
      </c>
      <c r="B30">
        <v>2924.8</v>
      </c>
      <c r="C30" s="10">
        <v>3165.4</v>
      </c>
      <c r="D30">
        <v>3395.7</v>
      </c>
      <c r="E30">
        <v>3649.1</v>
      </c>
      <c r="F30">
        <v>3748</v>
      </c>
      <c r="G30">
        <v>3858</v>
      </c>
      <c r="H30">
        <v>3970.3</v>
      </c>
    </row>
    <row r="31" spans="1:8" x14ac:dyDescent="0.25">
      <c r="A31" t="s">
        <v>728</v>
      </c>
      <c r="B31">
        <v>3590.8</v>
      </c>
      <c r="C31" s="10">
        <v>4152.3999999999996</v>
      </c>
      <c r="D31">
        <v>4722.3999999999996</v>
      </c>
      <c r="E31">
        <v>4957.2</v>
      </c>
      <c r="F31">
        <v>4994.3999999999996</v>
      </c>
      <c r="G31">
        <v>5068</v>
      </c>
      <c r="H31">
        <v>5156.5</v>
      </c>
    </row>
    <row r="32" spans="1:8" x14ac:dyDescent="0.25">
      <c r="A32" t="s">
        <v>729</v>
      </c>
      <c r="B32">
        <v>2368.5</v>
      </c>
      <c r="C32" s="10">
        <v>2554.9</v>
      </c>
      <c r="D32">
        <v>2743.9</v>
      </c>
      <c r="E32">
        <v>3003.7</v>
      </c>
      <c r="F32">
        <v>3112.5</v>
      </c>
      <c r="G32">
        <v>3275.2</v>
      </c>
      <c r="H32">
        <v>3427.7</v>
      </c>
    </row>
    <row r="33" spans="1:8" x14ac:dyDescent="0.25">
      <c r="A33" t="s">
        <v>730</v>
      </c>
      <c r="B33" s="10">
        <v>1754</v>
      </c>
      <c r="C33" s="10">
        <v>1940.8</v>
      </c>
      <c r="D33">
        <v>2108.4</v>
      </c>
      <c r="E33">
        <v>2238.8000000000002</v>
      </c>
      <c r="F33">
        <v>2362.5</v>
      </c>
      <c r="G33">
        <v>2491.5</v>
      </c>
      <c r="H33">
        <v>2599.6999999999998</v>
      </c>
    </row>
    <row r="34" spans="1:8" x14ac:dyDescent="0.25">
      <c r="A34" t="s">
        <v>731</v>
      </c>
      <c r="B34">
        <v>2792.1</v>
      </c>
      <c r="C34" s="10">
        <v>3316.4</v>
      </c>
      <c r="D34">
        <v>3778.8</v>
      </c>
      <c r="E34">
        <v>4123.3999999999996</v>
      </c>
      <c r="F34">
        <v>4331.8999999999996</v>
      </c>
      <c r="G34">
        <v>4573.3999999999996</v>
      </c>
      <c r="H34">
        <v>4827</v>
      </c>
    </row>
    <row r="35" spans="1:8" x14ac:dyDescent="0.25">
      <c r="A35" t="s">
        <v>732</v>
      </c>
      <c r="B35">
        <v>3658</v>
      </c>
      <c r="C35" s="10">
        <v>4140</v>
      </c>
      <c r="D35">
        <v>4462.5</v>
      </c>
      <c r="E35">
        <v>4792.6000000000004</v>
      </c>
      <c r="F35">
        <v>4922.2</v>
      </c>
      <c r="G35">
        <v>5163</v>
      </c>
      <c r="H35">
        <v>5433.2</v>
      </c>
    </row>
    <row r="36" spans="1:8" x14ac:dyDescent="0.25">
      <c r="A36" t="s">
        <v>733</v>
      </c>
      <c r="B36">
        <v>3094.7</v>
      </c>
      <c r="C36" s="10">
        <v>3509.1</v>
      </c>
      <c r="D36">
        <v>3844.3</v>
      </c>
      <c r="E36">
        <v>4080.8</v>
      </c>
      <c r="F36">
        <v>4219.1000000000004</v>
      </c>
      <c r="G36">
        <v>4431.8</v>
      </c>
      <c r="H36">
        <v>4624.6000000000004</v>
      </c>
    </row>
    <row r="37" spans="1:8" x14ac:dyDescent="0.25">
      <c r="A37" t="s">
        <v>734</v>
      </c>
      <c r="B37">
        <v>3025</v>
      </c>
      <c r="C37" s="10">
        <v>3566.8</v>
      </c>
      <c r="D37">
        <v>170.3</v>
      </c>
      <c r="E37">
        <v>554.5</v>
      </c>
      <c r="F37">
        <v>696.7</v>
      </c>
      <c r="G37">
        <v>970.7</v>
      </c>
      <c r="H37">
        <v>1241.5999999999999</v>
      </c>
    </row>
    <row r="38" spans="1:8" x14ac:dyDescent="0.25">
      <c r="A38" t="s">
        <v>735</v>
      </c>
      <c r="B38">
        <v>3134.8</v>
      </c>
      <c r="C38" s="10">
        <v>3611.6</v>
      </c>
      <c r="D38">
        <v>4109.8999999999996</v>
      </c>
      <c r="E38">
        <v>4335.3999999999996</v>
      </c>
      <c r="F38">
        <v>4425.7</v>
      </c>
      <c r="G38">
        <v>4554.7</v>
      </c>
      <c r="H38">
        <v>4666.7</v>
      </c>
    </row>
    <row r="39" spans="1:8" x14ac:dyDescent="0.25">
      <c r="A39" t="s">
        <v>736</v>
      </c>
      <c r="B39">
        <v>4090.1</v>
      </c>
      <c r="C39" s="10">
        <v>4480.2</v>
      </c>
      <c r="D39">
        <v>4884</v>
      </c>
      <c r="E39">
        <v>151</v>
      </c>
      <c r="F39">
        <v>252</v>
      </c>
      <c r="G39">
        <v>406</v>
      </c>
      <c r="H39">
        <v>567</v>
      </c>
    </row>
    <row r="40" spans="1:8" x14ac:dyDescent="0.25">
      <c r="A40" t="s">
        <v>737</v>
      </c>
      <c r="B40">
        <v>2927</v>
      </c>
      <c r="C40" s="10">
        <v>3259.2</v>
      </c>
      <c r="D40">
        <v>3608.9</v>
      </c>
      <c r="E40" s="11">
        <v>3901</v>
      </c>
      <c r="F40">
        <v>4047.4</v>
      </c>
      <c r="G40">
        <v>4293.6000000000004</v>
      </c>
      <c r="H40">
        <v>4536</v>
      </c>
    </row>
    <row r="41" spans="1:8" x14ac:dyDescent="0.25">
      <c r="A41" t="s">
        <v>738</v>
      </c>
      <c r="B41">
        <v>2969.9</v>
      </c>
      <c r="C41" s="10">
        <v>3491.6</v>
      </c>
      <c r="D41">
        <v>3905.9</v>
      </c>
      <c r="E41">
        <v>4157.3999999999996</v>
      </c>
      <c r="F41">
        <v>4291.1000000000004</v>
      </c>
      <c r="G41">
        <v>4447.8</v>
      </c>
      <c r="H41">
        <v>4573</v>
      </c>
    </row>
    <row r="42" spans="1:8" x14ac:dyDescent="0.25">
      <c r="A42" t="s">
        <v>739</v>
      </c>
      <c r="B42">
        <v>4279.7</v>
      </c>
      <c r="C42" s="10">
        <v>4453.5</v>
      </c>
      <c r="D42">
        <v>4828.8</v>
      </c>
      <c r="E42">
        <v>5099.6000000000004</v>
      </c>
      <c r="F42">
        <v>5276.6</v>
      </c>
      <c r="G42">
        <v>5591.8</v>
      </c>
      <c r="H42">
        <v>5874.3</v>
      </c>
    </row>
    <row r="43" spans="1:8" x14ac:dyDescent="0.25">
      <c r="A43" t="s">
        <v>740</v>
      </c>
      <c r="B43">
        <v>2922.8</v>
      </c>
      <c r="C43" s="10">
        <v>3175.2</v>
      </c>
      <c r="D43">
        <v>3504.8</v>
      </c>
      <c r="E43">
        <v>3657.7</v>
      </c>
      <c r="F43">
        <v>3731.7</v>
      </c>
      <c r="G43">
        <v>3843.5</v>
      </c>
      <c r="H43">
        <v>4137.5</v>
      </c>
    </row>
    <row r="44" spans="1:8" x14ac:dyDescent="0.25">
      <c r="A44" t="s">
        <v>741</v>
      </c>
      <c r="B44">
        <v>4025.1</v>
      </c>
      <c r="C44" s="10">
        <v>4209.5</v>
      </c>
      <c r="D44">
        <v>4415.7</v>
      </c>
      <c r="E44">
        <v>4538.5</v>
      </c>
      <c r="F44">
        <v>4612.5</v>
      </c>
      <c r="G44">
        <v>4754</v>
      </c>
      <c r="H44">
        <v>4896.8</v>
      </c>
    </row>
    <row r="45" spans="1:8" x14ac:dyDescent="0.25">
      <c r="A45" t="s">
        <v>742</v>
      </c>
      <c r="B45">
        <v>4110</v>
      </c>
      <c r="C45" s="10">
        <v>4672.8999999999996</v>
      </c>
      <c r="D45">
        <v>5230</v>
      </c>
      <c r="E45">
        <v>5685.1</v>
      </c>
      <c r="F45">
        <v>5935.3</v>
      </c>
      <c r="G45">
        <v>6292.5</v>
      </c>
      <c r="H45">
        <v>6512.9</v>
      </c>
    </row>
    <row r="46" spans="1:8" x14ac:dyDescent="0.25">
      <c r="A46" t="s">
        <v>743</v>
      </c>
      <c r="B46">
        <v>2812</v>
      </c>
      <c r="C46" s="10">
        <v>3258.8</v>
      </c>
      <c r="D46">
        <v>3724.9</v>
      </c>
      <c r="E46">
        <v>4084.1</v>
      </c>
      <c r="F46">
        <v>4323.8</v>
      </c>
      <c r="G46">
        <v>4619.8999999999996</v>
      </c>
      <c r="H46">
        <v>4916.8</v>
      </c>
    </row>
    <row r="47" spans="1:8" x14ac:dyDescent="0.25">
      <c r="A47" t="s">
        <v>744</v>
      </c>
      <c r="B47">
        <v>3422.9</v>
      </c>
      <c r="C47">
        <v>253.8</v>
      </c>
      <c r="D47">
        <v>638.4</v>
      </c>
      <c r="E47">
        <v>1062.8</v>
      </c>
      <c r="F47">
        <v>1272</v>
      </c>
      <c r="G47">
        <v>1577.7</v>
      </c>
      <c r="H47">
        <v>1883.1</v>
      </c>
    </row>
    <row r="48" spans="1:8" x14ac:dyDescent="0.25">
      <c r="A48" t="s">
        <v>745</v>
      </c>
      <c r="B48">
        <v>2023.9</v>
      </c>
      <c r="C48" s="10">
        <v>2355</v>
      </c>
      <c r="D48">
        <v>2621.1</v>
      </c>
      <c r="E48">
        <v>2748.5</v>
      </c>
      <c r="F48">
        <v>2812</v>
      </c>
      <c r="G48">
        <v>2899.6</v>
      </c>
      <c r="H48">
        <v>2973.3</v>
      </c>
    </row>
    <row r="49" spans="1:8" x14ac:dyDescent="0.25">
      <c r="A49" t="s">
        <v>746</v>
      </c>
      <c r="B49">
        <v>2995.4</v>
      </c>
      <c r="C49" s="10">
        <v>3393.6</v>
      </c>
      <c r="D49">
        <v>3813.5</v>
      </c>
      <c r="E49">
        <v>4124.8999999999996</v>
      </c>
      <c r="F49">
        <v>4305.8</v>
      </c>
      <c r="G49">
        <v>4535.8999999999996</v>
      </c>
      <c r="H49">
        <v>4741</v>
      </c>
    </row>
    <row r="50" spans="1:8" x14ac:dyDescent="0.25">
      <c r="A50" t="s">
        <v>747</v>
      </c>
      <c r="B50">
        <v>3383.5</v>
      </c>
      <c r="C50" s="10">
        <v>3862.7</v>
      </c>
      <c r="D50">
        <v>4270.2</v>
      </c>
      <c r="E50">
        <v>4539.1000000000004</v>
      </c>
      <c r="F50">
        <v>4624.3999999999996</v>
      </c>
      <c r="G50">
        <v>4774.8</v>
      </c>
      <c r="H50">
        <v>4975.5</v>
      </c>
    </row>
    <row r="51" spans="1:8" x14ac:dyDescent="0.25">
      <c r="A51" t="s">
        <v>694</v>
      </c>
      <c r="B51">
        <v>27082.400000000001</v>
      </c>
      <c r="C51">
        <v>30918.400000000001</v>
      </c>
      <c r="D51">
        <v>34433.300000000003</v>
      </c>
      <c r="E51">
        <v>36802.9</v>
      </c>
      <c r="F51">
        <v>37965.800000000003</v>
      </c>
      <c r="G51">
        <v>39695.699999999997</v>
      </c>
      <c r="H51">
        <v>41401.300000000003</v>
      </c>
    </row>
    <row r="52" spans="1:8" x14ac:dyDescent="0.25">
      <c r="A52" t="s">
        <v>695</v>
      </c>
      <c r="B52">
        <v>32182.3</v>
      </c>
      <c r="C52">
        <v>35770</v>
      </c>
      <c r="D52">
        <v>39308.1</v>
      </c>
      <c r="E52">
        <v>41929.5</v>
      </c>
      <c r="F52">
        <v>43405.7</v>
      </c>
      <c r="G52">
        <v>45482</v>
      </c>
      <c r="H52">
        <v>47574</v>
      </c>
    </row>
    <row r="53" spans="1:8" x14ac:dyDescent="0.25">
      <c r="A53" t="s">
        <v>696</v>
      </c>
      <c r="B53">
        <v>22588.6</v>
      </c>
      <c r="C53">
        <v>24844.7</v>
      </c>
      <c r="D53">
        <v>26879.5</v>
      </c>
      <c r="E53">
        <v>28751.1</v>
      </c>
      <c r="F53">
        <v>29918.7</v>
      </c>
      <c r="G53">
        <v>31161.3</v>
      </c>
      <c r="H53">
        <v>32210.1</v>
      </c>
    </row>
    <row r="54" spans="1:8" x14ac:dyDescent="0.25">
      <c r="A54" t="s">
        <v>697</v>
      </c>
      <c r="B54">
        <v>28032.9</v>
      </c>
      <c r="C54">
        <v>30641.5</v>
      </c>
      <c r="D54">
        <v>33240.199999999997</v>
      </c>
      <c r="E54">
        <v>35524.800000000003</v>
      </c>
      <c r="F54">
        <v>36855.5</v>
      </c>
      <c r="G54">
        <v>38363.1</v>
      </c>
      <c r="H54">
        <v>39830</v>
      </c>
    </row>
    <row r="55" spans="1:8" x14ac:dyDescent="0.25">
      <c r="A55" t="s">
        <v>698</v>
      </c>
      <c r="B55">
        <v>26496.5</v>
      </c>
      <c r="C55">
        <v>28322.9</v>
      </c>
      <c r="D55">
        <v>30082.5</v>
      </c>
      <c r="E55">
        <v>31669.4</v>
      </c>
      <c r="F55">
        <v>32724.2</v>
      </c>
      <c r="G55">
        <v>33881.199999999997</v>
      </c>
      <c r="H55">
        <v>34984.9</v>
      </c>
    </row>
    <row r="56" spans="1:8" x14ac:dyDescent="0.25">
      <c r="A56" t="s">
        <v>699</v>
      </c>
      <c r="B56">
        <v>21607</v>
      </c>
      <c r="C56">
        <v>23514.6</v>
      </c>
      <c r="D56">
        <v>25536.2</v>
      </c>
      <c r="E56">
        <v>27136.400000000001</v>
      </c>
      <c r="F56">
        <v>28441.8</v>
      </c>
      <c r="G56">
        <v>29632.7</v>
      </c>
      <c r="H56">
        <v>30674.400000000001</v>
      </c>
    </row>
    <row r="57" spans="1:8" x14ac:dyDescent="0.25">
      <c r="A57" t="s">
        <v>702</v>
      </c>
      <c r="B57">
        <v>15209.1</v>
      </c>
      <c r="C57">
        <v>15906</v>
      </c>
      <c r="D57">
        <v>16690.5</v>
      </c>
      <c r="E57">
        <v>17564.099999999999</v>
      </c>
      <c r="F57">
        <v>18358.5</v>
      </c>
      <c r="G57">
        <v>19143.8</v>
      </c>
      <c r="H57">
        <v>19920.7</v>
      </c>
    </row>
    <row r="58" spans="1:8" x14ac:dyDescent="0.25">
      <c r="A58" t="s">
        <v>700</v>
      </c>
      <c r="B58">
        <v>626.4</v>
      </c>
      <c r="C58">
        <v>645.9</v>
      </c>
      <c r="D58">
        <v>718.3</v>
      </c>
      <c r="E58">
        <v>935</v>
      </c>
      <c r="F58">
        <v>1145.8</v>
      </c>
      <c r="G58">
        <v>1316.8</v>
      </c>
      <c r="H58">
        <v>1465.5</v>
      </c>
    </row>
    <row r="59" spans="1:8" x14ac:dyDescent="0.25">
      <c r="A59" t="s">
        <v>701</v>
      </c>
      <c r="B59">
        <v>0</v>
      </c>
      <c r="C59">
        <v>0</v>
      </c>
      <c r="D59">
        <v>4400</v>
      </c>
      <c r="E59">
        <v>9536.6</v>
      </c>
      <c r="F59">
        <v>12261.8</v>
      </c>
      <c r="G59">
        <v>15283.4</v>
      </c>
      <c r="H59">
        <v>18697.2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DB</vt:lpstr>
      <vt:lpstr>Status</vt:lpstr>
      <vt:lpstr>electricity</vt:lpstr>
      <vt:lpstr>Transactions</vt:lpstr>
      <vt:lpstr>PendingSettlement</vt:lpstr>
      <vt:lpstr>FinalSettlement</vt:lpstr>
      <vt:lpstr>new_resident</vt:lpstr>
      <vt:lpstr>new_elect</vt:lpstr>
      <vt:lpstr>rough</vt:lpstr>
      <vt:lpstr>test_trans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Jain</dc:creator>
  <cp:lastModifiedBy>Rishabh Jain</cp:lastModifiedBy>
  <dcterms:created xsi:type="dcterms:W3CDTF">2015-06-05T18:17:20Z</dcterms:created>
  <dcterms:modified xsi:type="dcterms:W3CDTF">2024-12-05T11:40:06Z</dcterms:modified>
</cp:coreProperties>
</file>