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20112" windowHeight="8016"/>
  </bookViews>
  <sheets>
    <sheet name="Ques.1." sheetId="2" r:id="rId1"/>
    <sheet name="Ques.2." sheetId="3" r:id="rId2"/>
    <sheet name="Ques.3." sheetId="4" r:id="rId3"/>
    <sheet name="Ques.4." sheetId="5" r:id="rId4"/>
  </sheets>
  <definedNames>
    <definedName name="solver_adj" localSheetId="0" hidden="1">Ques.1.!$R$31:$AK$31</definedName>
    <definedName name="solver_adj" localSheetId="1" hidden="1">Ques.2.!$O$27:$T$27</definedName>
    <definedName name="solver_cvg" localSheetId="0" hidden="1">0.0001</definedName>
    <definedName name="solver_cvg" localSheetId="1" hidden="1">0.0001</definedName>
    <definedName name="solver_drv" localSheetId="0" hidden="1">1</definedName>
    <definedName name="solver_drv" localSheetId="1" hidden="1">2</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Ques.1.!$AL$20:$AL$23</definedName>
    <definedName name="solver_lhs1" localSheetId="1" hidden="1">Ques.2.!$O$27:$T$27</definedName>
    <definedName name="solver_lhs2" localSheetId="0" hidden="1">Ques.1.!$AL$24:$AL$27</definedName>
    <definedName name="solver_lhs2" localSheetId="1" hidden="1">Ques.2.!$U$17:$U$22</definedName>
    <definedName name="solver_lhs3" localSheetId="0" hidden="1">Ques.1.!$R$31:$AK$31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3</definedName>
    <definedName name="solver_num" localSheetId="1" hidden="1">2</definedName>
    <definedName name="solver_nwt" localSheetId="0" hidden="1">1</definedName>
    <definedName name="solver_nwt" localSheetId="1" hidden="1">1</definedName>
    <definedName name="solver_opt" localSheetId="0" hidden="1">Ques.1.!$AL$30</definedName>
    <definedName name="solver_opt" localSheetId="1" hidden="1">Ques.2.!$U$27</definedName>
    <definedName name="solver_pre" localSheetId="0" hidden="1">0.000001</definedName>
    <definedName name="solver_pre" localSheetId="1" hidden="1">0.000001</definedName>
    <definedName name="solver_rbv" localSheetId="0" hidden="1">1</definedName>
    <definedName name="solver_rbv" localSheetId="1" hidden="1">2</definedName>
    <definedName name="solver_rel1" localSheetId="0" hidden="1">2</definedName>
    <definedName name="solver_rel1" localSheetId="1" hidden="1">5</definedName>
    <definedName name="solver_rel2" localSheetId="0" hidden="1">1</definedName>
    <definedName name="solver_rel2" localSheetId="1" hidden="1">3</definedName>
    <definedName name="solver_rel3" localSheetId="0" hidden="1">5</definedName>
    <definedName name="solver_rhs1" localSheetId="0" hidden="1">Ques.1.!$AN$20:$AN$23</definedName>
    <definedName name="solver_rhs1" localSheetId="1" hidden="1">binary</definedName>
    <definedName name="solver_rhs2" localSheetId="0" hidden="1">Ques.1.!$AN$24:$AN$27</definedName>
    <definedName name="solver_rhs2" localSheetId="1" hidden="1">Ques.2.!$W$17:$W$22</definedName>
    <definedName name="solver_rhs3" localSheetId="0" hidden="1">binary</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25725"/>
</workbook>
</file>

<file path=xl/calcChain.xml><?xml version="1.0" encoding="utf-8"?>
<calcChain xmlns="http://schemas.openxmlformats.org/spreadsheetml/2006/main">
  <c r="T48" i="5"/>
  <c r="V41"/>
  <c r="W41"/>
  <c r="X41"/>
  <c r="Z41"/>
  <c r="U41"/>
  <c r="V40"/>
  <c r="W40"/>
  <c r="X40"/>
  <c r="Z40"/>
  <c r="U40"/>
  <c r="V39"/>
  <c r="W39"/>
  <c r="X39"/>
  <c r="Z39"/>
  <c r="AA39"/>
  <c r="U39"/>
  <c r="V42"/>
  <c r="W42"/>
  <c r="X42"/>
  <c r="Z42"/>
  <c r="AA42"/>
  <c r="U42"/>
  <c r="X43"/>
  <c r="W43"/>
  <c r="V33"/>
  <c r="W33"/>
  <c r="X33"/>
  <c r="X34" s="1"/>
  <c r="Z33"/>
  <c r="U33"/>
  <c r="AA32"/>
  <c r="AA41" s="1"/>
  <c r="Y32"/>
  <c r="Y40" s="1"/>
  <c r="X22"/>
  <c r="Z17"/>
  <c r="Y17"/>
  <c r="Z16"/>
  <c r="Z18"/>
  <c r="Y18"/>
  <c r="U18"/>
  <c r="V19"/>
  <c r="W19"/>
  <c r="V17"/>
  <c r="W17"/>
  <c r="X17"/>
  <c r="U17"/>
  <c r="V16"/>
  <c r="W16"/>
  <c r="X16"/>
  <c r="X19" s="1"/>
  <c r="Y16"/>
  <c r="Y19" s="1"/>
  <c r="U16"/>
  <c r="U19" s="1"/>
  <c r="V18"/>
  <c r="W18"/>
  <c r="X18"/>
  <c r="V9"/>
  <c r="W9"/>
  <c r="W10" s="1"/>
  <c r="X9"/>
  <c r="X10" s="1"/>
  <c r="Y9"/>
  <c r="Y10" s="1"/>
  <c r="U9"/>
  <c r="J23"/>
  <c r="O15"/>
  <c r="L15"/>
  <c r="L23" s="1"/>
  <c r="L16"/>
  <c r="J16"/>
  <c r="K8"/>
  <c r="L8"/>
  <c r="M8"/>
  <c r="J8"/>
  <c r="N15"/>
  <c r="N23" s="1"/>
  <c r="K15"/>
  <c r="K16" s="1"/>
  <c r="M15"/>
  <c r="M23" s="1"/>
  <c r="J15"/>
  <c r="J14"/>
  <c r="J22" s="1"/>
  <c r="J24" s="1"/>
  <c r="L14"/>
  <c r="L22" s="1"/>
  <c r="L24" s="1"/>
  <c r="M14"/>
  <c r="M16" s="1"/>
  <c r="N14"/>
  <c r="N22" s="1"/>
  <c r="K14"/>
  <c r="O6"/>
  <c r="O7"/>
  <c r="M24" l="1"/>
  <c r="O14"/>
  <c r="Y33"/>
  <c r="Y34" s="1"/>
  <c r="Y42"/>
  <c r="AA40"/>
  <c r="Y41"/>
  <c r="Y39"/>
  <c r="M22"/>
  <c r="U43"/>
  <c r="Z43"/>
  <c r="V43"/>
  <c r="K22"/>
  <c r="K23"/>
  <c r="U18" i="3"/>
  <c r="U19"/>
  <c r="U20"/>
  <c r="U21"/>
  <c r="U22"/>
  <c r="U17"/>
  <c r="U27"/>
  <c r="B23" i="2"/>
  <c r="E27" s="1"/>
  <c r="W16" i="4"/>
  <c r="X16"/>
  <c r="Y16"/>
  <c r="Z16"/>
  <c r="Z18" s="1"/>
  <c r="AA16"/>
  <c r="V16"/>
  <c r="W15"/>
  <c r="X15"/>
  <c r="Y15"/>
  <c r="Z15"/>
  <c r="AA15"/>
  <c r="V15"/>
  <c r="W17"/>
  <c r="X17"/>
  <c r="Y17"/>
  <c r="Z17"/>
  <c r="AA17"/>
  <c r="V17"/>
  <c r="X18"/>
  <c r="X9"/>
  <c r="W8"/>
  <c r="X8"/>
  <c r="Y8"/>
  <c r="Y9" s="1"/>
  <c r="Z8"/>
  <c r="Z9" s="1"/>
  <c r="V8"/>
  <c r="N14"/>
  <c r="M14"/>
  <c r="M16" s="1"/>
  <c r="L14"/>
  <c r="O14"/>
  <c r="L15"/>
  <c r="M15"/>
  <c r="N15"/>
  <c r="O15"/>
  <c r="P6"/>
  <c r="P5"/>
  <c r="L7"/>
  <c r="M7"/>
  <c r="N7"/>
  <c r="K7"/>
  <c r="K6"/>
  <c r="K15" s="1"/>
  <c r="Y43" i="5" l="1"/>
  <c r="U24" i="4"/>
  <c r="K24" i="5"/>
  <c r="L24" i="4"/>
  <c r="K24"/>
  <c r="P15"/>
  <c r="N24"/>
  <c r="L23"/>
  <c r="M24"/>
  <c r="K14"/>
  <c r="P14" s="1"/>
  <c r="L16"/>
  <c r="O23"/>
  <c r="B30" i="2"/>
  <c r="C30"/>
  <c r="D30"/>
  <c r="E30"/>
  <c r="B29"/>
  <c r="C29"/>
  <c r="D29"/>
  <c r="E29"/>
  <c r="Y18" i="4"/>
  <c r="B28" i="2"/>
  <c r="C28"/>
  <c r="D28"/>
  <c r="E28"/>
  <c r="N16" i="4"/>
  <c r="B27" i="2"/>
  <c r="C27"/>
  <c r="D27"/>
  <c r="W18" i="4"/>
  <c r="V18"/>
  <c r="L25" l="1"/>
  <c r="K23"/>
  <c r="K25" s="1"/>
  <c r="M23"/>
  <c r="M25" s="1"/>
  <c r="N23"/>
  <c r="N25" s="1"/>
  <c r="K16"/>
  <c r="O24"/>
</calcChain>
</file>

<file path=xl/sharedStrings.xml><?xml version="1.0" encoding="utf-8"?>
<sst xmlns="http://schemas.openxmlformats.org/spreadsheetml/2006/main" count="279" uniqueCount="101">
  <si>
    <t>Average Number of days from Mailing of payment until payment clears</t>
  </si>
  <si>
    <t>To</t>
  </si>
  <si>
    <t>City1 (Los Angles)</t>
  </si>
  <si>
    <t>From</t>
  </si>
  <si>
    <t>Region 1 West</t>
  </si>
  <si>
    <t>Region 2 Midwest</t>
  </si>
  <si>
    <t>Region 3 East</t>
  </si>
  <si>
    <t>Region 4 South</t>
  </si>
  <si>
    <t>City 2 (Chicago)</t>
  </si>
  <si>
    <t>City 3 (New York)</t>
  </si>
  <si>
    <t>City 4 (Atlanta)</t>
  </si>
  <si>
    <t>Time required to travel between cities in Kilroy county</t>
  </si>
  <si>
    <t>City 1</t>
  </si>
  <si>
    <t>City 2</t>
  </si>
  <si>
    <t>City 3</t>
  </si>
  <si>
    <t>City 4</t>
  </si>
  <si>
    <t>City 5</t>
  </si>
  <si>
    <t>City 6</t>
  </si>
  <si>
    <t>This problem is expressed in standard form as:</t>
  </si>
  <si>
    <t>Maximize Z=3x1+4x2+0s1+0s2</t>
  </si>
  <si>
    <t>subject to</t>
  </si>
  <si>
    <t>x1+x2+s1=4,</t>
  </si>
  <si>
    <t>3/5x1+x2+s2=3</t>
  </si>
  <si>
    <t>x1,x2,s1,s2&gt;=0 and x1,x2 are intgers.</t>
  </si>
  <si>
    <t>Simplex Form:</t>
  </si>
  <si>
    <t>CB</t>
  </si>
  <si>
    <t>Cj</t>
  </si>
  <si>
    <t>x1</t>
  </si>
  <si>
    <t>x2</t>
  </si>
  <si>
    <t>s1</t>
  </si>
  <si>
    <t>s2</t>
  </si>
  <si>
    <t>B</t>
  </si>
  <si>
    <t>Zj-Cj</t>
  </si>
  <si>
    <t>Entering</t>
  </si>
  <si>
    <t>ratio</t>
  </si>
  <si>
    <t>Leaving</t>
  </si>
  <si>
    <t>This is an non integer optimal solution.</t>
  </si>
  <si>
    <t>We introduce a fractional cut.</t>
  </si>
  <si>
    <t>x1+2.5s1-2.5s2=2.5</t>
  </si>
  <si>
    <t>0.5s1+0.5s2&lt;=0.5</t>
  </si>
  <si>
    <t>-0.5s1-0.5s2+s3=-0.5</t>
  </si>
  <si>
    <t>s3</t>
  </si>
  <si>
    <t>Zj-Cj/s3</t>
  </si>
  <si>
    <t>Since all Zj-Cj &gt;=0</t>
  </si>
  <si>
    <t>Hence integer optimal solution is obtained at</t>
  </si>
  <si>
    <t>Z</t>
  </si>
  <si>
    <t>Z=</t>
  </si>
  <si>
    <t>x1=</t>
  </si>
  <si>
    <t>x2=</t>
  </si>
  <si>
    <t>Modified  Simplex table after introducing Fractional cut is:</t>
  </si>
  <si>
    <t>Formulation:</t>
  </si>
  <si>
    <t>Calculation of annual cost interest:</t>
  </si>
  <si>
    <t>Annual interest=</t>
  </si>
  <si>
    <t>Solver Part:</t>
  </si>
  <si>
    <t>Constraints:</t>
  </si>
  <si>
    <t>LHS</t>
  </si>
  <si>
    <t>RHS</t>
  </si>
  <si>
    <t>Let xj=1 if a fire station is built in city j, 0 otherwise</t>
  </si>
  <si>
    <t>According to the question:</t>
  </si>
  <si>
    <t>Objective function is</t>
  </si>
  <si>
    <t>Z=x1+x2+x3+x4+x5+x6</t>
  </si>
  <si>
    <t>subject to:</t>
  </si>
  <si>
    <t>x1+x2&gt;=1</t>
  </si>
  <si>
    <t>x1+x2+x6&gt;=1</t>
  </si>
  <si>
    <t>x3+x4&gt;=1</t>
  </si>
  <si>
    <t>x3+x4+x5&gt;=1</t>
  </si>
  <si>
    <t>x4+x5+x6&gt;=1</t>
  </si>
  <si>
    <t>x2+x5+x6&gt;=1</t>
  </si>
  <si>
    <t>x1,x2,x3,x4,x5,x6 are all binary constraints.</t>
  </si>
  <si>
    <t>(City 1 constraint)</t>
  </si>
  <si>
    <t>(City 2 constraint)</t>
  </si>
  <si>
    <t>(City 3 constraint)</t>
  </si>
  <si>
    <t>(City 4 constraint)</t>
  </si>
  <si>
    <t>(City 5 constraint)</t>
  </si>
  <si>
    <t>(City 6 constraint)</t>
  </si>
  <si>
    <t>Final problem:</t>
  </si>
  <si>
    <t>x3</t>
  </si>
  <si>
    <t>x4</t>
  </si>
  <si>
    <t>x5</t>
  </si>
  <si>
    <t>x6</t>
  </si>
  <si>
    <t>rel</t>
  </si>
  <si>
    <t>&gt;=</t>
  </si>
  <si>
    <t>Interpretation:</t>
  </si>
  <si>
    <t>The fire stations should be built in City 2 and City 4.</t>
  </si>
  <si>
    <t>Writing the problem in standard form:</t>
  </si>
  <si>
    <t>Maximize, Z=7x1+10x2+0s1+0s2</t>
  </si>
  <si>
    <t>subject to,</t>
  </si>
  <si>
    <t>-x1+3x2+s1=6</t>
  </si>
  <si>
    <t>7x1+x2+s2=35</t>
  </si>
  <si>
    <t>x1,x2&gt;=0 and integer:</t>
  </si>
  <si>
    <t>Simplex Form;</t>
  </si>
  <si>
    <t>x1+0.318182s1+0.045455s2=3.5</t>
  </si>
  <si>
    <t>0.318182s1+0.045455s2&lt;=0.5</t>
  </si>
  <si>
    <t>-0.318182s1-0.045455s2+s3=-0.5</t>
  </si>
  <si>
    <t>Zj-cj</t>
  </si>
  <si>
    <t>This is an non integer optimal solution as x1 is not integer.</t>
  </si>
  <si>
    <t>x1+0.142857s2+0.857143s4&lt;=4.571429</t>
  </si>
  <si>
    <t>-0.142857s2-0.857143s3+s4=-0.571431</t>
  </si>
  <si>
    <t>0.142857s2+0.857143s3+s4&lt;=0.571430</t>
  </si>
  <si>
    <t>s4</t>
  </si>
  <si>
    <t>This is the optimal solution as Zj-Cj&gt;=0 and x1 and x2 are both integers</t>
  </si>
</sst>
</file>

<file path=xl/styles.xml><?xml version="1.0" encoding="utf-8"?>
<styleSheet xmlns="http://schemas.openxmlformats.org/spreadsheetml/2006/main">
  <fonts count="2">
    <font>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0" borderId="0" xfId="0" applyFont="1"/>
    <xf numFmtId="0" fontId="0" fillId="2" borderId="1" xfId="0" applyFill="1" applyBorder="1"/>
    <xf numFmtId="2" fontId="0" fillId="0" borderId="1" xfId="0" applyNumberFormat="1" applyBorder="1"/>
    <xf numFmtId="2" fontId="0" fillId="2" borderId="1" xfId="0" applyNumberForma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2" borderId="10" xfId="0" applyFill="1" applyBorder="1"/>
    <xf numFmtId="0" fontId="0" fillId="2" borderId="11" xfId="0" applyFill="1" applyBorder="1"/>
    <xf numFmtId="0" fontId="0" fillId="0" borderId="12" xfId="0" quotePrefix="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wrapText="1"/>
    </xf>
    <xf numFmtId="0" fontId="0" fillId="0" borderId="12" xfId="0" applyBorder="1"/>
    <xf numFmtId="0" fontId="0" fillId="0" borderId="0" xfId="0" quotePrefix="1"/>
    <xf numFmtId="0" fontId="0" fillId="0" borderId="10" xfId="0" applyFill="1" applyBorder="1"/>
    <xf numFmtId="0" fontId="0" fillId="0" borderId="1" xfId="0" applyFill="1" applyBorder="1"/>
    <xf numFmtId="0" fontId="0" fillId="0" borderId="11" xfId="0" applyFill="1" applyBorder="1"/>
    <xf numFmtId="2" fontId="0" fillId="0" borderId="1" xfId="0" applyNumberFormat="1" applyFill="1" applyBorder="1"/>
    <xf numFmtId="0" fontId="0" fillId="3" borderId="10" xfId="0" applyFill="1" applyBorder="1"/>
    <xf numFmtId="0" fontId="0" fillId="3" borderId="1" xfId="0" applyFill="1" applyBorder="1"/>
    <xf numFmtId="0" fontId="0" fillId="3" borderId="11" xfId="0" applyFill="1" applyBorder="1"/>
    <xf numFmtId="2" fontId="0" fillId="3" borderId="1" xfId="0" applyNumberFormat="1" applyFill="1" applyBorder="1"/>
    <xf numFmtId="0" fontId="0" fillId="0" borderId="8" xfId="0" quotePrefix="1" applyBorder="1"/>
    <xf numFmtId="0" fontId="0" fillId="0" borderId="0" xfId="0" applyFill="1" applyBorder="1"/>
    <xf numFmtId="0" fontId="0" fillId="0" borderId="8" xfId="0" applyFill="1" applyBorder="1"/>
    <xf numFmtId="0" fontId="1" fillId="0" borderId="8" xfId="0" applyFont="1" applyBorder="1"/>
    <xf numFmtId="0" fontId="1" fillId="0" borderId="0" xfId="0" applyFont="1" applyBorder="1"/>
    <xf numFmtId="0" fontId="0" fillId="0" borderId="0" xfId="0" applyBorder="1" applyAlignment="1">
      <alignment wrapText="1"/>
    </xf>
    <xf numFmtId="0" fontId="0" fillId="0" borderId="0" xfId="0" applyBorder="1" applyAlignment="1">
      <alignment horizontal="center" wrapText="1"/>
    </xf>
    <xf numFmtId="0" fontId="0" fillId="0" borderId="9"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38100</xdr:rowOff>
    </xdr:from>
    <xdr:to>
      <xdr:col>8</xdr:col>
      <xdr:colOff>28575</xdr:colOff>
      <xdr:row>13</xdr:row>
      <xdr:rowOff>95250</xdr:rowOff>
    </xdr:to>
    <xdr:sp macro="" textlink="">
      <xdr:nvSpPr>
        <xdr:cNvPr id="2" name="TextBox 1"/>
        <xdr:cNvSpPr txBox="1"/>
      </xdr:nvSpPr>
      <xdr:spPr>
        <a:xfrm>
          <a:off x="66675" y="38100"/>
          <a:ext cx="558165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Ques.1</a:t>
          </a:r>
          <a:r>
            <a:rPr lang="en-US" sz="1100" baseline="0"/>
            <a:t>. C Nickles receives credit card payments from four regions of the country(West,Mid-west,East, South). The  average daily value of payments mailed by customers from each region is as follows:the West,$70000; the Midwest, $50000, the East, $60000; the South, $40000. Nickles must decide where customers should mail their payments. Because Nickles can earn  20% annual interest by investing these revenues, it would like to receive payments as quickly as possible.Nickles is considering setting  up operations to process payments (often referred to as lockdown) in four different cities: Los Angles, Chicago, New York, and Atlanta. The average number of days (from time payment is sent) untill a check clears and Nickles can deposit the money depends on the city to which the payment is mailed, as shown in Table 1. For example, if a check is  mailed from the West to Atlanta, it would take an average of 8 days before  Nickles could earn interest on the check. The annual cost of running a lockdown in any city is $50000. Formulate an IP that Nickles can use to minimize the sum of costs due to lost interest and lockdown operations. Assume that each region must send all its money to a single city that there is no limit in the amount of money that each lockbox can handle.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57151</xdr:rowOff>
    </xdr:from>
    <xdr:to>
      <xdr:col>7</xdr:col>
      <xdr:colOff>85725</xdr:colOff>
      <xdr:row>7</xdr:row>
      <xdr:rowOff>38101</xdr:rowOff>
    </xdr:to>
    <xdr:sp macro="" textlink="">
      <xdr:nvSpPr>
        <xdr:cNvPr id="2" name="TextBox 1"/>
        <xdr:cNvSpPr txBox="1"/>
      </xdr:nvSpPr>
      <xdr:spPr>
        <a:xfrm>
          <a:off x="85725" y="57151"/>
          <a:ext cx="426720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Ques.2. There are six cities (cities 1-6) in Kilroy County. The county must determine</a:t>
          </a:r>
          <a:r>
            <a:rPr lang="en-US" sz="1100" baseline="0"/>
            <a:t> where to build fire stations. The county wants to build the minimum number of fire stations needed to ensure that at least one fire station is within 15 minutes (driving time) of each city. The times  (in minutes) required to drive between the cities in Kilroy County are shown in Table 2. Formulate an IP that will tell Kilroy how many fire stations should be built and where they should be located.</a:t>
          </a:r>
          <a:endParaRPr lang="en-US" sz="1100"/>
        </a:p>
      </xdr:txBody>
    </xdr:sp>
    <xdr:clientData/>
  </xdr:twoCellAnchor>
  <xdr:twoCellAnchor>
    <xdr:from>
      <xdr:col>14</xdr:col>
      <xdr:colOff>9525</xdr:colOff>
      <xdr:row>2</xdr:row>
      <xdr:rowOff>66676</xdr:rowOff>
    </xdr:from>
    <xdr:to>
      <xdr:col>19</xdr:col>
      <xdr:colOff>581025</xdr:colOff>
      <xdr:row>11</xdr:row>
      <xdr:rowOff>1</xdr:rowOff>
    </xdr:to>
    <xdr:sp macro="" textlink="">
      <xdr:nvSpPr>
        <xdr:cNvPr id="3" name="TextBox 2"/>
        <xdr:cNvSpPr txBox="1"/>
      </xdr:nvSpPr>
      <xdr:spPr>
        <a:xfrm>
          <a:off x="8543925" y="457201"/>
          <a:ext cx="36195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Objective function is</a:t>
          </a:r>
          <a:r>
            <a:rPr lang="en-US"/>
            <a:t> </a:t>
          </a:r>
          <a:r>
            <a:rPr lang="en-US" sz="1100" b="0" i="0" u="none" strike="noStrike">
              <a:solidFill>
                <a:schemeClr val="dk1"/>
              </a:solidFill>
              <a:effectLst/>
              <a:latin typeface="+mn-lt"/>
              <a:ea typeface="+mn-ea"/>
              <a:cs typeface="+mn-cs"/>
            </a:rPr>
            <a:t>Z=x1+x2+x3+x4+x5+x6</a:t>
          </a:r>
          <a:r>
            <a:rPr lang="en-US"/>
            <a:t> </a:t>
          </a:r>
        </a:p>
        <a:p>
          <a:r>
            <a:rPr lang="en-US" sz="1100" b="0" i="0" u="none" strike="noStrike">
              <a:solidFill>
                <a:schemeClr val="dk1"/>
              </a:solidFill>
              <a:effectLst/>
              <a:latin typeface="+mn-lt"/>
              <a:ea typeface="+mn-ea"/>
              <a:cs typeface="+mn-cs"/>
            </a:rPr>
            <a:t>subject to:</a:t>
          </a:r>
          <a:r>
            <a:rPr lang="en-US"/>
            <a:t> </a:t>
          </a:r>
        </a:p>
        <a:p>
          <a:r>
            <a:rPr lang="en-US" sz="1100" b="0" i="0" u="none" strike="noStrike">
              <a:solidFill>
                <a:schemeClr val="dk1"/>
              </a:solidFill>
              <a:effectLst/>
              <a:latin typeface="+mn-lt"/>
              <a:ea typeface="+mn-ea"/>
              <a:cs typeface="+mn-cs"/>
            </a:rPr>
            <a:t>x1+x2&gt;=1</a:t>
          </a:r>
          <a:r>
            <a:rPr lang="en-US"/>
            <a:t> </a:t>
          </a:r>
          <a:r>
            <a:rPr lang="en-US" sz="1100" b="0" i="0" u="none" strike="noStrike">
              <a:solidFill>
                <a:schemeClr val="dk1"/>
              </a:solidFill>
              <a:effectLst/>
              <a:latin typeface="+mn-lt"/>
              <a:ea typeface="+mn-ea"/>
              <a:cs typeface="+mn-cs"/>
            </a:rPr>
            <a:t>(City 1 constraint)</a:t>
          </a:r>
          <a:r>
            <a:rPr lang="en-US"/>
            <a:t> </a:t>
          </a:r>
        </a:p>
        <a:p>
          <a:r>
            <a:rPr lang="en-US" sz="1100" b="0" i="0" u="none" strike="noStrike">
              <a:solidFill>
                <a:schemeClr val="dk1"/>
              </a:solidFill>
              <a:effectLst/>
              <a:latin typeface="+mn-lt"/>
              <a:ea typeface="+mn-ea"/>
              <a:cs typeface="+mn-cs"/>
            </a:rPr>
            <a:t>x1+x2+x6&gt;=1</a:t>
          </a:r>
          <a:r>
            <a:rPr lang="en-US"/>
            <a:t> </a:t>
          </a:r>
          <a:r>
            <a:rPr lang="en-US" sz="1100" b="0" i="0" u="none" strike="noStrike">
              <a:solidFill>
                <a:schemeClr val="dk1"/>
              </a:solidFill>
              <a:effectLst/>
              <a:latin typeface="+mn-lt"/>
              <a:ea typeface="+mn-ea"/>
              <a:cs typeface="+mn-cs"/>
            </a:rPr>
            <a:t>(City 2 constraint)</a:t>
          </a:r>
          <a:r>
            <a:rPr lang="en-US"/>
            <a:t> </a:t>
          </a:r>
        </a:p>
        <a:p>
          <a:r>
            <a:rPr lang="en-US" sz="1100" b="0" i="0" u="none" strike="noStrike">
              <a:solidFill>
                <a:schemeClr val="dk1"/>
              </a:solidFill>
              <a:effectLst/>
              <a:latin typeface="+mn-lt"/>
              <a:ea typeface="+mn-ea"/>
              <a:cs typeface="+mn-cs"/>
            </a:rPr>
            <a:t>x3+x4&gt;=1</a:t>
          </a:r>
          <a:r>
            <a:rPr lang="en-US"/>
            <a:t> </a:t>
          </a:r>
          <a:r>
            <a:rPr lang="en-US" sz="1100" b="0" i="0" u="none" strike="noStrike">
              <a:solidFill>
                <a:schemeClr val="dk1"/>
              </a:solidFill>
              <a:effectLst/>
              <a:latin typeface="+mn-lt"/>
              <a:ea typeface="+mn-ea"/>
              <a:cs typeface="+mn-cs"/>
            </a:rPr>
            <a:t>(City 3 constraint)</a:t>
          </a:r>
          <a:r>
            <a:rPr lang="en-US"/>
            <a:t> </a:t>
          </a:r>
        </a:p>
        <a:p>
          <a:r>
            <a:rPr lang="en-US" sz="1100" b="0" i="0" u="none" strike="noStrike">
              <a:solidFill>
                <a:schemeClr val="dk1"/>
              </a:solidFill>
              <a:effectLst/>
              <a:latin typeface="+mn-lt"/>
              <a:ea typeface="+mn-ea"/>
              <a:cs typeface="+mn-cs"/>
            </a:rPr>
            <a:t>x3+x4+x5&gt;=1</a:t>
          </a:r>
          <a:r>
            <a:rPr lang="en-US"/>
            <a:t> </a:t>
          </a:r>
          <a:r>
            <a:rPr lang="en-US" sz="1100" b="0" i="0" u="none" strike="noStrike">
              <a:solidFill>
                <a:schemeClr val="dk1"/>
              </a:solidFill>
              <a:effectLst/>
              <a:latin typeface="+mn-lt"/>
              <a:ea typeface="+mn-ea"/>
              <a:cs typeface="+mn-cs"/>
            </a:rPr>
            <a:t>(City 4 constraint)</a:t>
          </a:r>
          <a:r>
            <a:rPr lang="en-US"/>
            <a:t> </a:t>
          </a:r>
        </a:p>
        <a:p>
          <a:r>
            <a:rPr lang="en-US" sz="1100" b="0" i="0" u="none" strike="noStrike">
              <a:solidFill>
                <a:schemeClr val="dk1"/>
              </a:solidFill>
              <a:effectLst/>
              <a:latin typeface="+mn-lt"/>
              <a:ea typeface="+mn-ea"/>
              <a:cs typeface="+mn-cs"/>
            </a:rPr>
            <a:t>x4+x5+x6&gt;=1</a:t>
          </a:r>
          <a:r>
            <a:rPr lang="en-US"/>
            <a:t> </a:t>
          </a:r>
          <a:r>
            <a:rPr lang="en-US" sz="1100" b="0" i="0" u="none" strike="noStrike">
              <a:solidFill>
                <a:schemeClr val="dk1"/>
              </a:solidFill>
              <a:effectLst/>
              <a:latin typeface="+mn-lt"/>
              <a:ea typeface="+mn-ea"/>
              <a:cs typeface="+mn-cs"/>
            </a:rPr>
            <a:t>(City 5 constraint)</a:t>
          </a:r>
          <a:r>
            <a:rPr lang="en-US"/>
            <a:t> </a:t>
          </a:r>
        </a:p>
        <a:p>
          <a:r>
            <a:rPr lang="en-US" sz="1100" b="0" i="0" u="none" strike="noStrike">
              <a:solidFill>
                <a:schemeClr val="dk1"/>
              </a:solidFill>
              <a:effectLst/>
              <a:latin typeface="+mn-lt"/>
              <a:ea typeface="+mn-ea"/>
              <a:cs typeface="+mn-cs"/>
            </a:rPr>
            <a:t>x2+x5+x6&gt;=1</a:t>
          </a:r>
          <a:r>
            <a:rPr lang="en-US"/>
            <a:t> </a:t>
          </a:r>
          <a:r>
            <a:rPr lang="en-US" sz="1100" b="0" i="0" u="none" strike="noStrike">
              <a:solidFill>
                <a:schemeClr val="dk1"/>
              </a:solidFill>
              <a:effectLst/>
              <a:latin typeface="+mn-lt"/>
              <a:ea typeface="+mn-ea"/>
              <a:cs typeface="+mn-cs"/>
            </a:rPr>
            <a:t>(City 6 constraint)</a:t>
          </a:r>
          <a:r>
            <a:rPr lang="en-US"/>
            <a:t> </a:t>
          </a:r>
        </a:p>
        <a:p>
          <a:r>
            <a:rPr lang="en-US" sz="1100" b="0" i="0" u="none" strike="noStrike">
              <a:solidFill>
                <a:schemeClr val="dk1"/>
              </a:solidFill>
              <a:effectLst/>
              <a:latin typeface="+mn-lt"/>
              <a:ea typeface="+mn-ea"/>
              <a:cs typeface="+mn-cs"/>
            </a:rPr>
            <a:t>x1,x2,x3,x4,x5,x6 are all binary constraints.</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57150</xdr:rowOff>
    </xdr:from>
    <xdr:to>
      <xdr:col>6</xdr:col>
      <xdr:colOff>180975</xdr:colOff>
      <xdr:row>7</xdr:row>
      <xdr:rowOff>66675</xdr:rowOff>
    </xdr:to>
    <xdr:sp macro="" textlink="">
      <xdr:nvSpPr>
        <xdr:cNvPr id="2" name="TextBox 1"/>
        <xdr:cNvSpPr txBox="1"/>
      </xdr:nvSpPr>
      <xdr:spPr>
        <a:xfrm>
          <a:off x="142875" y="57150"/>
          <a:ext cx="36957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Ques.3.</a:t>
          </a:r>
          <a:r>
            <a:rPr lang="en-US" sz="1100" baseline="0"/>
            <a:t> </a:t>
          </a:r>
          <a:r>
            <a:rPr lang="en-US" sz="1100"/>
            <a:t>Solve the problem by Gomory's Algorith:</a:t>
          </a:r>
        </a:p>
        <a:p>
          <a:r>
            <a:rPr lang="en-US" sz="1100"/>
            <a:t>Maximize Z=3x1+4x2,</a:t>
          </a:r>
        </a:p>
        <a:p>
          <a:r>
            <a:rPr lang="en-US" sz="1100"/>
            <a:t>subject to</a:t>
          </a:r>
        </a:p>
        <a:p>
          <a:r>
            <a:rPr lang="en-US" sz="1100"/>
            <a:t>x1+x2&lt;=4</a:t>
          </a:r>
        </a:p>
        <a:p>
          <a:r>
            <a:rPr lang="en-US" sz="1100"/>
            <a:t>3/5x1+x2&lt;=3</a:t>
          </a:r>
        </a:p>
        <a:p>
          <a:r>
            <a:rPr lang="en-US" sz="1100"/>
            <a:t>x1,x2&gt;= and integer.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47625</xdr:rowOff>
    </xdr:from>
    <xdr:to>
      <xdr:col>6</xdr:col>
      <xdr:colOff>28575</xdr:colOff>
      <xdr:row>6</xdr:row>
      <xdr:rowOff>47625</xdr:rowOff>
    </xdr:to>
    <xdr:sp macro="" textlink="">
      <xdr:nvSpPr>
        <xdr:cNvPr id="2" name="TextBox 1"/>
        <xdr:cNvSpPr txBox="1"/>
      </xdr:nvSpPr>
      <xdr:spPr>
        <a:xfrm>
          <a:off x="47625" y="47625"/>
          <a:ext cx="36385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Ques.4. Solve by cutting plane algorithm:</a:t>
          </a:r>
        </a:p>
        <a:p>
          <a:r>
            <a:rPr lang="en-US" sz="1100"/>
            <a:t>Maximize</a:t>
          </a:r>
          <a:r>
            <a:rPr lang="en-US" sz="1100" baseline="0"/>
            <a:t> Z= 7x1+10x2,</a:t>
          </a:r>
        </a:p>
        <a:p>
          <a:r>
            <a:rPr lang="en-US" sz="1100" baseline="0"/>
            <a:t>subject to</a:t>
          </a:r>
        </a:p>
        <a:p>
          <a:r>
            <a:rPr lang="en-US" sz="1100" baseline="0"/>
            <a:t>-x1+3x2&lt;=6,</a:t>
          </a:r>
        </a:p>
        <a:p>
          <a:r>
            <a:rPr lang="en-US" sz="1100" baseline="0"/>
            <a:t>7x1+x2&lt;=35,</a:t>
          </a:r>
        </a:p>
        <a:p>
          <a:r>
            <a:rPr lang="en-US" sz="1100" baseline="0"/>
            <a:t>x1,x2&gt;=0 and integer.</a:t>
          </a: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N35"/>
  <sheetViews>
    <sheetView tabSelected="1" zoomScale="70" zoomScaleNormal="70" workbookViewId="0">
      <selection activeCell="G22" sqref="G22"/>
    </sheetView>
  </sheetViews>
  <sheetFormatPr defaultRowHeight="14.4"/>
  <cols>
    <col min="1" max="1" width="16.6640625" customWidth="1"/>
    <col min="2" max="2" width="10.109375" customWidth="1"/>
    <col min="4" max="4" width="11.6640625" customWidth="1"/>
    <col min="17" max="17" width="13.88671875" customWidth="1"/>
  </cols>
  <sheetData>
    <row r="2" spans="1:40">
      <c r="K2" s="14"/>
      <c r="L2" s="14"/>
      <c r="M2" s="14"/>
      <c r="N2" s="14"/>
      <c r="O2" s="14"/>
      <c r="P2" s="14"/>
    </row>
    <row r="3" spans="1:40">
      <c r="K3" s="14"/>
      <c r="L3" s="14"/>
      <c r="M3" s="14"/>
      <c r="N3" s="14"/>
      <c r="O3" s="14"/>
      <c r="P3" s="14"/>
    </row>
    <row r="4" spans="1:40">
      <c r="K4" s="14"/>
      <c r="L4" s="14"/>
      <c r="M4" s="14"/>
      <c r="N4" s="14"/>
      <c r="O4" s="14"/>
      <c r="P4" s="14"/>
    </row>
    <row r="5" spans="1:40">
      <c r="K5" s="14"/>
      <c r="L5" s="14"/>
      <c r="M5" s="14"/>
      <c r="N5" s="14"/>
      <c r="O5" s="14"/>
      <c r="P5" s="14"/>
    </row>
    <row r="6" spans="1:40">
      <c r="K6" s="14"/>
      <c r="L6" s="14"/>
      <c r="M6" s="14"/>
      <c r="N6" s="14"/>
      <c r="O6" s="14"/>
      <c r="P6" s="14"/>
    </row>
    <row r="7" spans="1:40" ht="59.25" customHeight="1">
      <c r="K7" s="42"/>
      <c r="L7" s="42"/>
      <c r="M7" s="42"/>
      <c r="N7" s="42"/>
      <c r="O7" s="42"/>
      <c r="P7" s="41"/>
      <c r="Q7" s="25"/>
      <c r="R7" s="25"/>
      <c r="S7" s="25"/>
    </row>
    <row r="8" spans="1:40">
      <c r="K8" s="14"/>
      <c r="L8" s="14"/>
      <c r="M8" s="14"/>
      <c r="N8" s="14"/>
      <c r="O8" s="14"/>
      <c r="P8" s="14"/>
    </row>
    <row r="9" spans="1:40">
      <c r="K9" s="14"/>
      <c r="L9" s="14"/>
      <c r="M9" s="14"/>
      <c r="N9" s="14"/>
      <c r="O9" s="14"/>
      <c r="P9" s="14"/>
    </row>
    <row r="10" spans="1:40">
      <c r="K10" s="14"/>
      <c r="L10" s="14"/>
      <c r="M10" s="14"/>
      <c r="N10" s="14"/>
      <c r="O10" s="14"/>
      <c r="P10" s="14"/>
    </row>
    <row r="11" spans="1:40">
      <c r="K11" s="14"/>
      <c r="L11" s="14"/>
      <c r="M11" s="14"/>
      <c r="N11" s="14"/>
      <c r="O11" s="14"/>
      <c r="P11" s="14"/>
    </row>
    <row r="12" spans="1:40">
      <c r="K12" s="14"/>
      <c r="L12" s="14"/>
      <c r="M12" s="14"/>
      <c r="N12" s="14"/>
      <c r="O12" s="14"/>
      <c r="P12" s="14"/>
    </row>
    <row r="13" spans="1:40">
      <c r="K13" s="14"/>
      <c r="L13" s="14"/>
      <c r="M13" s="14"/>
      <c r="N13" s="14"/>
      <c r="O13" s="14"/>
      <c r="P13" s="14"/>
    </row>
    <row r="14" spans="1:40">
      <c r="K14" s="14"/>
      <c r="L14" s="14"/>
      <c r="M14" s="14"/>
      <c r="N14" s="14"/>
      <c r="O14" s="14"/>
      <c r="P14" s="14"/>
    </row>
    <row r="15" spans="1:40">
      <c r="A15" s="1" t="s">
        <v>0</v>
      </c>
      <c r="B15" s="1"/>
      <c r="C15" s="1"/>
      <c r="D15" s="1"/>
      <c r="E15" s="1"/>
      <c r="F15" s="1"/>
      <c r="K15" s="14"/>
      <c r="L15" s="14"/>
      <c r="M15" s="14"/>
      <c r="N15" s="14"/>
      <c r="O15" s="14"/>
      <c r="P15" s="14"/>
    </row>
    <row r="16" spans="1:40">
      <c r="A16" s="1"/>
      <c r="B16" s="3" t="s">
        <v>1</v>
      </c>
      <c r="C16" s="4"/>
      <c r="D16" s="4"/>
      <c r="E16" s="4"/>
      <c r="F16" s="5"/>
      <c r="K16" s="14"/>
      <c r="L16" s="14"/>
      <c r="M16" s="14"/>
      <c r="N16" s="14"/>
      <c r="O16" s="14"/>
      <c r="P16" s="14"/>
      <c r="R16" s="37"/>
      <c r="S16" s="37"/>
      <c r="T16" s="37"/>
      <c r="U16" s="37"/>
      <c r="V16" s="37"/>
      <c r="W16" s="37"/>
      <c r="X16" s="37"/>
      <c r="Y16" s="37"/>
      <c r="Z16" s="37"/>
      <c r="AA16" s="37"/>
      <c r="AB16" s="37"/>
      <c r="AC16" s="37"/>
      <c r="AD16" s="37"/>
      <c r="AE16" s="37"/>
      <c r="AF16" s="37"/>
      <c r="AG16" s="37"/>
      <c r="AH16" s="37"/>
      <c r="AI16" s="37"/>
      <c r="AJ16" s="37"/>
      <c r="AK16" s="37"/>
      <c r="AL16" s="37"/>
      <c r="AM16" s="37"/>
      <c r="AN16" s="37"/>
    </row>
    <row r="17" spans="1:40" ht="31.5" customHeight="1">
      <c r="A17" s="1" t="s">
        <v>3</v>
      </c>
      <c r="B17" s="2" t="s">
        <v>2</v>
      </c>
      <c r="C17" s="2" t="s">
        <v>8</v>
      </c>
      <c r="D17" s="2" t="s">
        <v>9</v>
      </c>
      <c r="E17" s="2" t="s">
        <v>10</v>
      </c>
      <c r="F17" s="1"/>
      <c r="K17" s="14"/>
      <c r="L17" s="14"/>
      <c r="M17" s="14"/>
      <c r="N17" s="14"/>
      <c r="O17" s="14"/>
      <c r="P17" s="14"/>
      <c r="R17" s="37"/>
      <c r="S17" s="37"/>
      <c r="T17" s="37"/>
      <c r="U17" s="37"/>
      <c r="V17" s="37"/>
      <c r="W17" s="37"/>
      <c r="X17" s="37"/>
      <c r="Y17" s="37"/>
      <c r="Z17" s="37"/>
      <c r="AA17" s="37"/>
      <c r="AB17" s="37"/>
      <c r="AC17" s="37"/>
      <c r="AD17" s="37"/>
      <c r="AE17" s="37"/>
      <c r="AF17" s="37"/>
      <c r="AG17" s="37"/>
      <c r="AH17" s="37"/>
      <c r="AI17" s="37"/>
      <c r="AJ17" s="37"/>
      <c r="AK17" s="37"/>
      <c r="AL17" s="37"/>
      <c r="AM17" s="37"/>
      <c r="AN17" s="37"/>
    </row>
    <row r="18" spans="1:40">
      <c r="A18" s="1" t="s">
        <v>4</v>
      </c>
      <c r="B18" s="1">
        <v>2</v>
      </c>
      <c r="C18" s="1">
        <v>6</v>
      </c>
      <c r="D18" s="1">
        <v>8</v>
      </c>
      <c r="E18" s="1">
        <v>8</v>
      </c>
      <c r="F18" s="1"/>
      <c r="K18" s="14"/>
      <c r="L18" s="14"/>
      <c r="M18" s="14"/>
      <c r="N18" s="14"/>
      <c r="O18" s="14"/>
      <c r="P18" s="14"/>
      <c r="R18" s="37"/>
      <c r="S18" s="37"/>
      <c r="T18" s="37"/>
      <c r="U18" s="37"/>
      <c r="V18" s="37"/>
      <c r="W18" s="37"/>
      <c r="X18" s="37"/>
      <c r="Y18" s="37"/>
      <c r="Z18" s="37"/>
      <c r="AA18" s="37"/>
      <c r="AB18" s="37"/>
      <c r="AC18" s="37"/>
      <c r="AD18" s="37"/>
      <c r="AE18" s="37"/>
      <c r="AF18" s="37"/>
      <c r="AG18" s="37"/>
      <c r="AH18" s="37"/>
      <c r="AI18" s="37"/>
      <c r="AJ18" s="37"/>
      <c r="AK18" s="37"/>
      <c r="AL18" s="37"/>
      <c r="AM18" s="37"/>
      <c r="AN18" s="37"/>
    </row>
    <row r="19" spans="1:40">
      <c r="A19" s="1" t="s">
        <v>5</v>
      </c>
      <c r="B19" s="1">
        <v>6</v>
      </c>
      <c r="C19" s="1">
        <v>2</v>
      </c>
      <c r="D19" s="1">
        <v>5</v>
      </c>
      <c r="E19" s="1">
        <v>5</v>
      </c>
      <c r="F19" s="1"/>
      <c r="K19" s="14"/>
      <c r="L19" s="14"/>
      <c r="M19" s="14"/>
      <c r="N19" s="14"/>
      <c r="O19" s="14"/>
      <c r="P19" s="14"/>
      <c r="R19" s="37"/>
      <c r="S19" s="37"/>
      <c r="T19" s="37"/>
      <c r="U19" s="37"/>
      <c r="V19" s="37"/>
      <c r="W19" s="37"/>
      <c r="X19" s="37"/>
      <c r="Y19" s="37"/>
      <c r="Z19" s="37"/>
      <c r="AA19" s="37"/>
      <c r="AB19" s="37"/>
      <c r="AC19" s="37"/>
      <c r="AD19" s="37"/>
      <c r="AE19" s="37"/>
      <c r="AF19" s="37"/>
      <c r="AG19" s="37"/>
      <c r="AH19" s="37"/>
      <c r="AI19" s="37"/>
      <c r="AJ19" s="37"/>
      <c r="AK19" s="37"/>
      <c r="AL19" s="37"/>
      <c r="AM19" s="37"/>
      <c r="AN19" s="37"/>
    </row>
    <row r="20" spans="1:40" ht="14.25" customHeight="1">
      <c r="A20" s="1" t="s">
        <v>6</v>
      </c>
      <c r="B20" s="1">
        <v>8</v>
      </c>
      <c r="C20" s="1">
        <v>5</v>
      </c>
      <c r="D20" s="1">
        <v>2</v>
      </c>
      <c r="E20" s="1">
        <v>5</v>
      </c>
      <c r="F20" s="1"/>
      <c r="K20" s="14"/>
      <c r="L20" s="14"/>
      <c r="M20" s="14"/>
      <c r="N20" s="14"/>
      <c r="O20" s="14"/>
      <c r="P20" s="14"/>
      <c r="R20" s="37"/>
      <c r="S20" s="37"/>
      <c r="T20" s="37"/>
      <c r="U20" s="37"/>
      <c r="V20" s="37"/>
      <c r="W20" s="37"/>
      <c r="X20" s="37"/>
      <c r="Y20" s="37"/>
      <c r="Z20" s="37"/>
      <c r="AA20" s="37"/>
      <c r="AB20" s="37"/>
      <c r="AC20" s="37"/>
      <c r="AD20" s="37"/>
      <c r="AE20" s="37"/>
      <c r="AF20" s="37"/>
      <c r="AG20" s="37"/>
      <c r="AH20" s="37"/>
      <c r="AI20" s="37"/>
      <c r="AJ20" s="37"/>
      <c r="AK20" s="37"/>
      <c r="AL20" s="37"/>
      <c r="AM20" s="37"/>
      <c r="AN20" s="37"/>
    </row>
    <row r="21" spans="1:40">
      <c r="A21" s="1" t="s">
        <v>7</v>
      </c>
      <c r="B21" s="1">
        <v>8</v>
      </c>
      <c r="C21" s="1">
        <v>5</v>
      </c>
      <c r="D21" s="1">
        <v>5</v>
      </c>
      <c r="E21" s="1">
        <v>2</v>
      </c>
      <c r="F21" s="1"/>
      <c r="K21" s="14"/>
      <c r="L21" s="14"/>
      <c r="M21" s="14"/>
      <c r="N21" s="14"/>
      <c r="O21" s="14"/>
      <c r="P21" s="14"/>
      <c r="R21" s="37"/>
      <c r="S21" s="37"/>
      <c r="T21" s="37"/>
      <c r="U21" s="37"/>
      <c r="V21" s="37"/>
      <c r="W21" s="37"/>
      <c r="X21" s="37"/>
      <c r="Y21" s="37"/>
      <c r="Z21" s="37"/>
      <c r="AA21" s="37"/>
      <c r="AB21" s="37"/>
      <c r="AC21" s="37"/>
      <c r="AD21" s="37"/>
      <c r="AE21" s="37"/>
      <c r="AF21" s="37"/>
      <c r="AG21" s="37"/>
      <c r="AH21" s="37"/>
      <c r="AI21" s="37"/>
      <c r="AJ21" s="37"/>
      <c r="AK21" s="37"/>
      <c r="AL21" s="37"/>
      <c r="AM21" s="37"/>
      <c r="AN21" s="37"/>
    </row>
    <row r="22" spans="1:40">
      <c r="K22" s="14"/>
      <c r="L22" s="14"/>
      <c r="M22" s="14"/>
      <c r="N22" s="14"/>
      <c r="O22" s="14"/>
      <c r="P22" s="14"/>
      <c r="R22" s="37"/>
      <c r="S22" s="37"/>
      <c r="T22" s="37"/>
      <c r="U22" s="37"/>
      <c r="V22" s="37"/>
      <c r="W22" s="37"/>
      <c r="X22" s="37"/>
      <c r="Y22" s="37"/>
      <c r="Z22" s="37"/>
      <c r="AA22" s="37"/>
      <c r="AB22" s="37"/>
      <c r="AC22" s="37"/>
      <c r="AD22" s="37"/>
      <c r="AE22" s="37"/>
      <c r="AF22" s="37"/>
      <c r="AG22" s="37"/>
      <c r="AH22" s="37"/>
      <c r="AI22" s="37"/>
      <c r="AJ22" s="37"/>
      <c r="AK22" s="37"/>
      <c r="AL22" s="37"/>
      <c r="AM22" s="37"/>
      <c r="AN22" s="37"/>
    </row>
    <row r="23" spans="1:40">
      <c r="A23" t="s">
        <v>52</v>
      </c>
      <c r="B23">
        <f>20/100</f>
        <v>0.2</v>
      </c>
      <c r="K23" s="14"/>
      <c r="L23" s="14"/>
      <c r="M23" s="14"/>
      <c r="N23" s="14"/>
      <c r="O23" s="14"/>
      <c r="P23" s="14"/>
      <c r="R23" s="37"/>
      <c r="S23" s="37"/>
      <c r="T23" s="37"/>
      <c r="U23" s="37"/>
      <c r="V23" s="37"/>
      <c r="W23" s="37"/>
      <c r="X23" s="37"/>
      <c r="Y23" s="37"/>
      <c r="Z23" s="37"/>
      <c r="AA23" s="37"/>
      <c r="AB23" s="37"/>
      <c r="AC23" s="37"/>
      <c r="AD23" s="37"/>
      <c r="AE23" s="37"/>
      <c r="AF23" s="37"/>
      <c r="AG23" s="37"/>
      <c r="AH23" s="37"/>
      <c r="AI23" s="37"/>
      <c r="AJ23" s="37"/>
      <c r="AK23" s="37"/>
      <c r="AL23" s="37"/>
      <c r="AM23" s="37"/>
      <c r="AN23" s="37"/>
    </row>
    <row r="24" spans="1:40">
      <c r="K24" s="14"/>
      <c r="L24" s="14"/>
      <c r="M24" s="14"/>
      <c r="N24" s="14"/>
      <c r="O24" s="14"/>
      <c r="P24" s="14"/>
      <c r="R24" s="37"/>
      <c r="S24" s="37"/>
      <c r="T24" s="37"/>
      <c r="U24" s="37"/>
      <c r="V24" s="37"/>
      <c r="W24" s="37"/>
      <c r="X24" s="37"/>
      <c r="Y24" s="37"/>
      <c r="Z24" s="37"/>
      <c r="AA24" s="37"/>
      <c r="AB24" s="37"/>
      <c r="AC24" s="37"/>
      <c r="AD24" s="37"/>
      <c r="AE24" s="37"/>
      <c r="AF24" s="37"/>
      <c r="AG24" s="37"/>
      <c r="AH24" s="37"/>
      <c r="AI24" s="37"/>
      <c r="AJ24" s="37"/>
      <c r="AK24" s="37"/>
      <c r="AL24" s="37"/>
      <c r="AM24" s="37"/>
      <c r="AN24" s="37"/>
    </row>
    <row r="25" spans="1:40">
      <c r="A25" t="s">
        <v>51</v>
      </c>
      <c r="K25" s="14"/>
      <c r="L25" s="14"/>
      <c r="M25" s="14"/>
      <c r="N25" s="14"/>
      <c r="O25" s="14"/>
      <c r="P25" s="14"/>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spans="1:40" ht="28.8">
      <c r="A26" s="1" t="s">
        <v>3</v>
      </c>
      <c r="B26" s="2" t="s">
        <v>2</v>
      </c>
      <c r="C26" s="2" t="s">
        <v>8</v>
      </c>
      <c r="D26" s="2" t="s">
        <v>9</v>
      </c>
      <c r="E26" s="2" t="s">
        <v>10</v>
      </c>
      <c r="K26" s="14"/>
      <c r="L26" s="14"/>
      <c r="M26" s="14"/>
      <c r="N26" s="14"/>
      <c r="O26" s="14"/>
      <c r="P26" s="14"/>
      <c r="R26" s="37"/>
      <c r="S26" s="37"/>
      <c r="T26" s="37"/>
      <c r="U26" s="37"/>
      <c r="V26" s="37"/>
      <c r="W26" s="37"/>
      <c r="X26" s="37"/>
      <c r="Y26" s="37"/>
      <c r="Z26" s="37"/>
      <c r="AA26" s="37"/>
      <c r="AB26" s="37"/>
      <c r="AC26" s="37"/>
      <c r="AD26" s="37"/>
      <c r="AE26" s="37"/>
      <c r="AF26" s="37"/>
      <c r="AG26" s="37"/>
      <c r="AH26" s="37"/>
      <c r="AI26" s="37"/>
      <c r="AJ26" s="37"/>
      <c r="AK26" s="37"/>
      <c r="AL26" s="37"/>
      <c r="AM26" s="37"/>
      <c r="AN26" s="37"/>
    </row>
    <row r="27" spans="1:40">
      <c r="A27" s="1" t="s">
        <v>4</v>
      </c>
      <c r="B27" s="1">
        <f>$B$23*B18*70000</f>
        <v>28000</v>
      </c>
      <c r="C27" s="1">
        <f>$B$23*C18*50000</f>
        <v>60000.000000000007</v>
      </c>
      <c r="D27" s="1">
        <f>$B$23*D18*60000</f>
        <v>96000</v>
      </c>
      <c r="E27" s="1">
        <f>$B$23*E18*40000</f>
        <v>64000</v>
      </c>
      <c r="K27" s="14"/>
      <c r="L27" s="14"/>
      <c r="M27" s="14"/>
      <c r="N27" s="14"/>
      <c r="O27" s="14"/>
      <c r="P27" s="14"/>
      <c r="R27" s="37"/>
      <c r="S27" s="37"/>
      <c r="T27" s="37"/>
      <c r="U27" s="37"/>
      <c r="V27" s="37"/>
      <c r="W27" s="37"/>
      <c r="X27" s="37"/>
      <c r="Y27" s="37"/>
      <c r="Z27" s="37"/>
      <c r="AA27" s="37"/>
      <c r="AB27" s="37"/>
      <c r="AC27" s="37"/>
      <c r="AD27" s="37"/>
      <c r="AE27" s="37"/>
      <c r="AF27" s="37"/>
      <c r="AG27" s="37"/>
      <c r="AH27" s="37"/>
      <c r="AI27" s="37"/>
      <c r="AJ27" s="37"/>
      <c r="AK27" s="37"/>
      <c r="AL27" s="37"/>
      <c r="AM27" s="37"/>
      <c r="AN27" s="37"/>
    </row>
    <row r="28" spans="1:40">
      <c r="A28" s="1" t="s">
        <v>5</v>
      </c>
      <c r="B28" s="1">
        <f t="shared" ref="B28:B30" si="0">$B$23*B19*70000</f>
        <v>84000.000000000015</v>
      </c>
      <c r="C28" s="1">
        <f t="shared" ref="C28:C30" si="1">$B$23*C19*50000</f>
        <v>20000</v>
      </c>
      <c r="D28" s="1">
        <f t="shared" ref="D28:D30" si="2">$B$23*D19*60000</f>
        <v>60000</v>
      </c>
      <c r="E28" s="1">
        <f t="shared" ref="E28:E30" si="3">$B$23*E19*40000</f>
        <v>40000</v>
      </c>
      <c r="K28" s="14"/>
      <c r="L28" s="14"/>
      <c r="M28" s="14"/>
      <c r="N28" s="14"/>
      <c r="O28" s="14"/>
      <c r="P28" s="14"/>
      <c r="R28" s="37"/>
      <c r="S28" s="37"/>
      <c r="T28" s="37"/>
      <c r="U28" s="37"/>
      <c r="V28" s="37"/>
      <c r="W28" s="37"/>
      <c r="X28" s="37"/>
      <c r="Y28" s="37"/>
      <c r="Z28" s="37"/>
      <c r="AA28" s="37"/>
      <c r="AB28" s="37"/>
      <c r="AC28" s="37"/>
      <c r="AD28" s="37"/>
      <c r="AE28" s="37"/>
      <c r="AF28" s="37"/>
      <c r="AG28" s="37"/>
      <c r="AH28" s="37"/>
      <c r="AI28" s="37"/>
      <c r="AJ28" s="37"/>
      <c r="AK28" s="37"/>
      <c r="AL28" s="37"/>
      <c r="AM28" s="37"/>
      <c r="AN28" s="37"/>
    </row>
    <row r="29" spans="1:40">
      <c r="A29" s="1" t="s">
        <v>6</v>
      </c>
      <c r="B29" s="1">
        <f t="shared" si="0"/>
        <v>112000</v>
      </c>
      <c r="C29" s="1">
        <f t="shared" si="1"/>
        <v>50000</v>
      </c>
      <c r="D29" s="1">
        <f t="shared" si="2"/>
        <v>24000</v>
      </c>
      <c r="E29" s="1">
        <f t="shared" si="3"/>
        <v>40000</v>
      </c>
      <c r="K29" s="14"/>
      <c r="L29" s="14"/>
      <c r="M29" s="14"/>
      <c r="N29" s="14"/>
      <c r="O29" s="14"/>
      <c r="P29" s="14"/>
      <c r="R29" s="37"/>
      <c r="S29" s="37"/>
      <c r="T29" s="37"/>
      <c r="U29" s="37"/>
      <c r="V29" s="37"/>
      <c r="W29" s="37"/>
      <c r="X29" s="37"/>
      <c r="Y29" s="37"/>
      <c r="Z29" s="37"/>
      <c r="AA29" s="37"/>
      <c r="AB29" s="37"/>
      <c r="AC29" s="37"/>
      <c r="AD29" s="37"/>
      <c r="AE29" s="37"/>
      <c r="AF29" s="37"/>
      <c r="AG29" s="37"/>
      <c r="AH29" s="37"/>
      <c r="AI29" s="37"/>
      <c r="AJ29" s="37"/>
      <c r="AK29" s="37"/>
      <c r="AL29" s="37"/>
      <c r="AM29" s="37"/>
      <c r="AN29" s="37"/>
    </row>
    <row r="30" spans="1:40">
      <c r="A30" s="1" t="s">
        <v>7</v>
      </c>
      <c r="B30" s="1">
        <f t="shared" si="0"/>
        <v>112000</v>
      </c>
      <c r="C30" s="1">
        <f t="shared" si="1"/>
        <v>50000</v>
      </c>
      <c r="D30" s="1">
        <f t="shared" si="2"/>
        <v>60000</v>
      </c>
      <c r="E30" s="1">
        <f t="shared" si="3"/>
        <v>16000</v>
      </c>
      <c r="R30" s="37"/>
      <c r="S30" s="37"/>
      <c r="T30" s="37"/>
      <c r="U30" s="37"/>
      <c r="V30" s="37"/>
      <c r="W30" s="37"/>
      <c r="X30" s="37"/>
      <c r="Y30" s="37"/>
      <c r="Z30" s="37"/>
      <c r="AA30" s="37"/>
      <c r="AB30" s="37"/>
      <c r="AC30" s="37"/>
      <c r="AD30" s="37"/>
      <c r="AE30" s="37"/>
      <c r="AF30" s="37"/>
      <c r="AG30" s="37"/>
      <c r="AH30" s="37"/>
      <c r="AI30" s="37"/>
      <c r="AJ30" s="37"/>
      <c r="AK30" s="37"/>
      <c r="AL30" s="37"/>
      <c r="AM30" s="37"/>
      <c r="AN30" s="37"/>
    </row>
    <row r="31" spans="1:40">
      <c r="R31" s="37"/>
      <c r="S31" s="37"/>
      <c r="T31" s="37"/>
      <c r="U31" s="37"/>
      <c r="V31" s="37"/>
      <c r="W31" s="37"/>
      <c r="X31" s="37"/>
      <c r="Y31" s="37"/>
      <c r="Z31" s="37"/>
      <c r="AA31" s="37"/>
      <c r="AB31" s="37"/>
      <c r="AC31" s="37"/>
      <c r="AD31" s="37"/>
      <c r="AE31" s="37"/>
      <c r="AF31" s="37"/>
      <c r="AG31" s="37"/>
      <c r="AH31" s="37"/>
      <c r="AI31" s="37"/>
      <c r="AJ31" s="37"/>
      <c r="AK31" s="37"/>
      <c r="AL31" s="37"/>
      <c r="AM31" s="37"/>
      <c r="AN31" s="37"/>
    </row>
    <row r="33" spans="18:18">
      <c r="R33" s="6"/>
    </row>
    <row r="34" spans="18:18">
      <c r="R34" s="6"/>
    </row>
    <row r="35" spans="18:18">
      <c r="R35" s="6"/>
    </row>
  </sheetData>
  <mergeCells count="1">
    <mergeCell ref="K7:O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W30"/>
  <sheetViews>
    <sheetView workbookViewId="0">
      <selection activeCell="O31" sqref="O31"/>
    </sheetView>
  </sheetViews>
  <sheetFormatPr defaultRowHeight="14.4"/>
  <sheetData>
    <row r="1" spans="1:23" ht="15" thickBot="1"/>
    <row r="2" spans="1:23">
      <c r="I2" s="10" t="s">
        <v>50</v>
      </c>
      <c r="J2" s="11"/>
      <c r="K2" s="11"/>
      <c r="L2" s="11"/>
      <c r="M2" s="12"/>
      <c r="O2" t="s">
        <v>75</v>
      </c>
    </row>
    <row r="3" spans="1:23">
      <c r="I3" s="13" t="s">
        <v>57</v>
      </c>
      <c r="J3" s="14"/>
      <c r="K3" s="14"/>
      <c r="L3" s="14"/>
      <c r="M3" s="15"/>
    </row>
    <row r="4" spans="1:23">
      <c r="I4" s="13"/>
      <c r="J4" s="14"/>
      <c r="K4" s="14"/>
      <c r="L4" s="14"/>
      <c r="M4" s="15"/>
    </row>
    <row r="5" spans="1:23">
      <c r="I5" s="13" t="s">
        <v>58</v>
      </c>
      <c r="J5" s="14"/>
      <c r="K5" s="14"/>
      <c r="L5" s="14"/>
      <c r="M5" s="15"/>
    </row>
    <row r="6" spans="1:23">
      <c r="I6" s="13" t="s">
        <v>59</v>
      </c>
      <c r="J6" s="14"/>
      <c r="K6" s="14"/>
      <c r="L6" s="14"/>
      <c r="M6" s="15"/>
    </row>
    <row r="7" spans="1:23">
      <c r="I7" s="13" t="s">
        <v>60</v>
      </c>
      <c r="J7" s="14"/>
      <c r="K7" s="14"/>
      <c r="L7" s="14"/>
      <c r="M7" s="15"/>
    </row>
    <row r="8" spans="1:23">
      <c r="I8" s="13" t="s">
        <v>61</v>
      </c>
      <c r="J8" s="14"/>
      <c r="K8" s="14"/>
      <c r="L8" s="14"/>
      <c r="M8" s="15"/>
    </row>
    <row r="9" spans="1:23" ht="15" thickBot="1">
      <c r="I9" s="13" t="s">
        <v>62</v>
      </c>
      <c r="J9" s="14"/>
      <c r="K9" s="14" t="s">
        <v>69</v>
      </c>
      <c r="L9" s="14"/>
      <c r="M9" s="15"/>
    </row>
    <row r="10" spans="1:23">
      <c r="A10" s="10" t="s">
        <v>11</v>
      </c>
      <c r="B10" s="11"/>
      <c r="C10" s="11"/>
      <c r="D10" s="11"/>
      <c r="E10" s="11"/>
      <c r="F10" s="11"/>
      <c r="G10" s="12"/>
      <c r="I10" s="13" t="s">
        <v>63</v>
      </c>
      <c r="J10" s="14"/>
      <c r="K10" s="14" t="s">
        <v>70</v>
      </c>
      <c r="L10" s="14"/>
      <c r="M10" s="15"/>
    </row>
    <row r="11" spans="1:23">
      <c r="A11" s="13"/>
      <c r="B11" s="42" t="s">
        <v>1</v>
      </c>
      <c r="C11" s="42"/>
      <c r="D11" s="42"/>
      <c r="E11" s="42"/>
      <c r="F11" s="42"/>
      <c r="G11" s="43"/>
      <c r="I11" s="13" t="s">
        <v>64</v>
      </c>
      <c r="J11" s="14"/>
      <c r="K11" s="14" t="s">
        <v>71</v>
      </c>
      <c r="L11" s="14"/>
      <c r="M11" s="15"/>
    </row>
    <row r="12" spans="1:23">
      <c r="A12" s="13" t="s">
        <v>3</v>
      </c>
      <c r="B12" s="14" t="s">
        <v>12</v>
      </c>
      <c r="C12" s="14" t="s">
        <v>13</v>
      </c>
      <c r="D12" s="14" t="s">
        <v>14</v>
      </c>
      <c r="E12" s="14" t="s">
        <v>15</v>
      </c>
      <c r="F12" s="14" t="s">
        <v>16</v>
      </c>
      <c r="G12" s="15" t="s">
        <v>17</v>
      </c>
      <c r="I12" s="13" t="s">
        <v>65</v>
      </c>
      <c r="J12" s="14"/>
      <c r="K12" s="14" t="s">
        <v>72</v>
      </c>
      <c r="L12" s="14"/>
      <c r="M12" s="15"/>
    </row>
    <row r="13" spans="1:23">
      <c r="A13" s="13" t="s">
        <v>12</v>
      </c>
      <c r="B13" s="14">
        <v>0</v>
      </c>
      <c r="C13" s="14">
        <v>10</v>
      </c>
      <c r="D13" s="14">
        <v>20</v>
      </c>
      <c r="E13" s="14">
        <v>30</v>
      </c>
      <c r="F13" s="14">
        <v>30</v>
      </c>
      <c r="G13" s="15">
        <v>20</v>
      </c>
      <c r="I13" s="13" t="s">
        <v>66</v>
      </c>
      <c r="J13" s="14"/>
      <c r="K13" s="14" t="s">
        <v>73</v>
      </c>
      <c r="L13" s="14"/>
      <c r="M13" s="15"/>
      <c r="O13" t="s">
        <v>53</v>
      </c>
    </row>
    <row r="14" spans="1:23">
      <c r="A14" s="13" t="s">
        <v>13</v>
      </c>
      <c r="B14" s="14">
        <v>10</v>
      </c>
      <c r="C14" s="14">
        <v>0</v>
      </c>
      <c r="D14" s="14">
        <v>25</v>
      </c>
      <c r="E14" s="14">
        <v>35</v>
      </c>
      <c r="F14" s="14">
        <v>20</v>
      </c>
      <c r="G14" s="15">
        <v>10</v>
      </c>
      <c r="I14" s="13" t="s">
        <v>67</v>
      </c>
      <c r="J14" s="14"/>
      <c r="K14" s="14" t="s">
        <v>74</v>
      </c>
      <c r="L14" s="14"/>
      <c r="M14" s="15"/>
      <c r="O14" s="7" t="s">
        <v>54</v>
      </c>
      <c r="P14" s="7"/>
      <c r="Q14" s="7"/>
      <c r="R14" s="7"/>
      <c r="S14" s="7"/>
      <c r="T14" s="7"/>
      <c r="U14" s="7"/>
      <c r="V14" s="7"/>
      <c r="W14" s="7"/>
    </row>
    <row r="15" spans="1:23" ht="15" thickBot="1">
      <c r="A15" s="13" t="s">
        <v>14</v>
      </c>
      <c r="B15" s="14">
        <v>20</v>
      </c>
      <c r="C15" s="14">
        <v>25</v>
      </c>
      <c r="D15" s="14">
        <v>0</v>
      </c>
      <c r="E15" s="14">
        <v>15</v>
      </c>
      <c r="F15" s="14">
        <v>30</v>
      </c>
      <c r="G15" s="15">
        <v>20</v>
      </c>
      <c r="I15" s="26" t="s">
        <v>68</v>
      </c>
      <c r="J15" s="21"/>
      <c r="K15" s="21"/>
      <c r="L15" s="21"/>
      <c r="M15" s="22"/>
      <c r="O15" s="7">
        <v>1</v>
      </c>
      <c r="P15" s="7">
        <v>1</v>
      </c>
      <c r="Q15" s="7">
        <v>1</v>
      </c>
      <c r="R15" s="7">
        <v>1</v>
      </c>
      <c r="S15" s="7">
        <v>1</v>
      </c>
      <c r="T15" s="7">
        <v>1</v>
      </c>
      <c r="U15" s="7"/>
      <c r="V15" s="7"/>
      <c r="W15" s="7"/>
    </row>
    <row r="16" spans="1:23">
      <c r="A16" s="13" t="s">
        <v>15</v>
      </c>
      <c r="B16" s="14">
        <v>30</v>
      </c>
      <c r="C16" s="14">
        <v>35</v>
      </c>
      <c r="D16" s="14">
        <v>15</v>
      </c>
      <c r="E16" s="14">
        <v>0</v>
      </c>
      <c r="F16" s="14">
        <v>15</v>
      </c>
      <c r="G16" s="15">
        <v>25</v>
      </c>
      <c r="O16" s="7" t="s">
        <v>27</v>
      </c>
      <c r="P16" s="7" t="s">
        <v>28</v>
      </c>
      <c r="Q16" s="7" t="s">
        <v>76</v>
      </c>
      <c r="R16" s="7" t="s">
        <v>77</v>
      </c>
      <c r="S16" s="7" t="s">
        <v>78</v>
      </c>
      <c r="T16" s="7" t="s">
        <v>79</v>
      </c>
      <c r="U16" s="7" t="s">
        <v>55</v>
      </c>
      <c r="V16" s="7" t="s">
        <v>80</v>
      </c>
      <c r="W16" s="7" t="s">
        <v>56</v>
      </c>
    </row>
    <row r="17" spans="1:23">
      <c r="A17" s="13" t="s">
        <v>16</v>
      </c>
      <c r="B17" s="14">
        <v>30</v>
      </c>
      <c r="C17" s="14">
        <v>20</v>
      </c>
      <c r="D17" s="14">
        <v>30</v>
      </c>
      <c r="E17" s="14">
        <v>15</v>
      </c>
      <c r="F17" s="14">
        <v>0</v>
      </c>
      <c r="G17" s="15">
        <v>14</v>
      </c>
      <c r="O17" s="7">
        <v>1</v>
      </c>
      <c r="P17" s="7">
        <v>1</v>
      </c>
      <c r="Q17" s="7"/>
      <c r="R17" s="7"/>
      <c r="S17" s="7"/>
      <c r="T17" s="7"/>
      <c r="U17" s="7">
        <f>SUMPRODUCT($O$27:$T$27,O17:T17)</f>
        <v>1</v>
      </c>
      <c r="V17" s="7" t="s">
        <v>81</v>
      </c>
      <c r="W17" s="7">
        <v>1</v>
      </c>
    </row>
    <row r="18" spans="1:23" ht="15" thickBot="1">
      <c r="A18" s="26" t="s">
        <v>17</v>
      </c>
      <c r="B18" s="21">
        <v>20</v>
      </c>
      <c r="C18" s="21">
        <v>10</v>
      </c>
      <c r="D18" s="21">
        <v>20</v>
      </c>
      <c r="E18" s="21">
        <v>25</v>
      </c>
      <c r="F18" s="21">
        <v>14</v>
      </c>
      <c r="G18" s="22">
        <v>0</v>
      </c>
      <c r="O18" s="7">
        <v>1</v>
      </c>
      <c r="P18" s="7">
        <v>1</v>
      </c>
      <c r="Q18" s="7"/>
      <c r="R18" s="7"/>
      <c r="S18" s="7"/>
      <c r="T18" s="7">
        <v>1</v>
      </c>
      <c r="U18" s="7">
        <f t="shared" ref="U18:U22" si="0">SUMPRODUCT($O$27:$T$27,O18:T18)</f>
        <v>1</v>
      </c>
      <c r="V18" s="7" t="s">
        <v>81</v>
      </c>
      <c r="W18" s="7">
        <v>1</v>
      </c>
    </row>
    <row r="19" spans="1:23">
      <c r="O19" s="7"/>
      <c r="P19" s="7"/>
      <c r="Q19" s="7">
        <v>1</v>
      </c>
      <c r="R19" s="7">
        <v>1</v>
      </c>
      <c r="S19" s="7"/>
      <c r="T19" s="7"/>
      <c r="U19" s="7">
        <f t="shared" si="0"/>
        <v>1</v>
      </c>
      <c r="V19" s="7" t="s">
        <v>81</v>
      </c>
      <c r="W19" s="7">
        <v>1</v>
      </c>
    </row>
    <row r="20" spans="1:23">
      <c r="O20" s="7"/>
      <c r="P20" s="7"/>
      <c r="Q20" s="7">
        <v>1</v>
      </c>
      <c r="R20" s="7">
        <v>1</v>
      </c>
      <c r="S20" s="7">
        <v>1</v>
      </c>
      <c r="T20" s="7"/>
      <c r="U20" s="7">
        <f t="shared" si="0"/>
        <v>1</v>
      </c>
      <c r="V20" s="7" t="s">
        <v>81</v>
      </c>
      <c r="W20" s="7">
        <v>1</v>
      </c>
    </row>
    <row r="21" spans="1:23">
      <c r="O21" s="7"/>
      <c r="P21" s="7"/>
      <c r="Q21" s="7"/>
      <c r="R21" s="7">
        <v>1</v>
      </c>
      <c r="S21" s="7">
        <v>1</v>
      </c>
      <c r="T21" s="7">
        <v>1</v>
      </c>
      <c r="U21" s="7">
        <f t="shared" si="0"/>
        <v>1</v>
      </c>
      <c r="V21" s="7" t="s">
        <v>81</v>
      </c>
      <c r="W21" s="7">
        <v>1</v>
      </c>
    </row>
    <row r="22" spans="1:23">
      <c r="O22" s="7"/>
      <c r="P22" s="7">
        <v>1</v>
      </c>
      <c r="Q22" s="7"/>
      <c r="R22" s="7"/>
      <c r="S22" s="7">
        <v>1</v>
      </c>
      <c r="T22" s="7">
        <v>1</v>
      </c>
      <c r="U22" s="7">
        <f t="shared" si="0"/>
        <v>1</v>
      </c>
      <c r="V22" s="7" t="s">
        <v>81</v>
      </c>
      <c r="W22" s="7">
        <v>1</v>
      </c>
    </row>
    <row r="25" spans="1:23">
      <c r="O25" s="7">
        <v>1</v>
      </c>
      <c r="P25" s="7">
        <v>1</v>
      </c>
      <c r="Q25" s="7">
        <v>1</v>
      </c>
      <c r="R25" s="7">
        <v>1</v>
      </c>
      <c r="S25" s="7">
        <v>1</v>
      </c>
      <c r="T25" s="7">
        <v>1</v>
      </c>
      <c r="U25" s="7"/>
    </row>
    <row r="26" spans="1:23">
      <c r="O26" s="7" t="s">
        <v>27</v>
      </c>
      <c r="P26" s="7" t="s">
        <v>28</v>
      </c>
      <c r="Q26" s="7" t="s">
        <v>76</v>
      </c>
      <c r="R26" s="7" t="s">
        <v>77</v>
      </c>
      <c r="S26" s="7" t="s">
        <v>78</v>
      </c>
      <c r="T26" s="7" t="s">
        <v>79</v>
      </c>
      <c r="U26" s="7" t="s">
        <v>45</v>
      </c>
    </row>
    <row r="27" spans="1:23">
      <c r="O27" s="7">
        <v>0</v>
      </c>
      <c r="P27" s="7">
        <v>1</v>
      </c>
      <c r="Q27" s="7">
        <v>0</v>
      </c>
      <c r="R27" s="7">
        <v>1</v>
      </c>
      <c r="S27" s="7">
        <v>0</v>
      </c>
      <c r="T27" s="7">
        <v>0</v>
      </c>
      <c r="U27" s="7">
        <f>SUMPRODUCT(O27:T27,$O$25:$T$25)</f>
        <v>2</v>
      </c>
    </row>
    <row r="29" spans="1:23">
      <c r="O29" s="6" t="s">
        <v>82</v>
      </c>
    </row>
    <row r="30" spans="1:23">
      <c r="O30" s="6" t="s">
        <v>83</v>
      </c>
    </row>
  </sheetData>
  <mergeCells count="1">
    <mergeCell ref="B11:G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B31"/>
  <sheetViews>
    <sheetView workbookViewId="0">
      <selection activeCell="T1" sqref="T1"/>
    </sheetView>
  </sheetViews>
  <sheetFormatPr defaultRowHeight="14.4"/>
  <sheetData>
    <row r="1" spans="1:28">
      <c r="I1" s="10" t="s">
        <v>24</v>
      </c>
      <c r="J1" s="11"/>
      <c r="K1" s="11"/>
      <c r="L1" s="11"/>
      <c r="M1" s="11"/>
      <c r="N1" s="11"/>
      <c r="O1" s="11"/>
      <c r="P1" s="11"/>
      <c r="Q1" s="12"/>
      <c r="T1" s="10" t="s">
        <v>49</v>
      </c>
      <c r="U1" s="11"/>
      <c r="V1" s="11"/>
      <c r="W1" s="11"/>
      <c r="X1" s="11"/>
      <c r="Y1" s="11"/>
      <c r="Z1" s="11"/>
      <c r="AA1" s="11"/>
      <c r="AB1" s="12"/>
    </row>
    <row r="2" spans="1:28">
      <c r="I2" s="13"/>
      <c r="J2" s="14"/>
      <c r="K2" s="14"/>
      <c r="L2" s="14"/>
      <c r="M2" s="14"/>
      <c r="N2" s="14"/>
      <c r="O2" s="14"/>
      <c r="P2" s="14"/>
      <c r="Q2" s="15"/>
      <c r="T2" s="13"/>
      <c r="U2" s="14"/>
      <c r="V2" s="14"/>
      <c r="W2" s="14"/>
      <c r="X2" s="14"/>
      <c r="Y2" s="14"/>
      <c r="Z2" s="14"/>
      <c r="AA2" s="14"/>
      <c r="AB2" s="15"/>
    </row>
    <row r="3" spans="1:28">
      <c r="I3" s="16"/>
      <c r="J3" s="1"/>
      <c r="K3" s="1">
        <v>3</v>
      </c>
      <c r="L3" s="7">
        <v>4</v>
      </c>
      <c r="M3" s="1">
        <v>0</v>
      </c>
      <c r="N3" s="1">
        <v>0</v>
      </c>
      <c r="O3" s="1"/>
      <c r="P3" s="1"/>
      <c r="Q3" s="17"/>
      <c r="T3" s="16"/>
      <c r="U3" s="1"/>
      <c r="V3" s="1">
        <v>3</v>
      </c>
      <c r="W3" s="1">
        <v>4</v>
      </c>
      <c r="X3" s="7">
        <v>0</v>
      </c>
      <c r="Y3" s="1">
        <v>0</v>
      </c>
      <c r="Z3" s="1">
        <v>0</v>
      </c>
      <c r="AA3" s="1"/>
      <c r="AB3" s="17"/>
    </row>
    <row r="4" spans="1:28">
      <c r="I4" s="16" t="s">
        <v>25</v>
      </c>
      <c r="J4" s="1" t="s">
        <v>26</v>
      </c>
      <c r="K4" s="1" t="s">
        <v>27</v>
      </c>
      <c r="L4" s="7" t="s">
        <v>28</v>
      </c>
      <c r="M4" s="1" t="s">
        <v>29</v>
      </c>
      <c r="N4" s="1" t="s">
        <v>30</v>
      </c>
      <c r="O4" s="1" t="s">
        <v>31</v>
      </c>
      <c r="P4" s="1" t="s">
        <v>34</v>
      </c>
      <c r="Q4" s="17"/>
      <c r="T4" s="16" t="s">
        <v>25</v>
      </c>
      <c r="U4" s="1" t="s">
        <v>26</v>
      </c>
      <c r="V4" s="1" t="s">
        <v>27</v>
      </c>
      <c r="W4" s="1" t="s">
        <v>28</v>
      </c>
      <c r="X4" s="7" t="s">
        <v>29</v>
      </c>
      <c r="Y4" s="1" t="s">
        <v>30</v>
      </c>
      <c r="Z4" s="1" t="s">
        <v>41</v>
      </c>
      <c r="AA4" s="1" t="s">
        <v>31</v>
      </c>
      <c r="AB4" s="17"/>
    </row>
    <row r="5" spans="1:28">
      <c r="I5" s="16">
        <v>0</v>
      </c>
      <c r="J5" s="1" t="s">
        <v>29</v>
      </c>
      <c r="K5" s="1">
        <v>1</v>
      </c>
      <c r="L5" s="7">
        <v>1</v>
      </c>
      <c r="M5" s="1">
        <v>1</v>
      </c>
      <c r="N5" s="1">
        <v>0</v>
      </c>
      <c r="O5" s="1">
        <v>4</v>
      </c>
      <c r="P5" s="1">
        <f>O5/L5</f>
        <v>4</v>
      </c>
      <c r="Q5" s="17"/>
      <c r="T5" s="16">
        <v>3</v>
      </c>
      <c r="U5" s="1" t="s">
        <v>27</v>
      </c>
      <c r="V5" s="1">
        <v>1</v>
      </c>
      <c r="W5" s="1">
        <v>0</v>
      </c>
      <c r="X5" s="7">
        <v>2.5</v>
      </c>
      <c r="Y5" s="1">
        <v>-2.5</v>
      </c>
      <c r="Z5" s="1">
        <v>0</v>
      </c>
      <c r="AA5" s="1">
        <v>2.5</v>
      </c>
      <c r="AB5" s="17"/>
    </row>
    <row r="6" spans="1:28">
      <c r="I6" s="18">
        <v>0</v>
      </c>
      <c r="J6" s="7" t="s">
        <v>30</v>
      </c>
      <c r="K6" s="9">
        <f>3/5</f>
        <v>0.6</v>
      </c>
      <c r="L6" s="7">
        <v>1</v>
      </c>
      <c r="M6" s="7">
        <v>0</v>
      </c>
      <c r="N6" s="7">
        <v>1</v>
      </c>
      <c r="O6" s="7">
        <v>3</v>
      </c>
      <c r="P6" s="7">
        <f>O6/L6</f>
        <v>3</v>
      </c>
      <c r="Q6" s="19" t="s">
        <v>35</v>
      </c>
      <c r="T6" s="16">
        <v>4</v>
      </c>
      <c r="U6" s="1" t="s">
        <v>28</v>
      </c>
      <c r="V6" s="1">
        <v>0</v>
      </c>
      <c r="W6" s="1">
        <v>1</v>
      </c>
      <c r="X6" s="7">
        <v>-1.4999999999999998</v>
      </c>
      <c r="Y6" s="1">
        <v>2.5</v>
      </c>
      <c r="Z6" s="1">
        <v>0</v>
      </c>
      <c r="AA6" s="1">
        <v>1.5</v>
      </c>
      <c r="AB6" s="17"/>
    </row>
    <row r="7" spans="1:28">
      <c r="I7" s="16"/>
      <c r="J7" s="1" t="s">
        <v>32</v>
      </c>
      <c r="K7" s="1">
        <f>SUMPRODUCT($I$5:$I$6,K5:K6)-K3</f>
        <v>-3</v>
      </c>
      <c r="L7" s="7">
        <f t="shared" ref="L7:N7" si="0">SUMPRODUCT($I$5:$I$6,L5:L6)-L3</f>
        <v>-4</v>
      </c>
      <c r="M7" s="1">
        <f t="shared" si="0"/>
        <v>0</v>
      </c>
      <c r="N7" s="1">
        <f t="shared" si="0"/>
        <v>0</v>
      </c>
      <c r="O7" s="1"/>
      <c r="P7" s="1"/>
      <c r="Q7" s="17"/>
      <c r="T7" s="18">
        <v>0</v>
      </c>
      <c r="U7" s="7" t="s">
        <v>41</v>
      </c>
      <c r="V7" s="7">
        <v>0</v>
      </c>
      <c r="W7" s="7">
        <v>0</v>
      </c>
      <c r="X7" s="7">
        <v>-0.5</v>
      </c>
      <c r="Y7" s="7">
        <v>-0.5</v>
      </c>
      <c r="Z7" s="7">
        <v>1</v>
      </c>
      <c r="AA7" s="7">
        <v>-0.5</v>
      </c>
      <c r="AB7" s="19" t="s">
        <v>35</v>
      </c>
    </row>
    <row r="8" spans="1:28">
      <c r="I8" s="16"/>
      <c r="J8" s="1"/>
      <c r="K8" s="1"/>
      <c r="L8" s="7" t="s">
        <v>33</v>
      </c>
      <c r="M8" s="1"/>
      <c r="N8" s="1"/>
      <c r="O8" s="1"/>
      <c r="P8" s="1"/>
      <c r="Q8" s="17"/>
      <c r="T8" s="16"/>
      <c r="U8" s="1" t="s">
        <v>32</v>
      </c>
      <c r="V8" s="1">
        <f>SUMPRODUCT($T$5:$T$7,V5:V7)-V3</f>
        <v>0</v>
      </c>
      <c r="W8" s="1">
        <f t="shared" ref="W8:Z8" si="1">SUMPRODUCT($T$5:$T$7,W5:W7)-W3</f>
        <v>0</v>
      </c>
      <c r="X8" s="7">
        <f t="shared" si="1"/>
        <v>1.5000000000000009</v>
      </c>
      <c r="Y8" s="1">
        <f t="shared" si="1"/>
        <v>2.5</v>
      </c>
      <c r="Z8" s="1">
        <f t="shared" si="1"/>
        <v>0</v>
      </c>
      <c r="AA8" s="1"/>
      <c r="AB8" s="17"/>
    </row>
    <row r="9" spans="1:28">
      <c r="A9" t="s">
        <v>18</v>
      </c>
      <c r="I9" s="13"/>
      <c r="J9" s="14"/>
      <c r="K9" s="14"/>
      <c r="L9" s="14"/>
      <c r="M9" s="14"/>
      <c r="N9" s="14"/>
      <c r="O9" s="14"/>
      <c r="P9" s="14"/>
      <c r="Q9" s="15"/>
      <c r="T9" s="16"/>
      <c r="U9" s="1" t="s">
        <v>42</v>
      </c>
      <c r="V9" s="1"/>
      <c r="W9" s="1"/>
      <c r="X9" s="7">
        <f>X8/X7</f>
        <v>-3.0000000000000018</v>
      </c>
      <c r="Y9" s="1">
        <f t="shared" ref="Y9:Z9" si="2">Y8/Y7</f>
        <v>-5</v>
      </c>
      <c r="Z9" s="1">
        <f t="shared" si="2"/>
        <v>0</v>
      </c>
      <c r="AA9" s="1"/>
      <c r="AB9" s="17"/>
    </row>
    <row r="10" spans="1:28">
      <c r="A10" t="s">
        <v>19</v>
      </c>
      <c r="I10" s="13"/>
      <c r="J10" s="14"/>
      <c r="K10" s="14"/>
      <c r="L10" s="14"/>
      <c r="M10" s="14"/>
      <c r="N10" s="14"/>
      <c r="O10" s="14"/>
      <c r="P10" s="14"/>
      <c r="Q10" s="15"/>
      <c r="T10" s="16"/>
      <c r="U10" s="1"/>
      <c r="V10" s="1"/>
      <c r="W10" s="1"/>
      <c r="X10" s="7" t="s">
        <v>33</v>
      </c>
      <c r="Y10" s="1"/>
      <c r="Z10" s="1"/>
      <c r="AA10" s="1"/>
      <c r="AB10" s="17"/>
    </row>
    <row r="11" spans="1:28">
      <c r="A11" t="s">
        <v>20</v>
      </c>
      <c r="I11" s="13"/>
      <c r="J11" s="14"/>
      <c r="K11" s="14"/>
      <c r="L11" s="14"/>
      <c r="M11" s="14"/>
      <c r="N11" s="14"/>
      <c r="O11" s="14"/>
      <c r="P11" s="14"/>
      <c r="Q11" s="15"/>
      <c r="T11" s="13"/>
      <c r="U11" s="14"/>
      <c r="V11" s="14"/>
      <c r="W11" s="14"/>
      <c r="X11" s="14"/>
      <c r="Y11" s="14"/>
      <c r="Z11" s="14"/>
      <c r="AA11" s="14"/>
      <c r="AB11" s="15"/>
    </row>
    <row r="12" spans="1:28">
      <c r="A12" t="s">
        <v>21</v>
      </c>
      <c r="I12" s="16"/>
      <c r="J12" s="1"/>
      <c r="K12" s="7">
        <v>3</v>
      </c>
      <c r="L12" s="1">
        <v>4</v>
      </c>
      <c r="M12" s="1">
        <v>0</v>
      </c>
      <c r="N12" s="1">
        <v>0</v>
      </c>
      <c r="O12" s="1"/>
      <c r="P12" s="1"/>
      <c r="Q12" s="17"/>
      <c r="T12" s="13"/>
      <c r="U12" s="14"/>
      <c r="V12" s="14"/>
      <c r="W12" s="14"/>
      <c r="X12" s="14"/>
      <c r="Y12" s="14"/>
      <c r="Z12" s="14"/>
      <c r="AA12" s="14"/>
      <c r="AB12" s="15"/>
    </row>
    <row r="13" spans="1:28">
      <c r="A13" t="s">
        <v>22</v>
      </c>
      <c r="I13" s="16" t="s">
        <v>25</v>
      </c>
      <c r="J13" s="1" t="s">
        <v>26</v>
      </c>
      <c r="K13" s="7" t="s">
        <v>27</v>
      </c>
      <c r="L13" s="1" t="s">
        <v>28</v>
      </c>
      <c r="M13" s="1" t="s">
        <v>29</v>
      </c>
      <c r="N13" s="1" t="s">
        <v>30</v>
      </c>
      <c r="O13" s="1" t="s">
        <v>31</v>
      </c>
      <c r="P13" s="1" t="s">
        <v>34</v>
      </c>
      <c r="Q13" s="17"/>
      <c r="T13" s="16"/>
      <c r="U13" s="1"/>
      <c r="V13" s="1">
        <v>3</v>
      </c>
      <c r="W13" s="1">
        <v>4</v>
      </c>
      <c r="X13" s="1">
        <v>0</v>
      </c>
      <c r="Y13" s="1">
        <v>0</v>
      </c>
      <c r="Z13" s="1">
        <v>0</v>
      </c>
      <c r="AA13" s="1"/>
      <c r="AB13" s="15"/>
    </row>
    <row r="14" spans="1:28">
      <c r="A14" t="s">
        <v>23</v>
      </c>
      <c r="I14" s="18">
        <v>0</v>
      </c>
      <c r="J14" s="7" t="s">
        <v>29</v>
      </c>
      <c r="K14" s="7">
        <f>K5-((K6*$L$5)/$L$6)</f>
        <v>0.4</v>
      </c>
      <c r="L14" s="7">
        <f>L5-((L6*$L$5)/$L$6)</f>
        <v>0</v>
      </c>
      <c r="M14" s="7">
        <f>M5-((M6*$L$5)/$L$6)</f>
        <v>1</v>
      </c>
      <c r="N14" s="7">
        <f>N5-((N6*$L$5)/$L$6)</f>
        <v>-1</v>
      </c>
      <c r="O14" s="7">
        <f t="shared" ref="O14" si="3">O5-((O6*$L$5)/$L$6)</f>
        <v>1</v>
      </c>
      <c r="P14" s="7">
        <f>O14/K14</f>
        <v>2.5</v>
      </c>
      <c r="Q14" s="19" t="s">
        <v>35</v>
      </c>
      <c r="T14" s="16" t="s">
        <v>25</v>
      </c>
      <c r="U14" s="1" t="s">
        <v>26</v>
      </c>
      <c r="V14" s="1" t="s">
        <v>27</v>
      </c>
      <c r="W14" s="1" t="s">
        <v>28</v>
      </c>
      <c r="X14" s="1" t="s">
        <v>29</v>
      </c>
      <c r="Y14" s="1" t="s">
        <v>30</v>
      </c>
      <c r="Z14" s="1" t="s">
        <v>41</v>
      </c>
      <c r="AA14" s="1" t="s">
        <v>31</v>
      </c>
      <c r="AB14" s="15"/>
    </row>
    <row r="15" spans="1:28">
      <c r="I15" s="16">
        <v>4</v>
      </c>
      <c r="J15" s="1" t="s">
        <v>28</v>
      </c>
      <c r="K15" s="9">
        <f>K6/$L$6</f>
        <v>0.6</v>
      </c>
      <c r="L15" s="8">
        <f t="shared" ref="L15:O15" si="4">L6/$L$6</f>
        <v>1</v>
      </c>
      <c r="M15" s="8">
        <f t="shared" si="4"/>
        <v>0</v>
      </c>
      <c r="N15" s="8">
        <f t="shared" si="4"/>
        <v>1</v>
      </c>
      <c r="O15" s="8">
        <f t="shared" si="4"/>
        <v>3</v>
      </c>
      <c r="P15" s="1">
        <f>O15/K15</f>
        <v>5</v>
      </c>
      <c r="Q15" s="17"/>
      <c r="T15" s="16">
        <v>3</v>
      </c>
      <c r="U15" s="1" t="s">
        <v>27</v>
      </c>
      <c r="V15" s="1">
        <f>V5-((V7*$X$5)/$X$7)</f>
        <v>1</v>
      </c>
      <c r="W15" s="1">
        <f t="shared" ref="W15:AA15" si="5">W5-((W7*$X$5)/$X$7)</f>
        <v>0</v>
      </c>
      <c r="X15" s="1">
        <f t="shared" si="5"/>
        <v>0</v>
      </c>
      <c r="Y15" s="1">
        <f t="shared" si="5"/>
        <v>-5</v>
      </c>
      <c r="Z15" s="1">
        <f t="shared" si="5"/>
        <v>5</v>
      </c>
      <c r="AA15" s="1">
        <f t="shared" si="5"/>
        <v>0</v>
      </c>
      <c r="AB15" s="15"/>
    </row>
    <row r="16" spans="1:28">
      <c r="I16" s="16"/>
      <c r="J16" s="1" t="s">
        <v>32</v>
      </c>
      <c r="K16" s="7">
        <f>SUMPRODUCT($I$14:$I$15,K14:K15)-K12</f>
        <v>-0.60000000000000009</v>
      </c>
      <c r="L16" s="1">
        <f t="shared" ref="L16:N16" si="6">SUMPRODUCT($I$14:$I$15,L14:L15)-L12</f>
        <v>0</v>
      </c>
      <c r="M16" s="1">
        <f t="shared" si="6"/>
        <v>0</v>
      </c>
      <c r="N16" s="1">
        <f t="shared" si="6"/>
        <v>4</v>
      </c>
      <c r="O16" s="1"/>
      <c r="P16" s="1"/>
      <c r="Q16" s="17"/>
      <c r="T16" s="16">
        <v>4</v>
      </c>
      <c r="U16" s="1" t="s">
        <v>28</v>
      </c>
      <c r="V16" s="1">
        <f>V6-((V7*$X$6)/$X$7)</f>
        <v>0</v>
      </c>
      <c r="W16" s="1">
        <f t="shared" ref="W16:AA16" si="7">W6-((W7*$X$6)/$X$7)</f>
        <v>1</v>
      </c>
      <c r="X16" s="1">
        <f t="shared" si="7"/>
        <v>0</v>
      </c>
      <c r="Y16" s="1">
        <f t="shared" si="7"/>
        <v>4</v>
      </c>
      <c r="Z16" s="1">
        <f t="shared" si="7"/>
        <v>-2.9999999999999996</v>
      </c>
      <c r="AA16" s="1">
        <f t="shared" si="7"/>
        <v>3</v>
      </c>
      <c r="AB16" s="15"/>
    </row>
    <row r="17" spans="9:28">
      <c r="I17" s="16"/>
      <c r="J17" s="1"/>
      <c r="K17" s="7" t="s">
        <v>33</v>
      </c>
      <c r="L17" s="1"/>
      <c r="M17" s="1"/>
      <c r="N17" s="1"/>
      <c r="O17" s="1"/>
      <c r="P17" s="1"/>
      <c r="Q17" s="17"/>
      <c r="T17" s="16">
        <v>0</v>
      </c>
      <c r="U17" s="1" t="s">
        <v>41</v>
      </c>
      <c r="V17" s="1">
        <f>V7/$X$7</f>
        <v>0</v>
      </c>
      <c r="W17" s="1">
        <f t="shared" ref="W17:AA17" si="8">W7/$X$7</f>
        <v>0</v>
      </c>
      <c r="X17" s="1">
        <f t="shared" si="8"/>
        <v>1</v>
      </c>
      <c r="Y17" s="1">
        <f t="shared" si="8"/>
        <v>1</v>
      </c>
      <c r="Z17" s="1">
        <f t="shared" si="8"/>
        <v>-2</v>
      </c>
      <c r="AA17" s="1">
        <f t="shared" si="8"/>
        <v>1</v>
      </c>
      <c r="AB17" s="15"/>
    </row>
    <row r="18" spans="9:28" ht="15" thickBot="1">
      <c r="I18" s="13"/>
      <c r="J18" s="14"/>
      <c r="K18" s="14"/>
      <c r="L18" s="14"/>
      <c r="M18" s="14"/>
      <c r="N18" s="14"/>
      <c r="O18" s="14"/>
      <c r="P18" s="14"/>
      <c r="Q18" s="15"/>
      <c r="T18" s="23"/>
      <c r="U18" s="24" t="s">
        <v>32</v>
      </c>
      <c r="V18" s="24">
        <f>SUMPRODUCT($T$5:$T$7,V15:V17)-V13</f>
        <v>0</v>
      </c>
      <c r="W18" s="24">
        <f t="shared" ref="W18" si="9">SUMPRODUCT($T$5:$T$7,W15:W17)-W13</f>
        <v>0</v>
      </c>
      <c r="X18" s="24">
        <f t="shared" ref="X18" si="10">SUMPRODUCT($T$5:$T$7,X15:X17)-X13</f>
        <v>0</v>
      </c>
      <c r="Y18" s="24">
        <f t="shared" ref="Y18" si="11">SUMPRODUCT($T$5:$T$7,Y15:Y17)-Y13</f>
        <v>1</v>
      </c>
      <c r="Z18" s="24">
        <f t="shared" ref="Z18" si="12">SUMPRODUCT($T$5:$T$7,Z15:Z17)-Z13</f>
        <v>3.0000000000000018</v>
      </c>
      <c r="AA18" s="24"/>
      <c r="AB18" s="22"/>
    </row>
    <row r="19" spans="9:28">
      <c r="I19" s="13"/>
      <c r="J19" s="14"/>
      <c r="K19" s="14"/>
      <c r="L19" s="14"/>
      <c r="M19" s="14"/>
      <c r="N19" s="14"/>
      <c r="O19" s="14"/>
      <c r="P19" s="14"/>
      <c r="Q19" s="15"/>
    </row>
    <row r="20" spans="9:28">
      <c r="I20" s="13"/>
      <c r="J20" s="14"/>
      <c r="K20" s="14"/>
      <c r="L20" s="14"/>
      <c r="M20" s="14"/>
      <c r="N20" s="14"/>
      <c r="O20" s="14"/>
      <c r="P20" s="14"/>
      <c r="Q20" s="15"/>
      <c r="T20" s="6" t="s">
        <v>43</v>
      </c>
      <c r="U20" s="6"/>
    </row>
    <row r="21" spans="9:28">
      <c r="I21" s="16"/>
      <c r="J21" s="1"/>
      <c r="K21" s="1">
        <v>3</v>
      </c>
      <c r="L21" s="1">
        <v>4</v>
      </c>
      <c r="M21" s="1">
        <v>0</v>
      </c>
      <c r="N21" s="1">
        <v>0</v>
      </c>
      <c r="O21" s="1"/>
      <c r="P21" s="14"/>
      <c r="Q21" s="15"/>
      <c r="T21" s="6" t="s">
        <v>44</v>
      </c>
      <c r="U21" s="6"/>
    </row>
    <row r="22" spans="9:28">
      <c r="I22" s="16" t="s">
        <v>25</v>
      </c>
      <c r="J22" s="1" t="s">
        <v>26</v>
      </c>
      <c r="K22" s="1" t="s">
        <v>27</v>
      </c>
      <c r="L22" s="1" t="s">
        <v>28</v>
      </c>
      <c r="M22" s="1" t="s">
        <v>29</v>
      </c>
      <c r="N22" s="1" t="s">
        <v>30</v>
      </c>
      <c r="O22" s="7" t="s">
        <v>31</v>
      </c>
      <c r="P22" s="14"/>
      <c r="Q22" s="15"/>
      <c r="T22" s="6" t="s">
        <v>47</v>
      </c>
      <c r="U22" s="6">
        <v>0</v>
      </c>
    </row>
    <row r="23" spans="9:28">
      <c r="I23" s="16">
        <v>3</v>
      </c>
      <c r="J23" s="1" t="s">
        <v>27</v>
      </c>
      <c r="K23" s="1">
        <f>K14/$K$14</f>
        <v>1</v>
      </c>
      <c r="L23" s="1">
        <f>L14/$K$14</f>
        <v>0</v>
      </c>
      <c r="M23" s="1">
        <f t="shared" ref="M23:O23" si="13">M14/$K$14</f>
        <v>2.5</v>
      </c>
      <c r="N23" s="1">
        <f t="shared" si="13"/>
        <v>-2.5</v>
      </c>
      <c r="O23" s="7">
        <f t="shared" si="13"/>
        <v>2.5</v>
      </c>
      <c r="P23" s="14"/>
      <c r="Q23" s="15"/>
      <c r="T23" s="6" t="s">
        <v>48</v>
      </c>
      <c r="U23" s="6">
        <v>3</v>
      </c>
    </row>
    <row r="24" spans="9:28">
      <c r="I24" s="16">
        <v>4</v>
      </c>
      <c r="J24" s="1" t="s">
        <v>28</v>
      </c>
      <c r="K24" s="8">
        <f>K15-((K14*$K$15)/$K$14)</f>
        <v>0</v>
      </c>
      <c r="L24" s="8">
        <f>L15-((L14*$K$15)/$K$14)</f>
        <v>1</v>
      </c>
      <c r="M24" s="8">
        <f>M15-((M14*$K$15)/$K$14)</f>
        <v>-1.4999999999999998</v>
      </c>
      <c r="N24" s="8">
        <f>N15-((N14*$K$15)/$K$14)</f>
        <v>2.5</v>
      </c>
      <c r="O24" s="9">
        <f>O15-((O14*$K$15)/$K$14)</f>
        <v>1.5000000000000002</v>
      </c>
      <c r="P24" s="14"/>
      <c r="Q24" s="15"/>
      <c r="T24" s="6" t="s">
        <v>46</v>
      </c>
      <c r="U24" s="6">
        <f>SUMPRODUCT(T15:T17,AA15:AA17)</f>
        <v>12</v>
      </c>
    </row>
    <row r="25" spans="9:28">
      <c r="I25" s="16"/>
      <c r="J25" s="1" t="s">
        <v>32</v>
      </c>
      <c r="K25" s="1">
        <f>SUMPRODUCT($I$23:$I$24,K23:K24)-K21</f>
        <v>0</v>
      </c>
      <c r="L25" s="1">
        <f t="shared" ref="L25:N25" si="14">SUMPRODUCT($I$23:$I$24,L23:L24)-L21</f>
        <v>0</v>
      </c>
      <c r="M25" s="1">
        <f t="shared" si="14"/>
        <v>1.5000000000000009</v>
      </c>
      <c r="N25" s="1">
        <f t="shared" si="14"/>
        <v>2.5</v>
      </c>
      <c r="O25" s="1"/>
      <c r="P25" s="14"/>
      <c r="Q25" s="15"/>
    </row>
    <row r="26" spans="9:28">
      <c r="I26" s="13"/>
      <c r="J26" s="14"/>
      <c r="K26" s="14"/>
      <c r="L26" s="14"/>
      <c r="M26" s="14"/>
      <c r="N26" s="14"/>
      <c r="O26" s="14"/>
      <c r="P26" s="14"/>
      <c r="Q26" s="15"/>
    </row>
    <row r="27" spans="9:28">
      <c r="I27" s="13" t="s">
        <v>36</v>
      </c>
      <c r="J27" s="14"/>
      <c r="K27" s="14"/>
      <c r="L27" s="14"/>
      <c r="M27" s="14"/>
      <c r="N27" s="14"/>
      <c r="O27" s="14"/>
      <c r="P27" s="14"/>
      <c r="Q27" s="15"/>
    </row>
    <row r="28" spans="9:28">
      <c r="I28" s="13" t="s">
        <v>37</v>
      </c>
      <c r="J28" s="14"/>
      <c r="K28" s="14"/>
      <c r="L28" s="14"/>
      <c r="M28" s="14"/>
      <c r="N28" s="14"/>
      <c r="O28" s="14"/>
      <c r="P28" s="14"/>
      <c r="Q28" s="15"/>
    </row>
    <row r="29" spans="9:28">
      <c r="I29" s="13" t="s">
        <v>38</v>
      </c>
      <c r="J29" s="14"/>
      <c r="K29" s="14"/>
      <c r="L29" s="14"/>
      <c r="M29" s="14"/>
      <c r="N29" s="14"/>
      <c r="O29" s="14"/>
      <c r="P29" s="14"/>
      <c r="Q29" s="15"/>
    </row>
    <row r="30" spans="9:28">
      <c r="I30" s="13" t="s">
        <v>39</v>
      </c>
      <c r="J30" s="14"/>
      <c r="K30" s="14"/>
      <c r="L30" s="14"/>
      <c r="M30" s="14"/>
      <c r="N30" s="14"/>
      <c r="O30" s="14"/>
      <c r="P30" s="14"/>
      <c r="Q30" s="15"/>
    </row>
    <row r="31" spans="9:28" ht="15" thickBot="1">
      <c r="I31" s="20" t="s">
        <v>40</v>
      </c>
      <c r="J31" s="21"/>
      <c r="K31" s="21"/>
      <c r="L31" s="21"/>
      <c r="M31" s="21"/>
      <c r="N31" s="21"/>
      <c r="O31" s="21"/>
      <c r="P31" s="21"/>
      <c r="Q31" s="2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AB49"/>
  <sheetViews>
    <sheetView workbookViewId="0">
      <selection activeCell="F15" sqref="F15"/>
    </sheetView>
  </sheetViews>
  <sheetFormatPr defaultRowHeight="14.4"/>
  <sheetData>
    <row r="1" spans="1:28" ht="15" thickBot="1"/>
    <row r="2" spans="1:28">
      <c r="H2" s="10" t="s">
        <v>90</v>
      </c>
      <c r="I2" s="11"/>
      <c r="J2" s="11"/>
      <c r="K2" s="11"/>
      <c r="L2" s="11"/>
      <c r="M2" s="11"/>
      <c r="N2" s="11"/>
      <c r="O2" s="11"/>
      <c r="P2" s="12"/>
      <c r="S2" s="10" t="s">
        <v>49</v>
      </c>
      <c r="T2" s="11"/>
      <c r="U2" s="11"/>
      <c r="V2" s="11"/>
      <c r="W2" s="11"/>
      <c r="X2" s="11"/>
      <c r="Y2" s="11"/>
      <c r="Z2" s="11"/>
      <c r="AA2" s="11"/>
      <c r="AB2" s="12"/>
    </row>
    <row r="3" spans="1:28">
      <c r="H3" s="13"/>
      <c r="I3" s="14"/>
      <c r="J3" s="14"/>
      <c r="K3" s="14"/>
      <c r="L3" s="14"/>
      <c r="M3" s="14"/>
      <c r="N3" s="14"/>
      <c r="O3" s="14"/>
      <c r="P3" s="15"/>
      <c r="S3" s="13"/>
      <c r="T3" s="14"/>
      <c r="U3" s="14"/>
      <c r="V3" s="14"/>
      <c r="W3" s="14"/>
      <c r="X3" s="14"/>
      <c r="Y3" s="14"/>
      <c r="Z3" s="14"/>
      <c r="AA3" s="14"/>
      <c r="AB3" s="15"/>
    </row>
    <row r="4" spans="1:28">
      <c r="H4" s="28"/>
      <c r="I4" s="29"/>
      <c r="J4" s="29">
        <v>7</v>
      </c>
      <c r="K4" s="7">
        <v>10</v>
      </c>
      <c r="L4" s="29">
        <v>0</v>
      </c>
      <c r="M4" s="29">
        <v>0</v>
      </c>
      <c r="N4" s="29"/>
      <c r="O4" s="29"/>
      <c r="P4" s="30"/>
      <c r="S4" s="16"/>
      <c r="T4" s="1"/>
      <c r="U4" s="1">
        <v>7</v>
      </c>
      <c r="V4" s="1">
        <v>10</v>
      </c>
      <c r="W4" s="7">
        <v>0</v>
      </c>
      <c r="X4" s="1">
        <v>0</v>
      </c>
      <c r="Y4" s="1">
        <v>0</v>
      </c>
      <c r="Z4" s="1"/>
      <c r="AA4" s="1"/>
      <c r="AB4" s="15"/>
    </row>
    <row r="5" spans="1:28">
      <c r="H5" s="28" t="s">
        <v>25</v>
      </c>
      <c r="I5" s="29" t="s">
        <v>26</v>
      </c>
      <c r="J5" s="29" t="s">
        <v>27</v>
      </c>
      <c r="K5" s="7" t="s">
        <v>28</v>
      </c>
      <c r="L5" s="29" t="s">
        <v>29</v>
      </c>
      <c r="M5" s="29" t="s">
        <v>30</v>
      </c>
      <c r="N5" s="29" t="s">
        <v>31</v>
      </c>
      <c r="O5" s="29" t="s">
        <v>34</v>
      </c>
      <c r="P5" s="30"/>
      <c r="S5" s="16" t="s">
        <v>25</v>
      </c>
      <c r="T5" s="1" t="s">
        <v>26</v>
      </c>
      <c r="U5" s="1" t="s">
        <v>27</v>
      </c>
      <c r="V5" s="1" t="s">
        <v>28</v>
      </c>
      <c r="W5" s="7" t="s">
        <v>29</v>
      </c>
      <c r="X5" s="1" t="s">
        <v>30</v>
      </c>
      <c r="Y5" s="1" t="s">
        <v>41</v>
      </c>
      <c r="Z5" s="1" t="s">
        <v>31</v>
      </c>
      <c r="AA5" s="1"/>
      <c r="AB5" s="15"/>
    </row>
    <row r="6" spans="1:28">
      <c r="H6" s="18">
        <v>0</v>
      </c>
      <c r="I6" s="7" t="s">
        <v>29</v>
      </c>
      <c r="J6" s="7">
        <v>-1</v>
      </c>
      <c r="K6" s="7">
        <v>3</v>
      </c>
      <c r="L6" s="7">
        <v>1</v>
      </c>
      <c r="M6" s="7">
        <v>0</v>
      </c>
      <c r="N6" s="7">
        <v>6</v>
      </c>
      <c r="O6" s="7">
        <f>N6/K6</f>
        <v>2</v>
      </c>
      <c r="P6" s="19" t="s">
        <v>35</v>
      </c>
      <c r="S6" s="16">
        <v>10</v>
      </c>
      <c r="T6" s="1" t="s">
        <v>28</v>
      </c>
      <c r="U6" s="1">
        <v>0</v>
      </c>
      <c r="V6" s="1">
        <v>1</v>
      </c>
      <c r="W6" s="7">
        <v>0.31818181818181818</v>
      </c>
      <c r="X6" s="1">
        <v>4.5454545454545456E-2</v>
      </c>
      <c r="Y6" s="1">
        <v>0</v>
      </c>
      <c r="Z6" s="1">
        <v>3.5</v>
      </c>
      <c r="AA6" s="1"/>
      <c r="AB6" s="15"/>
    </row>
    <row r="7" spans="1:28">
      <c r="H7" s="28">
        <v>0</v>
      </c>
      <c r="I7" s="29" t="s">
        <v>30</v>
      </c>
      <c r="J7" s="31">
        <v>7</v>
      </c>
      <c r="K7" s="7">
        <v>1</v>
      </c>
      <c r="L7" s="29">
        <v>0</v>
      </c>
      <c r="M7" s="29">
        <v>1</v>
      </c>
      <c r="N7" s="29">
        <v>35</v>
      </c>
      <c r="O7" s="29">
        <f>N7/K7</f>
        <v>35</v>
      </c>
      <c r="P7" s="30"/>
      <c r="S7" s="16">
        <v>7</v>
      </c>
      <c r="T7" s="1" t="s">
        <v>27</v>
      </c>
      <c r="U7" s="1">
        <v>1</v>
      </c>
      <c r="V7" s="1">
        <v>0</v>
      </c>
      <c r="W7" s="7">
        <v>-4.5454545454545456E-2</v>
      </c>
      <c r="X7" s="1">
        <v>0.13636363636363638</v>
      </c>
      <c r="Y7" s="1">
        <v>0</v>
      </c>
      <c r="Z7" s="1">
        <v>4.5</v>
      </c>
      <c r="AA7" s="1"/>
      <c r="AB7" s="15"/>
    </row>
    <row r="8" spans="1:28">
      <c r="A8" t="s">
        <v>84</v>
      </c>
      <c r="H8" s="28"/>
      <c r="I8" s="29" t="s">
        <v>32</v>
      </c>
      <c r="J8" s="29">
        <f>SUMPRODUCT($H$6:$H$7,J6:J7)-J4</f>
        <v>-7</v>
      </c>
      <c r="K8" s="29">
        <f t="shared" ref="K8:M8" si="0">SUMPRODUCT($H$6:$H$7,K6:K7)-K4</f>
        <v>-10</v>
      </c>
      <c r="L8" s="29">
        <f t="shared" si="0"/>
        <v>0</v>
      </c>
      <c r="M8" s="29">
        <f t="shared" si="0"/>
        <v>0</v>
      </c>
      <c r="N8" s="29"/>
      <c r="O8" s="29"/>
      <c r="P8" s="30"/>
      <c r="S8" s="18">
        <v>0</v>
      </c>
      <c r="T8" s="7" t="s">
        <v>41</v>
      </c>
      <c r="U8" s="7">
        <v>0</v>
      </c>
      <c r="V8" s="7">
        <v>0</v>
      </c>
      <c r="W8" s="7">
        <v>-0.31818181818181801</v>
      </c>
      <c r="X8" s="7">
        <v>-4.5454545454545497E-2</v>
      </c>
      <c r="Y8" s="7">
        <v>1</v>
      </c>
      <c r="Z8" s="7">
        <v>-0.5</v>
      </c>
      <c r="AA8" s="7" t="s">
        <v>35</v>
      </c>
      <c r="AB8" s="15"/>
    </row>
    <row r="9" spans="1:28">
      <c r="A9" t="s">
        <v>85</v>
      </c>
      <c r="H9" s="28"/>
      <c r="I9" s="29"/>
      <c r="J9" s="29"/>
      <c r="K9" s="7" t="s">
        <v>33</v>
      </c>
      <c r="L9" s="29"/>
      <c r="M9" s="29"/>
      <c r="N9" s="29"/>
      <c r="O9" s="29"/>
      <c r="P9" s="30"/>
      <c r="S9" s="16"/>
      <c r="T9" s="1" t="s">
        <v>94</v>
      </c>
      <c r="U9" s="1">
        <f>SUMPRODUCT($S$6:$S$8,U6:U8)-U4</f>
        <v>0</v>
      </c>
      <c r="V9" s="1">
        <f t="shared" ref="V9:Y9" si="1">SUMPRODUCT($S$6:$S$8,V6:V8)-V4</f>
        <v>0</v>
      </c>
      <c r="W9" s="7">
        <f t="shared" si="1"/>
        <v>2.8636363636363633</v>
      </c>
      <c r="X9" s="1">
        <f t="shared" si="1"/>
        <v>1.4090909090909092</v>
      </c>
      <c r="Y9" s="1">
        <f t="shared" si="1"/>
        <v>0</v>
      </c>
      <c r="Z9" s="1"/>
      <c r="AA9" s="1"/>
      <c r="AB9" s="15"/>
    </row>
    <row r="10" spans="1:28">
      <c r="A10" t="s">
        <v>86</v>
      </c>
      <c r="H10" s="13"/>
      <c r="I10" s="14"/>
      <c r="J10" s="14"/>
      <c r="K10" s="14"/>
      <c r="L10" s="14"/>
      <c r="M10" s="14"/>
      <c r="N10" s="14"/>
      <c r="O10" s="14"/>
      <c r="P10" s="15"/>
      <c r="S10" s="16"/>
      <c r="T10" s="1" t="s">
        <v>42</v>
      </c>
      <c r="U10" s="1"/>
      <c r="V10" s="1"/>
      <c r="W10" s="7">
        <f>W9/W8</f>
        <v>-9.0000000000000036</v>
      </c>
      <c r="X10" s="1">
        <f>X9/X8</f>
        <v>-30.999999999999972</v>
      </c>
      <c r="Y10" s="1">
        <f>Y9/Y8</f>
        <v>0</v>
      </c>
      <c r="Z10" s="1"/>
      <c r="AA10" s="1"/>
      <c r="AB10" s="15"/>
    </row>
    <row r="11" spans="1:28">
      <c r="A11" s="27" t="s">
        <v>87</v>
      </c>
      <c r="H11" s="13"/>
      <c r="I11" s="14"/>
      <c r="J11" s="14"/>
      <c r="K11" s="14"/>
      <c r="L11" s="14"/>
      <c r="M11" s="14"/>
      <c r="N11" s="14"/>
      <c r="O11" s="14"/>
      <c r="P11" s="15"/>
      <c r="S11" s="16"/>
      <c r="T11" s="1"/>
      <c r="U11" s="1"/>
      <c r="V11" s="1"/>
      <c r="W11" s="7" t="s">
        <v>33</v>
      </c>
      <c r="X11" s="1"/>
      <c r="Y11" s="1"/>
      <c r="Z11" s="1"/>
      <c r="AA11" s="1"/>
      <c r="AB11" s="15"/>
    </row>
    <row r="12" spans="1:28">
      <c r="A12" s="27" t="s">
        <v>88</v>
      </c>
      <c r="H12" s="28"/>
      <c r="I12" s="29"/>
      <c r="J12" s="7">
        <v>7</v>
      </c>
      <c r="K12" s="29">
        <v>10</v>
      </c>
      <c r="L12" s="29">
        <v>0</v>
      </c>
      <c r="M12" s="29">
        <v>0</v>
      </c>
      <c r="N12" s="29"/>
      <c r="O12" s="29"/>
      <c r="P12" s="30"/>
      <c r="S12" s="13"/>
      <c r="T12" s="14"/>
      <c r="U12" s="14"/>
      <c r="V12" s="14"/>
      <c r="W12" s="14"/>
      <c r="X12" s="14"/>
      <c r="Y12" s="14"/>
      <c r="Z12" s="14"/>
      <c r="AA12" s="14"/>
      <c r="AB12" s="15"/>
    </row>
    <row r="13" spans="1:28">
      <c r="A13" t="s">
        <v>89</v>
      </c>
      <c r="H13" s="28" t="s">
        <v>25</v>
      </c>
      <c r="I13" s="29" t="s">
        <v>26</v>
      </c>
      <c r="J13" s="7" t="s">
        <v>27</v>
      </c>
      <c r="K13" s="29" t="s">
        <v>28</v>
      </c>
      <c r="L13" s="29" t="s">
        <v>29</v>
      </c>
      <c r="M13" s="29" t="s">
        <v>30</v>
      </c>
      <c r="N13" s="29" t="s">
        <v>31</v>
      </c>
      <c r="O13" s="29" t="s">
        <v>34</v>
      </c>
      <c r="P13" s="30"/>
      <c r="S13" s="13"/>
      <c r="T13" s="14"/>
      <c r="U13" s="14"/>
      <c r="V13" s="14"/>
      <c r="W13" s="14"/>
      <c r="X13" s="14"/>
      <c r="Y13" s="14"/>
      <c r="Z13" s="14"/>
      <c r="AA13" s="14"/>
      <c r="AB13" s="15"/>
    </row>
    <row r="14" spans="1:28">
      <c r="H14" s="28">
        <v>10</v>
      </c>
      <c r="I14" s="29" t="s">
        <v>28</v>
      </c>
      <c r="J14" s="7">
        <f>J6/$K$6</f>
        <v>-0.33333333333333331</v>
      </c>
      <c r="K14" s="29">
        <f>K6/$K$6</f>
        <v>1</v>
      </c>
      <c r="L14" s="29">
        <f t="shared" ref="L14:N14" si="2">L6/$K$6</f>
        <v>0.33333333333333331</v>
      </c>
      <c r="M14" s="29">
        <f t="shared" si="2"/>
        <v>0</v>
      </c>
      <c r="N14" s="29">
        <f t="shared" si="2"/>
        <v>2</v>
      </c>
      <c r="O14" s="29">
        <f>N14/J14</f>
        <v>-6</v>
      </c>
      <c r="P14" s="30"/>
      <c r="S14" s="28"/>
      <c r="T14" s="29"/>
      <c r="U14" s="29">
        <v>7</v>
      </c>
      <c r="V14" s="29">
        <v>10</v>
      </c>
      <c r="W14" s="29">
        <v>0</v>
      </c>
      <c r="X14" s="29">
        <v>0</v>
      </c>
      <c r="Y14" s="29">
        <v>0</v>
      </c>
      <c r="Z14" s="29"/>
      <c r="AA14" s="37"/>
      <c r="AB14" s="15"/>
    </row>
    <row r="15" spans="1:28">
      <c r="H15" s="18">
        <v>0</v>
      </c>
      <c r="I15" s="7" t="s">
        <v>30</v>
      </c>
      <c r="J15" s="9">
        <f>J7-(($K$7*J6)/$K$6)</f>
        <v>7.333333333333333</v>
      </c>
      <c r="K15" s="9">
        <f t="shared" ref="K15:M15" si="3">K7-(($K$7*K6)/$K$6)</f>
        <v>0</v>
      </c>
      <c r="L15" s="9">
        <f>L7-(($K$7*L6)/$K$6)</f>
        <v>-0.33333333333333331</v>
      </c>
      <c r="M15" s="9">
        <f t="shared" si="3"/>
        <v>1</v>
      </c>
      <c r="N15" s="9">
        <f>N7-(($K$7*N6)/$K$6)</f>
        <v>33</v>
      </c>
      <c r="O15" s="7">
        <f>N15/J15</f>
        <v>4.5</v>
      </c>
      <c r="P15" s="19" t="s">
        <v>35</v>
      </c>
      <c r="S15" s="28" t="s">
        <v>25</v>
      </c>
      <c r="T15" s="29" t="s">
        <v>26</v>
      </c>
      <c r="U15" s="29" t="s">
        <v>27</v>
      </c>
      <c r="V15" s="29" t="s">
        <v>28</v>
      </c>
      <c r="W15" s="29" t="s">
        <v>29</v>
      </c>
      <c r="X15" s="29" t="s">
        <v>30</v>
      </c>
      <c r="Y15" s="29" t="s">
        <v>41</v>
      </c>
      <c r="Z15" s="29" t="s">
        <v>31</v>
      </c>
      <c r="AA15" s="37"/>
      <c r="AB15" s="15"/>
    </row>
    <row r="16" spans="1:28">
      <c r="H16" s="28"/>
      <c r="I16" s="29" t="s">
        <v>32</v>
      </c>
      <c r="J16" s="7">
        <f>SUMPRODUCT($H$14:$H$15,J14:J15)-J12</f>
        <v>-10.333333333333332</v>
      </c>
      <c r="K16" s="29">
        <f>SUMPRODUCT($H$14:$H$15,K14:K15)-K12</f>
        <v>0</v>
      </c>
      <c r="L16" s="29">
        <f>SUMPRODUCT($H$14:$H$15,L14:L15)-L12</f>
        <v>3.333333333333333</v>
      </c>
      <c r="M16" s="29">
        <f t="shared" ref="M16" si="4">SUMPRODUCT($H$14:$H$15,M14:M15)-M12</f>
        <v>0</v>
      </c>
      <c r="N16" s="29"/>
      <c r="O16" s="29"/>
      <c r="P16" s="30"/>
      <c r="S16" s="28">
        <v>10</v>
      </c>
      <c r="T16" s="29" t="s">
        <v>28</v>
      </c>
      <c r="U16" s="29">
        <f>U6-(($W$6*U8)/$W$8)</f>
        <v>0</v>
      </c>
      <c r="V16" s="29">
        <f t="shared" ref="V16:Y16" si="5">V6-(($W$6*V8)/$W$8)</f>
        <v>1</v>
      </c>
      <c r="W16" s="29">
        <f t="shared" si="5"/>
        <v>0</v>
      </c>
      <c r="X16" s="31">
        <f t="shared" si="5"/>
        <v>-6.9388939039072284E-17</v>
      </c>
      <c r="Y16" s="29">
        <f t="shared" si="5"/>
        <v>1.0000000000000004</v>
      </c>
      <c r="Z16" s="29">
        <f>Z6-(($W$6*Z8)/$W$8)</f>
        <v>3</v>
      </c>
      <c r="AA16" s="37"/>
      <c r="AB16" s="15"/>
    </row>
    <row r="17" spans="8:28">
      <c r="H17" s="28"/>
      <c r="I17" s="29"/>
      <c r="J17" s="7" t="s">
        <v>33</v>
      </c>
      <c r="K17" s="29"/>
      <c r="L17" s="29"/>
      <c r="M17" s="29"/>
      <c r="N17" s="29"/>
      <c r="O17" s="29"/>
      <c r="P17" s="30"/>
      <c r="S17" s="28">
        <v>7</v>
      </c>
      <c r="T17" s="29" t="s">
        <v>27</v>
      </c>
      <c r="U17" s="29">
        <f>U7-((U8*$W$7)/$W$8)</f>
        <v>1</v>
      </c>
      <c r="V17" s="29">
        <f t="shared" ref="V17:X17" si="6">V7-((V8*$W$7)/$W$8)</f>
        <v>0</v>
      </c>
      <c r="W17" s="29">
        <f t="shared" si="6"/>
        <v>0</v>
      </c>
      <c r="X17" s="29">
        <f t="shared" si="6"/>
        <v>0.14285714285714288</v>
      </c>
      <c r="Y17" s="29">
        <f>Y7-((Y8*$W$7)/$W$8)</f>
        <v>-0.14285714285714293</v>
      </c>
      <c r="Z17" s="29">
        <f>Z7-((Z8*$W$7)/$W$8)</f>
        <v>4.5714285714285712</v>
      </c>
      <c r="AA17" s="37"/>
      <c r="AB17" s="15"/>
    </row>
    <row r="18" spans="8:28">
      <c r="H18" s="13"/>
      <c r="I18" s="14"/>
      <c r="J18" s="14"/>
      <c r="K18" s="14"/>
      <c r="L18" s="14"/>
      <c r="M18" s="14"/>
      <c r="N18" s="14"/>
      <c r="O18" s="14"/>
      <c r="P18" s="15"/>
      <c r="S18" s="28">
        <v>0</v>
      </c>
      <c r="T18" s="29" t="s">
        <v>29</v>
      </c>
      <c r="U18" s="29">
        <f>U8/$W$8</f>
        <v>0</v>
      </c>
      <c r="V18" s="29">
        <f t="shared" ref="V18:X18" si="7">V8/$W$8</f>
        <v>0</v>
      </c>
      <c r="W18" s="29">
        <f t="shared" si="7"/>
        <v>1</v>
      </c>
      <c r="X18" s="29">
        <f t="shared" si="7"/>
        <v>0.14285714285714307</v>
      </c>
      <c r="Y18" s="29">
        <f>Y8/$W$8</f>
        <v>-3.1428571428571446</v>
      </c>
      <c r="Z18" s="29">
        <f>Z8/W8</f>
        <v>1.5714285714285723</v>
      </c>
      <c r="AA18" s="37"/>
      <c r="AB18" s="15"/>
    </row>
    <row r="19" spans="8:28">
      <c r="H19" s="13"/>
      <c r="I19" s="14"/>
      <c r="J19" s="14"/>
      <c r="K19" s="14"/>
      <c r="L19" s="14"/>
      <c r="M19" s="14"/>
      <c r="N19" s="14"/>
      <c r="O19" s="14"/>
      <c r="P19" s="15"/>
      <c r="S19" s="28"/>
      <c r="T19" s="29" t="s">
        <v>94</v>
      </c>
      <c r="U19" s="29">
        <f>SUMPRODUCT($S$16:$S$18,U16:U18)-U14</f>
        <v>0</v>
      </c>
      <c r="V19" s="29">
        <f t="shared" ref="V19:Y19" si="8">SUMPRODUCT($S$16:$S$18,V16:V18)-V14</f>
        <v>0</v>
      </c>
      <c r="W19" s="29">
        <f t="shared" si="8"/>
        <v>0</v>
      </c>
      <c r="X19" s="29">
        <f t="shared" si="8"/>
        <v>0.99999999999999956</v>
      </c>
      <c r="Y19" s="29">
        <f t="shared" si="8"/>
        <v>9.0000000000000036</v>
      </c>
      <c r="Z19" s="29"/>
      <c r="AA19" s="37"/>
      <c r="AB19" s="15"/>
    </row>
    <row r="20" spans="8:28">
      <c r="H20" s="32"/>
      <c r="I20" s="33"/>
      <c r="J20" s="33">
        <v>7</v>
      </c>
      <c r="K20" s="33">
        <v>10</v>
      </c>
      <c r="L20" s="33">
        <v>0</v>
      </c>
      <c r="M20" s="33">
        <v>0</v>
      </c>
      <c r="N20" s="33"/>
      <c r="O20" s="33"/>
      <c r="P20" s="34"/>
      <c r="S20" s="38"/>
      <c r="T20" s="37"/>
      <c r="U20" s="37"/>
      <c r="V20" s="37"/>
      <c r="W20" s="37"/>
      <c r="X20" s="37"/>
      <c r="Y20" s="37"/>
      <c r="Z20" s="37"/>
      <c r="AA20" s="37"/>
      <c r="AB20" s="15"/>
    </row>
    <row r="21" spans="8:28">
      <c r="H21" s="32" t="s">
        <v>25</v>
      </c>
      <c r="I21" s="33" t="s">
        <v>26</v>
      </c>
      <c r="J21" s="33" t="s">
        <v>27</v>
      </c>
      <c r="K21" s="33" t="s">
        <v>28</v>
      </c>
      <c r="L21" s="33" t="s">
        <v>29</v>
      </c>
      <c r="M21" s="33" t="s">
        <v>30</v>
      </c>
      <c r="N21" s="33" t="s">
        <v>31</v>
      </c>
      <c r="O21" s="33"/>
      <c r="P21" s="34"/>
      <c r="S21" s="13" t="s">
        <v>95</v>
      </c>
      <c r="T21" s="37"/>
      <c r="U21" s="37"/>
      <c r="V21" s="37"/>
      <c r="W21" s="37"/>
      <c r="X21" s="37"/>
      <c r="Y21" s="37"/>
      <c r="Z21" s="37"/>
      <c r="AA21" s="37"/>
      <c r="AB21" s="15"/>
    </row>
    <row r="22" spans="8:28">
      <c r="H22" s="32">
        <v>10</v>
      </c>
      <c r="I22" s="33" t="s">
        <v>28</v>
      </c>
      <c r="J22" s="33">
        <f>J14-(($J$14*J15)/$J$15)</f>
        <v>0</v>
      </c>
      <c r="K22" s="33">
        <f>K14-(($J$14*K15)/$J$15)</f>
        <v>1</v>
      </c>
      <c r="L22" s="33">
        <f t="shared" ref="L22:N22" si="9">L14-(($J$14*L15)/$J$15)</f>
        <v>0.31818181818181818</v>
      </c>
      <c r="M22" s="33">
        <f t="shared" si="9"/>
        <v>4.5454545454545456E-2</v>
      </c>
      <c r="N22" s="33">
        <f t="shared" si="9"/>
        <v>3.5</v>
      </c>
      <c r="O22" s="33"/>
      <c r="P22" s="34"/>
      <c r="S22" s="13" t="s">
        <v>37</v>
      </c>
      <c r="T22" s="14"/>
      <c r="U22" s="14"/>
      <c r="V22" s="14"/>
      <c r="W22" s="14"/>
      <c r="X22" s="14">
        <f>1-X17</f>
        <v>0.8571428571428571</v>
      </c>
      <c r="Y22" s="14"/>
      <c r="Z22" s="14"/>
      <c r="AA22" s="14"/>
      <c r="AB22" s="15"/>
    </row>
    <row r="23" spans="8:28">
      <c r="H23" s="32">
        <v>7</v>
      </c>
      <c r="I23" s="33" t="s">
        <v>27</v>
      </c>
      <c r="J23" s="35">
        <f>J15/$J$15</f>
        <v>1</v>
      </c>
      <c r="K23" s="35">
        <f t="shared" ref="K23:N23" si="10">K15/$J$15</f>
        <v>0</v>
      </c>
      <c r="L23" s="35">
        <f t="shared" si="10"/>
        <v>-4.5454545454545456E-2</v>
      </c>
      <c r="M23" s="35">
        <f t="shared" si="10"/>
        <v>0.13636363636363638</v>
      </c>
      <c r="N23" s="35">
        <f t="shared" si="10"/>
        <v>4.5</v>
      </c>
      <c r="O23" s="33"/>
      <c r="P23" s="34"/>
      <c r="S23" s="13" t="s">
        <v>96</v>
      </c>
      <c r="T23" s="14"/>
      <c r="U23" s="14"/>
      <c r="V23" s="14"/>
      <c r="W23" s="14"/>
      <c r="X23" s="14"/>
      <c r="Y23" s="14"/>
      <c r="Z23" s="14"/>
      <c r="AA23" s="14"/>
      <c r="AB23" s="15"/>
    </row>
    <row r="24" spans="8:28">
      <c r="H24" s="32"/>
      <c r="I24" s="33" t="s">
        <v>32</v>
      </c>
      <c r="J24" s="33">
        <f>SUMPRODUCT(J22:J23,$H$22:$H$23)-J20</f>
        <v>0</v>
      </c>
      <c r="K24" s="33">
        <f t="shared" ref="K24:M24" si="11">SUMPRODUCT(K22:K23,$H$22:$H$23)-K20</f>
        <v>0</v>
      </c>
      <c r="L24" s="33">
        <f t="shared" si="11"/>
        <v>2.8636363636363633</v>
      </c>
      <c r="M24" s="33">
        <f t="shared" si="11"/>
        <v>1.4090909090909092</v>
      </c>
      <c r="N24" s="33"/>
      <c r="O24" s="33"/>
      <c r="P24" s="34"/>
      <c r="S24" s="13" t="s">
        <v>98</v>
      </c>
      <c r="T24" s="14"/>
      <c r="U24" s="14"/>
      <c r="V24" s="14"/>
      <c r="W24" s="14"/>
      <c r="X24" s="14"/>
      <c r="Y24" s="14"/>
      <c r="Z24" s="14"/>
      <c r="AA24" s="14"/>
      <c r="AB24" s="15"/>
    </row>
    <row r="25" spans="8:28">
      <c r="H25" s="32"/>
      <c r="I25" s="33"/>
      <c r="J25" s="33"/>
      <c r="K25" s="33"/>
      <c r="L25" s="33"/>
      <c r="M25" s="33"/>
      <c r="N25" s="33"/>
      <c r="O25" s="33"/>
      <c r="P25" s="34"/>
      <c r="S25" s="36" t="s">
        <v>97</v>
      </c>
      <c r="T25" s="14"/>
      <c r="U25" s="14"/>
      <c r="V25" s="14"/>
      <c r="W25" s="14"/>
      <c r="X25" s="14"/>
      <c r="Y25" s="14"/>
      <c r="Z25" s="14"/>
      <c r="AA25" s="14"/>
      <c r="AB25" s="15"/>
    </row>
    <row r="26" spans="8:28">
      <c r="H26" s="13"/>
      <c r="I26" s="14"/>
      <c r="J26" s="14"/>
      <c r="K26" s="14"/>
      <c r="L26" s="14"/>
      <c r="M26" s="14"/>
      <c r="N26" s="14"/>
      <c r="O26" s="14"/>
      <c r="P26" s="15"/>
      <c r="S26" s="13"/>
      <c r="T26" s="14"/>
      <c r="U26" s="14"/>
      <c r="V26" s="14"/>
      <c r="W26" s="14"/>
      <c r="X26" s="14"/>
      <c r="Y26" s="14"/>
      <c r="Z26" s="14"/>
      <c r="AA26" s="14"/>
      <c r="AB26" s="15"/>
    </row>
    <row r="27" spans="8:28">
      <c r="H27" s="13" t="s">
        <v>36</v>
      </c>
      <c r="I27" s="14"/>
      <c r="J27" s="14"/>
      <c r="K27" s="14"/>
      <c r="L27" s="14"/>
      <c r="M27" s="14"/>
      <c r="N27" s="14"/>
      <c r="O27" s="14"/>
      <c r="P27" s="15"/>
      <c r="S27" s="16"/>
      <c r="T27" s="1"/>
      <c r="U27" s="1">
        <v>7</v>
      </c>
      <c r="V27" s="1">
        <v>10</v>
      </c>
      <c r="W27" s="1">
        <v>0</v>
      </c>
      <c r="X27" s="7">
        <v>0</v>
      </c>
      <c r="Y27" s="1">
        <v>0</v>
      </c>
      <c r="Z27" s="1">
        <v>0</v>
      </c>
      <c r="AA27" s="1"/>
      <c r="AB27" s="17"/>
    </row>
    <row r="28" spans="8:28">
      <c r="H28" s="13" t="s">
        <v>37</v>
      </c>
      <c r="I28" s="14"/>
      <c r="J28" s="14"/>
      <c r="K28" s="14"/>
      <c r="L28" s="14"/>
      <c r="M28" s="14"/>
      <c r="N28" s="14"/>
      <c r="O28" s="14"/>
      <c r="P28" s="15"/>
      <c r="S28" s="16" t="s">
        <v>25</v>
      </c>
      <c r="T28" s="1" t="s">
        <v>26</v>
      </c>
      <c r="U28" s="1" t="s">
        <v>27</v>
      </c>
      <c r="V28" s="1" t="s">
        <v>28</v>
      </c>
      <c r="W28" s="1" t="s">
        <v>29</v>
      </c>
      <c r="X28" s="7" t="s">
        <v>30</v>
      </c>
      <c r="Y28" s="1" t="s">
        <v>41</v>
      </c>
      <c r="Z28" s="1" t="s">
        <v>99</v>
      </c>
      <c r="AA28" s="1" t="s">
        <v>31</v>
      </c>
      <c r="AB28" s="17"/>
    </row>
    <row r="29" spans="8:28">
      <c r="H29" s="13" t="s">
        <v>91</v>
      </c>
      <c r="I29" s="14"/>
      <c r="J29" s="14"/>
      <c r="K29" s="14"/>
      <c r="L29" s="14"/>
      <c r="M29" s="14"/>
      <c r="N29" s="14"/>
      <c r="O29" s="14"/>
      <c r="P29" s="15"/>
      <c r="S29" s="16">
        <v>10</v>
      </c>
      <c r="T29" s="1" t="s">
        <v>28</v>
      </c>
      <c r="U29" s="1">
        <v>0</v>
      </c>
      <c r="V29" s="1">
        <v>1</v>
      </c>
      <c r="W29" s="1">
        <v>0</v>
      </c>
      <c r="X29" s="9">
        <v>-6.9388939039072284E-17</v>
      </c>
      <c r="Y29" s="1">
        <v>1.0000000000000004</v>
      </c>
      <c r="Z29" s="1">
        <v>0</v>
      </c>
      <c r="AA29" s="1">
        <v>3</v>
      </c>
      <c r="AB29" s="17"/>
    </row>
    <row r="30" spans="8:28">
      <c r="H30" s="13" t="s">
        <v>92</v>
      </c>
      <c r="I30" s="14"/>
      <c r="J30" s="14"/>
      <c r="K30" s="14"/>
      <c r="L30" s="14"/>
      <c r="M30" s="14"/>
      <c r="N30" s="14"/>
      <c r="O30" s="14"/>
      <c r="P30" s="15"/>
      <c r="S30" s="16">
        <v>7</v>
      </c>
      <c r="T30" s="1" t="s">
        <v>27</v>
      </c>
      <c r="U30" s="1">
        <v>1</v>
      </c>
      <c r="V30" s="1">
        <v>0</v>
      </c>
      <c r="W30" s="1">
        <v>0</v>
      </c>
      <c r="X30" s="7">
        <v>0.14285714285714288</v>
      </c>
      <c r="Y30" s="1">
        <v>-0.14285714285714293</v>
      </c>
      <c r="Z30" s="1">
        <v>0</v>
      </c>
      <c r="AA30" s="1">
        <v>4.5714285714285712</v>
      </c>
      <c r="AB30" s="17"/>
    </row>
    <row r="31" spans="8:28">
      <c r="H31" s="36" t="s">
        <v>93</v>
      </c>
      <c r="I31" s="14"/>
      <c r="J31" s="14"/>
      <c r="K31" s="14"/>
      <c r="L31" s="14"/>
      <c r="M31" s="14"/>
      <c r="N31" s="14"/>
      <c r="O31" s="14"/>
      <c r="P31" s="15"/>
      <c r="S31" s="16">
        <v>0</v>
      </c>
      <c r="T31" s="1" t="s">
        <v>29</v>
      </c>
      <c r="U31" s="1">
        <v>0</v>
      </c>
      <c r="V31" s="1">
        <v>0</v>
      </c>
      <c r="W31" s="1">
        <v>1</v>
      </c>
      <c r="X31" s="7">
        <v>0.14285714285714307</v>
      </c>
      <c r="Y31" s="1">
        <v>-3.1428571428571446</v>
      </c>
      <c r="Z31" s="1">
        <v>0</v>
      </c>
      <c r="AA31" s="1">
        <v>1.5714285714285723</v>
      </c>
      <c r="AB31" s="17"/>
    </row>
    <row r="32" spans="8:28" ht="15" thickBot="1">
      <c r="H32" s="26"/>
      <c r="I32" s="21"/>
      <c r="J32" s="21"/>
      <c r="K32" s="21"/>
      <c r="L32" s="21"/>
      <c r="M32" s="21"/>
      <c r="N32" s="21"/>
      <c r="O32" s="21"/>
      <c r="P32" s="22"/>
      <c r="S32" s="18">
        <v>0</v>
      </c>
      <c r="T32" s="7" t="s">
        <v>99</v>
      </c>
      <c r="U32" s="7">
        <v>0</v>
      </c>
      <c r="V32" s="7">
        <v>0</v>
      </c>
      <c r="W32" s="7">
        <v>0</v>
      </c>
      <c r="X32" s="7">
        <v>-0.14285714285714299</v>
      </c>
      <c r="Y32" s="7">
        <f>1+X32</f>
        <v>0.85714285714285698</v>
      </c>
      <c r="Z32" s="7">
        <v>1</v>
      </c>
      <c r="AA32" s="7">
        <f>1-AA31</f>
        <v>-0.57142857142857229</v>
      </c>
      <c r="AB32" s="19" t="s">
        <v>35</v>
      </c>
    </row>
    <row r="33" spans="19:28">
      <c r="S33" s="16"/>
      <c r="T33" s="1" t="s">
        <v>32</v>
      </c>
      <c r="U33" s="1">
        <f>SUMPRODUCT(U29:U32,$S$29:$S$32)-U27</f>
        <v>0</v>
      </c>
      <c r="V33" s="1">
        <f>SUMPRODUCT(V29:V32,$S$29:$S$32)-V27</f>
        <v>0</v>
      </c>
      <c r="W33" s="1">
        <f t="shared" ref="W33:Z33" si="12">SUMPRODUCT(W29:W32,$S$29:$S$32)-W27</f>
        <v>0</v>
      </c>
      <c r="X33" s="7">
        <f t="shared" si="12"/>
        <v>0.99999999999999956</v>
      </c>
      <c r="Y33" s="1">
        <f t="shared" si="12"/>
        <v>9.0000000000000036</v>
      </c>
      <c r="Z33" s="1">
        <f t="shared" si="12"/>
        <v>0</v>
      </c>
      <c r="AA33" s="1"/>
      <c r="AB33" s="17"/>
    </row>
    <row r="34" spans="19:28">
      <c r="S34" s="16"/>
      <c r="T34" s="1"/>
      <c r="U34" s="1"/>
      <c r="V34" s="1"/>
      <c r="W34" s="1"/>
      <c r="X34" s="7">
        <f>X33/X32</f>
        <v>-6.9999999999999902</v>
      </c>
      <c r="Y34" s="1">
        <f>Y33/Y32</f>
        <v>10.500000000000005</v>
      </c>
      <c r="Z34" s="1"/>
      <c r="AA34" s="1"/>
      <c r="AB34" s="17"/>
    </row>
    <row r="35" spans="19:28">
      <c r="S35" s="16"/>
      <c r="T35" s="1"/>
      <c r="U35" s="1"/>
      <c r="V35" s="1"/>
      <c r="W35" s="1"/>
      <c r="X35" s="7" t="s">
        <v>33</v>
      </c>
      <c r="Y35" s="1"/>
      <c r="Z35" s="1"/>
      <c r="AA35" s="1"/>
      <c r="AB35" s="17"/>
    </row>
    <row r="36" spans="19:28">
      <c r="S36" s="13"/>
      <c r="T36" s="14"/>
      <c r="U36" s="14"/>
      <c r="V36" s="14"/>
      <c r="W36" s="14"/>
      <c r="X36" s="14"/>
      <c r="Y36" s="14"/>
      <c r="Z36" s="14"/>
      <c r="AA36" s="14"/>
      <c r="AB36" s="15"/>
    </row>
    <row r="37" spans="19:28">
      <c r="S37" s="16"/>
      <c r="T37" s="1"/>
      <c r="U37" s="1">
        <v>7</v>
      </c>
      <c r="V37" s="1">
        <v>10</v>
      </c>
      <c r="W37" s="1">
        <v>0</v>
      </c>
      <c r="X37" s="1">
        <v>0</v>
      </c>
      <c r="Y37" s="1">
        <v>0</v>
      </c>
      <c r="Z37" s="1">
        <v>0</v>
      </c>
      <c r="AA37" s="1"/>
      <c r="AB37" s="15"/>
    </row>
    <row r="38" spans="19:28">
      <c r="S38" s="16" t="s">
        <v>25</v>
      </c>
      <c r="T38" s="1" t="s">
        <v>26</v>
      </c>
      <c r="U38" s="1" t="s">
        <v>27</v>
      </c>
      <c r="V38" s="1" t="s">
        <v>28</v>
      </c>
      <c r="W38" s="1" t="s">
        <v>29</v>
      </c>
      <c r="X38" s="1" t="s">
        <v>30</v>
      </c>
      <c r="Y38" s="1" t="s">
        <v>41</v>
      </c>
      <c r="Z38" s="1" t="s">
        <v>99</v>
      </c>
      <c r="AA38" s="1" t="s">
        <v>31</v>
      </c>
      <c r="AB38" s="15"/>
    </row>
    <row r="39" spans="19:28">
      <c r="S39" s="16">
        <v>10</v>
      </c>
      <c r="T39" s="1" t="s">
        <v>28</v>
      </c>
      <c r="U39" s="1">
        <f>U29-((U32*$X$29)/$X$32)</f>
        <v>0</v>
      </c>
      <c r="V39" s="1">
        <f t="shared" ref="V39:AA39" si="13">V29-((V32*$X$29)/$X$32)</f>
        <v>1</v>
      </c>
      <c r="W39" s="1">
        <f t="shared" si="13"/>
        <v>0</v>
      </c>
      <c r="X39" s="1">
        <f t="shared" si="13"/>
        <v>0</v>
      </c>
      <c r="Y39" s="1">
        <f t="shared" si="13"/>
        <v>1</v>
      </c>
      <c r="Z39" s="8">
        <f t="shared" si="13"/>
        <v>-4.8572257327350549E-16</v>
      </c>
      <c r="AA39" s="1">
        <f t="shared" si="13"/>
        <v>3.0000000000000004</v>
      </c>
      <c r="AB39" s="15"/>
    </row>
    <row r="40" spans="19:28">
      <c r="S40" s="16">
        <v>7</v>
      </c>
      <c r="T40" s="1" t="s">
        <v>27</v>
      </c>
      <c r="U40" s="1">
        <f>U30-((U32*$X$30)/$X$32)</f>
        <v>1</v>
      </c>
      <c r="V40" s="1">
        <f t="shared" ref="V40:AA40" si="14">V30-((V32*$X$30)/$X$32)</f>
        <v>0</v>
      </c>
      <c r="W40" s="1">
        <f t="shared" si="14"/>
        <v>0</v>
      </c>
      <c r="X40" s="1">
        <f t="shared" si="14"/>
        <v>0</v>
      </c>
      <c r="Y40" s="1">
        <f t="shared" si="14"/>
        <v>0.71428571428571341</v>
      </c>
      <c r="Z40" s="1">
        <f t="shared" si="14"/>
        <v>0.99999999999999922</v>
      </c>
      <c r="AA40" s="1">
        <f t="shared" si="14"/>
        <v>3.9999999999999991</v>
      </c>
      <c r="AB40" s="15"/>
    </row>
    <row r="41" spans="19:28">
      <c r="S41" s="16">
        <v>0</v>
      </c>
      <c r="T41" s="1" t="s">
        <v>29</v>
      </c>
      <c r="U41" s="1">
        <f>U31-((U32*$X$31)/$X$32)</f>
        <v>0</v>
      </c>
      <c r="V41" s="1">
        <f t="shared" ref="V41:AA41" si="15">V31-((V32*$X$31)/$X$32)</f>
        <v>0</v>
      </c>
      <c r="W41" s="1">
        <f t="shared" si="15"/>
        <v>1</v>
      </c>
      <c r="X41" s="1">
        <f t="shared" si="15"/>
        <v>0</v>
      </c>
      <c r="Y41" s="1">
        <f t="shared" si="15"/>
        <v>-2.2857142857142869</v>
      </c>
      <c r="Z41" s="1">
        <f t="shared" si="15"/>
        <v>1.0000000000000007</v>
      </c>
      <c r="AA41" s="1">
        <f t="shared" si="15"/>
        <v>0.99999999999999967</v>
      </c>
      <c r="AB41" s="15"/>
    </row>
    <row r="42" spans="19:28">
      <c r="S42" s="16">
        <v>0</v>
      </c>
      <c r="T42" s="1" t="s">
        <v>30</v>
      </c>
      <c r="U42" s="1">
        <f>U32/$X$32</f>
        <v>0</v>
      </c>
      <c r="V42" s="1">
        <f t="shared" ref="V42:AA42" si="16">V32/$X$32</f>
        <v>0</v>
      </c>
      <c r="W42" s="1">
        <f t="shared" si="16"/>
        <v>0</v>
      </c>
      <c r="X42" s="1">
        <f t="shared" si="16"/>
        <v>1</v>
      </c>
      <c r="Y42" s="1">
        <f t="shared" si="16"/>
        <v>-5.9999999999999938</v>
      </c>
      <c r="Z42" s="1">
        <f t="shared" si="16"/>
        <v>-6.9999999999999938</v>
      </c>
      <c r="AA42" s="1">
        <f t="shared" si="16"/>
        <v>4.0000000000000027</v>
      </c>
      <c r="AB42" s="15"/>
    </row>
    <row r="43" spans="19:28">
      <c r="S43" s="16"/>
      <c r="T43" s="1" t="s">
        <v>32</v>
      </c>
      <c r="U43" s="1">
        <f>SUMPRODUCT(U39:U42,$S$29:$S$32)-U37</f>
        <v>0</v>
      </c>
      <c r="V43" s="1">
        <f>SUMPRODUCT(V39:V42,$S$29:$S$32)-V37</f>
        <v>0</v>
      </c>
      <c r="W43" s="1">
        <f t="shared" ref="W43" si="17">SUMPRODUCT(W39:W42,$S$29:$S$32)-W37</f>
        <v>0</v>
      </c>
      <c r="X43" s="1">
        <f t="shared" ref="X43" si="18">SUMPRODUCT(X39:X42,$S$29:$S$32)-X37</f>
        <v>0</v>
      </c>
      <c r="Y43" s="1">
        <f t="shared" ref="Y43" si="19">SUMPRODUCT(Y39:Y42,$S$29:$S$32)-Y37</f>
        <v>14.999999999999993</v>
      </c>
      <c r="Z43" s="1">
        <f t="shared" ref="Z43" si="20">SUMPRODUCT(Z39:Z42,$S$29:$S$32)-Z37</f>
        <v>6.9999999999999902</v>
      </c>
      <c r="AA43" s="1"/>
      <c r="AB43" s="15"/>
    </row>
    <row r="44" spans="19:28">
      <c r="S44" s="13"/>
      <c r="T44" s="14"/>
      <c r="U44" s="14"/>
      <c r="V44" s="14"/>
      <c r="W44" s="14"/>
      <c r="X44" s="14"/>
      <c r="Y44" s="14"/>
      <c r="Z44" s="14"/>
      <c r="AA44" s="14"/>
      <c r="AB44" s="15"/>
    </row>
    <row r="45" spans="19:28">
      <c r="S45" s="39" t="s">
        <v>100</v>
      </c>
      <c r="T45" s="40"/>
      <c r="U45" s="14"/>
      <c r="V45" s="14"/>
      <c r="W45" s="14"/>
      <c r="X45" s="14"/>
      <c r="Y45" s="14"/>
      <c r="Z45" s="14"/>
      <c r="AA45" s="14"/>
      <c r="AB45" s="15"/>
    </row>
    <row r="46" spans="19:28">
      <c r="S46" s="39" t="s">
        <v>47</v>
      </c>
      <c r="T46" s="40">
        <v>4</v>
      </c>
      <c r="U46" s="14"/>
      <c r="V46" s="14"/>
      <c r="W46" s="14"/>
      <c r="X46" s="14"/>
      <c r="Y46" s="14"/>
      <c r="Z46" s="14"/>
      <c r="AA46" s="14"/>
      <c r="AB46" s="15"/>
    </row>
    <row r="47" spans="19:28">
      <c r="S47" s="39" t="s">
        <v>48</v>
      </c>
      <c r="T47" s="40">
        <v>3</v>
      </c>
      <c r="U47" s="14"/>
      <c r="V47" s="14"/>
      <c r="W47" s="14"/>
      <c r="X47" s="14"/>
      <c r="Y47" s="14"/>
      <c r="Z47" s="14"/>
      <c r="AA47" s="14"/>
      <c r="AB47" s="15"/>
    </row>
    <row r="48" spans="19:28">
      <c r="S48" s="39" t="s">
        <v>46</v>
      </c>
      <c r="T48" s="40">
        <f>T46*U37+V37*T47</f>
        <v>58</v>
      </c>
      <c r="U48" s="14"/>
      <c r="V48" s="14"/>
      <c r="W48" s="14"/>
      <c r="X48" s="14"/>
      <c r="Y48" s="14"/>
      <c r="Z48" s="14"/>
      <c r="AA48" s="14"/>
      <c r="AB48" s="15"/>
    </row>
    <row r="49" spans="19:28" ht="15" thickBot="1">
      <c r="S49" s="26"/>
      <c r="T49" s="21"/>
      <c r="U49" s="21"/>
      <c r="V49" s="21"/>
      <c r="W49" s="21"/>
      <c r="X49" s="21"/>
      <c r="Y49" s="21"/>
      <c r="Z49" s="21"/>
      <c r="AA49" s="21"/>
      <c r="AB49" s="2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Ques.1.</vt:lpstr>
      <vt:lpstr>Ques.2.</vt:lpstr>
      <vt:lpstr>Ques.3.</vt:lpstr>
      <vt:lpstr>Ques.4.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ASUS</cp:lastModifiedBy>
  <dcterms:created xsi:type="dcterms:W3CDTF">2024-02-22T13:02:51Z</dcterms:created>
  <dcterms:modified xsi:type="dcterms:W3CDTF">2024-05-19T16:35:03Z</dcterms:modified>
</cp:coreProperties>
</file>