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9040" windowHeight="13236"/>
  </bookViews>
  <sheets>
    <sheet name="Sayfa1" sheetId="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4" l="1"/>
  <c r="J26" i="4"/>
  <c r="J25" i="4"/>
  <c r="J24" i="4"/>
  <c r="J21" i="4"/>
  <c r="J20" i="4"/>
  <c r="J15" i="4"/>
  <c r="J14" i="4"/>
  <c r="G32" i="4"/>
  <c r="F32" i="4" s="1"/>
  <c r="C35" i="4" s="1"/>
  <c r="E26" i="4"/>
  <c r="E25" i="4"/>
  <c r="E21" i="4"/>
  <c r="E20" i="4"/>
  <c r="E16" i="4"/>
  <c r="E15" i="4"/>
  <c r="H24" i="4"/>
  <c r="H23" i="4"/>
  <c r="H19" i="4"/>
  <c r="H18" i="4"/>
  <c r="H16" i="4"/>
  <c r="J16" i="4" s="1"/>
  <c r="H14" i="4"/>
  <c r="H13" i="4"/>
  <c r="H10" i="4"/>
  <c r="H9" i="4"/>
  <c r="H8" i="4"/>
  <c r="C32" i="4"/>
  <c r="C34" i="4" s="1"/>
  <c r="D24" i="4"/>
  <c r="D19" i="4"/>
  <c r="D14" i="4"/>
  <c r="D13" i="4"/>
  <c r="E13" i="4" s="1"/>
  <c r="D10" i="4"/>
  <c r="D9" i="4"/>
  <c r="D8" i="4"/>
  <c r="P17" i="4"/>
  <c r="Q17" i="4" s="1"/>
  <c r="E27" i="4" s="1"/>
  <c r="P18" i="4"/>
  <c r="Q18" i="4" s="1"/>
  <c r="P16" i="4"/>
  <c r="Q16" i="4" s="1"/>
  <c r="E18" i="4" s="1"/>
  <c r="E23" i="4" l="1"/>
  <c r="E28" i="4"/>
  <c r="J28" i="4"/>
  <c r="J13" i="4"/>
  <c r="J8" i="4"/>
  <c r="J9" i="4"/>
  <c r="J18" i="4"/>
  <c r="J23" i="4"/>
  <c r="J10" i="4"/>
  <c r="E8" i="4"/>
  <c r="E32" i="4" s="1"/>
  <c r="C36" i="4" s="1"/>
  <c r="E9" i="4"/>
  <c r="J27" i="4"/>
  <c r="J29" i="4"/>
  <c r="E29" i="4"/>
  <c r="E10" i="4"/>
  <c r="J32" i="4" l="1"/>
  <c r="C37" i="4" s="1"/>
</calcChain>
</file>

<file path=xl/sharedStrings.xml><?xml version="1.0" encoding="utf-8"?>
<sst xmlns="http://schemas.openxmlformats.org/spreadsheetml/2006/main" count="138" uniqueCount="83">
  <si>
    <t>GÖREV</t>
  </si>
  <si>
    <t>Gerçekleşen Maliyet</t>
  </si>
  <si>
    <t>Planlanan Maliyet</t>
  </si>
  <si>
    <t xml:space="preserve">   Alıştırma</t>
  </si>
  <si>
    <t xml:space="preserve">   Numune Çalışması</t>
  </si>
  <si>
    <t>PROJE BAŞLAMA TARİHİ</t>
  </si>
  <si>
    <t>Proje Planlanan Süresi</t>
  </si>
  <si>
    <t>Proje Gerçekleşen Süresi</t>
  </si>
  <si>
    <t>Proje Planlanan Maliyet</t>
  </si>
  <si>
    <t>Proje Gerçekleşen Maliyet</t>
  </si>
  <si>
    <t>Kritik Yol</t>
  </si>
  <si>
    <t>Gerçekleşen Süre</t>
  </si>
  <si>
    <t>Planlanan Süre</t>
  </si>
  <si>
    <t>Erken/Geç Başlama</t>
  </si>
  <si>
    <t>Malzeme</t>
  </si>
  <si>
    <t>Kim Yapar?</t>
  </si>
  <si>
    <t>V10120 SIVAMA</t>
  </si>
  <si>
    <r>
      <t xml:space="preserve">   </t>
    </r>
    <r>
      <rPr>
        <b/>
        <sz val="11"/>
        <color theme="1"/>
        <rFont val="Times New Roman"/>
        <family val="1"/>
        <charset val="162"/>
      </rPr>
      <t>Tasarım</t>
    </r>
  </si>
  <si>
    <t xml:space="preserve">       Yüzeylerin Geliştirilmesi</t>
  </si>
  <si>
    <t>2w</t>
  </si>
  <si>
    <t>14d</t>
  </si>
  <si>
    <t>Tasarımcı</t>
  </si>
  <si>
    <t xml:space="preserve">       Yüzeylerin Analizi</t>
  </si>
  <si>
    <t>2d</t>
  </si>
  <si>
    <t>3d</t>
  </si>
  <si>
    <t xml:space="preserve">       Resimlendirme</t>
  </si>
  <si>
    <r>
      <t xml:space="preserve">   </t>
    </r>
    <r>
      <rPr>
        <b/>
        <sz val="11"/>
        <color theme="1"/>
        <rFont val="Times New Roman"/>
        <family val="1"/>
        <charset val="162"/>
      </rPr>
      <t>Kalıp İmalatı</t>
    </r>
  </si>
  <si>
    <t xml:space="preserve">       Dişi</t>
  </si>
  <si>
    <t xml:space="preserve">          Strafor Model İmalatı</t>
  </si>
  <si>
    <t>1W</t>
  </si>
  <si>
    <t>6d</t>
  </si>
  <si>
    <t>Model Ekibi</t>
  </si>
  <si>
    <t xml:space="preserve">          Döküm Temini</t>
  </si>
  <si>
    <t>10d</t>
  </si>
  <si>
    <t>8d</t>
  </si>
  <si>
    <t xml:space="preserve">          2 Boyutlu İşleme</t>
  </si>
  <si>
    <t>9h</t>
  </si>
  <si>
    <t>12h</t>
  </si>
  <si>
    <t>CNC</t>
  </si>
  <si>
    <t xml:space="preserve">          3 Boyutlu İşleme</t>
  </si>
  <si>
    <t xml:space="preserve">       Erkek</t>
  </si>
  <si>
    <t>1w</t>
  </si>
  <si>
    <t>5d</t>
  </si>
  <si>
    <t>4h</t>
  </si>
  <si>
    <t>5h</t>
  </si>
  <si>
    <t>1d</t>
  </si>
  <si>
    <t>14h</t>
  </si>
  <si>
    <t xml:space="preserve">       Pot Çemberi</t>
  </si>
  <si>
    <t>18d</t>
  </si>
  <si>
    <t>12d</t>
  </si>
  <si>
    <t>6h</t>
  </si>
  <si>
    <t>8h</t>
  </si>
  <si>
    <t xml:space="preserve">   Montaj</t>
  </si>
  <si>
    <t>Montaj Ekibi</t>
  </si>
  <si>
    <t>4d</t>
  </si>
  <si>
    <t xml:space="preserve">   SON TARİH</t>
  </si>
  <si>
    <t>0d</t>
  </si>
  <si>
    <t>Kaynak</t>
  </si>
  <si>
    <t>Tip</t>
  </si>
  <si>
    <t>Max. Units</t>
  </si>
  <si>
    <t>Standart Ücret</t>
  </si>
  <si>
    <t>Strafor Model Ekibi</t>
  </si>
  <si>
    <t>Work</t>
  </si>
  <si>
    <t>3.000,00 TL/mo</t>
  </si>
  <si>
    <t>CNC1</t>
  </si>
  <si>
    <t>45,00 TL/h</t>
  </si>
  <si>
    <t>CNC2</t>
  </si>
  <si>
    <t>Strafor</t>
  </si>
  <si>
    <t>Material</t>
  </si>
  <si>
    <t>1,2 TL</t>
  </si>
  <si>
    <t>Döküm</t>
  </si>
  <si>
    <t>4 TL</t>
  </si>
  <si>
    <t>Aylık</t>
  </si>
  <si>
    <t xml:space="preserve">Günlük </t>
  </si>
  <si>
    <t>Saatlik</t>
  </si>
  <si>
    <t>Planlanan Süre (Saat)</t>
  </si>
  <si>
    <t>Gerçekleşen Saat</t>
  </si>
  <si>
    <t>Tasarım - Kalıp İmalatı - Montaj - Alıştırma - Numune Çalışması - Son Tarih</t>
  </si>
  <si>
    <t>Toplam</t>
  </si>
  <si>
    <t>Gün</t>
  </si>
  <si>
    <t>Saat</t>
  </si>
  <si>
    <t>Cenker Necati YOLCU</t>
  </si>
  <si>
    <t>E5013161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</si>
</sst>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₺&quot;#,##0.00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0" fillId="0" borderId="9" xfId="0" applyBorder="1"/>
    <xf numFmtId="0" fontId="0" fillId="4" borderId="13" xfId="0" applyFill="1" applyBorder="1"/>
    <xf numFmtId="164" fontId="0" fillId="4" borderId="13" xfId="0" applyNumberFormat="1" applyFill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165" fontId="0" fillId="0" borderId="19" xfId="0" applyNumberFormat="1" applyBorder="1"/>
    <xf numFmtId="165" fontId="0" fillId="0" borderId="6" xfId="0" applyNumberFormat="1" applyBorder="1"/>
    <xf numFmtId="0" fontId="0" fillId="0" borderId="24" xfId="0" applyBorder="1"/>
    <xf numFmtId="0" fontId="0" fillId="0" borderId="25" xfId="0" applyBorder="1"/>
    <xf numFmtId="14" fontId="0" fillId="0" borderId="9" xfId="0" applyNumberFormat="1" applyBorder="1"/>
    <xf numFmtId="14" fontId="0" fillId="0" borderId="14" xfId="0" applyNumberForma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tabSelected="1" topLeftCell="D1" zoomScale="85" zoomScaleNormal="85" workbookViewId="0">
      <selection activeCell="K15" sqref="K15"/>
    </sheetView>
  </sheetViews>
  <sheetFormatPr defaultRowHeight="14.4" x14ac:dyDescent="0.3"/>
  <cols>
    <col min="2" max="2" width="25.6640625" bestFit="1" customWidth="1"/>
    <col min="3" max="3" width="20.44140625" bestFit="1" customWidth="1"/>
    <col min="4" max="4" width="22.109375" bestFit="1" customWidth="1"/>
    <col min="5" max="5" width="14.88671875" customWidth="1"/>
    <col min="6" max="6" width="24.109375" customWidth="1"/>
    <col min="7" max="7" width="19.88671875" bestFit="1" customWidth="1"/>
    <col min="8" max="8" width="19.88671875" customWidth="1"/>
    <col min="9" max="9" width="9.5546875" bestFit="1" customWidth="1"/>
    <col min="10" max="10" width="13" customWidth="1"/>
    <col min="11" max="11" width="13.44140625" bestFit="1" customWidth="1"/>
    <col min="12" max="12" width="13.44140625" customWidth="1"/>
    <col min="14" max="14" width="20.109375" customWidth="1"/>
    <col min="15" max="15" width="9.88671875" bestFit="1" customWidth="1"/>
    <col min="16" max="16" width="11.6640625" bestFit="1" customWidth="1"/>
    <col min="17" max="17" width="16" bestFit="1" customWidth="1"/>
  </cols>
  <sheetData>
    <row r="1" spans="2:17" ht="15" thickBot="1" x14ac:dyDescent="0.35"/>
    <row r="2" spans="2:17" x14ac:dyDescent="0.3">
      <c r="B2" s="54" t="s">
        <v>81</v>
      </c>
      <c r="C2" s="55"/>
      <c r="D2" s="56" t="s">
        <v>5</v>
      </c>
    </row>
    <row r="3" spans="2:17" ht="15" thickBot="1" x14ac:dyDescent="0.35">
      <c r="B3" s="57" t="s">
        <v>82</v>
      </c>
      <c r="C3" s="58"/>
      <c r="D3" s="59">
        <v>45091</v>
      </c>
    </row>
    <row r="4" spans="2:17" ht="15" thickBot="1" x14ac:dyDescent="0.35"/>
    <row r="5" spans="2:17" ht="28.2" thickBot="1" x14ac:dyDescent="0.35">
      <c r="B5" s="31" t="s">
        <v>0</v>
      </c>
      <c r="C5" s="32" t="s">
        <v>12</v>
      </c>
      <c r="D5" s="32" t="s">
        <v>75</v>
      </c>
      <c r="E5" s="32" t="s">
        <v>2</v>
      </c>
      <c r="F5" s="33" t="s">
        <v>11</v>
      </c>
      <c r="G5" s="33" t="s">
        <v>13</v>
      </c>
      <c r="H5" s="33" t="s">
        <v>76</v>
      </c>
      <c r="I5" s="33" t="s">
        <v>14</v>
      </c>
      <c r="J5" s="33" t="s">
        <v>1</v>
      </c>
      <c r="K5" s="34" t="s">
        <v>15</v>
      </c>
      <c r="L5" s="11"/>
      <c r="N5" s="4" t="s">
        <v>57</v>
      </c>
      <c r="O5" s="5" t="s">
        <v>58</v>
      </c>
      <c r="P5" s="5" t="s">
        <v>59</v>
      </c>
      <c r="Q5" s="5" t="s">
        <v>60</v>
      </c>
    </row>
    <row r="6" spans="2:17" ht="16.2" thickBot="1" x14ac:dyDescent="0.35">
      <c r="B6" s="35" t="s">
        <v>16</v>
      </c>
      <c r="C6" s="21"/>
      <c r="D6" s="21"/>
      <c r="E6" s="22"/>
      <c r="F6" s="23"/>
      <c r="G6" s="23"/>
      <c r="H6" s="23"/>
      <c r="I6" s="23"/>
      <c r="J6" s="24"/>
      <c r="K6" s="36"/>
      <c r="L6" s="12"/>
      <c r="N6" s="6" t="s">
        <v>61</v>
      </c>
      <c r="O6" s="3" t="s">
        <v>62</v>
      </c>
      <c r="P6" s="7">
        <v>1</v>
      </c>
      <c r="Q6" s="3" t="s">
        <v>63</v>
      </c>
    </row>
    <row r="7" spans="2:17" ht="16.2" thickBot="1" x14ac:dyDescent="0.35">
      <c r="B7" s="37" t="s">
        <v>17</v>
      </c>
      <c r="C7" s="25"/>
      <c r="D7" s="25"/>
      <c r="E7" s="26"/>
      <c r="F7" s="27"/>
      <c r="G7" s="27"/>
      <c r="H7" s="27"/>
      <c r="I7" s="27"/>
      <c r="J7" s="28"/>
      <c r="K7" s="38"/>
      <c r="L7" s="13"/>
      <c r="N7" s="6" t="s">
        <v>53</v>
      </c>
      <c r="O7" s="3" t="s">
        <v>62</v>
      </c>
      <c r="P7" s="7">
        <v>1</v>
      </c>
      <c r="Q7" s="3" t="s">
        <v>63</v>
      </c>
    </row>
    <row r="8" spans="2:17" ht="16.2" thickBot="1" x14ac:dyDescent="0.35">
      <c r="B8" s="37" t="s">
        <v>18</v>
      </c>
      <c r="C8" s="25" t="s">
        <v>19</v>
      </c>
      <c r="D8" s="25">
        <f>((2*5)*8)</f>
        <v>80</v>
      </c>
      <c r="E8" s="26">
        <f>D8*Q18</f>
        <v>1500</v>
      </c>
      <c r="F8" s="27" t="s">
        <v>20</v>
      </c>
      <c r="G8" s="27">
        <v>1</v>
      </c>
      <c r="H8" s="27">
        <f>14*8</f>
        <v>112</v>
      </c>
      <c r="I8" s="27"/>
      <c r="J8" s="28">
        <f>H8*Q18</f>
        <v>2100</v>
      </c>
      <c r="K8" s="38" t="s">
        <v>21</v>
      </c>
      <c r="L8" s="13"/>
      <c r="N8" s="6" t="s">
        <v>64</v>
      </c>
      <c r="O8" s="3" t="s">
        <v>62</v>
      </c>
      <c r="P8" s="7">
        <v>1</v>
      </c>
      <c r="Q8" s="3" t="s">
        <v>65</v>
      </c>
    </row>
    <row r="9" spans="2:17" ht="16.2" thickBot="1" x14ac:dyDescent="0.35">
      <c r="B9" s="37" t="s">
        <v>22</v>
      </c>
      <c r="C9" s="25" t="s">
        <v>23</v>
      </c>
      <c r="D9" s="25">
        <f>2*8</f>
        <v>16</v>
      </c>
      <c r="E9" s="26">
        <f>D9*Q18</f>
        <v>300</v>
      </c>
      <c r="F9" s="27" t="s">
        <v>24</v>
      </c>
      <c r="G9" s="27">
        <v>0</v>
      </c>
      <c r="H9" s="27">
        <f>3*8</f>
        <v>24</v>
      </c>
      <c r="I9" s="27"/>
      <c r="J9" s="28">
        <f>H9*Q18</f>
        <v>450</v>
      </c>
      <c r="K9" s="38" t="s">
        <v>21</v>
      </c>
      <c r="L9" s="13"/>
      <c r="N9" s="6" t="s">
        <v>66</v>
      </c>
      <c r="O9" s="3" t="s">
        <v>62</v>
      </c>
      <c r="P9" s="7">
        <v>1</v>
      </c>
      <c r="Q9" s="3" t="s">
        <v>65</v>
      </c>
    </row>
    <row r="10" spans="2:17" ht="16.2" thickBot="1" x14ac:dyDescent="0.35">
      <c r="B10" s="37" t="s">
        <v>25</v>
      </c>
      <c r="C10" s="25" t="s">
        <v>24</v>
      </c>
      <c r="D10" s="25">
        <f>3*8</f>
        <v>24</v>
      </c>
      <c r="E10" s="26">
        <f>D10*Q18</f>
        <v>450</v>
      </c>
      <c r="F10" s="27" t="s">
        <v>23</v>
      </c>
      <c r="G10" s="27">
        <v>0</v>
      </c>
      <c r="H10" s="27">
        <f>2*8</f>
        <v>16</v>
      </c>
      <c r="I10" s="27"/>
      <c r="J10" s="28">
        <f>H10*Q18</f>
        <v>300</v>
      </c>
      <c r="K10" s="38" t="s">
        <v>21</v>
      </c>
      <c r="L10" s="13"/>
      <c r="N10" s="6" t="s">
        <v>21</v>
      </c>
      <c r="O10" s="3" t="s">
        <v>62</v>
      </c>
      <c r="P10" s="7">
        <v>1</v>
      </c>
      <c r="Q10" s="3" t="s">
        <v>63</v>
      </c>
    </row>
    <row r="11" spans="2:17" ht="16.2" thickBot="1" x14ac:dyDescent="0.35">
      <c r="B11" s="37" t="s">
        <v>26</v>
      </c>
      <c r="C11" s="25"/>
      <c r="D11" s="25"/>
      <c r="E11" s="26"/>
      <c r="F11" s="27"/>
      <c r="G11" s="27"/>
      <c r="H11" s="27"/>
      <c r="I11" s="27"/>
      <c r="J11" s="28"/>
      <c r="K11" s="38"/>
      <c r="L11" s="13"/>
      <c r="N11" s="6" t="s">
        <v>67</v>
      </c>
      <c r="O11" s="3" t="s">
        <v>68</v>
      </c>
      <c r="P11" s="2"/>
      <c r="Q11" s="3" t="s">
        <v>69</v>
      </c>
    </row>
    <row r="12" spans="2:17" ht="16.2" thickBot="1" x14ac:dyDescent="0.35">
      <c r="B12" s="37" t="s">
        <v>27</v>
      </c>
      <c r="C12" s="25"/>
      <c r="D12" s="25"/>
      <c r="E12" s="26"/>
      <c r="F12" s="27"/>
      <c r="G12" s="27"/>
      <c r="H12" s="27"/>
      <c r="I12" s="27"/>
      <c r="J12" s="28"/>
      <c r="K12" s="38"/>
      <c r="L12" s="13"/>
      <c r="N12" s="6" t="s">
        <v>70</v>
      </c>
      <c r="O12" s="3" t="s">
        <v>68</v>
      </c>
      <c r="P12" s="3"/>
      <c r="Q12" s="3" t="s">
        <v>71</v>
      </c>
    </row>
    <row r="13" spans="2:17" x14ac:dyDescent="0.3">
      <c r="B13" s="37" t="s">
        <v>28</v>
      </c>
      <c r="C13" s="25" t="s">
        <v>29</v>
      </c>
      <c r="D13" s="25">
        <f>5*8</f>
        <v>40</v>
      </c>
      <c r="E13" s="26">
        <f>(D13*Q16)+(I13*O23)</f>
        <v>752.4</v>
      </c>
      <c r="F13" s="27" t="s">
        <v>30</v>
      </c>
      <c r="G13" s="27">
        <v>2</v>
      </c>
      <c r="H13" s="27">
        <f>6*8</f>
        <v>48</v>
      </c>
      <c r="I13" s="27">
        <v>2</v>
      </c>
      <c r="J13" s="28">
        <f>(H13*Q16)+(2*O23)</f>
        <v>902.4</v>
      </c>
      <c r="K13" s="38" t="s">
        <v>31</v>
      </c>
      <c r="L13" s="13"/>
    </row>
    <row r="14" spans="2:17" x14ac:dyDescent="0.3">
      <c r="B14" s="37" t="s">
        <v>32</v>
      </c>
      <c r="C14" s="25" t="s">
        <v>33</v>
      </c>
      <c r="D14" s="25">
        <f>10*8</f>
        <v>80</v>
      </c>
      <c r="E14" s="26">
        <v>400</v>
      </c>
      <c r="F14" s="27" t="s">
        <v>34</v>
      </c>
      <c r="G14" s="27">
        <v>0</v>
      </c>
      <c r="H14" s="27">
        <f>8*8</f>
        <v>64</v>
      </c>
      <c r="I14" s="27">
        <v>100</v>
      </c>
      <c r="J14" s="28">
        <f>I14*O24</f>
        <v>400</v>
      </c>
      <c r="K14" s="38"/>
      <c r="L14" s="13"/>
    </row>
    <row r="15" spans="2:17" ht="15.6" x14ac:dyDescent="0.3">
      <c r="B15" s="37" t="s">
        <v>35</v>
      </c>
      <c r="C15" s="25" t="s">
        <v>36</v>
      </c>
      <c r="D15" s="25">
        <v>9</v>
      </c>
      <c r="E15" s="26">
        <f>D15*O21</f>
        <v>405</v>
      </c>
      <c r="F15" s="27" t="s">
        <v>37</v>
      </c>
      <c r="G15" s="27">
        <v>0</v>
      </c>
      <c r="H15" s="27">
        <v>12</v>
      </c>
      <c r="I15" s="27"/>
      <c r="J15" s="28">
        <f>H15*O21</f>
        <v>540</v>
      </c>
      <c r="K15" s="38" t="s">
        <v>38</v>
      </c>
      <c r="L15" s="13"/>
      <c r="N15" s="9" t="s">
        <v>57</v>
      </c>
      <c r="O15" s="10" t="s">
        <v>72</v>
      </c>
      <c r="P15" s="73" t="s">
        <v>73</v>
      </c>
      <c r="Q15" s="10" t="s">
        <v>74</v>
      </c>
    </row>
    <row r="16" spans="2:17" ht="15.6" x14ac:dyDescent="0.3">
      <c r="B16" s="37" t="s">
        <v>39</v>
      </c>
      <c r="C16" s="25" t="s">
        <v>23</v>
      </c>
      <c r="D16" s="25">
        <v>16</v>
      </c>
      <c r="E16" s="26">
        <f>D16*O22</f>
        <v>720</v>
      </c>
      <c r="F16" s="27" t="s">
        <v>24</v>
      </c>
      <c r="G16" s="27">
        <v>0</v>
      </c>
      <c r="H16" s="27">
        <f>3*8</f>
        <v>24</v>
      </c>
      <c r="I16" s="27"/>
      <c r="J16" s="28">
        <f>H16*O22</f>
        <v>1080</v>
      </c>
      <c r="K16" s="38" t="s">
        <v>38</v>
      </c>
      <c r="L16" s="13"/>
      <c r="N16" s="8" t="s">
        <v>61</v>
      </c>
      <c r="O16" s="15">
        <v>3000</v>
      </c>
      <c r="P16" s="15">
        <f>O16/20</f>
        <v>150</v>
      </c>
      <c r="Q16" s="15">
        <f>P16/8</f>
        <v>18.75</v>
      </c>
    </row>
    <row r="17" spans="2:17" ht="15.6" x14ac:dyDescent="0.3">
      <c r="B17" s="37" t="s">
        <v>40</v>
      </c>
      <c r="C17" s="25"/>
      <c r="D17" s="25"/>
      <c r="E17" s="26"/>
      <c r="F17" s="27"/>
      <c r="G17" s="27"/>
      <c r="H17" s="27"/>
      <c r="I17" s="27"/>
      <c r="J17" s="28"/>
      <c r="K17" s="38"/>
      <c r="L17" s="13"/>
      <c r="N17" s="8" t="s">
        <v>53</v>
      </c>
      <c r="O17" s="15">
        <v>3000</v>
      </c>
      <c r="P17" s="15">
        <f t="shared" ref="P17:P18" si="0">O17/20</f>
        <v>150</v>
      </c>
      <c r="Q17" s="15">
        <f t="shared" ref="Q17:Q18" si="1">P17/8</f>
        <v>18.75</v>
      </c>
    </row>
    <row r="18" spans="2:17" ht="15.6" x14ac:dyDescent="0.3">
      <c r="B18" s="37" t="s">
        <v>28</v>
      </c>
      <c r="C18" s="25" t="s">
        <v>41</v>
      </c>
      <c r="D18" s="25">
        <v>40</v>
      </c>
      <c r="E18" s="26">
        <f>(D18*Q16)+(I18*O23)</f>
        <v>752.4</v>
      </c>
      <c r="F18" s="27" t="s">
        <v>42</v>
      </c>
      <c r="G18" s="27">
        <v>0</v>
      </c>
      <c r="H18" s="27">
        <f>5*8</f>
        <v>40</v>
      </c>
      <c r="I18" s="27">
        <v>2</v>
      </c>
      <c r="J18" s="28">
        <f>(H18*Q16)+(I18*O23)</f>
        <v>752.4</v>
      </c>
      <c r="K18" s="38" t="s">
        <v>31</v>
      </c>
      <c r="L18" s="13"/>
      <c r="N18" s="8" t="s">
        <v>21</v>
      </c>
      <c r="O18" s="15">
        <v>3000</v>
      </c>
      <c r="P18" s="15">
        <f t="shared" si="0"/>
        <v>150</v>
      </c>
      <c r="Q18" s="15">
        <f t="shared" si="1"/>
        <v>18.75</v>
      </c>
    </row>
    <row r="19" spans="2:17" x14ac:dyDescent="0.3">
      <c r="B19" s="37" t="s">
        <v>32</v>
      </c>
      <c r="C19" s="25" t="s">
        <v>20</v>
      </c>
      <c r="D19" s="25">
        <f>14*8</f>
        <v>112</v>
      </c>
      <c r="E19" s="26">
        <v>320</v>
      </c>
      <c r="F19" s="27" t="s">
        <v>33</v>
      </c>
      <c r="G19" s="27">
        <v>0</v>
      </c>
      <c r="H19" s="27">
        <f>10*8</f>
        <v>80</v>
      </c>
      <c r="I19" s="27">
        <v>80</v>
      </c>
      <c r="J19" s="28">
        <f>I19*O24</f>
        <v>320</v>
      </c>
      <c r="K19" s="38"/>
      <c r="L19" s="13"/>
    </row>
    <row r="20" spans="2:17" x14ac:dyDescent="0.3">
      <c r="B20" s="37" t="s">
        <v>35</v>
      </c>
      <c r="C20" s="25" t="s">
        <v>43</v>
      </c>
      <c r="D20" s="25">
        <v>4</v>
      </c>
      <c r="E20" s="26">
        <f>D20*O21</f>
        <v>180</v>
      </c>
      <c r="F20" s="27" t="s">
        <v>44</v>
      </c>
      <c r="G20" s="27">
        <v>0</v>
      </c>
      <c r="H20" s="27">
        <v>5</v>
      </c>
      <c r="I20" s="27"/>
      <c r="J20" s="28">
        <f>H20*O21</f>
        <v>225</v>
      </c>
      <c r="K20" s="38" t="s">
        <v>38</v>
      </c>
      <c r="L20" s="13"/>
    </row>
    <row r="21" spans="2:17" ht="15.6" x14ac:dyDescent="0.3">
      <c r="B21" s="37" t="s">
        <v>39</v>
      </c>
      <c r="C21" s="25" t="s">
        <v>45</v>
      </c>
      <c r="D21" s="25">
        <v>8</v>
      </c>
      <c r="E21" s="26">
        <f>D21*O22</f>
        <v>360</v>
      </c>
      <c r="F21" s="27" t="s">
        <v>46</v>
      </c>
      <c r="G21" s="27">
        <v>0</v>
      </c>
      <c r="H21" s="27">
        <v>14</v>
      </c>
      <c r="I21" s="27"/>
      <c r="J21" s="28">
        <f>H21*O22</f>
        <v>630</v>
      </c>
      <c r="K21" s="38" t="s">
        <v>38</v>
      </c>
      <c r="L21" s="13"/>
      <c r="N21" s="8" t="s">
        <v>64</v>
      </c>
      <c r="O21" s="15">
        <v>45</v>
      </c>
    </row>
    <row r="22" spans="2:17" ht="15.6" x14ac:dyDescent="0.3">
      <c r="B22" s="37" t="s">
        <v>47</v>
      </c>
      <c r="C22" s="25"/>
      <c r="D22" s="25"/>
      <c r="E22" s="26"/>
      <c r="F22" s="27"/>
      <c r="G22" s="27"/>
      <c r="H22" s="27"/>
      <c r="I22" s="27"/>
      <c r="J22" s="28"/>
      <c r="K22" s="38"/>
      <c r="L22" s="13"/>
      <c r="N22" s="8" t="s">
        <v>66</v>
      </c>
      <c r="O22" s="15">
        <v>45</v>
      </c>
    </row>
    <row r="23" spans="2:17" ht="15.6" x14ac:dyDescent="0.3">
      <c r="B23" s="37" t="s">
        <v>28</v>
      </c>
      <c r="C23" s="25" t="s">
        <v>42</v>
      </c>
      <c r="D23" s="25">
        <v>40</v>
      </c>
      <c r="E23" s="26">
        <f>(D23*Q16)+(I23*O23)</f>
        <v>752.4</v>
      </c>
      <c r="F23" s="27" t="s">
        <v>24</v>
      </c>
      <c r="G23" s="27">
        <v>1</v>
      </c>
      <c r="H23" s="27">
        <f>3*8</f>
        <v>24</v>
      </c>
      <c r="I23" s="27">
        <v>2</v>
      </c>
      <c r="J23" s="28">
        <f>(H23*Q16)+(I23*O23)</f>
        <v>452.4</v>
      </c>
      <c r="K23" s="38" t="s">
        <v>31</v>
      </c>
      <c r="L23" s="13"/>
      <c r="N23" s="8" t="s">
        <v>67</v>
      </c>
      <c r="O23" s="15">
        <v>1.2</v>
      </c>
    </row>
    <row r="24" spans="2:17" ht="15.6" x14ac:dyDescent="0.3">
      <c r="B24" s="37" t="s">
        <v>32</v>
      </c>
      <c r="C24" s="25" t="s">
        <v>48</v>
      </c>
      <c r="D24" s="25">
        <f>18*8</f>
        <v>144</v>
      </c>
      <c r="E24" s="26">
        <v>320</v>
      </c>
      <c r="F24" s="27" t="s">
        <v>49</v>
      </c>
      <c r="G24" s="27">
        <v>0</v>
      </c>
      <c r="H24" s="27">
        <f>12*8</f>
        <v>96</v>
      </c>
      <c r="I24" s="27">
        <v>80</v>
      </c>
      <c r="J24" s="28">
        <f>I24*O24</f>
        <v>320</v>
      </c>
      <c r="K24" s="38"/>
      <c r="L24" s="13"/>
      <c r="N24" s="8" t="s">
        <v>70</v>
      </c>
      <c r="O24" s="15">
        <v>4</v>
      </c>
    </row>
    <row r="25" spans="2:17" x14ac:dyDescent="0.3">
      <c r="B25" s="37" t="s">
        <v>35</v>
      </c>
      <c r="C25" s="25" t="s">
        <v>50</v>
      </c>
      <c r="D25" s="25">
        <v>6</v>
      </c>
      <c r="E25" s="26">
        <f>D25*O21</f>
        <v>270</v>
      </c>
      <c r="F25" s="27" t="s">
        <v>51</v>
      </c>
      <c r="G25" s="27">
        <v>0</v>
      </c>
      <c r="H25" s="27">
        <v>8</v>
      </c>
      <c r="I25" s="27"/>
      <c r="J25" s="28">
        <f>H25*O21</f>
        <v>360</v>
      </c>
      <c r="K25" s="38" t="s">
        <v>38</v>
      </c>
      <c r="L25" s="13"/>
    </row>
    <row r="26" spans="2:17" x14ac:dyDescent="0.3">
      <c r="B26" s="37" t="s">
        <v>39</v>
      </c>
      <c r="C26" s="25" t="s">
        <v>45</v>
      </c>
      <c r="D26" s="25">
        <v>8</v>
      </c>
      <c r="E26" s="26">
        <f>D26*O22</f>
        <v>360</v>
      </c>
      <c r="F26" s="27" t="s">
        <v>23</v>
      </c>
      <c r="G26" s="27">
        <v>0</v>
      </c>
      <c r="H26" s="27">
        <v>16</v>
      </c>
      <c r="I26" s="27"/>
      <c r="J26" s="28">
        <f>H26*O22</f>
        <v>720</v>
      </c>
      <c r="K26" s="38" t="s">
        <v>38</v>
      </c>
      <c r="L26" s="13"/>
    </row>
    <row r="27" spans="2:17" x14ac:dyDescent="0.3">
      <c r="B27" s="35" t="s">
        <v>52</v>
      </c>
      <c r="C27" s="19" t="s">
        <v>23</v>
      </c>
      <c r="D27" s="19">
        <v>16</v>
      </c>
      <c r="E27" s="29">
        <f>D27*Q17</f>
        <v>300</v>
      </c>
      <c r="F27" s="20" t="s">
        <v>23</v>
      </c>
      <c r="G27" s="20"/>
      <c r="H27" s="20">
        <v>16</v>
      </c>
      <c r="I27" s="20"/>
      <c r="J27" s="30">
        <f>H27*Q17</f>
        <v>300</v>
      </c>
      <c r="K27" s="39" t="s">
        <v>53</v>
      </c>
      <c r="L27" s="11"/>
    </row>
    <row r="28" spans="2:17" x14ac:dyDescent="0.3">
      <c r="B28" s="35" t="s">
        <v>3</v>
      </c>
      <c r="C28" s="19" t="s">
        <v>23</v>
      </c>
      <c r="D28" s="19">
        <v>16</v>
      </c>
      <c r="E28" s="29">
        <f>D28*Q17</f>
        <v>300</v>
      </c>
      <c r="F28" s="20" t="s">
        <v>54</v>
      </c>
      <c r="G28" s="20"/>
      <c r="H28" s="20">
        <v>32</v>
      </c>
      <c r="I28" s="20"/>
      <c r="J28" s="30">
        <f>H28*Q17</f>
        <v>600</v>
      </c>
      <c r="K28" s="39" t="s">
        <v>53</v>
      </c>
      <c r="L28" s="11"/>
    </row>
    <row r="29" spans="2:17" x14ac:dyDescent="0.3">
      <c r="B29" s="35" t="s">
        <v>4</v>
      </c>
      <c r="C29" s="19" t="s">
        <v>23</v>
      </c>
      <c r="D29" s="19">
        <v>16</v>
      </c>
      <c r="E29" s="29">
        <f>D29*Q17</f>
        <v>300</v>
      </c>
      <c r="F29" s="20" t="s">
        <v>54</v>
      </c>
      <c r="G29" s="20"/>
      <c r="H29" s="20">
        <v>32</v>
      </c>
      <c r="I29" s="20"/>
      <c r="J29" s="30">
        <f>H29*Q17</f>
        <v>600</v>
      </c>
      <c r="K29" s="39" t="s">
        <v>53</v>
      </c>
      <c r="L29" s="11"/>
    </row>
    <row r="30" spans="2:17" ht="15" thickBot="1" x14ac:dyDescent="0.35">
      <c r="B30" s="44" t="s">
        <v>55</v>
      </c>
      <c r="C30" s="45" t="s">
        <v>56</v>
      </c>
      <c r="D30" s="45"/>
      <c r="E30" s="46"/>
      <c r="F30" s="47"/>
      <c r="G30" s="47"/>
      <c r="H30" s="47"/>
      <c r="I30" s="47"/>
      <c r="J30" s="48"/>
      <c r="K30" s="49"/>
      <c r="L30" s="11"/>
    </row>
    <row r="31" spans="2:17" x14ac:dyDescent="0.3">
      <c r="B31" s="16"/>
      <c r="C31" s="32" t="s">
        <v>79</v>
      </c>
      <c r="D31" s="32" t="s">
        <v>80</v>
      </c>
      <c r="E31" s="32"/>
      <c r="F31" s="33" t="s">
        <v>79</v>
      </c>
      <c r="G31" s="33" t="s">
        <v>80</v>
      </c>
      <c r="H31" s="33" t="s">
        <v>80</v>
      </c>
      <c r="I31" s="33"/>
      <c r="J31" s="33"/>
      <c r="K31" s="50"/>
    </row>
    <row r="32" spans="2:17" ht="15" thickBot="1" x14ac:dyDescent="0.35">
      <c r="B32" s="40" t="s">
        <v>78</v>
      </c>
      <c r="C32" s="41">
        <f>D32/8</f>
        <v>84.375</v>
      </c>
      <c r="D32" s="41">
        <v>675</v>
      </c>
      <c r="E32" s="42">
        <f>SUM(E8:E29)</f>
        <v>8742.1999999999989</v>
      </c>
      <c r="F32" s="51">
        <f>(H32+G32)/8</f>
        <v>86.875</v>
      </c>
      <c r="G32" s="51">
        <f>4*8</f>
        <v>32</v>
      </c>
      <c r="H32" s="43">
        <v>663</v>
      </c>
      <c r="I32" s="51"/>
      <c r="J32" s="52">
        <f>SUM(J8:J29)+(G32*Q18)</f>
        <v>11652.199999999999</v>
      </c>
      <c r="K32" s="53"/>
      <c r="L32" s="1"/>
    </row>
    <row r="33" spans="2:10" ht="15" thickBot="1" x14ac:dyDescent="0.35">
      <c r="E33" s="14"/>
      <c r="J33" s="14"/>
    </row>
    <row r="34" spans="2:10" x14ac:dyDescent="0.3">
      <c r="B34" s="60" t="s">
        <v>6</v>
      </c>
      <c r="C34" s="64">
        <f>+C32</f>
        <v>84.375</v>
      </c>
      <c r="D34" s="65"/>
      <c r="E34" s="65"/>
      <c r="F34" s="65"/>
      <c r="G34" s="62">
        <v>45217</v>
      </c>
    </row>
    <row r="35" spans="2:10" ht="15" thickBot="1" x14ac:dyDescent="0.35">
      <c r="B35" s="61" t="s">
        <v>7</v>
      </c>
      <c r="C35" s="66">
        <f>+F32</f>
        <v>86.875</v>
      </c>
      <c r="D35" s="67"/>
      <c r="E35" s="67"/>
      <c r="F35" s="67"/>
      <c r="G35" s="63">
        <v>45219</v>
      </c>
    </row>
    <row r="36" spans="2:10" x14ac:dyDescent="0.3">
      <c r="B36" s="17" t="s">
        <v>8</v>
      </c>
      <c r="C36" s="68">
        <f>+E32</f>
        <v>8742.1999999999989</v>
      </c>
      <c r="D36" s="68"/>
      <c r="E36" s="68"/>
      <c r="F36" s="69"/>
    </row>
    <row r="37" spans="2:10" x14ac:dyDescent="0.3">
      <c r="B37" s="17" t="s">
        <v>9</v>
      </c>
      <c r="C37" s="70">
        <f>+J32</f>
        <v>11652.199999999999</v>
      </c>
      <c r="D37" s="70"/>
      <c r="E37" s="70"/>
      <c r="F37" s="71"/>
    </row>
    <row r="38" spans="2:10" ht="15" thickBot="1" x14ac:dyDescent="0.35">
      <c r="B38" s="18" t="s">
        <v>10</v>
      </c>
      <c r="C38" s="67" t="s">
        <v>77</v>
      </c>
      <c r="D38" s="67"/>
      <c r="E38" s="67"/>
      <c r="F38" s="72"/>
    </row>
  </sheetData>
  <mergeCells count="5">
    <mergeCell ref="C34:F34"/>
    <mergeCell ref="C35:F35"/>
    <mergeCell ref="C36:F36"/>
    <mergeCell ref="C37:F37"/>
    <mergeCell ref="C38:F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2024-12-09T07:27:24Z</dcterms:modified>
</cp:coreProperties>
</file>