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ameb\Desktop\"/>
    </mc:Choice>
  </mc:AlternateContent>
  <xr:revisionPtr revIDLastSave="0" documentId="13_ncr:1_{DE45DE6B-4830-4FA1-A9BA-E4A47B2A3688}" xr6:coauthVersionLast="47" xr6:coauthVersionMax="47" xr10:uidLastSave="{00000000-0000-0000-0000-000000000000}"/>
  <bookViews>
    <workbookView xWindow="-108" yWindow="-108" windowWidth="23256" windowHeight="12456" tabRatio="798" activeTab="5" xr2:uid="{00000000-000D-0000-FFFF-FFFF00000000}"/>
  </bookViews>
  <sheets>
    <sheet name="Görevler" sheetId="1" r:id="rId1"/>
    <sheet name="Sabitler" sheetId="2" r:id="rId2"/>
    <sheet name="Gerçekleşen Gantt" sheetId="3" r:id="rId3"/>
    <sheet name="Gerçekleşen Çalışma Takvimi" sheetId="4" r:id="rId4"/>
    <sheet name="GerçekleşenÇalışma Takvimi Özet" sheetId="7" r:id="rId5"/>
    <sheet name="Gerçekleşen Görevler" sheetId="8" r:id="rId6"/>
  </sheets>
  <definedNames>
    <definedName name="_xlnm._FilterDatabase" localSheetId="3" hidden="1">'Gerçekleşen Çalışma Takvimi'!$A$1:$H$1</definedName>
  </definedNames>
  <calcPr calcId="191029"/>
  <pivotCaches>
    <pivotCache cacheId="1" r:id="rId7"/>
  </pivotCaches>
</workbook>
</file>

<file path=xl/calcChain.xml><?xml version="1.0" encoding="utf-8"?>
<calcChain xmlns="http://schemas.openxmlformats.org/spreadsheetml/2006/main">
  <c r="O22" i="8" l="1"/>
  <c r="P22" i="8" s="1"/>
  <c r="O21" i="8"/>
  <c r="P21" i="8" s="1"/>
  <c r="O17" i="8"/>
  <c r="P17" i="8" s="1"/>
  <c r="O16" i="8"/>
  <c r="P16" i="8" s="1"/>
  <c r="O12" i="8"/>
  <c r="P12" i="8" s="1"/>
  <c r="O11" i="8"/>
  <c r="P11" i="8" s="1"/>
  <c r="L22" i="8" l="1"/>
  <c r="L21" i="8"/>
  <c r="L17" i="8"/>
  <c r="L16" i="8"/>
  <c r="L12" i="8"/>
  <c r="L11" i="8"/>
  <c r="I20" i="8" l="1"/>
  <c r="J20" i="8" s="1"/>
  <c r="I19" i="8"/>
  <c r="J19" i="8" s="1"/>
  <c r="I15" i="8"/>
  <c r="J15" i="8" s="1"/>
  <c r="I14" i="8"/>
  <c r="J14" i="8" s="1"/>
  <c r="I10" i="8"/>
  <c r="J10" i="8" s="1"/>
  <c r="I9" i="8"/>
  <c r="J9" i="8" s="1"/>
  <c r="F92" i="4"/>
  <c r="H92" i="4" s="1"/>
  <c r="G92" i="4"/>
  <c r="F87" i="4"/>
  <c r="H87" i="4" s="1"/>
  <c r="G87" i="4"/>
  <c r="F84" i="4"/>
  <c r="H84" i="4"/>
  <c r="G84" i="4"/>
  <c r="F81" i="4"/>
  <c r="H81" i="4" s="1"/>
  <c r="G81" i="4"/>
  <c r="F79" i="4"/>
  <c r="H79" i="4" s="1"/>
  <c r="G79" i="4"/>
  <c r="F66" i="4"/>
  <c r="H66" i="4" s="1"/>
  <c r="G66" i="4"/>
  <c r="G62" i="4"/>
  <c r="F62" i="4"/>
  <c r="H62" i="4" s="1"/>
  <c r="F63" i="4"/>
  <c r="F59" i="4"/>
  <c r="H59" i="4" s="1"/>
  <c r="G59" i="4"/>
  <c r="F58" i="4"/>
  <c r="H58" i="4" s="1"/>
  <c r="G58" i="4"/>
  <c r="F46" i="4"/>
  <c r="H46" i="4" s="1"/>
  <c r="G46" i="4"/>
  <c r="F40" i="4"/>
  <c r="H40" i="4" s="1"/>
  <c r="G40" i="4"/>
  <c r="F36" i="4"/>
  <c r="H36" i="4" s="1"/>
  <c r="G36" i="4"/>
  <c r="C25" i="8"/>
  <c r="E25" i="8" s="1"/>
  <c r="C24" i="8"/>
  <c r="F24" i="8" s="1"/>
  <c r="C23" i="8"/>
  <c r="F23" i="8" s="1"/>
  <c r="C22" i="8"/>
  <c r="F22" i="8" s="1"/>
  <c r="C21" i="8"/>
  <c r="F21" i="8" s="1"/>
  <c r="C20" i="8"/>
  <c r="F20" i="8" s="1"/>
  <c r="C19" i="8"/>
  <c r="E19" i="8" s="1"/>
  <c r="C17" i="8"/>
  <c r="F17" i="8" s="1"/>
  <c r="C16" i="8"/>
  <c r="F16" i="8" s="1"/>
  <c r="C15" i="8"/>
  <c r="E15" i="8" s="1"/>
  <c r="C14" i="8"/>
  <c r="F14" i="8" s="1"/>
  <c r="C12" i="8"/>
  <c r="E12" i="8" s="1"/>
  <c r="C11" i="8"/>
  <c r="E11" i="8" s="1"/>
  <c r="C10" i="8"/>
  <c r="F10" i="8" s="1"/>
  <c r="C9" i="8"/>
  <c r="E9" i="8" s="1"/>
  <c r="C6" i="8"/>
  <c r="F6" i="8" s="1"/>
  <c r="C5" i="8"/>
  <c r="E5" i="8" s="1"/>
  <c r="C4" i="8"/>
  <c r="F4" i="8" s="1"/>
  <c r="E24" i="8" l="1"/>
  <c r="F5" i="8"/>
  <c r="F15" i="8"/>
  <c r="E10" i="8"/>
  <c r="E23" i="8"/>
  <c r="F9" i="8"/>
  <c r="F19" i="8"/>
  <c r="E14" i="8"/>
  <c r="E22" i="8"/>
  <c r="F12" i="8"/>
  <c r="F25" i="8"/>
  <c r="E17" i="8"/>
  <c r="E21" i="8"/>
  <c r="F11" i="8"/>
  <c r="E16" i="8"/>
  <c r="E20" i="8"/>
  <c r="E4" i="8"/>
  <c r="E6" i="8"/>
  <c r="J28" i="8"/>
  <c r="E6" i="2"/>
  <c r="E3" i="2"/>
  <c r="E2" i="2"/>
  <c r="C24" i="1"/>
  <c r="C25" i="1"/>
  <c r="C23" i="1"/>
  <c r="C20" i="1"/>
  <c r="C21" i="1"/>
  <c r="C22" i="1"/>
  <c r="C19" i="1"/>
  <c r="C15" i="1"/>
  <c r="C16" i="1"/>
  <c r="C17" i="1"/>
  <c r="C14" i="1"/>
  <c r="C10" i="1"/>
  <c r="C11" i="1"/>
  <c r="C12" i="1"/>
  <c r="C9" i="1"/>
  <c r="C5" i="1"/>
  <c r="C6" i="1"/>
  <c r="C4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7" i="4"/>
  <c r="G38" i="4"/>
  <c r="G39" i="4"/>
  <c r="G41" i="4"/>
  <c r="G42" i="4"/>
  <c r="G43" i="4"/>
  <c r="G44" i="4"/>
  <c r="G45" i="4"/>
  <c r="G47" i="4"/>
  <c r="G48" i="4"/>
  <c r="G49" i="4"/>
  <c r="G50" i="4"/>
  <c r="G51" i="4"/>
  <c r="G52" i="4"/>
  <c r="G53" i="4"/>
  <c r="G54" i="4"/>
  <c r="G55" i="4"/>
  <c r="G56" i="4"/>
  <c r="G57" i="4"/>
  <c r="G60" i="4"/>
  <c r="G61" i="4"/>
  <c r="G63" i="4"/>
  <c r="G64" i="4"/>
  <c r="G65" i="4"/>
  <c r="G67" i="4"/>
  <c r="G68" i="4"/>
  <c r="G69" i="4"/>
  <c r="G70" i="4"/>
  <c r="G71" i="4"/>
  <c r="G72" i="4"/>
  <c r="G73" i="4"/>
  <c r="G74" i="4"/>
  <c r="G75" i="4"/>
  <c r="G76" i="4"/>
  <c r="G77" i="4"/>
  <c r="G78" i="4"/>
  <c r="G80" i="4"/>
  <c r="G82" i="4"/>
  <c r="G83" i="4"/>
  <c r="G85" i="4"/>
  <c r="G86" i="4"/>
  <c r="G88" i="4"/>
  <c r="G89" i="4"/>
  <c r="G90" i="4"/>
  <c r="G91" i="4"/>
  <c r="G93" i="4"/>
  <c r="G94" i="4"/>
  <c r="G95" i="4"/>
  <c r="G96" i="4"/>
  <c r="G2" i="4"/>
  <c r="F2" i="4"/>
  <c r="H2" i="4" s="1"/>
  <c r="F3" i="4"/>
  <c r="H3" i="4" s="1"/>
  <c r="F4" i="4"/>
  <c r="H4" i="4" s="1"/>
  <c r="F5" i="4"/>
  <c r="H5" i="4" s="1"/>
  <c r="F6" i="4"/>
  <c r="H6" i="4" s="1"/>
  <c r="F7" i="4"/>
  <c r="H7" i="4" s="1"/>
  <c r="F8" i="4"/>
  <c r="H8" i="4" s="1"/>
  <c r="F9" i="4"/>
  <c r="H9" i="4" s="1"/>
  <c r="F10" i="4"/>
  <c r="H10" i="4" s="1"/>
  <c r="F11" i="4"/>
  <c r="H11" i="4" s="1"/>
  <c r="F12" i="4"/>
  <c r="H12" i="4" s="1"/>
  <c r="F13" i="4"/>
  <c r="H13" i="4" s="1"/>
  <c r="F14" i="4"/>
  <c r="H14" i="4" s="1"/>
  <c r="F15" i="4"/>
  <c r="H15" i="4" s="1"/>
  <c r="F16" i="4"/>
  <c r="H16" i="4" s="1"/>
  <c r="F17" i="4"/>
  <c r="H17" i="4" s="1"/>
  <c r="F18" i="4"/>
  <c r="H18" i="4" s="1"/>
  <c r="F19" i="4"/>
  <c r="H19" i="4" s="1"/>
  <c r="F20" i="4"/>
  <c r="H20" i="4" s="1"/>
  <c r="F21" i="4"/>
  <c r="H21" i="4" s="1"/>
  <c r="F22" i="4"/>
  <c r="H22" i="4" s="1"/>
  <c r="F23" i="4"/>
  <c r="H23" i="4" s="1"/>
  <c r="F24" i="4"/>
  <c r="H24" i="4" s="1"/>
  <c r="F25" i="4"/>
  <c r="H25" i="4" s="1"/>
  <c r="F26" i="4"/>
  <c r="H26" i="4" s="1"/>
  <c r="F27" i="4"/>
  <c r="H27" i="4" s="1"/>
  <c r="F28" i="4"/>
  <c r="H28" i="4" s="1"/>
  <c r="F29" i="4"/>
  <c r="H29" i="4" s="1"/>
  <c r="F30" i="4"/>
  <c r="H30" i="4" s="1"/>
  <c r="F31" i="4"/>
  <c r="H31" i="4" s="1"/>
  <c r="F32" i="4"/>
  <c r="H32" i="4" s="1"/>
  <c r="F33" i="4"/>
  <c r="H33" i="4" s="1"/>
  <c r="F34" i="4"/>
  <c r="H34" i="4" s="1"/>
  <c r="F35" i="4"/>
  <c r="H35" i="4" s="1"/>
  <c r="F37" i="4"/>
  <c r="H37" i="4" s="1"/>
  <c r="F38" i="4"/>
  <c r="H38" i="4" s="1"/>
  <c r="F39" i="4"/>
  <c r="H39" i="4" s="1"/>
  <c r="F41" i="4"/>
  <c r="H41" i="4" s="1"/>
  <c r="F42" i="4"/>
  <c r="H42" i="4" s="1"/>
  <c r="F43" i="4"/>
  <c r="H43" i="4" s="1"/>
  <c r="F44" i="4"/>
  <c r="H44" i="4" s="1"/>
  <c r="F45" i="4"/>
  <c r="H45" i="4" s="1"/>
  <c r="F47" i="4"/>
  <c r="H47" i="4" s="1"/>
  <c r="F48" i="4"/>
  <c r="H48" i="4" s="1"/>
  <c r="F49" i="4"/>
  <c r="H49" i="4" s="1"/>
  <c r="F50" i="4"/>
  <c r="H50" i="4" s="1"/>
  <c r="F51" i="4"/>
  <c r="H51" i="4" s="1"/>
  <c r="F52" i="4"/>
  <c r="H52" i="4" s="1"/>
  <c r="F53" i="4"/>
  <c r="H53" i="4" s="1"/>
  <c r="F54" i="4"/>
  <c r="H54" i="4" s="1"/>
  <c r="F55" i="4"/>
  <c r="H55" i="4" s="1"/>
  <c r="F56" i="4"/>
  <c r="H56" i="4" s="1"/>
  <c r="F57" i="4"/>
  <c r="H57" i="4" s="1"/>
  <c r="F60" i="4"/>
  <c r="H60" i="4" s="1"/>
  <c r="F61" i="4"/>
  <c r="H61" i="4" s="1"/>
  <c r="H63" i="4"/>
  <c r="F64" i="4"/>
  <c r="H64" i="4" s="1"/>
  <c r="F65" i="4"/>
  <c r="H65" i="4" s="1"/>
  <c r="F67" i="4"/>
  <c r="H67" i="4" s="1"/>
  <c r="F68" i="4"/>
  <c r="H68" i="4" s="1"/>
  <c r="F69" i="4"/>
  <c r="H69" i="4" s="1"/>
  <c r="F70" i="4"/>
  <c r="H70" i="4" s="1"/>
  <c r="F71" i="4"/>
  <c r="H71" i="4" s="1"/>
  <c r="F72" i="4"/>
  <c r="H72" i="4" s="1"/>
  <c r="F73" i="4"/>
  <c r="H73" i="4" s="1"/>
  <c r="F74" i="4"/>
  <c r="H74" i="4" s="1"/>
  <c r="F75" i="4"/>
  <c r="H75" i="4" s="1"/>
  <c r="F76" i="4"/>
  <c r="H76" i="4" s="1"/>
  <c r="F77" i="4"/>
  <c r="H77" i="4" s="1"/>
  <c r="F78" i="4"/>
  <c r="H78" i="4" s="1"/>
  <c r="F80" i="4"/>
  <c r="H80" i="4" s="1"/>
  <c r="F82" i="4"/>
  <c r="H82" i="4" s="1"/>
  <c r="F83" i="4"/>
  <c r="H83" i="4" s="1"/>
  <c r="F85" i="4"/>
  <c r="H85" i="4" s="1"/>
  <c r="F86" i="4"/>
  <c r="H86" i="4" s="1"/>
  <c r="F88" i="4"/>
  <c r="H88" i="4" s="1"/>
  <c r="F89" i="4"/>
  <c r="H89" i="4" s="1"/>
  <c r="F90" i="4"/>
  <c r="H90" i="4" s="1"/>
  <c r="F91" i="4"/>
  <c r="H91" i="4" s="1"/>
  <c r="F93" i="4"/>
  <c r="H93" i="4" s="1"/>
  <c r="F94" i="4"/>
  <c r="H94" i="4" s="1"/>
  <c r="F95" i="4"/>
  <c r="H95" i="4" s="1"/>
  <c r="F96" i="4"/>
  <c r="H96" i="4" s="1"/>
  <c r="B5" i="3"/>
  <c r="B6" i="3" s="1"/>
  <c r="G4" i="8" s="1"/>
  <c r="C5" i="3"/>
  <c r="C6" i="3" s="1"/>
  <c r="G5" i="8" s="1"/>
  <c r="D5" i="3"/>
  <c r="D6" i="3" s="1"/>
  <c r="G6" i="8" s="1"/>
  <c r="E5" i="3"/>
  <c r="E6" i="3" s="1"/>
  <c r="G9" i="8" s="1"/>
  <c r="F5" i="3"/>
  <c r="F6" i="3" s="1"/>
  <c r="G10" i="8" s="1"/>
  <c r="G5" i="3"/>
  <c r="G6" i="3" s="1"/>
  <c r="G11" i="8" s="1"/>
  <c r="M11" i="8" s="1"/>
  <c r="Q11" i="8" s="1"/>
  <c r="H5" i="3"/>
  <c r="H6" i="3" s="1"/>
  <c r="G12" i="8" s="1"/>
  <c r="M12" i="8" s="1"/>
  <c r="Q12" i="8" s="1"/>
  <c r="I5" i="3"/>
  <c r="I6" i="3" s="1"/>
  <c r="G14" i="8" s="1"/>
  <c r="J5" i="3"/>
  <c r="J6" i="3" s="1"/>
  <c r="G15" i="8" s="1"/>
  <c r="K5" i="3"/>
  <c r="K6" i="3" s="1"/>
  <c r="G16" i="8" s="1"/>
  <c r="M16" i="8" s="1"/>
  <c r="Q16" i="8" s="1"/>
  <c r="L5" i="3"/>
  <c r="L6" i="3" s="1"/>
  <c r="G17" i="8" s="1"/>
  <c r="M17" i="8" s="1"/>
  <c r="Q17" i="8" s="1"/>
  <c r="M5" i="3"/>
  <c r="M6" i="3" s="1"/>
  <c r="G19" i="8" s="1"/>
  <c r="N5" i="3"/>
  <c r="N6" i="3" s="1"/>
  <c r="G20" i="8" s="1"/>
  <c r="O5" i="3"/>
  <c r="O6" i="3" s="1"/>
  <c r="G21" i="8" s="1"/>
  <c r="M21" i="8" s="1"/>
  <c r="Q21" i="8" s="1"/>
  <c r="P5" i="3"/>
  <c r="P6" i="3" s="1"/>
  <c r="G22" i="8" s="1"/>
  <c r="M22" i="8" s="1"/>
  <c r="Q22" i="8" s="1"/>
  <c r="Q5" i="3"/>
  <c r="Q6" i="3" s="1"/>
  <c r="G23" i="8" s="1"/>
  <c r="R5" i="3"/>
  <c r="R6" i="3" s="1"/>
  <c r="G24" i="8" s="1"/>
  <c r="S5" i="3"/>
  <c r="S6" i="3" s="1"/>
  <c r="G25" i="8" s="1"/>
  <c r="K3" i="2"/>
  <c r="K2" i="2"/>
  <c r="E1" i="3" l="1"/>
  <c r="A26" i="4"/>
  <c r="A21" i="4"/>
  <c r="A22" i="4"/>
  <c r="A23" i="4"/>
  <c r="A24" i="4"/>
  <c r="A25" i="4"/>
  <c r="G1" i="3"/>
  <c r="A36" i="4"/>
  <c r="A35" i="4"/>
  <c r="R1" i="3"/>
  <c r="R7" i="3" s="1"/>
  <c r="A91" i="4"/>
  <c r="A87" i="4"/>
  <c r="A89" i="4"/>
  <c r="A90" i="4"/>
  <c r="A88" i="4"/>
  <c r="S1" i="3"/>
  <c r="A93" i="4"/>
  <c r="A94" i="4"/>
  <c r="A95" i="4"/>
  <c r="A96" i="4"/>
  <c r="A92" i="4"/>
  <c r="F1" i="3"/>
  <c r="F8" i="3" s="1"/>
  <c r="A28" i="4"/>
  <c r="A30" i="4"/>
  <c r="A31" i="4"/>
  <c r="A29" i="4"/>
  <c r="A32" i="4"/>
  <c r="A33" i="4"/>
  <c r="A27" i="4"/>
  <c r="A34" i="4"/>
  <c r="O19" i="8"/>
  <c r="P19" i="8" s="1"/>
  <c r="O14" i="8"/>
  <c r="P14" i="8" s="1"/>
  <c r="O9" i="8"/>
  <c r="P9" i="8" s="1"/>
  <c r="F2" i="2"/>
  <c r="H1" i="3"/>
  <c r="H8" i="3" s="1"/>
  <c r="A37" i="4"/>
  <c r="A38" i="4"/>
  <c r="A39" i="4"/>
  <c r="A40" i="4"/>
  <c r="I1" i="3"/>
  <c r="A42" i="4"/>
  <c r="A43" i="4"/>
  <c r="A44" i="4"/>
  <c r="A45" i="4"/>
  <c r="A46" i="4"/>
  <c r="A41" i="4"/>
  <c r="O25" i="8"/>
  <c r="P25" i="8" s="1"/>
  <c r="O24" i="8"/>
  <c r="P24" i="8" s="1"/>
  <c r="O23" i="8"/>
  <c r="P23" i="8" s="1"/>
  <c r="F3" i="2"/>
  <c r="L1" i="3"/>
  <c r="A61" i="4"/>
  <c r="A60" i="4"/>
  <c r="O4" i="8"/>
  <c r="P4" i="8" s="1"/>
  <c r="O6" i="8"/>
  <c r="P6" i="8" s="1"/>
  <c r="O5" i="8"/>
  <c r="P5" i="8" s="1"/>
  <c r="F6" i="2"/>
  <c r="J1" i="3"/>
  <c r="A49" i="4"/>
  <c r="A50" i="4"/>
  <c r="A51" i="4"/>
  <c r="A48" i="4"/>
  <c r="A52" i="4"/>
  <c r="A57" i="4"/>
  <c r="A47" i="4"/>
  <c r="A53" i="4"/>
  <c r="A54" i="4"/>
  <c r="A55" i="4"/>
  <c r="A56" i="4"/>
  <c r="K1" i="3"/>
  <c r="K7" i="3" s="1"/>
  <c r="A58" i="4"/>
  <c r="A59" i="4"/>
  <c r="B1" i="3"/>
  <c r="A4" i="4"/>
  <c r="A6" i="4"/>
  <c r="A7" i="4"/>
  <c r="A2" i="4"/>
  <c r="A5" i="4"/>
  <c r="A8" i="4"/>
  <c r="A14" i="4"/>
  <c r="A9" i="4"/>
  <c r="A3" i="4"/>
  <c r="A15" i="4"/>
  <c r="A10" i="4"/>
  <c r="A11" i="4"/>
  <c r="A12" i="4"/>
  <c r="A13" i="4"/>
  <c r="P1" i="3"/>
  <c r="P7" i="3" s="1"/>
  <c r="A82" i="4"/>
  <c r="A81" i="4"/>
  <c r="A83" i="4"/>
  <c r="M1" i="3"/>
  <c r="A63" i="4"/>
  <c r="A64" i="4"/>
  <c r="A65" i="4"/>
  <c r="A62" i="4"/>
  <c r="D1" i="3"/>
  <c r="D7" i="3" s="1"/>
  <c r="A19" i="4"/>
  <c r="A20" i="4"/>
  <c r="O1" i="3"/>
  <c r="O8" i="3" s="1"/>
  <c r="A80" i="4"/>
  <c r="A79" i="4"/>
  <c r="C1" i="3"/>
  <c r="A16" i="4"/>
  <c r="A18" i="4"/>
  <c r="A17" i="4"/>
  <c r="N1" i="3"/>
  <c r="N7" i="3" s="1"/>
  <c r="A68" i="4"/>
  <c r="A70" i="4"/>
  <c r="A71" i="4"/>
  <c r="A77" i="4"/>
  <c r="A69" i="4"/>
  <c r="A72" i="4"/>
  <c r="A73" i="4"/>
  <c r="A67" i="4"/>
  <c r="A74" i="4"/>
  <c r="A75" i="4"/>
  <c r="A76" i="4"/>
  <c r="A78" i="4"/>
  <c r="A66" i="4"/>
  <c r="Q1" i="3"/>
  <c r="Q7" i="3" s="1"/>
  <c r="A85" i="4"/>
  <c r="A86" i="4"/>
  <c r="A84" i="4"/>
  <c r="G28" i="8"/>
  <c r="D28" i="8" s="1"/>
  <c r="J7" i="3"/>
  <c r="M8" i="3"/>
  <c r="M7" i="3"/>
  <c r="D8" i="3"/>
  <c r="C8" i="3"/>
  <c r="C7" i="3"/>
  <c r="E8" i="3"/>
  <c r="S7" i="3"/>
  <c r="S8" i="3"/>
  <c r="B8" i="3"/>
  <c r="L8" i="3"/>
  <c r="H7" i="3"/>
  <c r="R8" i="3"/>
  <c r="P8" i="3"/>
  <c r="O7" i="3"/>
  <c r="L7" i="3"/>
  <c r="K8" i="3"/>
  <c r="J8" i="3"/>
  <c r="I7" i="3"/>
  <c r="I8" i="3"/>
  <c r="G7" i="3"/>
  <c r="G8" i="3"/>
  <c r="F7" i="3"/>
  <c r="E7" i="3"/>
  <c r="B7" i="3"/>
  <c r="N8" i="3" l="1"/>
  <c r="L9" i="8"/>
  <c r="M9" i="8" s="1"/>
  <c r="Q9" i="8" s="1"/>
  <c r="L14" i="8"/>
  <c r="M14" i="8" s="1"/>
  <c r="Q14" i="8" s="1"/>
  <c r="L19" i="8"/>
  <c r="M19" i="8" s="1"/>
  <c r="Q19" i="8" s="1"/>
  <c r="L5" i="8"/>
  <c r="M5" i="8" s="1"/>
  <c r="Q5" i="8" s="1"/>
  <c r="L6" i="8"/>
  <c r="M6" i="8" s="1"/>
  <c r="Q6" i="8" s="1"/>
  <c r="L4" i="8"/>
  <c r="M4" i="8" s="1"/>
  <c r="P28" i="8"/>
  <c r="Q8" i="3"/>
  <c r="L25" i="8"/>
  <c r="M25" i="8" s="1"/>
  <c r="Q25" i="8" s="1"/>
  <c r="L24" i="8"/>
  <c r="M24" i="8" s="1"/>
  <c r="Q24" i="8" s="1"/>
  <c r="L23" i="8"/>
  <c r="M23" i="8" s="1"/>
  <c r="Q23" i="8" s="1"/>
  <c r="Q4" i="8" l="1"/>
  <c r="M28" i="8"/>
  <c r="Q28" i="8" s="1"/>
</calcChain>
</file>

<file path=xl/sharedStrings.xml><?xml version="1.0" encoding="utf-8"?>
<sst xmlns="http://schemas.openxmlformats.org/spreadsheetml/2006/main" count="278" uniqueCount="124">
  <si>
    <t>GÖREV</t>
  </si>
  <si>
    <t>Planlanan Süre</t>
  </si>
  <si>
    <t>Gerçekleşen Süre</t>
  </si>
  <si>
    <t>Erken/Geç Başlama</t>
  </si>
  <si>
    <t>Malzeme</t>
  </si>
  <si>
    <t>Kim Yapar?</t>
  </si>
  <si>
    <t>V10120 SIVAMA</t>
  </si>
  <si>
    <t xml:space="preserve">       Yüzeylerin Geliştirilmesi</t>
  </si>
  <si>
    <t>2w</t>
  </si>
  <si>
    <t>14d</t>
  </si>
  <si>
    <t>Tasarımcı</t>
  </si>
  <si>
    <t xml:space="preserve">       Yüzeylerin Analizi</t>
  </si>
  <si>
    <t>2d</t>
  </si>
  <si>
    <t>3d</t>
  </si>
  <si>
    <t xml:space="preserve">       Resimlendirme</t>
  </si>
  <si>
    <t xml:space="preserve">       Dişi</t>
  </si>
  <si>
    <t xml:space="preserve">          Strafor Model İmalatı</t>
  </si>
  <si>
    <t>1w</t>
  </si>
  <si>
    <t>6d</t>
  </si>
  <si>
    <t xml:space="preserve">          Döküm Temini</t>
  </si>
  <si>
    <t>10d</t>
  </si>
  <si>
    <t>8d</t>
  </si>
  <si>
    <t xml:space="preserve">          2 Boyutlu İşleme</t>
  </si>
  <si>
    <t>9h</t>
  </si>
  <si>
    <t>12h</t>
  </si>
  <si>
    <t xml:space="preserve">          3 Boyutlu İşleme</t>
  </si>
  <si>
    <t xml:space="preserve">       Erkek</t>
  </si>
  <si>
    <t>5d</t>
  </si>
  <si>
    <t>4h</t>
  </si>
  <si>
    <t>5h</t>
  </si>
  <si>
    <t>1d</t>
  </si>
  <si>
    <t>14h</t>
  </si>
  <si>
    <t xml:space="preserve">       Pot Çemberi</t>
  </si>
  <si>
    <t>18d</t>
  </si>
  <si>
    <t>12d</t>
  </si>
  <si>
    <t>6h</t>
  </si>
  <si>
    <t>8h</t>
  </si>
  <si>
    <t xml:space="preserve">   Montaj</t>
  </si>
  <si>
    <t>Montaj Ekibi</t>
  </si>
  <si>
    <t xml:space="preserve">   Alıştırma</t>
  </si>
  <si>
    <t>4d</t>
  </si>
  <si>
    <t xml:space="preserve">   Numune Çalışması</t>
  </si>
  <si>
    <t xml:space="preserve">   SON TARİH</t>
  </si>
  <si>
    <t>0d</t>
  </si>
  <si>
    <r>
      <t xml:space="preserve">   </t>
    </r>
    <r>
      <rPr>
        <b/>
        <sz val="9"/>
        <color theme="1"/>
        <rFont val="Tahoma"/>
        <family val="2"/>
        <charset val="162"/>
      </rPr>
      <t>Tasarım</t>
    </r>
  </si>
  <si>
    <r>
      <t xml:space="preserve">   </t>
    </r>
    <r>
      <rPr>
        <b/>
        <sz val="9"/>
        <color theme="1"/>
        <rFont val="Tahoma"/>
        <family val="2"/>
        <charset val="162"/>
      </rPr>
      <t>Kalıp İmalatı</t>
    </r>
  </si>
  <si>
    <t>Kaynak</t>
  </si>
  <si>
    <t>Tip</t>
  </si>
  <si>
    <t>Max. Units</t>
  </si>
  <si>
    <t>Standart Ücret</t>
  </si>
  <si>
    <t>Strafor Model Ekibi</t>
  </si>
  <si>
    <t>Work</t>
  </si>
  <si>
    <t>3.000,00 TL/mo</t>
  </si>
  <si>
    <t>CNC1</t>
  </si>
  <si>
    <t>45,00 TL/h</t>
  </si>
  <si>
    <t>CNC2</t>
  </si>
  <si>
    <t>Strafor Model İmalatı</t>
  </si>
  <si>
    <t>Material</t>
  </si>
  <si>
    <t>1,2 TL</t>
  </si>
  <si>
    <t>Döküm Temini</t>
  </si>
  <si>
    <t>4 TL</t>
  </si>
  <si>
    <t>Saat</t>
  </si>
  <si>
    <t>Gün</t>
  </si>
  <si>
    <t>1 Ay</t>
  </si>
  <si>
    <t>1 Hafta</t>
  </si>
  <si>
    <t>1 Gün</t>
  </si>
  <si>
    <t>Cumartesi Pazar günü çalışılmıyor.</t>
  </si>
  <si>
    <t>Miktar</t>
  </si>
  <si>
    <t>w</t>
  </si>
  <si>
    <t>d</t>
  </si>
  <si>
    <t>h</t>
  </si>
  <si>
    <t>m</t>
  </si>
  <si>
    <t>Kısa Kod</t>
  </si>
  <si>
    <t>1 Saat</t>
  </si>
  <si>
    <t>Süre</t>
  </si>
  <si>
    <t>Birim</t>
  </si>
  <si>
    <t>Başlangıç Tarihi</t>
  </si>
  <si>
    <t>Bitiş Tarihi</t>
  </si>
  <si>
    <t>Akşam</t>
  </si>
  <si>
    <t>Çalışma Saati</t>
  </si>
  <si>
    <t>Sabah</t>
  </si>
  <si>
    <t>Tarih</t>
  </si>
  <si>
    <t>Görev</t>
  </si>
  <si>
    <t>Row Labels</t>
  </si>
  <si>
    <t>Grand Total</t>
  </si>
  <si>
    <t>Min of Başlangıç Tarihi</t>
  </si>
  <si>
    <t>Max of Bitiş Tarihi</t>
  </si>
  <si>
    <t>GÖREV DETAYI</t>
  </si>
  <si>
    <t>GÖREV NO</t>
  </si>
  <si>
    <t>1 : Tasarım -&gt; Yüzeylerin Geliştirilmesi</t>
  </si>
  <si>
    <t>2 : Tasarım -&gt; Yüzeylerin Analizi</t>
  </si>
  <si>
    <t>3 : Tasarım -&gt; Resimlendirme</t>
  </si>
  <si>
    <t>4 : Kalıp İmalatı -&gt; Dişi -&gt; Strafor Model İmalatı</t>
  </si>
  <si>
    <t>5 : Kalıp İmalatı -&gt; Dişi -&gt; Döküm Temini</t>
  </si>
  <si>
    <t>6 : Kalıp İmalatı -&gt; Dişi -&gt; 2 Boyutlu İşleme</t>
  </si>
  <si>
    <t>7 : Kalıp İmalatı -&gt; Dişi -&gt; 3 Boyutlu İşleme</t>
  </si>
  <si>
    <t>8 : Kalıp İmalatı -&gt; Erkek -&gt; Strafor Model İmalatı</t>
  </si>
  <si>
    <t>9 : Kalıp İmalatı -&gt; Erkek -&gt; Döküm Temini</t>
  </si>
  <si>
    <t>10 : Kalıp İmalatı -&gt; Erkek -&gt; 2 Boyutlu İşleme</t>
  </si>
  <si>
    <t>11 : Kalıp İmalatı -&gt; Erkek -&gt; 3 Boyutlu İşleme</t>
  </si>
  <si>
    <t>12 : Kalıp İmalatı -&gt; Pot Çemberi -&gt; Strafor Model İmalatı</t>
  </si>
  <si>
    <t>13 : Kalıp İmalatı -&gt; Pot Çemberi -&gt; Döküm Temini</t>
  </si>
  <si>
    <t>14 : Kalıp İmalatı -&gt; Pot Çemberi -&gt; 2 Boyutlu İşleme</t>
  </si>
  <si>
    <t>15 : Kalıp İmalatı -&gt; Pot Çemberi -&gt; 3 Boyutlu İşleme</t>
  </si>
  <si>
    <t>16 : Montaj</t>
  </si>
  <si>
    <t>17 : Alıştırma</t>
  </si>
  <si>
    <t>18 : Numune Çalışması</t>
  </si>
  <si>
    <t>Birim Fiyat</t>
  </si>
  <si>
    <t>Malzeme Toplam Fiyatı</t>
  </si>
  <si>
    <t>Gerçekleşen Bitiş Tarihi</t>
  </si>
  <si>
    <t>Gerçekleşen Saat</t>
  </si>
  <si>
    <t>Gerçekleşen Maliyet</t>
  </si>
  <si>
    <t>GÜN</t>
  </si>
  <si>
    <t>SAAT</t>
  </si>
  <si>
    <r>
      <t xml:space="preserve">   </t>
    </r>
    <r>
      <rPr>
        <b/>
        <sz val="8"/>
        <color theme="1"/>
        <rFont val="Tahoma"/>
        <family val="2"/>
        <charset val="162"/>
      </rPr>
      <t>Tasarım</t>
    </r>
  </si>
  <si>
    <r>
      <t xml:space="preserve">   </t>
    </r>
    <r>
      <rPr>
        <b/>
        <sz val="8"/>
        <color theme="1"/>
        <rFont val="Tahoma"/>
        <family val="2"/>
        <charset val="162"/>
      </rPr>
      <t>Kalıp İmalatı</t>
    </r>
  </si>
  <si>
    <t>Gerçekleşen Baş. Tarihi</t>
  </si>
  <si>
    <t xml:space="preserve">   TOPLAM</t>
  </si>
  <si>
    <t>Toplam İşçilik  Fiyatı</t>
  </si>
  <si>
    <t>Günlük İşçilik Fiyatı</t>
  </si>
  <si>
    <t>Saatlik İşçilik 
Fiyatı</t>
  </si>
  <si>
    <t>Toplam İşçilik 
Fiyatı</t>
  </si>
  <si>
    <t>Günlük Ücret</t>
  </si>
  <si>
    <t>Saatlik Ücret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</si>
</sst>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hh:mm;@"/>
    <numFmt numFmtId="166" formatCode="&quot;₺&quot;#,##0"/>
    <numFmt numFmtId="167" formatCode="&quot;₺&quot;#,##0.0"/>
    <numFmt numFmtId="168" formatCode="&quot;₺&quot;#,##0.00"/>
  </numFmts>
  <fonts count="1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Tahoma"/>
      <family val="2"/>
      <charset val="162"/>
    </font>
    <font>
      <b/>
      <sz val="9"/>
      <color theme="1"/>
      <name val="Tahoma"/>
      <family val="2"/>
      <charset val="162"/>
    </font>
    <font>
      <sz val="9"/>
      <color theme="1"/>
      <name val="Tahoma"/>
      <family val="2"/>
      <charset val="162"/>
    </font>
    <font>
      <b/>
      <sz val="8"/>
      <color theme="1"/>
      <name val="Tahoma"/>
      <family val="2"/>
      <charset val="162"/>
    </font>
    <font>
      <sz val="8"/>
      <color theme="1"/>
      <name val="Tahoma"/>
      <family val="2"/>
      <charset val="162"/>
    </font>
    <font>
      <b/>
      <sz val="9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b/>
      <sz val="9"/>
      <color rgb="FFFF0000"/>
      <name val="Tahoma"/>
      <family val="2"/>
      <charset val="162"/>
    </font>
    <font>
      <b/>
      <sz val="8"/>
      <color theme="1"/>
      <name val="Cambria"/>
      <family val="1"/>
      <charset val="162"/>
      <scheme val="major"/>
    </font>
    <font>
      <sz val="8"/>
      <color theme="1"/>
      <name val="Cambria"/>
      <family val="1"/>
      <charset val="162"/>
      <scheme val="major"/>
    </font>
    <font>
      <sz val="11"/>
      <color theme="1"/>
      <name val="Calibri"/>
      <family val="2"/>
      <scheme val="minor"/>
    </font>
    <font>
      <sz val="10"/>
      <color theme="1"/>
      <name val="Cambria"/>
      <scheme val="major"/>
    </font>
  </fonts>
  <fills count="2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212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vertical="center"/>
    </xf>
    <xf numFmtId="164" fontId="0" fillId="0" borderId="0" xfId="0" applyNumberFormat="1" applyAlignment="1">
      <alignment horizontal="left" vertical="center"/>
    </xf>
    <xf numFmtId="164" fontId="7" fillId="0" borderId="0" xfId="0" applyNumberFormat="1" applyFont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16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22" fontId="7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22" fontId="6" fillId="2" borderId="1" xfId="0" applyNumberFormat="1" applyFont="1" applyFill="1" applyBorder="1" applyAlignment="1">
      <alignment horizontal="center" vertical="center" wrapText="1"/>
    </xf>
    <xf numFmtId="22" fontId="6" fillId="4" borderId="1" xfId="0" applyNumberFormat="1" applyFont="1" applyFill="1" applyBorder="1" applyAlignment="1">
      <alignment horizontal="center" vertical="center" wrapText="1"/>
    </xf>
    <xf numFmtId="22" fontId="6" fillId="3" borderId="1" xfId="0" applyNumberFormat="1" applyFont="1" applyFill="1" applyBorder="1" applyAlignment="1">
      <alignment horizontal="center" vertical="center" wrapText="1"/>
    </xf>
    <xf numFmtId="22" fontId="6" fillId="6" borderId="1" xfId="0" applyNumberFormat="1" applyFont="1" applyFill="1" applyBorder="1" applyAlignment="1">
      <alignment horizontal="center" vertical="center" wrapText="1"/>
    </xf>
    <xf numFmtId="22" fontId="6" fillId="7" borderId="1" xfId="0" applyNumberFormat="1" applyFont="1" applyFill="1" applyBorder="1" applyAlignment="1">
      <alignment horizontal="center" vertical="center" wrapText="1"/>
    </xf>
    <xf numFmtId="22" fontId="6" fillId="5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22" fontId="6" fillId="8" borderId="1" xfId="0" applyNumberFormat="1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22" fontId="6" fillId="14" borderId="1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4" fillId="22" borderId="1" xfId="0" applyFont="1" applyFill="1" applyBorder="1" applyAlignment="1">
      <alignment horizontal="center" vertical="center" wrapText="1"/>
    </xf>
    <xf numFmtId="22" fontId="6" fillId="11" borderId="1" xfId="0" applyNumberFormat="1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22" fontId="6" fillId="17" borderId="1" xfId="0" applyNumberFormat="1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center" vertical="center" wrapText="1"/>
    </xf>
    <xf numFmtId="22" fontId="6" fillId="22" borderId="1" xfId="0" applyNumberFormat="1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22" fontId="6" fillId="16" borderId="1" xfId="0" applyNumberFormat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22" fontId="6" fillId="23" borderId="1" xfId="0" applyNumberFormat="1" applyFont="1" applyFill="1" applyBorder="1" applyAlignment="1">
      <alignment horizontal="center" vertical="center" wrapText="1"/>
    </xf>
    <xf numFmtId="22" fontId="6" fillId="12" borderId="1" xfId="0" applyNumberFormat="1" applyFont="1" applyFill="1" applyBorder="1" applyAlignment="1">
      <alignment horizontal="center" vertical="center" wrapText="1"/>
    </xf>
    <xf numFmtId="22" fontId="6" fillId="13" borderId="1" xfId="0" applyNumberFormat="1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22" fontId="6" fillId="2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 wrapText="1"/>
    </xf>
    <xf numFmtId="164" fontId="13" fillId="21" borderId="1" xfId="0" applyNumberFormat="1" applyFont="1" applyFill="1" applyBorder="1" applyAlignment="1">
      <alignment horizontal="left" vertical="center"/>
    </xf>
    <xf numFmtId="165" fontId="13" fillId="21" borderId="1" xfId="0" applyNumberFormat="1" applyFont="1" applyFill="1" applyBorder="1" applyAlignment="1">
      <alignment horizontal="center" vertical="center"/>
    </xf>
    <xf numFmtId="22" fontId="13" fillId="21" borderId="1" xfId="0" applyNumberFormat="1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 vertical="center" wrapText="1"/>
    </xf>
    <xf numFmtId="164" fontId="13" fillId="20" borderId="1" xfId="0" applyNumberFormat="1" applyFont="1" applyFill="1" applyBorder="1" applyAlignment="1">
      <alignment horizontal="left" vertical="center"/>
    </xf>
    <xf numFmtId="165" fontId="13" fillId="20" borderId="1" xfId="0" applyNumberFormat="1" applyFont="1" applyFill="1" applyBorder="1" applyAlignment="1">
      <alignment horizontal="center" vertical="center"/>
    </xf>
    <xf numFmtId="22" fontId="13" fillId="20" borderId="1" xfId="0" applyNumberFormat="1" applyFont="1" applyFill="1" applyBorder="1" applyAlignment="1">
      <alignment horizontal="center"/>
    </xf>
    <xf numFmtId="0" fontId="13" fillId="19" borderId="1" xfId="0" applyFont="1" applyFill="1" applyBorder="1" applyAlignment="1">
      <alignment horizontal="center" vertical="center" wrapText="1"/>
    </xf>
    <xf numFmtId="164" fontId="13" fillId="19" borderId="1" xfId="0" applyNumberFormat="1" applyFont="1" applyFill="1" applyBorder="1" applyAlignment="1">
      <alignment horizontal="left" vertical="center"/>
    </xf>
    <xf numFmtId="165" fontId="13" fillId="19" borderId="1" xfId="0" applyNumberFormat="1" applyFont="1" applyFill="1" applyBorder="1" applyAlignment="1">
      <alignment horizontal="center" vertical="center"/>
    </xf>
    <xf numFmtId="22" fontId="13" fillId="19" borderId="1" xfId="0" applyNumberFormat="1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 vertical="center" wrapText="1"/>
    </xf>
    <xf numFmtId="164" fontId="13" fillId="15" borderId="1" xfId="0" applyNumberFormat="1" applyFont="1" applyFill="1" applyBorder="1" applyAlignment="1">
      <alignment horizontal="left" vertical="center"/>
    </xf>
    <xf numFmtId="165" fontId="13" fillId="15" borderId="1" xfId="0" applyNumberFormat="1" applyFont="1" applyFill="1" applyBorder="1" applyAlignment="1">
      <alignment horizontal="center" vertical="center"/>
    </xf>
    <xf numFmtId="22" fontId="13" fillId="15" borderId="1" xfId="0" applyNumberFormat="1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 vertical="center" wrapText="1"/>
    </xf>
    <xf numFmtId="164" fontId="13" fillId="9" borderId="1" xfId="0" applyNumberFormat="1" applyFont="1" applyFill="1" applyBorder="1" applyAlignment="1">
      <alignment horizontal="left" vertical="center"/>
    </xf>
    <xf numFmtId="165" fontId="13" fillId="9" borderId="1" xfId="0" applyNumberFormat="1" applyFont="1" applyFill="1" applyBorder="1" applyAlignment="1">
      <alignment horizontal="center" vertical="center"/>
    </xf>
    <xf numFmtId="22" fontId="13" fillId="9" borderId="1" xfId="0" applyNumberFormat="1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 vertical="center" wrapText="1"/>
    </xf>
    <xf numFmtId="164" fontId="13" fillId="10" borderId="1" xfId="0" applyNumberFormat="1" applyFont="1" applyFill="1" applyBorder="1" applyAlignment="1">
      <alignment horizontal="left" vertical="center"/>
    </xf>
    <xf numFmtId="165" fontId="13" fillId="10" borderId="1" xfId="0" applyNumberFormat="1" applyFont="1" applyFill="1" applyBorder="1" applyAlignment="1">
      <alignment horizontal="center" vertical="center"/>
    </xf>
    <xf numFmtId="22" fontId="13" fillId="10" borderId="1" xfId="0" applyNumberFormat="1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 vertical="center"/>
    </xf>
    <xf numFmtId="164" fontId="13" fillId="18" borderId="1" xfId="0" applyNumberFormat="1" applyFont="1" applyFill="1" applyBorder="1" applyAlignment="1">
      <alignment horizontal="left" vertical="center"/>
    </xf>
    <xf numFmtId="165" fontId="13" fillId="18" borderId="1" xfId="0" applyNumberFormat="1" applyFont="1" applyFill="1" applyBorder="1" applyAlignment="1">
      <alignment horizontal="center" vertical="center"/>
    </xf>
    <xf numFmtId="22" fontId="13" fillId="18" borderId="1" xfId="0" applyNumberFormat="1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 vertical="center"/>
    </xf>
    <xf numFmtId="164" fontId="13" fillId="8" borderId="1" xfId="0" applyNumberFormat="1" applyFont="1" applyFill="1" applyBorder="1" applyAlignment="1">
      <alignment horizontal="left" vertical="center"/>
    </xf>
    <xf numFmtId="165" fontId="13" fillId="8" borderId="1" xfId="0" applyNumberFormat="1" applyFont="1" applyFill="1" applyBorder="1" applyAlignment="1">
      <alignment horizontal="center" vertical="center"/>
    </xf>
    <xf numFmtId="22" fontId="13" fillId="8" borderId="1" xfId="0" applyNumberFormat="1" applyFont="1" applyFill="1" applyBorder="1" applyAlignment="1">
      <alignment horizontal="center"/>
    </xf>
    <xf numFmtId="164" fontId="13" fillId="12" borderId="1" xfId="0" applyNumberFormat="1" applyFont="1" applyFill="1" applyBorder="1" applyAlignment="1">
      <alignment horizontal="left" vertical="center"/>
    </xf>
    <xf numFmtId="165" fontId="13" fillId="12" borderId="1" xfId="0" applyNumberFormat="1" applyFont="1" applyFill="1" applyBorder="1" applyAlignment="1">
      <alignment horizontal="center" vertical="center"/>
    </xf>
    <xf numFmtId="22" fontId="13" fillId="12" borderId="1" xfId="0" applyNumberFormat="1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 wrapText="1"/>
    </xf>
    <xf numFmtId="0" fontId="13" fillId="1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 wrapText="1"/>
    </xf>
    <xf numFmtId="0" fontId="13" fillId="25" borderId="1" xfId="0" applyFont="1" applyFill="1" applyBorder="1" applyAlignment="1">
      <alignment horizontal="center" vertical="center" wrapText="1"/>
    </xf>
    <xf numFmtId="164" fontId="13" fillId="25" borderId="1" xfId="0" applyNumberFormat="1" applyFont="1" applyFill="1" applyBorder="1" applyAlignment="1">
      <alignment horizontal="left" vertical="center"/>
    </xf>
    <xf numFmtId="165" fontId="13" fillId="25" borderId="1" xfId="0" applyNumberFormat="1" applyFont="1" applyFill="1" applyBorder="1" applyAlignment="1">
      <alignment horizontal="center" vertical="center"/>
    </xf>
    <xf numFmtId="22" fontId="13" fillId="2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164" fontId="13" fillId="5" borderId="1" xfId="0" applyNumberFormat="1" applyFont="1" applyFill="1" applyBorder="1" applyAlignment="1">
      <alignment horizontal="left" vertical="center"/>
    </xf>
    <xf numFmtId="165" fontId="13" fillId="5" borderId="1" xfId="0" applyNumberFormat="1" applyFont="1" applyFill="1" applyBorder="1" applyAlignment="1">
      <alignment horizontal="center" vertical="center"/>
    </xf>
    <xf numFmtId="22" fontId="13" fillId="5" borderId="1" xfId="0" applyNumberFormat="1" applyFont="1" applyFill="1" applyBorder="1" applyAlignment="1">
      <alignment horizontal="center"/>
    </xf>
    <xf numFmtId="0" fontId="13" fillId="26" borderId="1" xfId="0" applyFont="1" applyFill="1" applyBorder="1" applyAlignment="1">
      <alignment horizontal="center" vertical="center" wrapText="1"/>
    </xf>
    <xf numFmtId="164" fontId="13" fillId="26" borderId="1" xfId="0" applyNumberFormat="1" applyFont="1" applyFill="1" applyBorder="1" applyAlignment="1">
      <alignment horizontal="left" vertical="center"/>
    </xf>
    <xf numFmtId="165" fontId="13" fillId="26" borderId="1" xfId="0" applyNumberFormat="1" applyFont="1" applyFill="1" applyBorder="1" applyAlignment="1">
      <alignment horizontal="center" vertical="center"/>
    </xf>
    <xf numFmtId="22" fontId="13" fillId="26" borderId="1" xfId="0" applyNumberFormat="1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 vertical="center" wrapText="1"/>
    </xf>
    <xf numFmtId="164" fontId="13" fillId="6" borderId="1" xfId="0" applyNumberFormat="1" applyFont="1" applyFill="1" applyBorder="1" applyAlignment="1">
      <alignment horizontal="left" vertical="center"/>
    </xf>
    <xf numFmtId="165" fontId="13" fillId="6" borderId="1" xfId="0" applyNumberFormat="1" applyFont="1" applyFill="1" applyBorder="1" applyAlignment="1">
      <alignment horizontal="center" vertical="center"/>
    </xf>
    <xf numFmtId="22" fontId="13" fillId="6" borderId="1" xfId="0" applyNumberFormat="1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 vertical="center" wrapText="1"/>
    </xf>
    <xf numFmtId="164" fontId="13" fillId="11" borderId="1" xfId="0" applyNumberFormat="1" applyFont="1" applyFill="1" applyBorder="1" applyAlignment="1">
      <alignment horizontal="left" vertical="center"/>
    </xf>
    <xf numFmtId="165" fontId="13" fillId="11" borderId="1" xfId="0" applyNumberFormat="1" applyFont="1" applyFill="1" applyBorder="1" applyAlignment="1">
      <alignment horizontal="center" vertical="center"/>
    </xf>
    <xf numFmtId="22" fontId="13" fillId="11" borderId="1" xfId="0" applyNumberFormat="1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/>
    <xf numFmtId="22" fontId="6" fillId="0" borderId="1" xfId="0" applyNumberFormat="1" applyFont="1" applyBorder="1"/>
    <xf numFmtId="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2" fontId="6" fillId="0" borderId="1" xfId="0" applyNumberFormat="1" applyFont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right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2" fontId="10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168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right"/>
    </xf>
    <xf numFmtId="168" fontId="5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 vertical="center" wrapText="1"/>
    </xf>
    <xf numFmtId="0" fontId="5" fillId="27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28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5" fillId="0" borderId="0" xfId="0" pivotButton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22" fontId="15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right" vertical="center"/>
    </xf>
    <xf numFmtId="168" fontId="5" fillId="0" borderId="1" xfId="0" applyNumberFormat="1" applyFont="1" applyBorder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14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dat Öztürk" refreshedDate="45635.966866319446" createdVersion="8" refreshedVersion="8" minRefreshableVersion="3" recordCount="95" xr:uid="{00000000-000A-0000-FFFF-FFFF00000000}">
  <cacheSource type="worksheet">
    <worksheetSource ref="A1:H96" sheet="Gerçekleşen Çalışma Takvimi"/>
  </cacheSource>
  <cacheFields count="14">
    <cacheField name="Görev" numFmtId="0">
      <sharedItems count="54">
        <s v="1 : Tasarım -&gt; Yüzeylerin Geliştirilmesi"/>
        <s v="2 : Tasarım -&gt; Yüzeylerin Analizi"/>
        <s v="3 : Tasarım -&gt; Resimlendirme"/>
        <s v="4 : Kalıp İmalatı -&gt; Dişi -&gt; Strafor Model İmalatı"/>
        <s v="5 : Kalıp İmalatı -&gt; Dişi -&gt; Döküm Temini"/>
        <s v="6 : Kalıp İmalatı -&gt; Dişi -&gt; 2 Boyutlu İşleme"/>
        <s v="7 : Kalıp İmalatı -&gt; Dişi -&gt; 3 Boyutlu İşleme"/>
        <s v="8 : Kalıp İmalatı -&gt; Erkek -&gt; Strafor Model İmalatı"/>
        <s v="9 : Kalıp İmalatı -&gt; Erkek -&gt; Döküm Temini"/>
        <s v="10 : Kalıp İmalatı -&gt; Erkek -&gt; 2 Boyutlu İşleme"/>
        <s v="11 : Kalıp İmalatı -&gt; Erkek -&gt; 3 Boyutlu İşleme"/>
        <s v="12 : Kalıp İmalatı -&gt; Pot Çemberi -&gt; Strafor Model İmalatı"/>
        <s v="13 : Kalıp İmalatı -&gt; Pot Çemberi -&gt; Döküm Temini"/>
        <s v="14 : Kalıp İmalatı -&gt; Pot Çemberi -&gt; 2 Boyutlu İşleme"/>
        <s v="15 : Kalıp İmalatı -&gt; Pot Çemberi -&gt; 3 Boyutlu İşleme"/>
        <s v="16 : Montaj"/>
        <s v="17 : Alıştırma"/>
        <s v="18 : Numune Çalışması"/>
        <s v="1:Tasarım -&gt; Yüzeylerin Geliştirilmesi" u="1"/>
        <s v="2:Tasarım -&gt; Yüzeylerin Analizi" u="1"/>
        <s v="3:Tasarım -&gt; Resimlendirme" u="1"/>
        <s v="4:Kalıp İmalatı -&gt; Dişi -&gt; Strafor Model İmalatı" u="1"/>
        <s v="5:Kalıp İmalatı -&gt; Dişi -&gt; Döküm Temini" u="1"/>
        <s v="6:Kalıp İmalatı -&gt; Dişi -&gt; 2 Boyutlu İşleme" u="1"/>
        <s v="7:Kalıp İmalatı -&gt; Dişi -&gt; 3 Boyutlu İşleme" u="1"/>
        <s v="8:Kalıp İmalatı -&gt; Erkek -&gt; Strafor Model İmalatı" u="1"/>
        <s v="9:Kalıp İmalatı-&gt;  Erkek -&gt; Döküm Temini" u="1"/>
        <s v="10:Kalıp İmalatı -&gt;  Erkek -&gt; 2 Boyutlu İşleme" u="1"/>
        <s v="11:Kalıp İmalatı -&gt; Erkek -&gt; 3 Boyutlu İşleme" u="1"/>
        <s v="12:Kalıp İmalatı -&gt; Pot Çemberi -&gt; Strafor Model İmalatı" u="1"/>
        <s v="13:Kalıp İmalatı -&gt; Pot Çemberi -&gt; Döküm Temini" u="1"/>
        <s v="14:Kalıp İmalatı -&gt; Pot Çemberi -&gt; 2 Boyutlu İşleme" u="1"/>
        <s v="15:Kalıp İmalatı -&gt; Pot Çemberi -&gt; 3 Boyutlu İşleme" u="1"/>
        <s v="16:Montaj" u="1"/>
        <s v="17:Alıştırma" u="1"/>
        <s v="18:Numune Çalışması" u="1"/>
        <s v="Tasarım -&gt; Yüzeylerin Geliştirilmesi" u="1"/>
        <s v="Tasarım -&gt; Yüzeylerin Analizi" u="1"/>
        <s v="Tasarım -&gt; Resimlendirme" u="1"/>
        <s v="Kalıp İmalatı -&gt; Dişi -&gt; Strafor Model İmalatı" u="1"/>
        <s v="Kalıp İmalatı -&gt; Dişi -&gt; Döküm Temini" u="1"/>
        <s v="Kalıp İmalatı -&gt; Dişi -&gt; 2 Boyutlu İşleme" u="1"/>
        <s v="Kalıp İmalatı -&gt; Dişi -&gt; 3 Boyutlu İşleme" u="1"/>
        <s v="Kalıp İmalatı -&gt; Erkek -&gt; Strafor Model İmalatı" u="1"/>
        <s v="Kalıp İmalatı-&gt;  Erkek -&gt; Döküm Temini" u="1"/>
        <s v="Kalıp İmalatı -&gt;  Erkek -&gt; 2 Boyutlu İşleme" u="1"/>
        <s v="Kalıp İmalatı -&gt; Erkek -&gt; 3 Boyutlu İşleme" u="1"/>
        <s v="Kalıp İmalatı -&gt; Pot Çemberi -&gt; Strafor Model İmalatı" u="1"/>
        <s v="Kalıp İmalatı -&gt; Pot Çemberi -&gt; Döküm Temini" u="1"/>
        <s v="Kalıp İmalatı -&gt; Pot Çemberi -&gt; 2 Boyutlu İşleme" u="1"/>
        <s v="Kalıp İmalatı -&gt; Pot Çemberi -&gt; 3 Boyutlu İşleme" u="1"/>
        <s v="   Montaj" u="1"/>
        <s v="   Alıştırma" u="1"/>
        <s v="   Numune Çalışması" u="1"/>
      </sharedItems>
    </cacheField>
    <cacheField name="Gün" numFmtId="0">
      <sharedItems containsSemiMixedTypes="0" containsString="0" containsNumber="1" containsInteger="1" minValue="1" maxValue="83"/>
    </cacheField>
    <cacheField name="Tarih" numFmtId="164">
      <sharedItems containsSemiMixedTypes="0" containsNonDate="0" containsDate="1" containsString="0" minDate="2024-11-26T00:00:00" maxDate="2025-03-27T00:00:00"/>
    </cacheField>
    <cacheField name="Sabah" numFmtId="165">
      <sharedItems containsSemiMixedTypes="0" containsNonDate="0" containsDate="1" containsString="0" minDate="1899-12-30T08:00:00" maxDate="1899-12-30T15:00:00"/>
    </cacheField>
    <cacheField name="Çalışma Saati" numFmtId="165">
      <sharedItems containsSemiMixedTypes="0" containsNonDate="0" containsDate="1" containsString="0" minDate="1899-12-30T01:00:00" maxDate="1899-12-30T08:00:00"/>
    </cacheField>
    <cacheField name="Akşam" numFmtId="165">
      <sharedItems containsSemiMixedTypes="0" containsNonDate="0" containsDate="1" containsString="0" minDate="1899-12-30T09:00:00" maxDate="1899-12-30T16:00:00"/>
    </cacheField>
    <cacheField name="Başlangıç Tarihi" numFmtId="22">
      <sharedItems containsSemiMixedTypes="0" containsNonDate="0" containsDate="1" containsString="0" minDate="2024-11-25T08:00:00" maxDate="2025-03-26T08:00:00" count="138">
        <d v="2024-11-26T08:00:00"/>
        <d v="2024-11-27T08:00:00"/>
        <d v="2024-11-28T08:00:00"/>
        <d v="2024-11-29T08:00:00"/>
        <d v="2024-12-02T08:00:00"/>
        <d v="2024-12-03T08:00:00"/>
        <d v="2024-12-04T08:00:00"/>
        <d v="2024-12-05T08:00:00"/>
        <d v="2024-12-06T08:00:00"/>
        <d v="2024-12-09T08:00:00"/>
        <d v="2024-12-10T08:00:00"/>
        <d v="2024-12-11T08:00:00"/>
        <d v="2024-12-12T08:00:00"/>
        <d v="2024-12-13T08:00:00"/>
        <d v="2024-12-16T08:00:00"/>
        <d v="2024-12-17T08:00:00"/>
        <d v="2024-12-18T08:00:00"/>
        <d v="2024-12-19T08:00:00"/>
        <d v="2024-12-20T08:00:00"/>
        <d v="2024-12-25T08:00:00"/>
        <d v="2024-12-26T08:00:00"/>
        <d v="2024-12-27T08:00:00"/>
        <d v="2024-12-30T08:00:00"/>
        <d v="2024-12-31T08:00:00"/>
        <d v="2025-01-02T08:00:00"/>
        <d v="2025-01-03T08:00:00"/>
        <d v="2025-01-06T08:00:00"/>
        <d v="2025-01-07T08:00:00"/>
        <d v="2025-01-08T08:00:00"/>
        <d v="2025-01-09T08:00:00"/>
        <d v="2025-01-10T08:00:00"/>
        <d v="2025-01-13T08:00:00"/>
        <d v="2025-01-14T08:00:00"/>
        <d v="2025-01-15T08:00:00"/>
        <d v="2025-01-16T08:00:00"/>
        <d v="2025-01-16T12:00:00"/>
        <d v="2025-01-17T08:00:00"/>
        <d v="2025-01-20T08:00:00"/>
        <d v="2025-01-21T08:00:00"/>
        <d v="2025-01-21T12:00:00"/>
        <d v="2025-01-22T08:00:00"/>
        <d v="2025-01-23T08:00:00"/>
        <d v="2025-01-24T08:00:00"/>
        <d v="2025-01-27T08:00:00"/>
        <d v="2025-01-28T08:00:00"/>
        <d v="2025-01-28T12:00:00"/>
        <d v="2025-01-29T08:00:00"/>
        <d v="2025-01-30T08:00:00"/>
        <d v="2025-01-31T08:00:00"/>
        <d v="2025-02-03T08:00:00"/>
        <d v="2025-02-04T08:00:00"/>
        <d v="2025-02-05T08:00:00"/>
        <d v="2025-02-06T08:00:00"/>
        <d v="2025-02-07T08:00:00"/>
        <d v="2025-02-10T08:00:00"/>
        <d v="2025-02-11T08:00:00"/>
        <d v="2025-02-11T12:00:00"/>
        <d v="2025-02-12T08:00:00"/>
        <d v="2025-02-12T09:00:00"/>
        <d v="2025-02-13T08:00:00"/>
        <d v="2025-02-14T15:00:00"/>
        <d v="2025-02-17T08:00:00"/>
        <d v="2025-02-18T08:00:00"/>
        <d v="2025-02-19T08:00:00"/>
        <d v="2025-02-19T15:00:00"/>
        <d v="2025-02-20T08:00:00"/>
        <d v="2025-02-21T08:00:00"/>
        <d v="2025-02-24T08:00:00"/>
        <d v="2025-02-25T08:00:00"/>
        <d v="2025-02-26T08:00:00"/>
        <d v="2025-02-27T08:00:00"/>
        <d v="2025-02-28T08:00:00"/>
        <d v="2025-03-03T08:00:00"/>
        <d v="2025-03-04T08:00:00"/>
        <d v="2025-03-05T08:00:00"/>
        <d v="2025-03-06T08:00:00"/>
        <d v="2025-03-07T08:00:00"/>
        <d v="2025-03-07T15:00:00"/>
        <d v="2025-03-10T08:00:00"/>
        <d v="2025-03-10T15:00:00"/>
        <d v="2025-03-11T08:00:00"/>
        <d v="2025-03-12T08:00:00"/>
        <d v="2025-03-12T15:00:00"/>
        <d v="2025-03-13T08:00:00"/>
        <d v="2025-03-14T08:00:00"/>
        <d v="2025-03-14T15:00:00"/>
        <d v="2025-03-17T08:00:00"/>
        <d v="2025-03-18T08:00:00"/>
        <d v="2025-03-19T08:00:00"/>
        <d v="2025-03-20T08:00:00"/>
        <d v="2025-03-20T15:00:00"/>
        <d v="2025-03-21T08:00:00"/>
        <d v="2025-03-24T08:00:00"/>
        <d v="2025-03-25T08:00:00"/>
        <d v="2025-03-26T08:00:00"/>
        <d v="2025-02-17T15:00:00" u="1"/>
        <d v="2025-02-20T15:00:00" u="1"/>
        <d v="2025-03-11T15:00:00" u="1"/>
        <d v="2025-03-13T15:00:00" u="1"/>
        <d v="2025-03-17T15:00:00" u="1"/>
        <d v="2025-03-21T15:00:00" u="1"/>
        <d v="2025-03-22T08:00:00" u="1"/>
        <d v="2025-03-23T08:00:00" u="1"/>
        <d v="2024-12-23T08:00:00" u="1"/>
        <d v="2024-12-24T08:00:00" u="1"/>
        <d v="2025-01-14T12:00:00" u="1"/>
        <d v="2025-01-17T12:00:00" u="1"/>
        <d v="2025-01-24T12:00:00" u="1"/>
        <d v="2025-02-07T12:00:00" u="1"/>
        <d v="2025-02-10T09:00:00" u="1"/>
        <d v="2025-02-11T15:00:00" u="1"/>
        <d v="2025-02-14T08:00:00" u="1"/>
        <d v="2025-03-04T15:00:00" u="1"/>
        <d v="2025-03-05T15:00:00" u="1"/>
        <d v="2024-11-25T08:00:00" u="1"/>
        <d v="2025-01-01T08:00:00" u="1"/>
        <d v="2025-01-10T12:00:00" u="1"/>
        <d v="2025-01-15T12:00:00" u="1"/>
        <d v="2025-01-22T12:00:00" u="1"/>
        <d v="2025-02-05T12:00:00" u="1"/>
        <d v="2025-02-06T09:00:00" u="1"/>
        <d v="2025-02-07T15:00:00" u="1"/>
        <d v="2025-02-12T15:00:00" u="1"/>
        <d v="2025-02-28T15:00:00" u="1"/>
        <d v="2025-03-03T15:00:00" u="1"/>
        <d v="2025-01-07T09:00:00" u="1"/>
        <d v="2025-01-09T09:00:00" u="1"/>
        <d v="2025-01-09T10:00:00" u="1"/>
        <d v="2025-01-16T10:00:00" u="1"/>
        <d v="2025-02-05T10:00:00" u="1"/>
        <d v="2025-02-05T14:00:00" u="1"/>
        <d v="2025-02-06T14:00:00" u="1"/>
        <d v="2025-02-13T14:00:00" u="1"/>
        <d v="2025-03-11T14:00:00" u="1"/>
        <d v="2025-03-12T12:00:00" u="1"/>
        <d v="2025-03-13T12:00:00" u="1"/>
        <d v="2025-03-17T12:00:00" u="1"/>
        <d v="2025-03-19T12:00:00" u="1"/>
      </sharedItems>
      <fieldGroup par="10"/>
    </cacheField>
    <cacheField name="Bitiş Tarihi" numFmtId="22">
      <sharedItems containsSemiMixedTypes="0" containsNonDate="0" containsDate="1" containsString="0" minDate="2024-11-25T16:00:00" maxDate="2025-03-26T15:00:00" count="140">
        <d v="2024-11-26T16:00:00"/>
        <d v="2024-11-27T16:00:00"/>
        <d v="2024-11-28T16:00:00"/>
        <d v="2024-11-29T16:00:00"/>
        <d v="2024-12-02T16:00:00"/>
        <d v="2024-12-03T16:00:00"/>
        <d v="2024-12-04T16:00:00"/>
        <d v="2024-12-05T16:00:00"/>
        <d v="2024-12-06T16:00:00"/>
        <d v="2024-12-09T16:00:00"/>
        <d v="2024-12-10T16:00:00"/>
        <d v="2024-12-11T16:00:00"/>
        <d v="2024-12-12T16:00:00"/>
        <d v="2024-12-13T16:00:00"/>
        <d v="2024-12-16T16:00:00"/>
        <d v="2024-12-17T16:00:00"/>
        <d v="2024-12-18T16:00:00"/>
        <d v="2024-12-19T16:00:00"/>
        <d v="2024-12-20T16:00:00"/>
        <d v="2024-12-25T16:00:00"/>
        <d v="2024-12-26T16:00:00"/>
        <d v="2024-12-27T16:00:00"/>
        <d v="2024-12-30T16:00:00"/>
        <d v="2024-12-31T16:00:00"/>
        <d v="2025-01-02T16:00:00"/>
        <d v="2025-01-03T16:00:00"/>
        <d v="2025-01-06T16:00:00"/>
        <d v="2025-01-07T16:00:00"/>
        <d v="2025-01-08T16:00:00"/>
        <d v="2025-01-09T16:00:00"/>
        <d v="2025-01-10T16:00:00"/>
        <d v="2025-01-13T16:00:00"/>
        <d v="2025-01-14T16:00:00"/>
        <d v="2025-01-15T16:00:00"/>
        <d v="2025-01-16T12:00:00"/>
        <d v="2025-01-16T16:00:00"/>
        <d v="2025-01-17T16:00:00"/>
        <d v="2025-01-20T16:00:00"/>
        <d v="2025-01-21T12:00:00"/>
        <d v="2025-01-21T16:00:00"/>
        <d v="2025-01-22T16:00:00"/>
        <d v="2025-01-23T16:00:00"/>
        <d v="2025-01-24T16:00:00"/>
        <d v="2025-01-27T16:00:00"/>
        <d v="2025-01-28T12:00:00"/>
        <d v="2025-01-28T16:00:00"/>
        <d v="2025-01-29T16:00:00"/>
        <d v="2025-01-30T16:00:00"/>
        <d v="2025-01-31T16:00:00"/>
        <d v="2025-02-03T16:00:00"/>
        <d v="2025-02-04T16:00:00"/>
        <d v="2025-02-05T16:00:00"/>
        <d v="2025-02-06T16:00:00"/>
        <d v="2025-02-07T16:00:00"/>
        <d v="2025-02-10T16:00:00"/>
        <d v="2025-02-11T12:00:00"/>
        <d v="2025-02-11T16:00:00"/>
        <d v="2025-02-12T09:00:00"/>
        <d v="2025-02-12T16:00:00"/>
        <d v="2025-02-13T15:00:00"/>
        <d v="2025-02-14T16:00:00"/>
        <d v="2025-02-17T16:00:00"/>
        <d v="2025-02-18T16:00:00"/>
        <d v="2025-02-19T15:00:00"/>
        <d v="2025-02-19T16:00:00"/>
        <d v="2025-02-20T16:00:00"/>
        <d v="2025-02-21T16:00:00"/>
        <d v="2025-02-24T16:00:00"/>
        <d v="2025-02-25T16:00:00"/>
        <d v="2025-02-26T16:00:00"/>
        <d v="2025-02-27T16:00:00"/>
        <d v="2025-02-28T16:00:00"/>
        <d v="2025-03-03T16:00:00"/>
        <d v="2025-03-04T16:00:00"/>
        <d v="2025-03-05T16:00:00"/>
        <d v="2025-03-06T16:00:00"/>
        <d v="2025-03-07T15:00:00"/>
        <d v="2025-03-07T16:00:00"/>
        <d v="2025-03-10T15:00:00"/>
        <d v="2025-03-10T16:00:00"/>
        <d v="2025-03-11T16:00:00"/>
        <d v="2025-03-12T15:00:00"/>
        <d v="2025-03-12T16:00:00"/>
        <d v="2025-03-13T16:00:00"/>
        <d v="2025-03-14T15:00:00"/>
        <d v="2025-03-14T16:00:00"/>
        <d v="2025-03-17T16:00:00"/>
        <d v="2025-03-18T16:00:00"/>
        <d v="2025-03-19T16:00:00"/>
        <d v="2025-03-20T15:00:00"/>
        <d v="2025-03-20T16:00:00"/>
        <d v="2025-03-21T16:00:00"/>
        <d v="2025-03-24T16:00:00"/>
        <d v="2025-03-25T16:00:00"/>
        <d v="2025-03-26T15:00:00"/>
        <d v="2025-02-20T15:00:00" u="1"/>
        <d v="2025-03-11T15:00:00" u="1"/>
        <d v="2025-03-13T15:00:00" u="1"/>
        <d v="2025-03-17T15:00:00" u="1"/>
        <d v="2025-03-21T15:00:00" u="1"/>
        <d v="2025-03-22T16:00:00" u="1"/>
        <d v="2025-03-23T16:00:00" u="1"/>
        <d v="2025-03-25T15:00:00" u="1"/>
        <d v="2024-12-23T16:00:00" u="1"/>
        <d v="2024-12-24T16:00:00" u="1"/>
        <d v="2025-01-14T12:00:00" u="1"/>
        <d v="2025-01-17T12:00:00" u="1"/>
        <d v="2025-01-24T12:00:00" u="1"/>
        <d v="2025-02-07T12:00:00" u="1"/>
        <d v="2025-02-10T09:00:00" u="1"/>
        <d v="2025-02-11T15:00:00" u="1"/>
        <d v="2025-02-13T16:00:00" u="1"/>
        <d v="2025-02-14T15:00:00" u="1"/>
        <d v="2025-03-04T15:00:00" u="1"/>
        <d v="2025-03-05T15:00:00" u="1"/>
        <d v="2024-11-25T16:00:00" u="1"/>
        <d v="2025-01-01T16:00:00" u="1"/>
        <d v="2025-01-10T12:00:00" u="1"/>
        <d v="2025-01-15T12:00:00" u="1"/>
        <d v="2025-01-22T12:00:00" u="1"/>
        <d v="2025-02-05T12:00:00" u="1"/>
        <d v="2025-02-06T09:00:00" u="1"/>
        <d v="2025-02-07T15:00:00" u="1"/>
        <d v="2025-02-12T15:00:00" u="1"/>
        <d v="2025-02-28T15:00:00" u="1"/>
        <d v="2025-03-03T15:00:00" u="1"/>
        <d v="2025-03-19T15:00:00" u="1"/>
        <d v="2025-01-07T09:00:00" u="1"/>
        <d v="2025-01-09T10:00:00" u="1"/>
        <d v="2025-01-16T10:00:00" u="1"/>
        <d v="2025-02-05T10:00:00" u="1"/>
        <d v="2025-02-05T14:00:00" u="1"/>
        <d v="2025-02-06T14:00:00" u="1"/>
        <d v="2025-02-13T14:00:00" u="1"/>
        <d v="2025-03-11T14:00:00" u="1"/>
        <d v="2025-03-12T12:00:00" u="1"/>
        <d v="2025-03-13T12:00:00" u="1"/>
        <d v="2025-03-17T12:00:00" u="1"/>
        <d v="2025-03-19T12:00:00" u="1"/>
        <d v="2025-03-21T12:00:00" u="1"/>
      </sharedItems>
      <fieldGroup par="13"/>
    </cacheField>
    <cacheField name="Months (Başlangıç Tarihi)" numFmtId="0" databaseField="0">
      <fieldGroup base="6">
        <rangePr groupBy="months" startDate="2024-11-26T08:00:00" endDate="2025-03-26T08:00:00"/>
        <groupItems count="14">
          <s v="&lt;26/11/2024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6/03/2025"/>
        </groupItems>
      </fieldGroup>
    </cacheField>
    <cacheField name="Quarters (Başlangıç Tarihi)" numFmtId="0" databaseField="0">
      <fieldGroup base="6">
        <rangePr groupBy="quarters" startDate="2024-11-26T08:00:00" endDate="2025-03-26T08:00:00"/>
        <groupItems count="6">
          <s v="&lt;26/11/2024"/>
          <s v="Qtr1"/>
          <s v="Qtr2"/>
          <s v="Qtr3"/>
          <s v="Qtr4"/>
          <s v="&gt;26/03/2025"/>
        </groupItems>
      </fieldGroup>
    </cacheField>
    <cacheField name="Years (Başlangıç Tarihi)" numFmtId="0" databaseField="0">
      <fieldGroup base="6">
        <rangePr groupBy="years" startDate="2024-11-26T08:00:00" endDate="2025-03-26T08:00:00"/>
        <groupItems count="4">
          <s v="&lt;26/11/2024"/>
          <s v="2024"/>
          <s v="2025"/>
          <s v="&gt;26/03/2025"/>
        </groupItems>
      </fieldGroup>
    </cacheField>
    <cacheField name="Months (Bitiş Tarihi)" numFmtId="0" databaseField="0">
      <fieldGroup base="7">
        <rangePr groupBy="months" startDate="2024-11-26T16:00:00" endDate="2025-03-26T15:00:00"/>
        <groupItems count="14">
          <s v="&lt;26/11/2024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6/03/2025"/>
        </groupItems>
      </fieldGroup>
    </cacheField>
    <cacheField name="Quarters (Bitiş Tarihi)" numFmtId="0" databaseField="0">
      <fieldGroup base="7">
        <rangePr groupBy="quarters" startDate="2024-11-26T16:00:00" endDate="2025-03-26T15:00:00"/>
        <groupItems count="6">
          <s v="&lt;26/11/2024"/>
          <s v="Qtr1"/>
          <s v="Qtr2"/>
          <s v="Qtr3"/>
          <s v="Qtr4"/>
          <s v="&gt;26/03/2025"/>
        </groupItems>
      </fieldGroup>
    </cacheField>
    <cacheField name="Years (Bitiş Tarihi)" numFmtId="0" databaseField="0">
      <fieldGroup base="7">
        <rangePr groupBy="years" startDate="2024-11-26T16:00:00" endDate="2025-03-26T15:00:00"/>
        <groupItems count="4">
          <s v="&lt;26/11/2024"/>
          <s v="2024"/>
          <s v="2025"/>
          <s v="&gt;26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n v="1"/>
    <d v="2024-11-26T00:00:00"/>
    <d v="1899-12-30T08:00:00"/>
    <d v="1899-12-30T08:00:00"/>
    <d v="1899-12-30T16:00:00"/>
    <x v="0"/>
    <x v="0"/>
  </r>
  <r>
    <x v="0"/>
    <n v="2"/>
    <d v="2024-11-27T00:00:00"/>
    <d v="1899-12-30T08:00:00"/>
    <d v="1899-12-30T08:00:00"/>
    <d v="1899-12-30T16:00:00"/>
    <x v="1"/>
    <x v="1"/>
  </r>
  <r>
    <x v="0"/>
    <n v="3"/>
    <d v="2024-11-28T00:00:00"/>
    <d v="1899-12-30T08:00:00"/>
    <d v="1899-12-30T08:00:00"/>
    <d v="1899-12-30T16:00:00"/>
    <x v="2"/>
    <x v="2"/>
  </r>
  <r>
    <x v="0"/>
    <n v="4"/>
    <d v="2024-11-29T00:00:00"/>
    <d v="1899-12-30T08:00:00"/>
    <d v="1899-12-30T08:00:00"/>
    <d v="1899-12-30T16:00:00"/>
    <x v="3"/>
    <x v="3"/>
  </r>
  <r>
    <x v="0"/>
    <n v="5"/>
    <d v="2024-12-02T00:00:00"/>
    <d v="1899-12-30T08:00:00"/>
    <d v="1899-12-30T08:00:00"/>
    <d v="1899-12-30T16:00:00"/>
    <x v="4"/>
    <x v="4"/>
  </r>
  <r>
    <x v="0"/>
    <n v="6"/>
    <d v="2024-12-03T00:00:00"/>
    <d v="1899-12-30T08:00:00"/>
    <d v="1899-12-30T08:00:00"/>
    <d v="1899-12-30T16:00:00"/>
    <x v="5"/>
    <x v="5"/>
  </r>
  <r>
    <x v="0"/>
    <n v="7"/>
    <d v="2024-12-04T00:00:00"/>
    <d v="1899-12-30T08:00:00"/>
    <d v="1899-12-30T08:00:00"/>
    <d v="1899-12-30T16:00:00"/>
    <x v="6"/>
    <x v="6"/>
  </r>
  <r>
    <x v="0"/>
    <n v="8"/>
    <d v="2024-12-05T00:00:00"/>
    <d v="1899-12-30T08:00:00"/>
    <d v="1899-12-30T08:00:00"/>
    <d v="1899-12-30T16:00:00"/>
    <x v="7"/>
    <x v="7"/>
  </r>
  <r>
    <x v="0"/>
    <n v="9"/>
    <d v="2024-12-06T00:00:00"/>
    <d v="1899-12-30T08:00:00"/>
    <d v="1899-12-30T08:00:00"/>
    <d v="1899-12-30T16:00:00"/>
    <x v="8"/>
    <x v="8"/>
  </r>
  <r>
    <x v="0"/>
    <n v="10"/>
    <d v="2024-12-09T00:00:00"/>
    <d v="1899-12-30T08:00:00"/>
    <d v="1899-12-30T08:00:00"/>
    <d v="1899-12-30T16:00:00"/>
    <x v="9"/>
    <x v="9"/>
  </r>
  <r>
    <x v="0"/>
    <n v="11"/>
    <d v="2024-12-10T00:00:00"/>
    <d v="1899-12-30T08:00:00"/>
    <d v="1899-12-30T08:00:00"/>
    <d v="1899-12-30T16:00:00"/>
    <x v="10"/>
    <x v="10"/>
  </r>
  <r>
    <x v="0"/>
    <n v="12"/>
    <d v="2024-12-11T00:00:00"/>
    <d v="1899-12-30T08:00:00"/>
    <d v="1899-12-30T08:00:00"/>
    <d v="1899-12-30T16:00:00"/>
    <x v="11"/>
    <x v="11"/>
  </r>
  <r>
    <x v="0"/>
    <n v="13"/>
    <d v="2024-12-12T00:00:00"/>
    <d v="1899-12-30T08:00:00"/>
    <d v="1899-12-30T08:00:00"/>
    <d v="1899-12-30T16:00:00"/>
    <x v="12"/>
    <x v="12"/>
  </r>
  <r>
    <x v="0"/>
    <n v="14"/>
    <d v="2024-12-13T00:00:00"/>
    <d v="1899-12-30T08:00:00"/>
    <d v="1899-12-30T08:00:00"/>
    <d v="1899-12-30T16:00:00"/>
    <x v="13"/>
    <x v="13"/>
  </r>
  <r>
    <x v="1"/>
    <n v="15"/>
    <d v="2024-12-16T00:00:00"/>
    <d v="1899-12-30T08:00:00"/>
    <d v="1899-12-30T08:00:00"/>
    <d v="1899-12-30T16:00:00"/>
    <x v="14"/>
    <x v="14"/>
  </r>
  <r>
    <x v="1"/>
    <n v="16"/>
    <d v="2024-12-17T00:00:00"/>
    <d v="1899-12-30T08:00:00"/>
    <d v="1899-12-30T08:00:00"/>
    <d v="1899-12-30T16:00:00"/>
    <x v="15"/>
    <x v="15"/>
  </r>
  <r>
    <x v="1"/>
    <n v="17"/>
    <d v="2024-12-18T00:00:00"/>
    <d v="1899-12-30T08:00:00"/>
    <d v="1899-12-30T08:00:00"/>
    <d v="1899-12-30T16:00:00"/>
    <x v="16"/>
    <x v="16"/>
  </r>
  <r>
    <x v="2"/>
    <n v="18"/>
    <d v="2024-12-19T00:00:00"/>
    <d v="1899-12-30T08:00:00"/>
    <d v="1899-12-30T08:00:00"/>
    <d v="1899-12-30T16:00:00"/>
    <x v="17"/>
    <x v="17"/>
  </r>
  <r>
    <x v="2"/>
    <n v="19"/>
    <d v="2024-12-20T00:00:00"/>
    <d v="1899-12-30T08:00:00"/>
    <d v="1899-12-30T08:00:00"/>
    <d v="1899-12-30T16:00:00"/>
    <x v="18"/>
    <x v="18"/>
  </r>
  <r>
    <x v="3"/>
    <n v="20"/>
    <d v="2024-12-25T00:00:00"/>
    <d v="1899-12-30T08:00:00"/>
    <d v="1899-12-30T08:00:00"/>
    <d v="1899-12-30T16:00:00"/>
    <x v="19"/>
    <x v="19"/>
  </r>
  <r>
    <x v="3"/>
    <n v="21"/>
    <d v="2024-12-26T00:00:00"/>
    <d v="1899-12-30T08:00:00"/>
    <d v="1899-12-30T08:00:00"/>
    <d v="1899-12-30T16:00:00"/>
    <x v="20"/>
    <x v="20"/>
  </r>
  <r>
    <x v="3"/>
    <n v="22"/>
    <d v="2024-12-27T00:00:00"/>
    <d v="1899-12-30T08:00:00"/>
    <d v="1899-12-30T08:00:00"/>
    <d v="1899-12-30T16:00:00"/>
    <x v="21"/>
    <x v="21"/>
  </r>
  <r>
    <x v="3"/>
    <n v="23"/>
    <d v="2024-12-30T00:00:00"/>
    <d v="1899-12-30T08:00:00"/>
    <d v="1899-12-30T08:00:00"/>
    <d v="1899-12-30T16:00:00"/>
    <x v="22"/>
    <x v="22"/>
  </r>
  <r>
    <x v="3"/>
    <n v="24"/>
    <d v="2024-12-31T00:00:00"/>
    <d v="1899-12-30T08:00:00"/>
    <d v="1899-12-30T08:00:00"/>
    <d v="1899-12-30T16:00:00"/>
    <x v="23"/>
    <x v="23"/>
  </r>
  <r>
    <x v="3"/>
    <n v="25"/>
    <d v="2025-01-02T00:00:00"/>
    <d v="1899-12-30T08:00:00"/>
    <d v="1899-12-30T08:00:00"/>
    <d v="1899-12-30T16:00:00"/>
    <x v="24"/>
    <x v="24"/>
  </r>
  <r>
    <x v="4"/>
    <n v="26"/>
    <d v="2025-01-03T00:00:00"/>
    <d v="1899-12-30T08:00:00"/>
    <d v="1899-12-30T08:00:00"/>
    <d v="1899-12-30T16:00:00"/>
    <x v="25"/>
    <x v="25"/>
  </r>
  <r>
    <x v="4"/>
    <n v="27"/>
    <d v="2025-01-06T00:00:00"/>
    <d v="1899-12-30T08:00:00"/>
    <d v="1899-12-30T08:00:00"/>
    <d v="1899-12-30T16:00:00"/>
    <x v="26"/>
    <x v="26"/>
  </r>
  <r>
    <x v="4"/>
    <n v="28"/>
    <d v="2025-01-07T00:00:00"/>
    <d v="1899-12-30T08:00:00"/>
    <d v="1899-12-30T08:00:00"/>
    <d v="1899-12-30T16:00:00"/>
    <x v="27"/>
    <x v="27"/>
  </r>
  <r>
    <x v="4"/>
    <n v="29"/>
    <d v="2025-01-08T00:00:00"/>
    <d v="1899-12-30T08:00:00"/>
    <d v="1899-12-30T08:00:00"/>
    <d v="1899-12-30T16:00:00"/>
    <x v="28"/>
    <x v="28"/>
  </r>
  <r>
    <x v="4"/>
    <n v="30"/>
    <d v="2025-01-09T00:00:00"/>
    <d v="1899-12-30T08:00:00"/>
    <d v="1899-12-30T08:00:00"/>
    <d v="1899-12-30T16:00:00"/>
    <x v="29"/>
    <x v="29"/>
  </r>
  <r>
    <x v="4"/>
    <n v="31"/>
    <d v="2025-01-10T00:00:00"/>
    <d v="1899-12-30T08:00:00"/>
    <d v="1899-12-30T08:00:00"/>
    <d v="1899-12-30T16:00:00"/>
    <x v="30"/>
    <x v="30"/>
  </r>
  <r>
    <x v="4"/>
    <n v="32"/>
    <d v="2025-01-13T00:00:00"/>
    <d v="1899-12-30T08:00:00"/>
    <d v="1899-12-30T08:00:00"/>
    <d v="1899-12-30T16:00:00"/>
    <x v="31"/>
    <x v="31"/>
  </r>
  <r>
    <x v="4"/>
    <n v="33"/>
    <d v="2025-01-14T00:00:00"/>
    <d v="1899-12-30T08:00:00"/>
    <d v="1899-12-30T08:00:00"/>
    <d v="1899-12-30T16:00:00"/>
    <x v="32"/>
    <x v="32"/>
  </r>
  <r>
    <x v="5"/>
    <n v="34"/>
    <d v="2025-01-15T00:00:00"/>
    <d v="1899-12-30T08:00:00"/>
    <d v="1899-12-30T08:00:00"/>
    <d v="1899-12-30T16:00:00"/>
    <x v="33"/>
    <x v="33"/>
  </r>
  <r>
    <x v="5"/>
    <n v="35"/>
    <d v="2025-01-16T00:00:00"/>
    <d v="1899-12-30T08:00:00"/>
    <d v="1899-12-30T04:00:00"/>
    <d v="1899-12-30T12:00:00"/>
    <x v="34"/>
    <x v="34"/>
  </r>
  <r>
    <x v="6"/>
    <n v="35"/>
    <d v="2025-01-16T00:00:00"/>
    <d v="1899-12-30T12:00:00"/>
    <d v="1899-12-30T04:00:00"/>
    <d v="1899-12-30T16:00:00"/>
    <x v="35"/>
    <x v="35"/>
  </r>
  <r>
    <x v="6"/>
    <n v="36"/>
    <d v="2025-01-17T00:00:00"/>
    <d v="1899-12-30T08:00:00"/>
    <d v="1899-12-30T08:00:00"/>
    <d v="1899-12-30T16:00:00"/>
    <x v="36"/>
    <x v="36"/>
  </r>
  <r>
    <x v="6"/>
    <n v="37"/>
    <d v="2025-01-20T00:00:00"/>
    <d v="1899-12-30T08:00:00"/>
    <d v="1899-12-30T08:00:00"/>
    <d v="1899-12-30T16:00:00"/>
    <x v="37"/>
    <x v="37"/>
  </r>
  <r>
    <x v="6"/>
    <n v="38"/>
    <d v="2025-01-21T00:00:00"/>
    <d v="1899-12-30T08:00:00"/>
    <d v="1899-12-30T04:00:00"/>
    <d v="1899-12-30T12:00:00"/>
    <x v="38"/>
    <x v="38"/>
  </r>
  <r>
    <x v="7"/>
    <n v="38"/>
    <d v="2025-01-21T00:00:00"/>
    <d v="1899-12-30T12:00:00"/>
    <d v="1899-12-30T04:00:00"/>
    <d v="1899-12-30T16:00:00"/>
    <x v="39"/>
    <x v="39"/>
  </r>
  <r>
    <x v="7"/>
    <n v="39"/>
    <d v="2025-01-22T00:00:00"/>
    <d v="1899-12-30T08:00:00"/>
    <d v="1899-12-30T08:00:00"/>
    <d v="1899-12-30T16:00:00"/>
    <x v="40"/>
    <x v="40"/>
  </r>
  <r>
    <x v="7"/>
    <n v="40"/>
    <d v="2025-01-23T00:00:00"/>
    <d v="1899-12-30T08:00:00"/>
    <d v="1899-12-30T08:00:00"/>
    <d v="1899-12-30T16:00:00"/>
    <x v="41"/>
    <x v="41"/>
  </r>
  <r>
    <x v="7"/>
    <n v="41"/>
    <d v="2025-01-24T00:00:00"/>
    <d v="1899-12-30T08:00:00"/>
    <d v="1899-12-30T08:00:00"/>
    <d v="1899-12-30T16:00:00"/>
    <x v="42"/>
    <x v="42"/>
  </r>
  <r>
    <x v="7"/>
    <n v="42"/>
    <d v="2025-01-27T00:00:00"/>
    <d v="1899-12-30T08:00:00"/>
    <d v="1899-12-30T08:00:00"/>
    <d v="1899-12-30T16:00:00"/>
    <x v="43"/>
    <x v="43"/>
  </r>
  <r>
    <x v="7"/>
    <n v="43"/>
    <d v="2025-01-28T00:00:00"/>
    <d v="1899-12-30T08:00:00"/>
    <d v="1899-12-30T04:00:00"/>
    <d v="1899-12-30T12:00:00"/>
    <x v="44"/>
    <x v="44"/>
  </r>
  <r>
    <x v="8"/>
    <n v="43"/>
    <d v="2025-01-28T00:00:00"/>
    <d v="1899-12-30T12:00:00"/>
    <d v="1899-12-30T04:00:00"/>
    <d v="1899-12-30T16:00:00"/>
    <x v="45"/>
    <x v="45"/>
  </r>
  <r>
    <x v="8"/>
    <n v="44"/>
    <d v="2025-01-29T00:00:00"/>
    <d v="1899-12-30T08:00:00"/>
    <d v="1899-12-30T08:00:00"/>
    <d v="1899-12-30T16:00:00"/>
    <x v="46"/>
    <x v="46"/>
  </r>
  <r>
    <x v="8"/>
    <n v="45"/>
    <d v="2025-01-30T00:00:00"/>
    <d v="1899-12-30T08:00:00"/>
    <d v="1899-12-30T08:00:00"/>
    <d v="1899-12-30T16:00:00"/>
    <x v="47"/>
    <x v="47"/>
  </r>
  <r>
    <x v="8"/>
    <n v="46"/>
    <d v="2025-01-31T00:00:00"/>
    <d v="1899-12-30T08:00:00"/>
    <d v="1899-12-30T08:00:00"/>
    <d v="1899-12-30T16:00:00"/>
    <x v="48"/>
    <x v="48"/>
  </r>
  <r>
    <x v="8"/>
    <n v="47"/>
    <d v="2025-02-03T00:00:00"/>
    <d v="1899-12-30T08:00:00"/>
    <d v="1899-12-30T08:00:00"/>
    <d v="1899-12-30T16:00:00"/>
    <x v="49"/>
    <x v="49"/>
  </r>
  <r>
    <x v="8"/>
    <n v="48"/>
    <d v="2025-02-04T00:00:00"/>
    <d v="1899-12-30T08:00:00"/>
    <d v="1899-12-30T08:00:00"/>
    <d v="1899-12-30T16:00:00"/>
    <x v="50"/>
    <x v="50"/>
  </r>
  <r>
    <x v="8"/>
    <n v="49"/>
    <d v="2025-02-05T00:00:00"/>
    <d v="1899-12-30T08:00:00"/>
    <d v="1899-12-30T08:00:00"/>
    <d v="1899-12-30T16:00:00"/>
    <x v="51"/>
    <x v="51"/>
  </r>
  <r>
    <x v="8"/>
    <n v="50"/>
    <d v="2025-02-06T00:00:00"/>
    <d v="1899-12-30T08:00:00"/>
    <d v="1899-12-30T08:00:00"/>
    <d v="1899-12-30T16:00:00"/>
    <x v="52"/>
    <x v="52"/>
  </r>
  <r>
    <x v="8"/>
    <n v="51"/>
    <d v="2025-02-07T00:00:00"/>
    <d v="1899-12-30T08:00:00"/>
    <d v="1899-12-30T08:00:00"/>
    <d v="1899-12-30T16:00:00"/>
    <x v="53"/>
    <x v="53"/>
  </r>
  <r>
    <x v="8"/>
    <n v="52"/>
    <d v="2025-02-10T00:00:00"/>
    <d v="1899-12-30T08:00:00"/>
    <d v="1899-12-30T08:00:00"/>
    <d v="1899-12-30T16:00:00"/>
    <x v="54"/>
    <x v="54"/>
  </r>
  <r>
    <x v="8"/>
    <n v="53"/>
    <d v="2025-02-11T00:00:00"/>
    <d v="1899-12-30T08:00:00"/>
    <d v="1899-12-30T04:00:00"/>
    <d v="1899-12-30T12:00:00"/>
    <x v="55"/>
    <x v="55"/>
  </r>
  <r>
    <x v="9"/>
    <n v="53"/>
    <d v="2025-02-11T00:00:00"/>
    <d v="1899-12-30T12:00:00"/>
    <d v="1899-12-30T04:00:00"/>
    <d v="1899-12-30T16:00:00"/>
    <x v="56"/>
    <x v="56"/>
  </r>
  <r>
    <x v="9"/>
    <n v="54"/>
    <d v="2025-02-12T00:00:00"/>
    <d v="1899-12-30T08:00:00"/>
    <d v="1899-12-30T01:00:00"/>
    <d v="1899-12-30T09:00:00"/>
    <x v="57"/>
    <x v="57"/>
  </r>
  <r>
    <x v="10"/>
    <n v="54"/>
    <d v="2025-02-12T00:00:00"/>
    <d v="1899-12-30T09:00:00"/>
    <d v="1899-12-30T07:00:00"/>
    <d v="1899-12-30T16:00:00"/>
    <x v="58"/>
    <x v="58"/>
  </r>
  <r>
    <x v="10"/>
    <n v="55"/>
    <d v="2025-02-13T00:00:00"/>
    <d v="1899-12-30T08:00:00"/>
    <d v="1899-12-30T07:00:00"/>
    <d v="1899-12-30T15:00:00"/>
    <x v="59"/>
    <x v="59"/>
  </r>
  <r>
    <x v="11"/>
    <n v="55"/>
    <d v="2025-02-14T00:00:00"/>
    <d v="1899-12-30T15:00:00"/>
    <d v="1899-12-30T01:00:00"/>
    <d v="1899-12-30T16:00:00"/>
    <x v="60"/>
    <x v="60"/>
  </r>
  <r>
    <x v="11"/>
    <n v="56"/>
    <d v="2025-02-17T00:00:00"/>
    <d v="1899-12-30T08:00:00"/>
    <d v="1899-12-30T08:00:00"/>
    <d v="1899-12-30T16:00:00"/>
    <x v="61"/>
    <x v="61"/>
  </r>
  <r>
    <x v="11"/>
    <n v="57"/>
    <d v="2025-02-18T00:00:00"/>
    <d v="1899-12-30T08:00:00"/>
    <d v="1899-12-30T08:00:00"/>
    <d v="1899-12-30T16:00:00"/>
    <x v="62"/>
    <x v="62"/>
  </r>
  <r>
    <x v="11"/>
    <n v="58"/>
    <d v="2025-02-19T00:00:00"/>
    <d v="1899-12-30T08:00:00"/>
    <d v="1899-12-30T07:00:00"/>
    <d v="1899-12-30T15:00:00"/>
    <x v="63"/>
    <x v="63"/>
  </r>
  <r>
    <x v="12"/>
    <n v="58"/>
    <d v="2025-02-19T00:00:00"/>
    <d v="1899-12-30T15:00:00"/>
    <d v="1899-12-30T01:00:00"/>
    <d v="1899-12-30T16:00:00"/>
    <x v="64"/>
    <x v="64"/>
  </r>
  <r>
    <x v="12"/>
    <n v="59"/>
    <d v="2025-02-20T00:00:00"/>
    <d v="1899-12-30T08:00:00"/>
    <d v="1899-12-30T08:00:00"/>
    <d v="1899-12-30T16:00:00"/>
    <x v="65"/>
    <x v="65"/>
  </r>
  <r>
    <x v="12"/>
    <n v="60"/>
    <d v="2025-02-21T00:00:00"/>
    <d v="1899-12-30T08:00:00"/>
    <d v="1899-12-30T08:00:00"/>
    <d v="1899-12-30T16:00:00"/>
    <x v="66"/>
    <x v="66"/>
  </r>
  <r>
    <x v="12"/>
    <n v="61"/>
    <d v="2025-02-24T00:00:00"/>
    <d v="1899-12-30T08:00:00"/>
    <d v="1899-12-30T08:00:00"/>
    <d v="1899-12-30T16:00:00"/>
    <x v="67"/>
    <x v="67"/>
  </r>
  <r>
    <x v="12"/>
    <n v="62"/>
    <d v="2025-02-25T00:00:00"/>
    <d v="1899-12-30T08:00:00"/>
    <d v="1899-12-30T08:00:00"/>
    <d v="1899-12-30T16:00:00"/>
    <x v="68"/>
    <x v="68"/>
  </r>
  <r>
    <x v="12"/>
    <n v="63"/>
    <d v="2025-02-26T00:00:00"/>
    <d v="1899-12-30T08:00:00"/>
    <d v="1899-12-30T08:00:00"/>
    <d v="1899-12-30T16:00:00"/>
    <x v="69"/>
    <x v="69"/>
  </r>
  <r>
    <x v="12"/>
    <n v="64"/>
    <d v="2025-02-27T00:00:00"/>
    <d v="1899-12-30T08:00:00"/>
    <d v="1899-12-30T08:00:00"/>
    <d v="1899-12-30T16:00:00"/>
    <x v="70"/>
    <x v="70"/>
  </r>
  <r>
    <x v="12"/>
    <n v="65"/>
    <d v="2025-02-28T00:00:00"/>
    <d v="1899-12-30T08:00:00"/>
    <d v="1899-12-30T08:00:00"/>
    <d v="1899-12-30T16:00:00"/>
    <x v="71"/>
    <x v="71"/>
  </r>
  <r>
    <x v="12"/>
    <n v="66"/>
    <d v="2025-03-03T00:00:00"/>
    <d v="1899-12-30T08:00:00"/>
    <d v="1899-12-30T08:00:00"/>
    <d v="1899-12-30T16:00:00"/>
    <x v="72"/>
    <x v="72"/>
  </r>
  <r>
    <x v="12"/>
    <n v="67"/>
    <d v="2025-03-04T00:00:00"/>
    <d v="1899-12-30T08:00:00"/>
    <d v="1899-12-30T08:00:00"/>
    <d v="1899-12-30T16:00:00"/>
    <x v="73"/>
    <x v="73"/>
  </r>
  <r>
    <x v="12"/>
    <n v="68"/>
    <d v="2025-03-05T00:00:00"/>
    <d v="1899-12-30T08:00:00"/>
    <d v="1899-12-30T08:00:00"/>
    <d v="1899-12-30T16:00:00"/>
    <x v="74"/>
    <x v="74"/>
  </r>
  <r>
    <x v="12"/>
    <n v="69"/>
    <d v="2025-03-06T00:00:00"/>
    <d v="1899-12-30T08:00:00"/>
    <d v="1899-12-30T08:00:00"/>
    <d v="1899-12-30T16:00:00"/>
    <x v="75"/>
    <x v="75"/>
  </r>
  <r>
    <x v="12"/>
    <n v="70"/>
    <d v="2025-03-07T00:00:00"/>
    <d v="1899-12-30T08:00:00"/>
    <d v="1899-12-30T07:00:00"/>
    <d v="1899-12-30T15:00:00"/>
    <x v="76"/>
    <x v="76"/>
  </r>
  <r>
    <x v="13"/>
    <n v="70"/>
    <d v="2025-03-07T00:00:00"/>
    <d v="1899-12-30T15:00:00"/>
    <d v="1899-12-30T01:00:00"/>
    <d v="1899-12-30T16:00:00"/>
    <x v="77"/>
    <x v="77"/>
  </r>
  <r>
    <x v="13"/>
    <n v="71"/>
    <d v="2025-03-10T00:00:00"/>
    <d v="1899-12-30T08:00:00"/>
    <d v="1899-12-30T07:00:00"/>
    <d v="1899-12-30T15:00:00"/>
    <x v="78"/>
    <x v="78"/>
  </r>
  <r>
    <x v="14"/>
    <n v="71"/>
    <d v="2025-03-10T00:00:00"/>
    <d v="1899-12-30T15:00:00"/>
    <d v="1899-12-30T01:00:00"/>
    <d v="1899-12-30T16:00:00"/>
    <x v="79"/>
    <x v="79"/>
  </r>
  <r>
    <x v="14"/>
    <n v="72"/>
    <d v="2025-03-11T00:00:00"/>
    <d v="1899-12-30T08:00:00"/>
    <d v="1899-12-30T08:00:00"/>
    <d v="1899-12-30T16:00:00"/>
    <x v="80"/>
    <x v="80"/>
  </r>
  <r>
    <x v="14"/>
    <n v="73"/>
    <d v="2025-03-12T00:00:00"/>
    <d v="1899-12-30T08:00:00"/>
    <d v="1899-12-30T07:00:00"/>
    <d v="1899-12-30T15:00:00"/>
    <x v="81"/>
    <x v="81"/>
  </r>
  <r>
    <x v="15"/>
    <n v="73"/>
    <d v="2025-03-12T00:00:00"/>
    <d v="1899-12-30T15:00:00"/>
    <d v="1899-12-30T01:00:00"/>
    <d v="1899-12-30T16:00:00"/>
    <x v="82"/>
    <x v="82"/>
  </r>
  <r>
    <x v="15"/>
    <n v="74"/>
    <d v="2025-03-13T00:00:00"/>
    <d v="1899-12-30T08:00:00"/>
    <d v="1899-12-30T08:00:00"/>
    <d v="1899-12-30T16:00:00"/>
    <x v="83"/>
    <x v="83"/>
  </r>
  <r>
    <x v="15"/>
    <n v="75"/>
    <d v="2025-03-14T00:00:00"/>
    <d v="1899-12-30T08:00:00"/>
    <d v="1899-12-30T07:00:00"/>
    <d v="1899-12-30T15:00:00"/>
    <x v="84"/>
    <x v="84"/>
  </r>
  <r>
    <x v="16"/>
    <n v="75"/>
    <d v="2025-03-14T00:00:00"/>
    <d v="1899-12-30T15:00:00"/>
    <d v="1899-12-30T01:00:00"/>
    <d v="1899-12-30T16:00:00"/>
    <x v="85"/>
    <x v="85"/>
  </r>
  <r>
    <x v="16"/>
    <n v="76"/>
    <d v="2025-03-17T00:00:00"/>
    <d v="1899-12-30T08:00:00"/>
    <d v="1899-12-30T08:00:00"/>
    <d v="1899-12-30T16:00:00"/>
    <x v="86"/>
    <x v="86"/>
  </r>
  <r>
    <x v="16"/>
    <n v="77"/>
    <d v="2025-03-18T00:00:00"/>
    <d v="1899-12-30T08:00:00"/>
    <d v="1899-12-30T08:00:00"/>
    <d v="1899-12-30T16:00:00"/>
    <x v="87"/>
    <x v="87"/>
  </r>
  <r>
    <x v="16"/>
    <n v="78"/>
    <d v="2025-03-19T00:00:00"/>
    <d v="1899-12-30T08:00:00"/>
    <d v="1899-12-30T08:00:00"/>
    <d v="1899-12-30T16:00:00"/>
    <x v="88"/>
    <x v="88"/>
  </r>
  <r>
    <x v="16"/>
    <n v="79"/>
    <d v="2025-03-20T00:00:00"/>
    <d v="1899-12-30T08:00:00"/>
    <d v="1899-12-30T07:00:00"/>
    <d v="1899-12-30T15:00:00"/>
    <x v="89"/>
    <x v="89"/>
  </r>
  <r>
    <x v="17"/>
    <n v="79"/>
    <d v="2025-03-20T00:00:00"/>
    <d v="1899-12-30T15:00:00"/>
    <d v="1899-12-30T01:00:00"/>
    <d v="1899-12-30T16:00:00"/>
    <x v="90"/>
    <x v="90"/>
  </r>
  <r>
    <x v="17"/>
    <n v="80"/>
    <d v="2025-03-21T00:00:00"/>
    <d v="1899-12-30T08:00:00"/>
    <d v="1899-12-30T08:00:00"/>
    <d v="1899-12-30T16:00:00"/>
    <x v="91"/>
    <x v="91"/>
  </r>
  <r>
    <x v="17"/>
    <n v="81"/>
    <d v="2025-03-24T00:00:00"/>
    <d v="1899-12-30T08:00:00"/>
    <d v="1899-12-30T08:00:00"/>
    <d v="1899-12-30T16:00:00"/>
    <x v="92"/>
    <x v="92"/>
  </r>
  <r>
    <x v="17"/>
    <n v="82"/>
    <d v="2025-03-25T00:00:00"/>
    <d v="1899-12-30T08:00:00"/>
    <d v="1899-12-30T08:00:00"/>
    <d v="1899-12-30T16:00:00"/>
    <x v="93"/>
    <x v="93"/>
  </r>
  <r>
    <x v="17"/>
    <n v="83"/>
    <d v="2025-03-26T00:00:00"/>
    <d v="1899-12-30T08:00:00"/>
    <d v="1899-12-30T07:00:00"/>
    <d v="1899-12-30T15:00:00"/>
    <x v="94"/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C22" firstHeaderRow="0" firstDataRow="1" firstDataCol="1"/>
  <pivotFields count="14">
    <pivotField axis="axisRow" showAll="0">
      <items count="55">
        <item m="1" x="52"/>
        <item m="1" x="51"/>
        <item m="1" x="53"/>
        <item m="1" x="45"/>
        <item m="1" x="41"/>
        <item m="1" x="42"/>
        <item m="1" x="40"/>
        <item m="1" x="39"/>
        <item m="1" x="46"/>
        <item m="1" x="43"/>
        <item m="1" x="49"/>
        <item m="1" x="50"/>
        <item m="1" x="48"/>
        <item m="1" x="47"/>
        <item m="1" x="44"/>
        <item m="1" x="38"/>
        <item m="1" x="37"/>
        <item m="1" x="36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 maxSubtotal="1"/>
    <pivotField numFmtId="164" showAll="0"/>
    <pivotField numFmtId="165" showAll="0"/>
    <pivotField numFmtId="165" showAll="0"/>
    <pivotField numFmtId="165" showAll="0"/>
    <pivotField dataField="1" numFmtId="22" showAll="0">
      <items count="139">
        <item m="1" x="1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103"/>
        <item m="1" x="104"/>
        <item x="19"/>
        <item x="20"/>
        <item x="21"/>
        <item x="22"/>
        <item x="23"/>
        <item m="1" x="115"/>
        <item x="24"/>
        <item x="25"/>
        <item x="26"/>
        <item x="27"/>
        <item m="1" x="125"/>
        <item x="28"/>
        <item m="1" x="126"/>
        <item m="1" x="127"/>
        <item x="30"/>
        <item x="31"/>
        <item x="32"/>
        <item x="33"/>
        <item x="34"/>
        <item m="1" x="128"/>
        <item x="36"/>
        <item x="37"/>
        <item x="38"/>
        <item x="40"/>
        <item x="41"/>
        <item x="42"/>
        <item x="43"/>
        <item x="44"/>
        <item x="46"/>
        <item x="47"/>
        <item x="48"/>
        <item x="49"/>
        <item x="50"/>
        <item x="51"/>
        <item m="1" x="129"/>
        <item m="1" x="130"/>
        <item x="52"/>
        <item m="1" x="131"/>
        <item x="53"/>
        <item x="54"/>
        <item x="55"/>
        <item x="57"/>
        <item x="59"/>
        <item m="1" x="132"/>
        <item m="1" x="111"/>
        <item x="61"/>
        <item x="62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  <item x="80"/>
        <item m="1" x="133"/>
        <item x="81"/>
        <item m="1" x="134"/>
        <item x="83"/>
        <item m="1" x="135"/>
        <item x="84"/>
        <item x="86"/>
        <item m="1" x="136"/>
        <item x="87"/>
        <item x="88"/>
        <item m="1" x="137"/>
        <item x="89"/>
        <item x="91"/>
        <item x="29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13"/>
        <item x="77"/>
        <item m="1" x="98"/>
        <item m="1" x="105"/>
        <item m="1" x="106"/>
        <item m="1" x="107"/>
        <item m="1" x="108"/>
        <item m="1" x="109"/>
        <item m="1" x="110"/>
        <item x="60"/>
        <item m="1" x="112"/>
        <item m="1" x="97"/>
        <item m="1" x="99"/>
        <item x="35"/>
        <item x="39"/>
        <item x="45"/>
        <item x="56"/>
        <item x="58"/>
        <item m="1" x="95"/>
        <item m="1" x="96"/>
        <item x="79"/>
        <item m="1" x="100"/>
        <item m="1" x="101"/>
        <item m="1" x="102"/>
        <item x="92"/>
        <item x="93"/>
        <item x="64"/>
        <item x="82"/>
        <item x="85"/>
        <item x="90"/>
        <item x="94"/>
        <item t="default"/>
      </items>
    </pivotField>
    <pivotField dataField="1" numFmtId="22" showAll="0">
      <items count="141">
        <item m="1" x="1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103"/>
        <item m="1" x="104"/>
        <item x="19"/>
        <item x="20"/>
        <item x="21"/>
        <item x="22"/>
        <item x="23"/>
        <item m="1" x="116"/>
        <item x="24"/>
        <item x="25"/>
        <item x="26"/>
        <item m="1" x="127"/>
        <item x="27"/>
        <item x="28"/>
        <item m="1" x="128"/>
        <item x="29"/>
        <item x="30"/>
        <item x="31"/>
        <item x="32"/>
        <item x="33"/>
        <item m="1" x="129"/>
        <item x="35"/>
        <item x="36"/>
        <item x="37"/>
        <item x="39"/>
        <item x="40"/>
        <item x="41"/>
        <item x="42"/>
        <item x="43"/>
        <item x="45"/>
        <item x="46"/>
        <item x="47"/>
        <item x="48"/>
        <item x="49"/>
        <item x="50"/>
        <item m="1" x="130"/>
        <item m="1" x="131"/>
        <item x="51"/>
        <item m="1" x="132"/>
        <item x="52"/>
        <item x="53"/>
        <item x="54"/>
        <item x="56"/>
        <item x="58"/>
        <item m="1" x="133"/>
        <item m="1" x="111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7"/>
        <item x="79"/>
        <item m="1" x="134"/>
        <item x="80"/>
        <item m="1" x="135"/>
        <item x="82"/>
        <item m="1" x="136"/>
        <item x="83"/>
        <item x="85"/>
        <item m="1" x="137"/>
        <item x="86"/>
        <item x="87"/>
        <item m="1" x="138"/>
        <item x="88"/>
        <item x="90"/>
        <item m="1" x="139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14"/>
        <item x="76"/>
        <item m="1" x="97"/>
        <item m="1" x="126"/>
        <item m="1" x="105"/>
        <item m="1" x="106"/>
        <item m="1" x="107"/>
        <item m="1" x="108"/>
        <item m="1" x="109"/>
        <item m="1" x="110"/>
        <item m="1" x="112"/>
        <item m="1" x="113"/>
        <item m="1" x="96"/>
        <item m="1" x="98"/>
        <item m="1" x="99"/>
        <item x="34"/>
        <item x="38"/>
        <item x="44"/>
        <item x="55"/>
        <item x="57"/>
        <item x="59"/>
        <item m="1" x="95"/>
        <item x="78"/>
        <item x="91"/>
        <item m="1" x="100"/>
        <item m="1" x="101"/>
        <item x="92"/>
        <item m="1" x="102"/>
        <item x="63"/>
        <item x="81"/>
        <item x="84"/>
        <item x="89"/>
        <item x="93"/>
        <item x="9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5">
        <item sd="0" x="1"/>
        <item sd="0" x="2"/>
        <item x="0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5">
        <item sd="0" x="1"/>
        <item sd="0" x="2"/>
        <item x="0"/>
        <item x="3"/>
        <item t="default"/>
      </items>
    </pivotField>
  </pivotFields>
  <rowFields count="1">
    <field x="0"/>
  </rowFields>
  <rowItems count="19"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Başlangıç Tarihi" fld="6" subtotal="min" baseField="0" baseItem="0" numFmtId="22"/>
    <dataField name="Max of Bitiş Tarihi" fld="7" subtotal="max" baseField="0" baseItem="0" numFmtId="22"/>
  </dataFields>
  <formats count="14"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H17" sqref="H17"/>
    </sheetView>
  </sheetViews>
  <sheetFormatPr defaultColWidth="37.77734375" defaultRowHeight="14.4" x14ac:dyDescent="0.3"/>
  <cols>
    <col min="1" max="1" width="21.77734375" style="2" bestFit="1" customWidth="1"/>
    <col min="2" max="2" width="6.88671875" style="76" hidden="1" customWidth="1"/>
    <col min="3" max="3" width="43.44140625" style="2" hidden="1" customWidth="1"/>
    <col min="4" max="4" width="9.21875" style="2" bestFit="1" customWidth="1"/>
    <col min="5" max="5" width="11.33203125" style="2" bestFit="1" customWidth="1"/>
    <col min="6" max="6" width="9.88671875" style="2" bestFit="1" customWidth="1"/>
    <col min="7" max="7" width="8.33203125" style="2" bestFit="1" customWidth="1"/>
    <col min="8" max="8" width="14.109375" style="3" bestFit="1" customWidth="1"/>
    <col min="9" max="9" width="9.33203125" style="2" customWidth="1"/>
    <col min="10" max="10" width="11.44140625" style="2" customWidth="1"/>
    <col min="11" max="11" width="14.6640625" style="2" customWidth="1"/>
  </cols>
  <sheetData>
    <row r="1" spans="1:10" s="1" customFormat="1" ht="22.8" x14ac:dyDescent="0.3">
      <c r="A1" s="9" t="s">
        <v>0</v>
      </c>
      <c r="B1" s="9" t="s">
        <v>88</v>
      </c>
      <c r="C1" s="9" t="s">
        <v>87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</row>
    <row r="2" spans="1:10" x14ac:dyDescent="0.3">
      <c r="A2" s="4" t="s">
        <v>6</v>
      </c>
      <c r="C2" s="7"/>
      <c r="E2" s="5"/>
      <c r="F2" s="6"/>
      <c r="G2" s="6"/>
      <c r="H2" s="6"/>
    </row>
    <row r="3" spans="1:10" x14ac:dyDescent="0.3">
      <c r="A3" s="7" t="s">
        <v>44</v>
      </c>
      <c r="C3" s="7"/>
      <c r="D3" s="6"/>
      <c r="E3" s="6"/>
      <c r="F3" s="6"/>
      <c r="G3" s="6"/>
      <c r="H3" s="6"/>
    </row>
    <row r="4" spans="1:10" x14ac:dyDescent="0.3">
      <c r="A4" s="7" t="s">
        <v>7</v>
      </c>
      <c r="B4" s="76">
        <v>1</v>
      </c>
      <c r="C4" s="7" t="str">
        <f>B4 &amp;" : "&amp; TRIM($A$3) &amp; " -&gt; " &amp; TRIM(A4)</f>
        <v>1 : Tasarım -&gt; Yüzeylerin Geliştirilmesi</v>
      </c>
      <c r="D4" s="6" t="s">
        <v>8</v>
      </c>
      <c r="E4" s="6" t="s">
        <v>9</v>
      </c>
      <c r="F4" s="6">
        <v>1</v>
      </c>
      <c r="G4" s="6"/>
      <c r="H4" s="6" t="s">
        <v>10</v>
      </c>
    </row>
    <row r="5" spans="1:10" x14ac:dyDescent="0.3">
      <c r="A5" s="7" t="s">
        <v>11</v>
      </c>
      <c r="B5" s="76">
        <v>2</v>
      </c>
      <c r="C5" s="7" t="str">
        <f>B5 &amp;" : "&amp; TRIM($A$3) &amp; " -&gt; " &amp; TRIM(A5)</f>
        <v>2 : Tasarım -&gt; Yüzeylerin Analizi</v>
      </c>
      <c r="D5" s="6" t="s">
        <v>12</v>
      </c>
      <c r="E5" s="6" t="s">
        <v>13</v>
      </c>
      <c r="F5" s="6">
        <v>0</v>
      </c>
      <c r="G5" s="6"/>
      <c r="H5" s="6" t="s">
        <v>10</v>
      </c>
    </row>
    <row r="6" spans="1:10" x14ac:dyDescent="0.3">
      <c r="A6" s="7" t="s">
        <v>14</v>
      </c>
      <c r="B6" s="76">
        <v>3</v>
      </c>
      <c r="C6" s="7" t="str">
        <f>B6 &amp;" : "&amp; TRIM($A$3) &amp; " -&gt; " &amp; TRIM(A6)</f>
        <v>3 : Tasarım -&gt; Resimlendirme</v>
      </c>
      <c r="D6" s="6" t="s">
        <v>13</v>
      </c>
      <c r="E6" s="6" t="s">
        <v>12</v>
      </c>
      <c r="F6" s="6">
        <v>0</v>
      </c>
      <c r="G6" s="6"/>
      <c r="H6" s="6" t="s">
        <v>10</v>
      </c>
    </row>
    <row r="7" spans="1:10" x14ac:dyDescent="0.3">
      <c r="A7" s="7" t="s">
        <v>45</v>
      </c>
      <c r="C7" s="7"/>
      <c r="D7" s="6"/>
      <c r="E7" s="6"/>
      <c r="F7" s="6"/>
      <c r="G7" s="6"/>
      <c r="H7" s="6"/>
    </row>
    <row r="8" spans="1:10" x14ac:dyDescent="0.3">
      <c r="A8" s="7" t="s">
        <v>15</v>
      </c>
      <c r="C8" s="7"/>
      <c r="D8" s="6"/>
      <c r="E8" s="6"/>
      <c r="F8" s="6"/>
      <c r="G8" s="6"/>
      <c r="H8" s="6"/>
    </row>
    <row r="9" spans="1:10" ht="15.6" customHeight="1" x14ac:dyDescent="0.3">
      <c r="A9" s="7" t="s">
        <v>16</v>
      </c>
      <c r="B9" s="13">
        <v>4</v>
      </c>
      <c r="C9" s="7" t="str">
        <f>B9 &amp;" : "&amp; TRIM($A$7) &amp; " -&gt; " &amp; TRIM($A$8) &amp; " -&gt; "  &amp; TRIM(A9)</f>
        <v>4 : Kalıp İmalatı -&gt; Dişi -&gt; Strafor Model İmalatı</v>
      </c>
      <c r="D9" s="6" t="s">
        <v>17</v>
      </c>
      <c r="E9" s="6" t="s">
        <v>18</v>
      </c>
      <c r="F9" s="6">
        <v>2</v>
      </c>
      <c r="G9" s="6">
        <v>2</v>
      </c>
      <c r="H9" s="6" t="s">
        <v>50</v>
      </c>
      <c r="I9" s="6"/>
      <c r="J9" s="6"/>
    </row>
    <row r="10" spans="1:10" x14ac:dyDescent="0.3">
      <c r="A10" s="7" t="s">
        <v>19</v>
      </c>
      <c r="B10" s="76">
        <v>5</v>
      </c>
      <c r="C10" s="7" t="str">
        <f>B10 &amp;" : "&amp; TRIM($A$7) &amp; " -&gt; " &amp; TRIM($A$8) &amp; " -&gt; "  &amp; TRIM(A10)</f>
        <v>5 : Kalıp İmalatı -&gt; Dişi -&gt; Döküm Temini</v>
      </c>
      <c r="D10" s="6" t="s">
        <v>20</v>
      </c>
      <c r="E10" s="6" t="s">
        <v>21</v>
      </c>
      <c r="F10" s="6">
        <v>0</v>
      </c>
      <c r="G10" s="6">
        <v>100</v>
      </c>
      <c r="H10" s="6"/>
    </row>
    <row r="11" spans="1:10" x14ac:dyDescent="0.3">
      <c r="A11" s="7" t="s">
        <v>22</v>
      </c>
      <c r="B11" s="76">
        <v>6</v>
      </c>
      <c r="C11" s="7" t="str">
        <f>B11 &amp;" : "&amp; TRIM($A$7) &amp; " -&gt; " &amp; TRIM($A$8) &amp; " -&gt; "  &amp; TRIM(A11)</f>
        <v>6 : Kalıp İmalatı -&gt; Dişi -&gt; 2 Boyutlu İşleme</v>
      </c>
      <c r="D11" s="6" t="s">
        <v>23</v>
      </c>
      <c r="E11" s="6" t="s">
        <v>24</v>
      </c>
      <c r="F11" s="6">
        <v>0</v>
      </c>
      <c r="G11" s="6"/>
      <c r="H11" s="6" t="s">
        <v>53</v>
      </c>
    </row>
    <row r="12" spans="1:10" x14ac:dyDescent="0.3">
      <c r="A12" s="7" t="s">
        <v>25</v>
      </c>
      <c r="B12" s="76">
        <v>7</v>
      </c>
      <c r="C12" s="7" t="str">
        <f>B12 &amp;" : "&amp; TRIM($A$7) &amp; " -&gt; " &amp; TRIM($A$8) &amp; " -&gt; "  &amp; TRIM(A12)</f>
        <v>7 : Kalıp İmalatı -&gt; Dişi -&gt; 3 Boyutlu İşleme</v>
      </c>
      <c r="D12" s="6" t="s">
        <v>12</v>
      </c>
      <c r="E12" s="6" t="s">
        <v>13</v>
      </c>
      <c r="F12" s="6">
        <v>0</v>
      </c>
      <c r="G12" s="6"/>
      <c r="H12" s="6" t="s">
        <v>53</v>
      </c>
    </row>
    <row r="13" spans="1:10" x14ac:dyDescent="0.3">
      <c r="A13" s="7" t="s">
        <v>26</v>
      </c>
      <c r="C13" s="7"/>
      <c r="D13" s="6"/>
      <c r="E13" s="6"/>
      <c r="F13" s="6"/>
      <c r="G13" s="6"/>
      <c r="H13" s="6"/>
    </row>
    <row r="14" spans="1:10" x14ac:dyDescent="0.3">
      <c r="A14" s="7" t="s">
        <v>16</v>
      </c>
      <c r="B14" s="76">
        <v>8</v>
      </c>
      <c r="C14" s="7" t="str">
        <f>B14 &amp;" : "&amp; TRIM($A$7) &amp; " -&gt; " &amp; TRIM($A$13) &amp; " -&gt; "  &amp; TRIM(A14)</f>
        <v>8 : Kalıp İmalatı -&gt; Erkek -&gt; Strafor Model İmalatı</v>
      </c>
      <c r="D14" s="6" t="s">
        <v>17</v>
      </c>
      <c r="E14" s="6" t="s">
        <v>27</v>
      </c>
      <c r="F14" s="6">
        <v>0</v>
      </c>
      <c r="G14" s="6">
        <v>2</v>
      </c>
      <c r="H14" s="6" t="s">
        <v>50</v>
      </c>
    </row>
    <row r="15" spans="1:10" x14ac:dyDescent="0.3">
      <c r="A15" s="7" t="s">
        <v>19</v>
      </c>
      <c r="B15" s="76">
        <v>9</v>
      </c>
      <c r="C15" s="7" t="str">
        <f>B15 &amp;" : "&amp; TRIM($A$7) &amp; " -&gt; " &amp; TRIM($A$13) &amp; " -&gt; "  &amp; TRIM(A15)</f>
        <v>9 : Kalıp İmalatı -&gt; Erkek -&gt; Döküm Temini</v>
      </c>
      <c r="D15" s="6" t="s">
        <v>9</v>
      </c>
      <c r="E15" s="6" t="s">
        <v>20</v>
      </c>
      <c r="F15" s="6">
        <v>0</v>
      </c>
      <c r="G15" s="6">
        <v>80</v>
      </c>
      <c r="H15" s="6"/>
    </row>
    <row r="16" spans="1:10" x14ac:dyDescent="0.3">
      <c r="A16" s="7" t="s">
        <v>22</v>
      </c>
      <c r="B16" s="76">
        <v>10</v>
      </c>
      <c r="C16" s="7" t="str">
        <f>B16 &amp;" : "&amp; TRIM($A$7) &amp; " -&gt; " &amp; TRIM($A$13) &amp; " -&gt; "  &amp; TRIM(A16)</f>
        <v>10 : Kalıp İmalatı -&gt; Erkek -&gt; 2 Boyutlu İşleme</v>
      </c>
      <c r="D16" s="6" t="s">
        <v>28</v>
      </c>
      <c r="E16" s="6" t="s">
        <v>29</v>
      </c>
      <c r="F16" s="6">
        <v>0</v>
      </c>
      <c r="G16" s="6"/>
      <c r="H16" s="6" t="s">
        <v>53</v>
      </c>
    </row>
    <row r="17" spans="1:8" x14ac:dyDescent="0.3">
      <c r="A17" s="7" t="s">
        <v>25</v>
      </c>
      <c r="B17" s="76">
        <v>11</v>
      </c>
      <c r="C17" s="7" t="str">
        <f>B17 &amp;" : "&amp; TRIM($A$7) &amp; " -&gt; " &amp; TRIM($A$13) &amp; " -&gt; "  &amp; TRIM(A17)</f>
        <v>11 : Kalıp İmalatı -&gt; Erkek -&gt; 3 Boyutlu İşleme</v>
      </c>
      <c r="D17" s="6" t="s">
        <v>30</v>
      </c>
      <c r="E17" s="6" t="s">
        <v>31</v>
      </c>
      <c r="F17" s="6">
        <v>0</v>
      </c>
      <c r="G17" s="6"/>
      <c r="H17" s="6" t="s">
        <v>53</v>
      </c>
    </row>
    <row r="18" spans="1:8" x14ac:dyDescent="0.3">
      <c r="A18" s="7" t="s">
        <v>32</v>
      </c>
      <c r="C18" s="7"/>
      <c r="D18" s="6"/>
      <c r="E18" s="6"/>
      <c r="F18" s="6"/>
      <c r="G18" s="6"/>
      <c r="H18" s="6"/>
    </row>
    <row r="19" spans="1:8" x14ac:dyDescent="0.3">
      <c r="A19" s="7" t="s">
        <v>16</v>
      </c>
      <c r="B19" s="76">
        <v>12</v>
      </c>
      <c r="C19" s="7" t="str">
        <f>B19 &amp;" : "&amp; TRIM($A$7) &amp; " -&gt; " &amp; TRIM($A$18) &amp; " -&gt; "  &amp; TRIM(A19)</f>
        <v>12 : Kalıp İmalatı -&gt; Pot Çemberi -&gt; Strafor Model İmalatı</v>
      </c>
      <c r="D19" s="6" t="s">
        <v>27</v>
      </c>
      <c r="E19" s="6" t="s">
        <v>13</v>
      </c>
      <c r="F19" s="6">
        <v>1</v>
      </c>
      <c r="G19" s="6">
        <v>2</v>
      </c>
      <c r="H19" s="6" t="s">
        <v>50</v>
      </c>
    </row>
    <row r="20" spans="1:8" x14ac:dyDescent="0.3">
      <c r="A20" s="7" t="s">
        <v>19</v>
      </c>
      <c r="B20" s="76">
        <v>13</v>
      </c>
      <c r="C20" s="7" t="str">
        <f>B20 &amp;" : "&amp; TRIM($A$7) &amp; " -&gt; " &amp; TRIM($A$18) &amp; " -&gt; "  &amp; TRIM(A20)</f>
        <v>13 : Kalıp İmalatı -&gt; Pot Çemberi -&gt; Döküm Temini</v>
      </c>
      <c r="D20" s="6" t="s">
        <v>33</v>
      </c>
      <c r="E20" s="6" t="s">
        <v>34</v>
      </c>
      <c r="F20" s="6">
        <v>0</v>
      </c>
      <c r="G20" s="6">
        <v>80</v>
      </c>
      <c r="H20" s="6"/>
    </row>
    <row r="21" spans="1:8" x14ac:dyDescent="0.3">
      <c r="A21" s="7" t="s">
        <v>22</v>
      </c>
      <c r="B21" s="76">
        <v>14</v>
      </c>
      <c r="C21" s="7" t="str">
        <f>B21 &amp;" : "&amp; TRIM($A$7) &amp; " -&gt; " &amp; TRIM($A$18) &amp; " -&gt; "  &amp; TRIM(A21)</f>
        <v>14 : Kalıp İmalatı -&gt; Pot Çemberi -&gt; 2 Boyutlu İşleme</v>
      </c>
      <c r="D21" s="6" t="s">
        <v>35</v>
      </c>
      <c r="E21" s="6" t="s">
        <v>36</v>
      </c>
      <c r="F21" s="6">
        <v>0</v>
      </c>
      <c r="G21" s="6"/>
      <c r="H21" s="6" t="s">
        <v>53</v>
      </c>
    </row>
    <row r="22" spans="1:8" x14ac:dyDescent="0.3">
      <c r="A22" s="7" t="s">
        <v>25</v>
      </c>
      <c r="B22" s="76">
        <v>15</v>
      </c>
      <c r="C22" s="7" t="str">
        <f>B22 &amp;" : "&amp; TRIM($A$7) &amp; " -&gt; " &amp; TRIM($A$18) &amp; " -&gt; "  &amp; TRIM(A22)</f>
        <v>15 : Kalıp İmalatı -&gt; Pot Çemberi -&gt; 3 Boyutlu İşleme</v>
      </c>
      <c r="D22" s="6" t="s">
        <v>30</v>
      </c>
      <c r="E22" s="6" t="s">
        <v>12</v>
      </c>
      <c r="F22" s="6">
        <v>0</v>
      </c>
      <c r="G22" s="6"/>
      <c r="H22" s="6" t="s">
        <v>53</v>
      </c>
    </row>
    <row r="23" spans="1:8" x14ac:dyDescent="0.3">
      <c r="A23" s="4" t="s">
        <v>37</v>
      </c>
      <c r="B23" s="76">
        <v>16</v>
      </c>
      <c r="C23" s="7" t="str">
        <f>B23 &amp; " : " &amp; TRIM(A23)</f>
        <v>16 : Montaj</v>
      </c>
      <c r="D23" s="6" t="s">
        <v>12</v>
      </c>
      <c r="E23" s="6" t="s">
        <v>12</v>
      </c>
      <c r="F23" s="8"/>
      <c r="G23" s="8"/>
      <c r="H23" s="6" t="s">
        <v>38</v>
      </c>
    </row>
    <row r="24" spans="1:8" x14ac:dyDescent="0.3">
      <c r="A24" s="4" t="s">
        <v>39</v>
      </c>
      <c r="B24" s="76">
        <v>17</v>
      </c>
      <c r="C24" s="7" t="str">
        <f>B24 &amp; " : " &amp; TRIM(A24)</f>
        <v>17 : Alıştırma</v>
      </c>
      <c r="D24" s="6" t="s">
        <v>12</v>
      </c>
      <c r="E24" s="6" t="s">
        <v>40</v>
      </c>
      <c r="F24" s="8"/>
      <c r="G24" s="8"/>
      <c r="H24" s="6" t="s">
        <v>38</v>
      </c>
    </row>
    <row r="25" spans="1:8" x14ac:dyDescent="0.3">
      <c r="A25" s="4" t="s">
        <v>41</v>
      </c>
      <c r="B25" s="76">
        <v>18</v>
      </c>
      <c r="C25" s="7" t="str">
        <f>B25 &amp; " : " &amp; TRIM(A25)</f>
        <v>18 : Numune Çalışması</v>
      </c>
      <c r="D25" s="6" t="s">
        <v>12</v>
      </c>
      <c r="E25" s="6" t="s">
        <v>40</v>
      </c>
      <c r="F25" s="8"/>
      <c r="G25" s="8"/>
      <c r="H25" s="6" t="s">
        <v>38</v>
      </c>
    </row>
    <row r="26" spans="1:8" x14ac:dyDescent="0.3">
      <c r="A26" s="4" t="s">
        <v>42</v>
      </c>
      <c r="C26" s="7"/>
      <c r="D26" s="6" t="s">
        <v>43</v>
      </c>
      <c r="E26" s="8"/>
      <c r="F26" s="8"/>
      <c r="G26" s="8"/>
      <c r="H26" s="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selection activeCell="D5" sqref="D5"/>
    </sheetView>
  </sheetViews>
  <sheetFormatPr defaultRowHeight="14.4" x14ac:dyDescent="0.3"/>
  <cols>
    <col min="1" max="1" width="16" bestFit="1" customWidth="1"/>
    <col min="2" max="2" width="7.77734375" customWidth="1"/>
    <col min="3" max="3" width="10.21875" customWidth="1"/>
    <col min="4" max="4" width="14.88671875" customWidth="1"/>
    <col min="5" max="6" width="12.44140625" customWidth="1"/>
  </cols>
  <sheetData>
    <row r="1" spans="1:11" s="199" customFormat="1" ht="26.4" customHeight="1" x14ac:dyDescent="0.3">
      <c r="A1" s="9" t="s">
        <v>46</v>
      </c>
      <c r="B1" s="9" t="s">
        <v>47</v>
      </c>
      <c r="C1" s="9" t="s">
        <v>48</v>
      </c>
      <c r="D1" s="9" t="s">
        <v>49</v>
      </c>
      <c r="E1" s="9" t="s">
        <v>122</v>
      </c>
      <c r="F1" s="9" t="s">
        <v>123</v>
      </c>
      <c r="H1" s="102"/>
      <c r="I1" s="200" t="s">
        <v>72</v>
      </c>
      <c r="J1" s="9" t="s">
        <v>62</v>
      </c>
      <c r="K1" s="9" t="s">
        <v>61</v>
      </c>
    </row>
    <row r="2" spans="1:11" x14ac:dyDescent="0.3">
      <c r="A2" s="102" t="s">
        <v>50</v>
      </c>
      <c r="B2" s="101" t="s">
        <v>51</v>
      </c>
      <c r="C2" s="103">
        <v>1</v>
      </c>
      <c r="D2" s="101" t="s">
        <v>52</v>
      </c>
      <c r="E2" s="101">
        <f>3000/20</f>
        <v>150</v>
      </c>
      <c r="F2" s="101">
        <f>E2/8</f>
        <v>18.75</v>
      </c>
      <c r="H2" s="10" t="s">
        <v>63</v>
      </c>
      <c r="I2" s="11" t="s">
        <v>71</v>
      </c>
      <c r="J2" s="10">
        <v>20</v>
      </c>
      <c r="K2" s="10">
        <f>J2*K4</f>
        <v>160</v>
      </c>
    </row>
    <row r="3" spans="1:11" x14ac:dyDescent="0.3">
      <c r="A3" s="102" t="s">
        <v>38</v>
      </c>
      <c r="B3" s="101" t="s">
        <v>51</v>
      </c>
      <c r="C3" s="103">
        <v>1</v>
      </c>
      <c r="D3" s="101" t="s">
        <v>52</v>
      </c>
      <c r="E3" s="101">
        <f>3000/20</f>
        <v>150</v>
      </c>
      <c r="F3" s="101">
        <f t="shared" ref="F3:F6" si="0">E3/8</f>
        <v>18.75</v>
      </c>
      <c r="H3" s="10" t="s">
        <v>64</v>
      </c>
      <c r="I3" s="11" t="s">
        <v>68</v>
      </c>
      <c r="J3" s="10">
        <v>5</v>
      </c>
      <c r="K3" s="10">
        <f>J3*K4</f>
        <v>40</v>
      </c>
    </row>
    <row r="4" spans="1:11" x14ac:dyDescent="0.3">
      <c r="A4" s="102" t="s">
        <v>53</v>
      </c>
      <c r="B4" s="101" t="s">
        <v>51</v>
      </c>
      <c r="C4" s="103">
        <v>1</v>
      </c>
      <c r="D4" s="101" t="s">
        <v>54</v>
      </c>
      <c r="E4" s="101">
        <v>45</v>
      </c>
      <c r="F4" s="101">
        <v>45</v>
      </c>
      <c r="H4" s="10" t="s">
        <v>65</v>
      </c>
      <c r="I4" s="11" t="s">
        <v>69</v>
      </c>
      <c r="J4" s="10">
        <v>1</v>
      </c>
      <c r="K4" s="10">
        <v>8</v>
      </c>
    </row>
    <row r="5" spans="1:11" x14ac:dyDescent="0.3">
      <c r="A5" s="102" t="s">
        <v>55</v>
      </c>
      <c r="B5" s="101" t="s">
        <v>51</v>
      </c>
      <c r="C5" s="103">
        <v>1</v>
      </c>
      <c r="D5" s="101" t="s">
        <v>54</v>
      </c>
      <c r="E5" s="101">
        <v>45</v>
      </c>
      <c r="F5" s="101">
        <v>45</v>
      </c>
      <c r="H5" s="10" t="s">
        <v>73</v>
      </c>
      <c r="I5" s="11" t="s">
        <v>70</v>
      </c>
      <c r="J5" s="10">
        <v>1</v>
      </c>
      <c r="K5" s="12">
        <v>1</v>
      </c>
    </row>
    <row r="6" spans="1:11" x14ac:dyDescent="0.3">
      <c r="A6" s="102" t="s">
        <v>10</v>
      </c>
      <c r="B6" s="101" t="s">
        <v>51</v>
      </c>
      <c r="C6" s="103">
        <v>1</v>
      </c>
      <c r="D6" s="101" t="s">
        <v>52</v>
      </c>
      <c r="E6" s="101">
        <f>3000/20</f>
        <v>150</v>
      </c>
      <c r="F6" s="101">
        <f t="shared" si="0"/>
        <v>18.75</v>
      </c>
      <c r="H6" s="205" t="s">
        <v>66</v>
      </c>
      <c r="I6" s="206"/>
      <c r="J6" s="206"/>
      <c r="K6" s="207"/>
    </row>
    <row r="7" spans="1:11" x14ac:dyDescent="0.3">
      <c r="A7" s="102" t="s">
        <v>56</v>
      </c>
      <c r="B7" s="101" t="s">
        <v>57</v>
      </c>
      <c r="C7" s="102"/>
      <c r="D7" s="101" t="s">
        <v>58</v>
      </c>
      <c r="E7" s="101">
        <v>1.2</v>
      </c>
      <c r="F7" s="101">
        <v>1.2</v>
      </c>
    </row>
    <row r="8" spans="1:11" x14ac:dyDescent="0.3">
      <c r="A8" s="102" t="s">
        <v>59</v>
      </c>
      <c r="B8" s="101" t="s">
        <v>57</v>
      </c>
      <c r="C8" s="101"/>
      <c r="D8" s="101" t="s">
        <v>60</v>
      </c>
      <c r="E8" s="101">
        <v>4</v>
      </c>
      <c r="F8" s="101">
        <v>4</v>
      </c>
    </row>
  </sheetData>
  <mergeCells count="1">
    <mergeCell ref="H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0"/>
  <sheetViews>
    <sheetView zoomScale="115" zoomScaleNormal="115" workbookViewId="0">
      <selection activeCell="D8" sqref="D8"/>
    </sheetView>
  </sheetViews>
  <sheetFormatPr defaultRowHeight="14.4" x14ac:dyDescent="0.3"/>
  <cols>
    <col min="1" max="1" width="14" style="17" bestFit="1" customWidth="1"/>
    <col min="2" max="6" width="15.6640625" style="17" customWidth="1"/>
    <col min="7" max="19" width="15.6640625" style="16" customWidth="1"/>
    <col min="20" max="20" width="11.44140625" style="23" customWidth="1"/>
    <col min="21" max="21" width="11.44140625" style="20" customWidth="1"/>
  </cols>
  <sheetData>
    <row r="1" spans="1:23" s="14" customFormat="1" ht="54.6" customHeight="1" x14ac:dyDescent="0.3">
      <c r="A1" s="15"/>
      <c r="B1" s="30" t="str">
        <f>Görevler!C4</f>
        <v>1 : Tasarım -&gt; Yüzeylerin Geliştirilmesi</v>
      </c>
      <c r="C1" s="37" t="str">
        <f>Görevler!C5</f>
        <v>2 : Tasarım -&gt; Yüzeylerin Analizi</v>
      </c>
      <c r="D1" s="34" t="str">
        <f>Görevler!C6</f>
        <v>3 : Tasarım -&gt; Resimlendirme</v>
      </c>
      <c r="E1" s="40" t="str">
        <f>Görevler!C9</f>
        <v>4 : Kalıp İmalatı -&gt; Dişi -&gt; Strafor Model İmalatı</v>
      </c>
      <c r="F1" s="43" t="str">
        <f>Görevler!C10</f>
        <v>5 : Kalıp İmalatı -&gt; Dişi -&gt; Döküm Temini</v>
      </c>
      <c r="G1" s="46" t="str">
        <f>Görevler!C11</f>
        <v>6 : Kalıp İmalatı -&gt; Dişi -&gt; 2 Boyutlu İşleme</v>
      </c>
      <c r="H1" s="50" t="str">
        <f>Görevler!C12</f>
        <v>7 : Kalıp İmalatı -&gt; Dişi -&gt; 3 Boyutlu İşleme</v>
      </c>
      <c r="I1" s="57" t="str">
        <f>Görevler!C14</f>
        <v>8 : Kalıp İmalatı -&gt; Erkek -&gt; Strafor Model İmalatı</v>
      </c>
      <c r="J1" s="63" t="str">
        <f>Görevler!C15</f>
        <v>9 : Kalıp İmalatı -&gt; Erkek -&gt; Döküm Temini</v>
      </c>
      <c r="K1" s="80" t="str">
        <f>Görevler!C16</f>
        <v>10 : Kalıp İmalatı -&gt; Erkek -&gt; 2 Boyutlu İşleme</v>
      </c>
      <c r="L1" s="43" t="str">
        <f>Görevler!C17</f>
        <v>11 : Kalıp İmalatı -&gt; Erkek -&gt; 3 Boyutlu İşleme</v>
      </c>
      <c r="M1" s="84" t="str">
        <f>Görevler!C19</f>
        <v>12 : Kalıp İmalatı -&gt; Pot Çemberi -&gt; Strafor Model İmalatı</v>
      </c>
      <c r="N1" s="87" t="str">
        <f>Görevler!C20</f>
        <v>13 : Kalıp İmalatı -&gt; Pot Çemberi -&gt; Döküm Temini</v>
      </c>
      <c r="O1" s="57" t="str">
        <f>Görevler!C21</f>
        <v>14 : Kalıp İmalatı -&gt; Pot Çemberi -&gt; 2 Boyutlu İşleme</v>
      </c>
      <c r="P1" s="91" t="str">
        <f>Görevler!C22</f>
        <v>15 : Kalıp İmalatı -&gt; Pot Çemberi -&gt; 3 Boyutlu İşleme</v>
      </c>
      <c r="Q1" s="67" t="str">
        <f>Görevler!C23</f>
        <v>16 : Montaj</v>
      </c>
      <c r="R1" s="70" t="str">
        <f>Görevler!C24</f>
        <v>17 : Alıştırma</v>
      </c>
      <c r="S1" s="97" t="str">
        <f>Görevler!C25</f>
        <v>18 : Numune Çalışması</v>
      </c>
      <c r="T1" s="21"/>
      <c r="U1" s="19"/>
    </row>
    <row r="2" spans="1:23" s="33" customFormat="1" ht="20.399999999999999" customHeight="1" x14ac:dyDescent="0.3">
      <c r="A2" s="24" t="s">
        <v>74</v>
      </c>
      <c r="B2" s="31" t="s">
        <v>9</v>
      </c>
      <c r="C2" s="38" t="s">
        <v>13</v>
      </c>
      <c r="D2" s="35" t="s">
        <v>12</v>
      </c>
      <c r="E2" s="41" t="s">
        <v>18</v>
      </c>
      <c r="F2" s="44" t="s">
        <v>21</v>
      </c>
      <c r="G2" s="47" t="s">
        <v>24</v>
      </c>
      <c r="H2" s="60" t="s">
        <v>13</v>
      </c>
      <c r="I2" s="58" t="s">
        <v>27</v>
      </c>
      <c r="J2" s="64" t="s">
        <v>20</v>
      </c>
      <c r="K2" s="81" t="s">
        <v>29</v>
      </c>
      <c r="L2" s="44" t="s">
        <v>31</v>
      </c>
      <c r="M2" s="85" t="s">
        <v>13</v>
      </c>
      <c r="N2" s="88" t="s">
        <v>34</v>
      </c>
      <c r="O2" s="58" t="s">
        <v>36</v>
      </c>
      <c r="P2" s="92" t="s">
        <v>12</v>
      </c>
      <c r="Q2" s="69" t="s">
        <v>12</v>
      </c>
      <c r="R2" s="71" t="s">
        <v>40</v>
      </c>
      <c r="S2" s="98" t="s">
        <v>40</v>
      </c>
      <c r="T2" s="22"/>
      <c r="U2" s="18"/>
    </row>
    <row r="3" spans="1:23" s="26" customFormat="1" ht="20.399999999999999" customHeight="1" x14ac:dyDescent="0.3">
      <c r="A3" s="24" t="s">
        <v>67</v>
      </c>
      <c r="B3" s="32">
        <v>14</v>
      </c>
      <c r="C3" s="39">
        <v>3</v>
      </c>
      <c r="D3" s="36">
        <v>2</v>
      </c>
      <c r="E3" s="42">
        <v>6</v>
      </c>
      <c r="F3" s="45">
        <v>8</v>
      </c>
      <c r="G3" s="48">
        <v>12</v>
      </c>
      <c r="H3" s="61">
        <v>3</v>
      </c>
      <c r="I3" s="59">
        <v>5</v>
      </c>
      <c r="J3" s="65">
        <v>10</v>
      </c>
      <c r="K3" s="74">
        <v>5</v>
      </c>
      <c r="L3" s="45">
        <v>14</v>
      </c>
      <c r="M3" s="78">
        <v>3</v>
      </c>
      <c r="N3" s="73">
        <v>12</v>
      </c>
      <c r="O3" s="59">
        <v>8</v>
      </c>
      <c r="P3" s="93">
        <v>2</v>
      </c>
      <c r="Q3" s="68">
        <v>2</v>
      </c>
      <c r="R3" s="72">
        <v>4</v>
      </c>
      <c r="S3" s="99">
        <v>4</v>
      </c>
      <c r="T3" s="6"/>
      <c r="U3" s="25"/>
    </row>
    <row r="4" spans="1:23" s="26" customFormat="1" ht="20.399999999999999" customHeight="1" x14ac:dyDescent="0.3">
      <c r="A4" s="24" t="s">
        <v>75</v>
      </c>
      <c r="B4" s="32" t="s">
        <v>69</v>
      </c>
      <c r="C4" s="39" t="s">
        <v>69</v>
      </c>
      <c r="D4" s="36" t="s">
        <v>69</v>
      </c>
      <c r="E4" s="42" t="s">
        <v>69</v>
      </c>
      <c r="F4" s="45" t="s">
        <v>69</v>
      </c>
      <c r="G4" s="49" t="s">
        <v>70</v>
      </c>
      <c r="H4" s="61" t="s">
        <v>69</v>
      </c>
      <c r="I4" s="59" t="s">
        <v>69</v>
      </c>
      <c r="J4" s="65" t="s">
        <v>69</v>
      </c>
      <c r="K4" s="82" t="s">
        <v>70</v>
      </c>
      <c r="L4" s="141" t="s">
        <v>70</v>
      </c>
      <c r="M4" s="78" t="s">
        <v>69</v>
      </c>
      <c r="N4" s="73" t="s">
        <v>69</v>
      </c>
      <c r="O4" s="90" t="s">
        <v>70</v>
      </c>
      <c r="P4" s="93" t="s">
        <v>69</v>
      </c>
      <c r="Q4" s="68" t="s">
        <v>69</v>
      </c>
      <c r="R4" s="72" t="s">
        <v>69</v>
      </c>
      <c r="S4" s="99" t="s">
        <v>69</v>
      </c>
      <c r="T4" s="6"/>
      <c r="U4" s="25"/>
    </row>
    <row r="5" spans="1:23" s="33" customFormat="1" ht="20.399999999999999" customHeight="1" x14ac:dyDescent="0.3">
      <c r="A5" s="24" t="s">
        <v>62</v>
      </c>
      <c r="B5" s="32">
        <f>(IFERROR(VLOOKUP(B4,Sabitler!$I$2:$K$5,2,),B3))*B3</f>
        <v>14</v>
      </c>
      <c r="C5" s="39">
        <f>(IFERROR(VLOOKUP(C4,Sabitler!$I$2:$K$5,2,),C3))*C3</f>
        <v>3</v>
      </c>
      <c r="D5" s="36">
        <f>(IFERROR(VLOOKUP(D4,Sabitler!$I$2:$K$5,2,),D3))*D3</f>
        <v>2</v>
      </c>
      <c r="E5" s="42">
        <f>(IFERROR(VLOOKUP(E4,Sabitler!$I$2:$K$5,2,),E3))*E3</f>
        <v>6</v>
      </c>
      <c r="F5" s="45">
        <f>(IFERROR(VLOOKUP(F4,Sabitler!$I$2:$K$5,2,),F3))*F3</f>
        <v>8</v>
      </c>
      <c r="G5" s="48">
        <f>(IFERROR(VLOOKUP(G4,Sabitler!$I$2:$K$5,2,),G3))*G3</f>
        <v>12</v>
      </c>
      <c r="H5" s="61">
        <f>(IFERROR(VLOOKUP(H4,Sabitler!$I$2:$K$5,2,),H3))*H3</f>
        <v>3</v>
      </c>
      <c r="I5" s="59">
        <f>(IFERROR(VLOOKUP(I4,Sabitler!$I$2:$K$5,2,),I3))*I3</f>
        <v>5</v>
      </c>
      <c r="J5" s="65">
        <f>(IFERROR(VLOOKUP(J4,Sabitler!$I$2:$K$5,2,),J3))*J3</f>
        <v>10</v>
      </c>
      <c r="K5" s="74">
        <f>(IFERROR(VLOOKUP(K4,Sabitler!$I$2:$K$5,2,),K3))*K3</f>
        <v>5</v>
      </c>
      <c r="L5" s="45">
        <f>(IFERROR(VLOOKUP(L4,Sabitler!$I$2:$K$5,2,),L3))*L3</f>
        <v>14</v>
      </c>
      <c r="M5" s="78">
        <f>(IFERROR(VLOOKUP(M4,Sabitler!$I$2:$K$5,2,),M3))*M3</f>
        <v>3</v>
      </c>
      <c r="N5" s="73">
        <f>(IFERROR(VLOOKUP(N4,Sabitler!$I$2:$K$5,2,),N3))*N3</f>
        <v>12</v>
      </c>
      <c r="O5" s="59">
        <f>(IFERROR(VLOOKUP(O4,Sabitler!$I$2:$K$5,2,),O3))*O3</f>
        <v>8</v>
      </c>
      <c r="P5" s="93">
        <f>(IFERROR(VLOOKUP(P4,Sabitler!$I$2:$K$5,2,),P3))*P3</f>
        <v>2</v>
      </c>
      <c r="Q5" s="68">
        <f>(IFERROR(VLOOKUP(Q4,Sabitler!$I$2:$K$5,2,),Q3))*Q3</f>
        <v>2</v>
      </c>
      <c r="R5" s="72">
        <f>(IFERROR(VLOOKUP(R4,Sabitler!$I$2:$K$5,2,),R3))*R3</f>
        <v>4</v>
      </c>
      <c r="S5" s="99">
        <f>(IFERROR(VLOOKUP(S4,Sabitler!$I$2:$K$5,2,),S3))*S3</f>
        <v>4</v>
      </c>
      <c r="T5" s="22"/>
      <c r="U5" s="18"/>
    </row>
    <row r="6" spans="1:23" s="33" customFormat="1" ht="20.399999999999999" customHeight="1" x14ac:dyDescent="0.3">
      <c r="A6" s="24" t="s">
        <v>61</v>
      </c>
      <c r="B6" s="32">
        <f>IF(B4="h",B5,B5*8)</f>
        <v>112</v>
      </c>
      <c r="C6" s="39">
        <f t="shared" ref="C6:S6" si="0">IF(C4="h",C5,C5*8)</f>
        <v>24</v>
      </c>
      <c r="D6" s="36">
        <f t="shared" si="0"/>
        <v>16</v>
      </c>
      <c r="E6" s="42">
        <f t="shared" si="0"/>
        <v>48</v>
      </c>
      <c r="F6" s="45">
        <f t="shared" si="0"/>
        <v>64</v>
      </c>
      <c r="G6" s="48">
        <f t="shared" si="0"/>
        <v>12</v>
      </c>
      <c r="H6" s="61">
        <f t="shared" si="0"/>
        <v>24</v>
      </c>
      <c r="I6" s="59">
        <f t="shared" si="0"/>
        <v>40</v>
      </c>
      <c r="J6" s="65">
        <f t="shared" si="0"/>
        <v>80</v>
      </c>
      <c r="K6" s="74">
        <f t="shared" si="0"/>
        <v>5</v>
      </c>
      <c r="L6" s="45">
        <f t="shared" si="0"/>
        <v>14</v>
      </c>
      <c r="M6" s="78">
        <f t="shared" si="0"/>
        <v>24</v>
      </c>
      <c r="N6" s="73">
        <f t="shared" si="0"/>
        <v>96</v>
      </c>
      <c r="O6" s="59">
        <f t="shared" si="0"/>
        <v>8</v>
      </c>
      <c r="P6" s="93">
        <f t="shared" si="0"/>
        <v>16</v>
      </c>
      <c r="Q6" s="68">
        <f t="shared" si="0"/>
        <v>16</v>
      </c>
      <c r="R6" s="72">
        <f t="shared" si="0"/>
        <v>32</v>
      </c>
      <c r="S6" s="99">
        <f t="shared" si="0"/>
        <v>32</v>
      </c>
      <c r="T6" s="22"/>
      <c r="U6" s="18"/>
    </row>
    <row r="7" spans="1:23" s="26" customFormat="1" ht="20.399999999999999" customHeight="1" x14ac:dyDescent="0.3">
      <c r="A7" s="24" t="s">
        <v>76</v>
      </c>
      <c r="B7" s="51">
        <f>VLOOKUP(B1,'GerçekleşenÇalışma Takvimi Özet'!$A$4:$C$21,2,)</f>
        <v>45622.333333333336</v>
      </c>
      <c r="C7" s="52">
        <f>VLOOKUP(C1,'GerçekleşenÇalışma Takvimi Özet'!$A$4:$C$21,2,)</f>
        <v>45642.333333333336</v>
      </c>
      <c r="D7" s="53">
        <f>VLOOKUP(D1,'GerçekleşenÇalışma Takvimi Özet'!$A$4:$C$21,2,)</f>
        <v>45645.333333333336</v>
      </c>
      <c r="E7" s="54">
        <f>VLOOKUP(E1,'GerçekleşenÇalışma Takvimi Özet'!$A$4:$C$21,2,)</f>
        <v>45651.333333333336</v>
      </c>
      <c r="F7" s="55">
        <f>VLOOKUP(F1,'GerçekleşenÇalışma Takvimi Özet'!$A$4:$C$21,2,)</f>
        <v>45660.333333333336</v>
      </c>
      <c r="G7" s="56">
        <f>VLOOKUP(G1,'GerçekleşenÇalışma Takvimi Özet'!$A$4:$C$21,2,)</f>
        <v>45672.333333333336</v>
      </c>
      <c r="H7" s="62">
        <f>VLOOKUP(H1,'GerçekleşenÇalışma Takvimi Özet'!$A$4:$C$21,2,)</f>
        <v>45673.5</v>
      </c>
      <c r="I7" s="79">
        <f>VLOOKUP(I1,'GerçekleşenÇalışma Takvimi Özet'!$A$4:$C$21,2,)</f>
        <v>45678.5</v>
      </c>
      <c r="J7" s="66">
        <f>VLOOKUP(J1,'GerçekleşenÇalışma Takvimi Özet'!$A$4:$C$21,2,)</f>
        <v>45685.5</v>
      </c>
      <c r="K7" s="83">
        <f>VLOOKUP(K1,'GerçekleşenÇalışma Takvimi Özet'!$A$4:$C$21,2,)</f>
        <v>45699.5</v>
      </c>
      <c r="L7" s="55">
        <f>VLOOKUP(L1,'GerçekleşenÇalışma Takvimi Özet'!$A$4:$C$21,2,)</f>
        <v>45700.375</v>
      </c>
      <c r="M7" s="86">
        <f>VLOOKUP(M1,'GerçekleşenÇalışma Takvimi Özet'!$A$4:$C$21,2,)</f>
        <v>45702.625</v>
      </c>
      <c r="N7" s="89">
        <f>VLOOKUP(N1,'GerçekleşenÇalışma Takvimi Özet'!$A$4:$C$21,2,)</f>
        <v>45707.625</v>
      </c>
      <c r="O7" s="79">
        <f>VLOOKUP(O1,'GerçekleşenÇalışma Takvimi Özet'!$A$4:$C$21,2,)</f>
        <v>45723.625</v>
      </c>
      <c r="P7" s="94">
        <f>VLOOKUP(P1,'GerçekleşenÇalışma Takvimi Özet'!$A$4:$C$21,2,)</f>
        <v>45726.625</v>
      </c>
      <c r="Q7" s="95">
        <f>VLOOKUP(Q1,'GerçekleşenÇalışma Takvimi Özet'!$A$4:$C$21,2,)</f>
        <v>45728.625</v>
      </c>
      <c r="R7" s="96">
        <f>VLOOKUP(R1,'GerçekleşenÇalışma Takvimi Özet'!$A$4:$C$21,2,)</f>
        <v>45730.625</v>
      </c>
      <c r="S7" s="100">
        <f>VLOOKUP(S1,'GerçekleşenÇalışma Takvimi Özet'!$A$4:$C$21,2,)</f>
        <v>45736.625</v>
      </c>
      <c r="T7" s="6"/>
      <c r="U7" s="25"/>
    </row>
    <row r="8" spans="1:23" s="26" customFormat="1" ht="20.399999999999999" customHeight="1" x14ac:dyDescent="0.3">
      <c r="A8" s="24" t="s">
        <v>77</v>
      </c>
      <c r="B8" s="51">
        <f>VLOOKUP(B1,'GerçekleşenÇalışma Takvimi Özet'!$A$4:$C$21,3,)</f>
        <v>45639.666666666664</v>
      </c>
      <c r="C8" s="52">
        <f>VLOOKUP(C1,'GerçekleşenÇalışma Takvimi Özet'!$A$4:$C$21,3,)</f>
        <v>45644.666666666664</v>
      </c>
      <c r="D8" s="53">
        <f>VLOOKUP(D1,'GerçekleşenÇalışma Takvimi Özet'!$A$4:$C$21,3,)</f>
        <v>45646.666666666664</v>
      </c>
      <c r="E8" s="54">
        <f>VLOOKUP(E1,'GerçekleşenÇalışma Takvimi Özet'!$A$4:$C$21,3,)</f>
        <v>45659.666666666664</v>
      </c>
      <c r="F8" s="55">
        <f>VLOOKUP(F1,'GerçekleşenÇalışma Takvimi Özet'!$A$4:$C$21,3,)</f>
        <v>45671.666666666664</v>
      </c>
      <c r="G8" s="56">
        <f>VLOOKUP(G1,'GerçekleşenÇalışma Takvimi Özet'!$A$4:$C$21,3,)</f>
        <v>45673.5</v>
      </c>
      <c r="H8" s="62">
        <f>VLOOKUP(H1,'GerçekleşenÇalışma Takvimi Özet'!$A$4:$C$21,3,)</f>
        <v>45678.5</v>
      </c>
      <c r="I8" s="79">
        <f>VLOOKUP(I1,'GerçekleşenÇalışma Takvimi Özet'!$A$4:$C$21,3,)</f>
        <v>45685.5</v>
      </c>
      <c r="J8" s="66">
        <f>VLOOKUP(J1,'GerçekleşenÇalışma Takvimi Özet'!$A$4:$C$21,3,)</f>
        <v>45699.5</v>
      </c>
      <c r="K8" s="83">
        <f>VLOOKUP(K1,'GerçekleşenÇalışma Takvimi Özet'!$A$4:$C$21,3,)</f>
        <v>45700.375</v>
      </c>
      <c r="L8" s="55">
        <f>VLOOKUP(L1,'GerçekleşenÇalışma Takvimi Özet'!$A$4:$C$21,3,)</f>
        <v>45701.625</v>
      </c>
      <c r="M8" s="86">
        <f>VLOOKUP(M1,'GerçekleşenÇalışma Takvimi Özet'!$A$4:$C$21,3,)</f>
        <v>45707.625</v>
      </c>
      <c r="N8" s="89">
        <f>VLOOKUP(N1,'GerçekleşenÇalışma Takvimi Özet'!$A$4:$C$21,3,)</f>
        <v>45723.625</v>
      </c>
      <c r="O8" s="79">
        <f>VLOOKUP(O1,'GerçekleşenÇalışma Takvimi Özet'!$A$4:$C$21,3,)</f>
        <v>45726.625</v>
      </c>
      <c r="P8" s="94">
        <f>VLOOKUP(P1,'GerçekleşenÇalışma Takvimi Özet'!$A$4:$C$21,3,)</f>
        <v>45728.625</v>
      </c>
      <c r="Q8" s="95">
        <f>VLOOKUP(Q1,'GerçekleşenÇalışma Takvimi Özet'!$A$4:$C$21,3,)</f>
        <v>45730.625</v>
      </c>
      <c r="R8" s="96">
        <f>VLOOKUP(R1,'GerçekleşenÇalışma Takvimi Özet'!$A$4:$C$21,3,)</f>
        <v>45736.625</v>
      </c>
      <c r="S8" s="100">
        <f>VLOOKUP(S1,'GerçekleşenÇalışma Takvimi Özet'!$A$4:$C$21,3,)</f>
        <v>45742.625</v>
      </c>
      <c r="T8" s="6"/>
      <c r="U8" s="25"/>
    </row>
    <row r="9" spans="1:23" s="29" customFormat="1" ht="18.600000000000001" customHeight="1" x14ac:dyDescent="0.3">
      <c r="A9" s="2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N9" s="6"/>
      <c r="O9" s="6"/>
      <c r="P9" s="6"/>
      <c r="Q9" s="6"/>
      <c r="R9" s="6"/>
      <c r="S9" s="6"/>
      <c r="T9" s="6"/>
      <c r="U9" s="28"/>
      <c r="W9" s="6"/>
    </row>
    <row r="10" spans="1:23" x14ac:dyDescent="0.3">
      <c r="T10" s="16"/>
      <c r="U10" s="23"/>
      <c r="V10" s="20"/>
    </row>
    <row r="11" spans="1:23" x14ac:dyDescent="0.3">
      <c r="T11" s="16"/>
      <c r="U11" s="23"/>
      <c r="V11" s="20"/>
    </row>
    <row r="12" spans="1:23" x14ac:dyDescent="0.3">
      <c r="T12" s="16"/>
      <c r="U12" s="23"/>
      <c r="V12" s="20"/>
    </row>
    <row r="13" spans="1:23" x14ac:dyDescent="0.3">
      <c r="T13" s="16"/>
      <c r="U13" s="23"/>
      <c r="V13" s="20"/>
    </row>
    <row r="14" spans="1:23" x14ac:dyDescent="0.3">
      <c r="T14" s="16"/>
      <c r="U14" s="23"/>
      <c r="V14" s="20"/>
    </row>
    <row r="15" spans="1:23" x14ac:dyDescent="0.3">
      <c r="T15" s="16"/>
      <c r="U15" s="23"/>
      <c r="V15" s="20"/>
    </row>
    <row r="16" spans="1:23" x14ac:dyDescent="0.3">
      <c r="T16" s="16"/>
      <c r="U16" s="23"/>
      <c r="V16" s="20"/>
    </row>
    <row r="17" spans="20:22" x14ac:dyDescent="0.3">
      <c r="T17" s="16"/>
      <c r="U17" s="23"/>
      <c r="V17" s="20"/>
    </row>
    <row r="18" spans="20:22" x14ac:dyDescent="0.3">
      <c r="T18" s="16"/>
      <c r="U18" s="23"/>
      <c r="V18" s="20"/>
    </row>
    <row r="19" spans="20:22" x14ac:dyDescent="0.3">
      <c r="T19" s="16"/>
      <c r="U19" s="23"/>
      <c r="V19" s="20"/>
    </row>
    <row r="20" spans="20:22" x14ac:dyDescent="0.3">
      <c r="T20" s="16"/>
      <c r="U20" s="23"/>
      <c r="V20" s="20"/>
    </row>
    <row r="21" spans="20:22" x14ac:dyDescent="0.3">
      <c r="T21" s="16"/>
      <c r="U21" s="23"/>
      <c r="V21" s="20"/>
    </row>
    <row r="22" spans="20:22" x14ac:dyDescent="0.3">
      <c r="T22" s="16"/>
      <c r="U22" s="23"/>
      <c r="V22" s="20"/>
    </row>
    <row r="23" spans="20:22" x14ac:dyDescent="0.3">
      <c r="T23" s="16"/>
      <c r="U23" s="23"/>
      <c r="V23" s="20"/>
    </row>
    <row r="24" spans="20:22" x14ac:dyDescent="0.3">
      <c r="T24" s="16"/>
      <c r="U24" s="23"/>
      <c r="V24" s="20"/>
    </row>
    <row r="25" spans="20:22" x14ac:dyDescent="0.3">
      <c r="T25" s="16"/>
      <c r="U25" s="23"/>
      <c r="V25" s="20"/>
    </row>
    <row r="26" spans="20:22" x14ac:dyDescent="0.3">
      <c r="T26" s="16"/>
      <c r="U26" s="23"/>
      <c r="V26" s="20"/>
    </row>
    <row r="27" spans="20:22" x14ac:dyDescent="0.3">
      <c r="T27" s="16"/>
      <c r="U27" s="23"/>
      <c r="V27" s="20"/>
    </row>
    <row r="28" spans="20:22" x14ac:dyDescent="0.3">
      <c r="T28" s="16"/>
      <c r="U28" s="23"/>
      <c r="V28" s="20"/>
    </row>
    <row r="29" spans="20:22" x14ac:dyDescent="0.3">
      <c r="T29" s="16"/>
      <c r="U29" s="23"/>
      <c r="V29" s="20"/>
    </row>
    <row r="30" spans="20:22" x14ac:dyDescent="0.3">
      <c r="T30" s="16"/>
      <c r="U30" s="23"/>
      <c r="V30" s="20"/>
    </row>
    <row r="31" spans="20:22" x14ac:dyDescent="0.3">
      <c r="T31" s="16"/>
      <c r="U31" s="23"/>
      <c r="V31" s="20"/>
    </row>
    <row r="32" spans="20:22" x14ac:dyDescent="0.3">
      <c r="T32" s="16"/>
      <c r="U32" s="23"/>
      <c r="V32" s="20"/>
    </row>
    <row r="33" spans="20:22" x14ac:dyDescent="0.3">
      <c r="T33" s="16"/>
      <c r="U33" s="23"/>
      <c r="V33" s="20"/>
    </row>
    <row r="34" spans="20:22" x14ac:dyDescent="0.3">
      <c r="T34" s="16"/>
      <c r="U34" s="23"/>
      <c r="V34" s="20"/>
    </row>
    <row r="35" spans="20:22" x14ac:dyDescent="0.3">
      <c r="T35" s="16"/>
      <c r="U35" s="23"/>
      <c r="V35" s="20"/>
    </row>
    <row r="36" spans="20:22" x14ac:dyDescent="0.3">
      <c r="T36" s="16"/>
      <c r="U36" s="23"/>
      <c r="V36" s="20"/>
    </row>
    <row r="37" spans="20:22" x14ac:dyDescent="0.3">
      <c r="T37" s="16"/>
      <c r="U37" s="23"/>
      <c r="V37" s="20"/>
    </row>
    <row r="38" spans="20:22" x14ac:dyDescent="0.3">
      <c r="T38" s="16"/>
      <c r="U38" s="23"/>
      <c r="V38" s="20"/>
    </row>
    <row r="39" spans="20:22" x14ac:dyDescent="0.3">
      <c r="T39" s="16"/>
      <c r="U39" s="23"/>
      <c r="V39" s="20"/>
    </row>
    <row r="40" spans="20:22" x14ac:dyDescent="0.3">
      <c r="T40" s="16"/>
      <c r="U40" s="23"/>
      <c r="V40" s="20"/>
    </row>
    <row r="41" spans="20:22" x14ac:dyDescent="0.3">
      <c r="T41" s="16"/>
      <c r="U41" s="23"/>
      <c r="V41" s="20"/>
    </row>
    <row r="42" spans="20:22" x14ac:dyDescent="0.3">
      <c r="T42" s="16"/>
      <c r="U42" s="23"/>
      <c r="V42" s="20"/>
    </row>
    <row r="43" spans="20:22" x14ac:dyDescent="0.3">
      <c r="T43" s="16"/>
      <c r="U43" s="23"/>
      <c r="V43" s="20"/>
    </row>
    <row r="44" spans="20:22" x14ac:dyDescent="0.3">
      <c r="T44" s="16"/>
      <c r="U44" s="23"/>
      <c r="V44" s="20"/>
    </row>
    <row r="45" spans="20:22" x14ac:dyDescent="0.3">
      <c r="T45" s="16"/>
      <c r="U45" s="23"/>
      <c r="V45" s="20"/>
    </row>
    <row r="46" spans="20:22" x14ac:dyDescent="0.3">
      <c r="T46" s="16"/>
      <c r="U46" s="23"/>
      <c r="V46" s="20"/>
    </row>
    <row r="47" spans="20:22" x14ac:dyDescent="0.3">
      <c r="T47" s="16"/>
      <c r="U47" s="23"/>
      <c r="V47" s="20"/>
    </row>
    <row r="48" spans="20:22" x14ac:dyDescent="0.3">
      <c r="T48" s="16"/>
      <c r="U48" s="23"/>
      <c r="V48" s="20"/>
    </row>
    <row r="49" spans="20:22" x14ac:dyDescent="0.3">
      <c r="T49" s="16"/>
      <c r="U49" s="23"/>
      <c r="V49" s="20"/>
    </row>
    <row r="50" spans="20:22" x14ac:dyDescent="0.3">
      <c r="T50" s="16"/>
      <c r="U50" s="23"/>
      <c r="V50" s="20"/>
    </row>
    <row r="51" spans="20:22" x14ac:dyDescent="0.3">
      <c r="T51" s="16"/>
      <c r="U51" s="23"/>
      <c r="V51" s="20"/>
    </row>
    <row r="52" spans="20:22" x14ac:dyDescent="0.3">
      <c r="T52" s="16"/>
      <c r="U52" s="23"/>
      <c r="V52" s="20"/>
    </row>
    <row r="53" spans="20:22" x14ac:dyDescent="0.3">
      <c r="T53" s="16"/>
      <c r="U53" s="23"/>
      <c r="V53" s="20"/>
    </row>
    <row r="54" spans="20:22" x14ac:dyDescent="0.3">
      <c r="T54" s="16"/>
      <c r="U54" s="23"/>
      <c r="V54" s="20"/>
    </row>
    <row r="55" spans="20:22" x14ac:dyDescent="0.3">
      <c r="T55" s="16"/>
      <c r="U55" s="23"/>
      <c r="V55" s="20"/>
    </row>
    <row r="56" spans="20:22" x14ac:dyDescent="0.3">
      <c r="T56" s="16"/>
      <c r="U56" s="23"/>
      <c r="V56" s="20"/>
    </row>
    <row r="57" spans="20:22" x14ac:dyDescent="0.3">
      <c r="T57" s="16"/>
      <c r="U57" s="23"/>
      <c r="V57" s="20"/>
    </row>
    <row r="58" spans="20:22" x14ac:dyDescent="0.3">
      <c r="T58" s="16"/>
      <c r="U58" s="23"/>
      <c r="V58" s="20"/>
    </row>
    <row r="59" spans="20:22" x14ac:dyDescent="0.3">
      <c r="T59" s="16"/>
      <c r="U59" s="23"/>
      <c r="V59" s="20"/>
    </row>
    <row r="60" spans="20:22" x14ac:dyDescent="0.3">
      <c r="T60" s="16"/>
      <c r="U60" s="23"/>
      <c r="V60" s="20"/>
    </row>
    <row r="61" spans="20:22" x14ac:dyDescent="0.3">
      <c r="T61" s="16"/>
      <c r="U61" s="23"/>
      <c r="V61" s="20"/>
    </row>
    <row r="62" spans="20:22" x14ac:dyDescent="0.3">
      <c r="T62" s="16"/>
      <c r="U62" s="23"/>
      <c r="V62" s="20"/>
    </row>
    <row r="63" spans="20:22" x14ac:dyDescent="0.3">
      <c r="T63" s="16"/>
      <c r="U63" s="23"/>
      <c r="V63" s="20"/>
    </row>
    <row r="64" spans="20:22" x14ac:dyDescent="0.3">
      <c r="T64" s="16"/>
      <c r="U64" s="23"/>
      <c r="V64" s="20"/>
    </row>
    <row r="65" spans="20:22" x14ac:dyDescent="0.3">
      <c r="T65" s="16"/>
      <c r="U65" s="23"/>
      <c r="V65" s="20"/>
    </row>
    <row r="66" spans="20:22" x14ac:dyDescent="0.3">
      <c r="T66" s="16"/>
      <c r="U66" s="23"/>
      <c r="V66" s="20"/>
    </row>
    <row r="67" spans="20:22" x14ac:dyDescent="0.3">
      <c r="T67" s="16"/>
      <c r="U67" s="23"/>
      <c r="V67" s="20"/>
    </row>
    <row r="68" spans="20:22" x14ac:dyDescent="0.3">
      <c r="T68" s="16"/>
      <c r="U68" s="23"/>
      <c r="V68" s="20"/>
    </row>
    <row r="69" spans="20:22" x14ac:dyDescent="0.3">
      <c r="T69" s="16"/>
      <c r="U69" s="23"/>
      <c r="V69" s="20"/>
    </row>
    <row r="70" spans="20:22" x14ac:dyDescent="0.3">
      <c r="T70" s="16"/>
      <c r="U70" s="23"/>
      <c r="V70" s="2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6"/>
  <sheetViews>
    <sheetView zoomScale="145" zoomScaleNormal="145" workbookViewId="0">
      <pane ySplit="1" topLeftCell="A77" activePane="bottomLeft" state="frozen"/>
      <selection pane="bottomLeft" activeCell="E95" sqref="E95"/>
    </sheetView>
  </sheetViews>
  <sheetFormatPr defaultRowHeight="12" x14ac:dyDescent="0.25"/>
  <cols>
    <col min="1" max="1" width="58.5546875" style="23" customWidth="1"/>
    <col min="2" max="2" width="3.6640625" style="75" bestFit="1" customWidth="1"/>
    <col min="3" max="3" width="18.21875" style="75" bestFit="1" customWidth="1"/>
    <col min="4" max="4" width="5" style="75" bestFit="1" customWidth="1"/>
    <col min="5" max="5" width="10" style="75" bestFit="1" customWidth="1"/>
    <col min="6" max="6" width="5.44140625" style="75" bestFit="1" customWidth="1"/>
    <col min="7" max="8" width="13.109375" style="77" bestFit="1" customWidth="1"/>
    <col min="9" max="16384" width="8.88671875" style="75"/>
  </cols>
  <sheetData>
    <row r="1" spans="1:8" ht="26.4" customHeight="1" x14ac:dyDescent="0.25">
      <c r="A1" s="145" t="s">
        <v>82</v>
      </c>
      <c r="B1" s="104" t="s">
        <v>62</v>
      </c>
      <c r="C1" s="104" t="s">
        <v>81</v>
      </c>
      <c r="D1" s="105" t="s">
        <v>80</v>
      </c>
      <c r="E1" s="105" t="s">
        <v>79</v>
      </c>
      <c r="F1" s="105" t="s">
        <v>78</v>
      </c>
      <c r="G1" s="105" t="s">
        <v>76</v>
      </c>
      <c r="H1" s="105" t="s">
        <v>77</v>
      </c>
    </row>
    <row r="2" spans="1:8" x14ac:dyDescent="0.25">
      <c r="A2" s="146" t="str">
        <f>Görevler!$C$4</f>
        <v>1 : Tasarım -&gt; Yüzeylerin Geliştirilmesi</v>
      </c>
      <c r="B2" s="106">
        <v>1</v>
      </c>
      <c r="C2" s="107">
        <v>45622</v>
      </c>
      <c r="D2" s="108">
        <v>0.33333333333333331</v>
      </c>
      <c r="E2" s="108">
        <v>0.33333333333333331</v>
      </c>
      <c r="F2" s="108">
        <f t="shared" ref="F2:F33" si="0">D2+E2</f>
        <v>0.66666666666666663</v>
      </c>
      <c r="G2" s="109">
        <f>C2+D2</f>
        <v>45622.333333333336</v>
      </c>
      <c r="H2" s="109">
        <f>C2+F2</f>
        <v>45622.666666666664</v>
      </c>
    </row>
    <row r="3" spans="1:8" x14ac:dyDescent="0.25">
      <c r="A3" s="146" t="str">
        <f>Görevler!$C$4</f>
        <v>1 : Tasarım -&gt; Yüzeylerin Geliştirilmesi</v>
      </c>
      <c r="B3" s="106">
        <v>2</v>
      </c>
      <c r="C3" s="107">
        <v>45623</v>
      </c>
      <c r="D3" s="108">
        <v>0.33333333333333331</v>
      </c>
      <c r="E3" s="108">
        <v>0.33333333333333331</v>
      </c>
      <c r="F3" s="108">
        <f t="shared" si="0"/>
        <v>0.66666666666666663</v>
      </c>
      <c r="G3" s="109">
        <f t="shared" ref="G3:G67" si="1">C3+D3</f>
        <v>45623.333333333336</v>
      </c>
      <c r="H3" s="109">
        <f t="shared" ref="H3:H67" si="2">C3+F3</f>
        <v>45623.666666666664</v>
      </c>
    </row>
    <row r="4" spans="1:8" x14ac:dyDescent="0.25">
      <c r="A4" s="146" t="str">
        <f>Görevler!$C$4</f>
        <v>1 : Tasarım -&gt; Yüzeylerin Geliştirilmesi</v>
      </c>
      <c r="B4" s="106">
        <v>3</v>
      </c>
      <c r="C4" s="107">
        <v>45624</v>
      </c>
      <c r="D4" s="108">
        <v>0.33333333333333298</v>
      </c>
      <c r="E4" s="108">
        <v>0.33333333333333298</v>
      </c>
      <c r="F4" s="108">
        <f t="shared" si="0"/>
        <v>0.66666666666666596</v>
      </c>
      <c r="G4" s="109">
        <f t="shared" si="1"/>
        <v>45624.333333333336</v>
      </c>
      <c r="H4" s="109">
        <f t="shared" si="2"/>
        <v>45624.666666666664</v>
      </c>
    </row>
    <row r="5" spans="1:8" x14ac:dyDescent="0.25">
      <c r="A5" s="146" t="str">
        <f>Görevler!$C$4</f>
        <v>1 : Tasarım -&gt; Yüzeylerin Geliştirilmesi</v>
      </c>
      <c r="B5" s="106">
        <v>4</v>
      </c>
      <c r="C5" s="107">
        <v>45625</v>
      </c>
      <c r="D5" s="108">
        <v>0.33333333333333298</v>
      </c>
      <c r="E5" s="108">
        <v>0.33333333333333298</v>
      </c>
      <c r="F5" s="108">
        <f t="shared" si="0"/>
        <v>0.66666666666666596</v>
      </c>
      <c r="G5" s="109">
        <f t="shared" si="1"/>
        <v>45625.333333333336</v>
      </c>
      <c r="H5" s="109">
        <f t="shared" si="2"/>
        <v>45625.666666666664</v>
      </c>
    </row>
    <row r="6" spans="1:8" x14ac:dyDescent="0.25">
      <c r="A6" s="146" t="str">
        <f>Görevler!$C$4</f>
        <v>1 : Tasarım -&gt; Yüzeylerin Geliştirilmesi</v>
      </c>
      <c r="B6" s="106">
        <v>5</v>
      </c>
      <c r="C6" s="107">
        <v>45628</v>
      </c>
      <c r="D6" s="108">
        <v>0.33333333333333298</v>
      </c>
      <c r="E6" s="108">
        <v>0.33333333333333298</v>
      </c>
      <c r="F6" s="108">
        <f t="shared" si="0"/>
        <v>0.66666666666666596</v>
      </c>
      <c r="G6" s="109">
        <f t="shared" si="1"/>
        <v>45628.333333333336</v>
      </c>
      <c r="H6" s="109">
        <f t="shared" si="2"/>
        <v>45628.666666666664</v>
      </c>
    </row>
    <row r="7" spans="1:8" x14ac:dyDescent="0.25">
      <c r="A7" s="146" t="str">
        <f>Görevler!$C$4</f>
        <v>1 : Tasarım -&gt; Yüzeylerin Geliştirilmesi</v>
      </c>
      <c r="B7" s="106">
        <v>6</v>
      </c>
      <c r="C7" s="107">
        <v>45629</v>
      </c>
      <c r="D7" s="108">
        <v>0.33333333333333298</v>
      </c>
      <c r="E7" s="108">
        <v>0.33333333333333298</v>
      </c>
      <c r="F7" s="108">
        <f t="shared" si="0"/>
        <v>0.66666666666666596</v>
      </c>
      <c r="G7" s="109">
        <f t="shared" si="1"/>
        <v>45629.333333333336</v>
      </c>
      <c r="H7" s="109">
        <f t="shared" si="2"/>
        <v>45629.666666666664</v>
      </c>
    </row>
    <row r="8" spans="1:8" x14ac:dyDescent="0.25">
      <c r="A8" s="146" t="str">
        <f>Görevler!$C$4</f>
        <v>1 : Tasarım -&gt; Yüzeylerin Geliştirilmesi</v>
      </c>
      <c r="B8" s="106">
        <v>7</v>
      </c>
      <c r="C8" s="107">
        <v>45630</v>
      </c>
      <c r="D8" s="108">
        <v>0.33333333333333298</v>
      </c>
      <c r="E8" s="108">
        <v>0.33333333333333298</v>
      </c>
      <c r="F8" s="108">
        <f t="shared" si="0"/>
        <v>0.66666666666666596</v>
      </c>
      <c r="G8" s="109">
        <f t="shared" si="1"/>
        <v>45630.333333333336</v>
      </c>
      <c r="H8" s="109">
        <f t="shared" si="2"/>
        <v>45630.666666666664</v>
      </c>
    </row>
    <row r="9" spans="1:8" x14ac:dyDescent="0.25">
      <c r="A9" s="146" t="str">
        <f>Görevler!$C$4</f>
        <v>1 : Tasarım -&gt; Yüzeylerin Geliştirilmesi</v>
      </c>
      <c r="B9" s="106">
        <v>8</v>
      </c>
      <c r="C9" s="107">
        <v>45631</v>
      </c>
      <c r="D9" s="108">
        <v>0.33333333333333298</v>
      </c>
      <c r="E9" s="108">
        <v>0.33333333333333298</v>
      </c>
      <c r="F9" s="108">
        <f t="shared" si="0"/>
        <v>0.66666666666666596</v>
      </c>
      <c r="G9" s="109">
        <f t="shared" si="1"/>
        <v>45631.333333333336</v>
      </c>
      <c r="H9" s="109">
        <f t="shared" si="2"/>
        <v>45631.666666666664</v>
      </c>
    </row>
    <row r="10" spans="1:8" x14ac:dyDescent="0.25">
      <c r="A10" s="146" t="str">
        <f>Görevler!$C$4</f>
        <v>1 : Tasarım -&gt; Yüzeylerin Geliştirilmesi</v>
      </c>
      <c r="B10" s="106">
        <v>9</v>
      </c>
      <c r="C10" s="107">
        <v>45632</v>
      </c>
      <c r="D10" s="108">
        <v>0.33333333333333298</v>
      </c>
      <c r="E10" s="108">
        <v>0.33333333333333298</v>
      </c>
      <c r="F10" s="108">
        <f t="shared" si="0"/>
        <v>0.66666666666666596</v>
      </c>
      <c r="G10" s="109">
        <f t="shared" si="1"/>
        <v>45632.333333333336</v>
      </c>
      <c r="H10" s="109">
        <f t="shared" si="2"/>
        <v>45632.666666666664</v>
      </c>
    </row>
    <row r="11" spans="1:8" x14ac:dyDescent="0.25">
      <c r="A11" s="146" t="str">
        <f>Görevler!$C$4</f>
        <v>1 : Tasarım -&gt; Yüzeylerin Geliştirilmesi</v>
      </c>
      <c r="B11" s="106">
        <v>10</v>
      </c>
      <c r="C11" s="107">
        <v>45635</v>
      </c>
      <c r="D11" s="108">
        <v>0.33333333333333298</v>
      </c>
      <c r="E11" s="108">
        <v>0.33333333333333298</v>
      </c>
      <c r="F11" s="108">
        <f t="shared" si="0"/>
        <v>0.66666666666666596</v>
      </c>
      <c r="G11" s="109">
        <f t="shared" si="1"/>
        <v>45635.333333333336</v>
      </c>
      <c r="H11" s="109">
        <f t="shared" si="2"/>
        <v>45635.666666666664</v>
      </c>
    </row>
    <row r="12" spans="1:8" x14ac:dyDescent="0.25">
      <c r="A12" s="146" t="str">
        <f>Görevler!$C$4</f>
        <v>1 : Tasarım -&gt; Yüzeylerin Geliştirilmesi</v>
      </c>
      <c r="B12" s="106">
        <v>11</v>
      </c>
      <c r="C12" s="107">
        <v>45636</v>
      </c>
      <c r="D12" s="108">
        <v>0.33333333333333298</v>
      </c>
      <c r="E12" s="108">
        <v>0.33333333333333298</v>
      </c>
      <c r="F12" s="108">
        <f t="shared" si="0"/>
        <v>0.66666666666666596</v>
      </c>
      <c r="G12" s="109">
        <f t="shared" si="1"/>
        <v>45636.333333333336</v>
      </c>
      <c r="H12" s="109">
        <f t="shared" si="2"/>
        <v>45636.666666666664</v>
      </c>
    </row>
    <row r="13" spans="1:8" x14ac:dyDescent="0.25">
      <c r="A13" s="146" t="str">
        <f>Görevler!$C$4</f>
        <v>1 : Tasarım -&gt; Yüzeylerin Geliştirilmesi</v>
      </c>
      <c r="B13" s="106">
        <v>12</v>
      </c>
      <c r="C13" s="107">
        <v>45637</v>
      </c>
      <c r="D13" s="108">
        <v>0.33333333333333298</v>
      </c>
      <c r="E13" s="108">
        <v>0.33333333333333298</v>
      </c>
      <c r="F13" s="108">
        <f t="shared" si="0"/>
        <v>0.66666666666666596</v>
      </c>
      <c r="G13" s="109">
        <f t="shared" si="1"/>
        <v>45637.333333333336</v>
      </c>
      <c r="H13" s="109">
        <f t="shared" si="2"/>
        <v>45637.666666666664</v>
      </c>
    </row>
    <row r="14" spans="1:8" x14ac:dyDescent="0.25">
      <c r="A14" s="146" t="str">
        <f>Görevler!$C$4</f>
        <v>1 : Tasarım -&gt; Yüzeylerin Geliştirilmesi</v>
      </c>
      <c r="B14" s="106">
        <v>13</v>
      </c>
      <c r="C14" s="107">
        <v>45638</v>
      </c>
      <c r="D14" s="108">
        <v>0.33333333333333298</v>
      </c>
      <c r="E14" s="108">
        <v>0.33333333333333298</v>
      </c>
      <c r="F14" s="108">
        <f t="shared" si="0"/>
        <v>0.66666666666666596</v>
      </c>
      <c r="G14" s="109">
        <f t="shared" si="1"/>
        <v>45638.333333333336</v>
      </c>
      <c r="H14" s="109">
        <f t="shared" si="2"/>
        <v>45638.666666666664</v>
      </c>
    </row>
    <row r="15" spans="1:8" x14ac:dyDescent="0.25">
      <c r="A15" s="146" t="str">
        <f>Görevler!$C$4</f>
        <v>1 : Tasarım -&gt; Yüzeylerin Geliştirilmesi</v>
      </c>
      <c r="B15" s="106">
        <v>14</v>
      </c>
      <c r="C15" s="107">
        <v>45639</v>
      </c>
      <c r="D15" s="108">
        <v>0.33333333333333298</v>
      </c>
      <c r="E15" s="108">
        <v>0.33333333333333298</v>
      </c>
      <c r="F15" s="108">
        <f t="shared" si="0"/>
        <v>0.66666666666666596</v>
      </c>
      <c r="G15" s="109">
        <f t="shared" si="1"/>
        <v>45639.333333333336</v>
      </c>
      <c r="H15" s="109">
        <f t="shared" si="2"/>
        <v>45639.666666666664</v>
      </c>
    </row>
    <row r="16" spans="1:8" x14ac:dyDescent="0.25">
      <c r="A16" s="110" t="str">
        <f>Görevler!$C$5</f>
        <v>2 : Tasarım -&gt; Yüzeylerin Analizi</v>
      </c>
      <c r="B16" s="110">
        <v>15</v>
      </c>
      <c r="C16" s="111">
        <v>45642</v>
      </c>
      <c r="D16" s="112">
        <v>0.33333333333333298</v>
      </c>
      <c r="E16" s="112">
        <v>0.33333333333333298</v>
      </c>
      <c r="F16" s="112">
        <f t="shared" si="0"/>
        <v>0.66666666666666596</v>
      </c>
      <c r="G16" s="113">
        <f t="shared" si="1"/>
        <v>45642.333333333336</v>
      </c>
      <c r="H16" s="113">
        <f t="shared" si="2"/>
        <v>45642.666666666664</v>
      </c>
    </row>
    <row r="17" spans="1:8" x14ac:dyDescent="0.25">
      <c r="A17" s="110" t="str">
        <f>Görevler!$C$5</f>
        <v>2 : Tasarım -&gt; Yüzeylerin Analizi</v>
      </c>
      <c r="B17" s="110">
        <v>16</v>
      </c>
      <c r="C17" s="111">
        <v>45643</v>
      </c>
      <c r="D17" s="112">
        <v>0.33333333333333298</v>
      </c>
      <c r="E17" s="112">
        <v>0.33333333333333298</v>
      </c>
      <c r="F17" s="112">
        <f t="shared" si="0"/>
        <v>0.66666666666666596</v>
      </c>
      <c r="G17" s="113">
        <f t="shared" si="1"/>
        <v>45643.333333333336</v>
      </c>
      <c r="H17" s="113">
        <f t="shared" si="2"/>
        <v>45643.666666666664</v>
      </c>
    </row>
    <row r="18" spans="1:8" x14ac:dyDescent="0.25">
      <c r="A18" s="110" t="str">
        <f>Görevler!$C$5</f>
        <v>2 : Tasarım -&gt; Yüzeylerin Analizi</v>
      </c>
      <c r="B18" s="110">
        <v>17</v>
      </c>
      <c r="C18" s="111">
        <v>45644</v>
      </c>
      <c r="D18" s="112">
        <v>0.33333333333333298</v>
      </c>
      <c r="E18" s="112">
        <v>0.33333333333333298</v>
      </c>
      <c r="F18" s="112">
        <f t="shared" si="0"/>
        <v>0.66666666666666596</v>
      </c>
      <c r="G18" s="113">
        <f t="shared" si="1"/>
        <v>45644.333333333336</v>
      </c>
      <c r="H18" s="113">
        <f t="shared" si="2"/>
        <v>45644.666666666664</v>
      </c>
    </row>
    <row r="19" spans="1:8" x14ac:dyDescent="0.25">
      <c r="A19" s="118" t="str">
        <f>Görevler!$C$6</f>
        <v>3 : Tasarım -&gt; Resimlendirme</v>
      </c>
      <c r="B19" s="118">
        <v>18</v>
      </c>
      <c r="C19" s="119">
        <v>45645</v>
      </c>
      <c r="D19" s="120">
        <v>0.33333333333333298</v>
      </c>
      <c r="E19" s="120">
        <v>0.33333333333333298</v>
      </c>
      <c r="F19" s="120">
        <f t="shared" si="0"/>
        <v>0.66666666666666596</v>
      </c>
      <c r="G19" s="121">
        <f t="shared" si="1"/>
        <v>45645.333333333336</v>
      </c>
      <c r="H19" s="121">
        <f t="shared" si="2"/>
        <v>45645.666666666664</v>
      </c>
    </row>
    <row r="20" spans="1:8" x14ac:dyDescent="0.25">
      <c r="A20" s="118" t="str">
        <f>Görevler!$C$6</f>
        <v>3 : Tasarım -&gt; Resimlendirme</v>
      </c>
      <c r="B20" s="118">
        <v>19</v>
      </c>
      <c r="C20" s="119">
        <v>45646</v>
      </c>
      <c r="D20" s="120">
        <v>0.33333333333333298</v>
      </c>
      <c r="E20" s="120">
        <v>0.33333333333333298</v>
      </c>
      <c r="F20" s="120">
        <f t="shared" si="0"/>
        <v>0.66666666666666596</v>
      </c>
      <c r="G20" s="121">
        <f t="shared" si="1"/>
        <v>45646.333333333336</v>
      </c>
      <c r="H20" s="121">
        <f t="shared" si="2"/>
        <v>45646.666666666664</v>
      </c>
    </row>
    <row r="21" spans="1:8" x14ac:dyDescent="0.25">
      <c r="A21" s="114" t="str">
        <f>Görevler!$C$9</f>
        <v>4 : Kalıp İmalatı -&gt; Dişi -&gt; Strafor Model İmalatı</v>
      </c>
      <c r="B21" s="114">
        <v>20</v>
      </c>
      <c r="C21" s="115">
        <v>45651</v>
      </c>
      <c r="D21" s="116">
        <v>0.33333333333333298</v>
      </c>
      <c r="E21" s="116">
        <v>0.33333333333333298</v>
      </c>
      <c r="F21" s="116">
        <f t="shared" si="0"/>
        <v>0.66666666666666596</v>
      </c>
      <c r="G21" s="117">
        <f t="shared" si="1"/>
        <v>45651.333333333336</v>
      </c>
      <c r="H21" s="117">
        <f t="shared" si="2"/>
        <v>45651.666666666664</v>
      </c>
    </row>
    <row r="22" spans="1:8" x14ac:dyDescent="0.25">
      <c r="A22" s="114" t="str">
        <f>Görevler!$C$9</f>
        <v>4 : Kalıp İmalatı -&gt; Dişi -&gt; Strafor Model İmalatı</v>
      </c>
      <c r="B22" s="114">
        <v>21</v>
      </c>
      <c r="C22" s="115">
        <v>45652</v>
      </c>
      <c r="D22" s="116">
        <v>0.33333333333333298</v>
      </c>
      <c r="E22" s="116">
        <v>0.33333333333333298</v>
      </c>
      <c r="F22" s="116">
        <f t="shared" si="0"/>
        <v>0.66666666666666596</v>
      </c>
      <c r="G22" s="117">
        <f t="shared" si="1"/>
        <v>45652.333333333336</v>
      </c>
      <c r="H22" s="117">
        <f t="shared" si="2"/>
        <v>45652.666666666664</v>
      </c>
    </row>
    <row r="23" spans="1:8" x14ac:dyDescent="0.25">
      <c r="A23" s="114" t="str">
        <f>Görevler!$C$9</f>
        <v>4 : Kalıp İmalatı -&gt; Dişi -&gt; Strafor Model İmalatı</v>
      </c>
      <c r="B23" s="114">
        <v>22</v>
      </c>
      <c r="C23" s="115">
        <v>45653</v>
      </c>
      <c r="D23" s="116">
        <v>0.33333333333333298</v>
      </c>
      <c r="E23" s="116">
        <v>0.33333333333333298</v>
      </c>
      <c r="F23" s="116">
        <f t="shared" si="0"/>
        <v>0.66666666666666596</v>
      </c>
      <c r="G23" s="117">
        <f t="shared" si="1"/>
        <v>45653.333333333336</v>
      </c>
      <c r="H23" s="117">
        <f t="shared" si="2"/>
        <v>45653.666666666664</v>
      </c>
    </row>
    <row r="24" spans="1:8" x14ac:dyDescent="0.25">
      <c r="A24" s="114" t="str">
        <f>Görevler!$C$9</f>
        <v>4 : Kalıp İmalatı -&gt; Dişi -&gt; Strafor Model İmalatı</v>
      </c>
      <c r="B24" s="114">
        <v>23</v>
      </c>
      <c r="C24" s="115">
        <v>45656</v>
      </c>
      <c r="D24" s="116">
        <v>0.33333333333333298</v>
      </c>
      <c r="E24" s="116">
        <v>0.33333333333333298</v>
      </c>
      <c r="F24" s="116">
        <f t="shared" si="0"/>
        <v>0.66666666666666596</v>
      </c>
      <c r="G24" s="117">
        <f t="shared" si="1"/>
        <v>45656.333333333336</v>
      </c>
      <c r="H24" s="117">
        <f t="shared" si="2"/>
        <v>45656.666666666664</v>
      </c>
    </row>
    <row r="25" spans="1:8" x14ac:dyDescent="0.25">
      <c r="A25" s="114" t="str">
        <f>Görevler!$C$9</f>
        <v>4 : Kalıp İmalatı -&gt; Dişi -&gt; Strafor Model İmalatı</v>
      </c>
      <c r="B25" s="114">
        <v>24</v>
      </c>
      <c r="C25" s="115">
        <v>45657</v>
      </c>
      <c r="D25" s="116">
        <v>0.33333333333333298</v>
      </c>
      <c r="E25" s="116">
        <v>0.33333333333333298</v>
      </c>
      <c r="F25" s="116">
        <f t="shared" si="0"/>
        <v>0.66666666666666596</v>
      </c>
      <c r="G25" s="117">
        <f t="shared" si="1"/>
        <v>45657.333333333336</v>
      </c>
      <c r="H25" s="117">
        <f t="shared" si="2"/>
        <v>45657.666666666664</v>
      </c>
    </row>
    <row r="26" spans="1:8" x14ac:dyDescent="0.25">
      <c r="A26" s="114" t="str">
        <f>Görevler!$C$9</f>
        <v>4 : Kalıp İmalatı -&gt; Dişi -&gt; Strafor Model İmalatı</v>
      </c>
      <c r="B26" s="114">
        <v>25</v>
      </c>
      <c r="C26" s="115">
        <v>45659</v>
      </c>
      <c r="D26" s="116">
        <v>0.33333333333333298</v>
      </c>
      <c r="E26" s="116">
        <v>0.33333333333333298</v>
      </c>
      <c r="F26" s="116">
        <f t="shared" si="0"/>
        <v>0.66666666666666596</v>
      </c>
      <c r="G26" s="117">
        <f t="shared" si="1"/>
        <v>45659.333333333336</v>
      </c>
      <c r="H26" s="117">
        <f t="shared" si="2"/>
        <v>45659.666666666664</v>
      </c>
    </row>
    <row r="27" spans="1:8" x14ac:dyDescent="0.25">
      <c r="A27" s="147" t="str">
        <f>Görevler!$C$10</f>
        <v>5 : Kalıp İmalatı -&gt; Dişi -&gt; Döküm Temini</v>
      </c>
      <c r="B27" s="147">
        <v>26</v>
      </c>
      <c r="C27" s="148">
        <v>45660</v>
      </c>
      <c r="D27" s="149">
        <v>0.33333333333333298</v>
      </c>
      <c r="E27" s="149">
        <v>0.33333333333333298</v>
      </c>
      <c r="F27" s="149">
        <f t="shared" si="0"/>
        <v>0.66666666666666596</v>
      </c>
      <c r="G27" s="150">
        <f t="shared" si="1"/>
        <v>45660.333333333336</v>
      </c>
      <c r="H27" s="150">
        <f t="shared" si="2"/>
        <v>45660.666666666664</v>
      </c>
    </row>
    <row r="28" spans="1:8" x14ac:dyDescent="0.25">
      <c r="A28" s="147" t="str">
        <f>Görevler!$C$10</f>
        <v>5 : Kalıp İmalatı -&gt; Dişi -&gt; Döküm Temini</v>
      </c>
      <c r="B28" s="147">
        <v>27</v>
      </c>
      <c r="C28" s="148">
        <v>45663</v>
      </c>
      <c r="D28" s="149">
        <v>0.33333333333333298</v>
      </c>
      <c r="E28" s="149">
        <v>0.33333333333333298</v>
      </c>
      <c r="F28" s="149">
        <f t="shared" si="0"/>
        <v>0.66666666666666596</v>
      </c>
      <c r="G28" s="150">
        <f t="shared" si="1"/>
        <v>45663.333333333336</v>
      </c>
      <c r="H28" s="150">
        <f t="shared" si="2"/>
        <v>45663.666666666664</v>
      </c>
    </row>
    <row r="29" spans="1:8" x14ac:dyDescent="0.25">
      <c r="A29" s="147" t="str">
        <f>Görevler!$C$10</f>
        <v>5 : Kalıp İmalatı -&gt; Dişi -&gt; Döküm Temini</v>
      </c>
      <c r="B29" s="147">
        <v>28</v>
      </c>
      <c r="C29" s="148">
        <v>45664</v>
      </c>
      <c r="D29" s="149">
        <v>0.33333333333333298</v>
      </c>
      <c r="E29" s="149">
        <v>0.33333333333333298</v>
      </c>
      <c r="F29" s="149">
        <f t="shared" si="0"/>
        <v>0.66666666666666596</v>
      </c>
      <c r="G29" s="150">
        <f t="shared" si="1"/>
        <v>45664.333333333336</v>
      </c>
      <c r="H29" s="150">
        <f t="shared" si="2"/>
        <v>45664.666666666664</v>
      </c>
    </row>
    <row r="30" spans="1:8" x14ac:dyDescent="0.25">
      <c r="A30" s="147" t="str">
        <f>Görevler!$C$10</f>
        <v>5 : Kalıp İmalatı -&gt; Dişi -&gt; Döküm Temini</v>
      </c>
      <c r="B30" s="147">
        <v>29</v>
      </c>
      <c r="C30" s="148">
        <v>45665</v>
      </c>
      <c r="D30" s="149">
        <v>0.33333333333333298</v>
      </c>
      <c r="E30" s="149">
        <v>0.33333333333333298</v>
      </c>
      <c r="F30" s="149">
        <f t="shared" si="0"/>
        <v>0.66666666666666596</v>
      </c>
      <c r="G30" s="150">
        <f t="shared" si="1"/>
        <v>45665.333333333336</v>
      </c>
      <c r="H30" s="150">
        <f t="shared" si="2"/>
        <v>45665.666666666664</v>
      </c>
    </row>
    <row r="31" spans="1:8" x14ac:dyDescent="0.25">
      <c r="A31" s="147" t="str">
        <f>Görevler!$C$10</f>
        <v>5 : Kalıp İmalatı -&gt; Dişi -&gt; Döküm Temini</v>
      </c>
      <c r="B31" s="147">
        <v>30</v>
      </c>
      <c r="C31" s="148">
        <v>45666</v>
      </c>
      <c r="D31" s="149">
        <v>0.33333333333333298</v>
      </c>
      <c r="E31" s="149">
        <v>0.33333333333333298</v>
      </c>
      <c r="F31" s="149">
        <f t="shared" si="0"/>
        <v>0.66666666666666596</v>
      </c>
      <c r="G31" s="150">
        <f t="shared" si="1"/>
        <v>45666.333333333336</v>
      </c>
      <c r="H31" s="150">
        <f t="shared" si="2"/>
        <v>45666.666666666664</v>
      </c>
    </row>
    <row r="32" spans="1:8" x14ac:dyDescent="0.25">
      <c r="A32" s="147" t="str">
        <f>Görevler!$C$10</f>
        <v>5 : Kalıp İmalatı -&gt; Dişi -&gt; Döküm Temini</v>
      </c>
      <c r="B32" s="147">
        <v>31</v>
      </c>
      <c r="C32" s="148">
        <v>45667</v>
      </c>
      <c r="D32" s="149">
        <v>0.33333333333333298</v>
      </c>
      <c r="E32" s="149">
        <v>0.33333333333333298</v>
      </c>
      <c r="F32" s="149">
        <f t="shared" si="0"/>
        <v>0.66666666666666596</v>
      </c>
      <c r="G32" s="150">
        <f t="shared" si="1"/>
        <v>45667.333333333336</v>
      </c>
      <c r="H32" s="150">
        <f t="shared" si="2"/>
        <v>45667.666666666664</v>
      </c>
    </row>
    <row r="33" spans="1:8" x14ac:dyDescent="0.25">
      <c r="A33" s="147" t="str">
        <f>Görevler!$C$10</f>
        <v>5 : Kalıp İmalatı -&gt; Dişi -&gt; Döküm Temini</v>
      </c>
      <c r="B33" s="147">
        <v>32</v>
      </c>
      <c r="C33" s="148">
        <v>45670</v>
      </c>
      <c r="D33" s="149">
        <v>0.33333333333333331</v>
      </c>
      <c r="E33" s="149">
        <v>0.33333333333333298</v>
      </c>
      <c r="F33" s="149">
        <f t="shared" si="0"/>
        <v>0.6666666666666663</v>
      </c>
      <c r="G33" s="150">
        <f t="shared" si="1"/>
        <v>45670.333333333336</v>
      </c>
      <c r="H33" s="150">
        <f t="shared" si="2"/>
        <v>45670.666666666664</v>
      </c>
    </row>
    <row r="34" spans="1:8" x14ac:dyDescent="0.25">
      <c r="A34" s="147" t="str">
        <f>Görevler!$C$10</f>
        <v>5 : Kalıp İmalatı -&gt; Dişi -&gt; Döküm Temini</v>
      </c>
      <c r="B34" s="147">
        <v>33</v>
      </c>
      <c r="C34" s="148">
        <v>45671</v>
      </c>
      <c r="D34" s="149">
        <v>0.33333333333333331</v>
      </c>
      <c r="E34" s="149">
        <v>0.33333333333333298</v>
      </c>
      <c r="F34" s="149">
        <f t="shared" ref="F34:F66" si="3">D34+E34</f>
        <v>0.6666666666666663</v>
      </c>
      <c r="G34" s="150">
        <f t="shared" si="1"/>
        <v>45671.333333333336</v>
      </c>
      <c r="H34" s="150">
        <f t="shared" si="2"/>
        <v>45671.666666666664</v>
      </c>
    </row>
    <row r="35" spans="1:8" x14ac:dyDescent="0.25">
      <c r="A35" s="151" t="str">
        <f>Görevler!$C$11</f>
        <v>6 : Kalıp İmalatı -&gt; Dişi -&gt; 2 Boyutlu İşleme</v>
      </c>
      <c r="B35" s="151">
        <v>34</v>
      </c>
      <c r="C35" s="152">
        <v>45672</v>
      </c>
      <c r="D35" s="153">
        <v>0.33333333333333331</v>
      </c>
      <c r="E35" s="153">
        <v>0.33333333333333298</v>
      </c>
      <c r="F35" s="153">
        <f t="shared" si="3"/>
        <v>0.6666666666666663</v>
      </c>
      <c r="G35" s="154">
        <f t="shared" si="1"/>
        <v>45672.333333333336</v>
      </c>
      <c r="H35" s="154">
        <f t="shared" si="2"/>
        <v>45672.666666666664</v>
      </c>
    </row>
    <row r="36" spans="1:8" x14ac:dyDescent="0.25">
      <c r="A36" s="151" t="str">
        <f>Görevler!$C$11</f>
        <v>6 : Kalıp İmalatı -&gt; Dişi -&gt; 2 Boyutlu İşleme</v>
      </c>
      <c r="B36" s="151">
        <v>35</v>
      </c>
      <c r="C36" s="152">
        <v>45673</v>
      </c>
      <c r="D36" s="153">
        <v>0.33333333333333331</v>
      </c>
      <c r="E36" s="153">
        <v>0.16666666666666666</v>
      </c>
      <c r="F36" s="153">
        <f t="shared" si="3"/>
        <v>0.5</v>
      </c>
      <c r="G36" s="154">
        <f t="shared" si="1"/>
        <v>45673.333333333336</v>
      </c>
      <c r="H36" s="154">
        <f t="shared" si="2"/>
        <v>45673.5</v>
      </c>
    </row>
    <row r="37" spans="1:8" x14ac:dyDescent="0.25">
      <c r="A37" s="155" t="str">
        <f>Görevler!$C$12</f>
        <v>7 : Kalıp İmalatı -&gt; Dişi -&gt; 3 Boyutlu İşleme</v>
      </c>
      <c r="B37" s="155">
        <v>35</v>
      </c>
      <c r="C37" s="156">
        <v>45673</v>
      </c>
      <c r="D37" s="157">
        <v>0.5</v>
      </c>
      <c r="E37" s="157">
        <v>0.16666666666666666</v>
      </c>
      <c r="F37" s="157">
        <f t="shared" si="3"/>
        <v>0.66666666666666663</v>
      </c>
      <c r="G37" s="158">
        <f t="shared" si="1"/>
        <v>45673.5</v>
      </c>
      <c r="H37" s="158">
        <f t="shared" si="2"/>
        <v>45673.666666666664</v>
      </c>
    </row>
    <row r="38" spans="1:8" x14ac:dyDescent="0.25">
      <c r="A38" s="155" t="str">
        <f>Görevler!$C$12</f>
        <v>7 : Kalıp İmalatı -&gt; Dişi -&gt; 3 Boyutlu İşleme</v>
      </c>
      <c r="B38" s="155">
        <v>36</v>
      </c>
      <c r="C38" s="156">
        <v>45674</v>
      </c>
      <c r="D38" s="157">
        <v>0.33333333333333331</v>
      </c>
      <c r="E38" s="157">
        <v>0.33333333333333298</v>
      </c>
      <c r="F38" s="157">
        <f t="shared" si="3"/>
        <v>0.6666666666666663</v>
      </c>
      <c r="G38" s="158">
        <f t="shared" si="1"/>
        <v>45674.333333333336</v>
      </c>
      <c r="H38" s="158">
        <f t="shared" si="2"/>
        <v>45674.666666666664</v>
      </c>
    </row>
    <row r="39" spans="1:8" x14ac:dyDescent="0.25">
      <c r="A39" s="155" t="str">
        <f>Görevler!$C$12</f>
        <v>7 : Kalıp İmalatı -&gt; Dişi -&gt; 3 Boyutlu İşleme</v>
      </c>
      <c r="B39" s="155">
        <v>37</v>
      </c>
      <c r="C39" s="156">
        <v>45677</v>
      </c>
      <c r="D39" s="157">
        <v>0.33333333333333298</v>
      </c>
      <c r="E39" s="157">
        <v>0.33333333333333298</v>
      </c>
      <c r="F39" s="157">
        <f t="shared" si="3"/>
        <v>0.66666666666666596</v>
      </c>
      <c r="G39" s="158">
        <f t="shared" si="1"/>
        <v>45677.333333333336</v>
      </c>
      <c r="H39" s="158">
        <f t="shared" si="2"/>
        <v>45677.666666666664</v>
      </c>
    </row>
    <row r="40" spans="1:8" x14ac:dyDescent="0.25">
      <c r="A40" s="155" t="str">
        <f>Görevler!$C$12</f>
        <v>7 : Kalıp İmalatı -&gt; Dişi -&gt; 3 Boyutlu İşleme</v>
      </c>
      <c r="B40" s="155">
        <v>38</v>
      </c>
      <c r="C40" s="156">
        <v>45678</v>
      </c>
      <c r="D40" s="157">
        <v>0.33333333333333331</v>
      </c>
      <c r="E40" s="157">
        <v>0.16666666666666666</v>
      </c>
      <c r="F40" s="157">
        <f t="shared" si="3"/>
        <v>0.5</v>
      </c>
      <c r="G40" s="158">
        <f t="shared" si="1"/>
        <v>45678.333333333336</v>
      </c>
      <c r="H40" s="158">
        <f t="shared" si="2"/>
        <v>45678.5</v>
      </c>
    </row>
    <row r="41" spans="1:8" x14ac:dyDescent="0.25">
      <c r="A41" s="144" t="str">
        <f>Görevler!$C$14</f>
        <v>8 : Kalıp İmalatı -&gt; Erkek -&gt; Strafor Model İmalatı</v>
      </c>
      <c r="B41" s="144">
        <v>38</v>
      </c>
      <c r="C41" s="138">
        <v>45678</v>
      </c>
      <c r="D41" s="139">
        <v>0.5</v>
      </c>
      <c r="E41" s="139">
        <v>0.16666666666666666</v>
      </c>
      <c r="F41" s="139">
        <f t="shared" si="3"/>
        <v>0.66666666666666663</v>
      </c>
      <c r="G41" s="140">
        <f t="shared" si="1"/>
        <v>45678.5</v>
      </c>
      <c r="H41" s="140">
        <f t="shared" si="2"/>
        <v>45678.666666666664</v>
      </c>
    </row>
    <row r="42" spans="1:8" x14ac:dyDescent="0.25">
      <c r="A42" s="144" t="str">
        <f>Görevler!$C$14</f>
        <v>8 : Kalıp İmalatı -&gt; Erkek -&gt; Strafor Model İmalatı</v>
      </c>
      <c r="B42" s="144">
        <v>39</v>
      </c>
      <c r="C42" s="138">
        <v>45679</v>
      </c>
      <c r="D42" s="139">
        <v>0.33333333333333331</v>
      </c>
      <c r="E42" s="139">
        <v>0.33333333333333298</v>
      </c>
      <c r="F42" s="139">
        <f t="shared" si="3"/>
        <v>0.6666666666666663</v>
      </c>
      <c r="G42" s="140">
        <f t="shared" si="1"/>
        <v>45679.333333333336</v>
      </c>
      <c r="H42" s="140">
        <f t="shared" si="2"/>
        <v>45679.666666666664</v>
      </c>
    </row>
    <row r="43" spans="1:8" x14ac:dyDescent="0.25">
      <c r="A43" s="144" t="str">
        <f>Görevler!$C$14</f>
        <v>8 : Kalıp İmalatı -&gt; Erkek -&gt; Strafor Model İmalatı</v>
      </c>
      <c r="B43" s="144">
        <v>40</v>
      </c>
      <c r="C43" s="138">
        <v>45680</v>
      </c>
      <c r="D43" s="139">
        <v>0.33333333333333298</v>
      </c>
      <c r="E43" s="139">
        <v>0.33333333333333298</v>
      </c>
      <c r="F43" s="139">
        <f t="shared" si="3"/>
        <v>0.66666666666666596</v>
      </c>
      <c r="G43" s="140">
        <f t="shared" si="1"/>
        <v>45680.333333333336</v>
      </c>
      <c r="H43" s="140">
        <f t="shared" si="2"/>
        <v>45680.666666666664</v>
      </c>
    </row>
    <row r="44" spans="1:8" x14ac:dyDescent="0.25">
      <c r="A44" s="144" t="str">
        <f>Görevler!$C$14</f>
        <v>8 : Kalıp İmalatı -&gt; Erkek -&gt; Strafor Model İmalatı</v>
      </c>
      <c r="B44" s="144">
        <v>41</v>
      </c>
      <c r="C44" s="138">
        <v>45681</v>
      </c>
      <c r="D44" s="139">
        <v>0.33333333333333298</v>
      </c>
      <c r="E44" s="139">
        <v>0.33333333333333298</v>
      </c>
      <c r="F44" s="139">
        <f t="shared" si="3"/>
        <v>0.66666666666666596</v>
      </c>
      <c r="G44" s="140">
        <f t="shared" si="1"/>
        <v>45681.333333333336</v>
      </c>
      <c r="H44" s="140">
        <f t="shared" si="2"/>
        <v>45681.666666666664</v>
      </c>
    </row>
    <row r="45" spans="1:8" x14ac:dyDescent="0.25">
      <c r="A45" s="144" t="str">
        <f>Görevler!$C$14</f>
        <v>8 : Kalıp İmalatı -&gt; Erkek -&gt; Strafor Model İmalatı</v>
      </c>
      <c r="B45" s="144">
        <v>42</v>
      </c>
      <c r="C45" s="138">
        <v>45684</v>
      </c>
      <c r="D45" s="139">
        <v>0.33333333333333298</v>
      </c>
      <c r="E45" s="139">
        <v>0.33333333333333298</v>
      </c>
      <c r="F45" s="139">
        <f t="shared" si="3"/>
        <v>0.66666666666666596</v>
      </c>
      <c r="G45" s="140">
        <f t="shared" si="1"/>
        <v>45684.333333333336</v>
      </c>
      <c r="H45" s="140">
        <f t="shared" si="2"/>
        <v>45684.666666666664</v>
      </c>
    </row>
    <row r="46" spans="1:8" x14ac:dyDescent="0.25">
      <c r="A46" s="144" t="str">
        <f>Görevler!$C$14</f>
        <v>8 : Kalıp İmalatı -&gt; Erkek -&gt; Strafor Model İmalatı</v>
      </c>
      <c r="B46" s="144">
        <v>43</v>
      </c>
      <c r="C46" s="138">
        <v>45685</v>
      </c>
      <c r="D46" s="139">
        <v>0.33333333333333331</v>
      </c>
      <c r="E46" s="139">
        <v>0.16666666666666666</v>
      </c>
      <c r="F46" s="139">
        <f t="shared" si="3"/>
        <v>0.5</v>
      </c>
      <c r="G46" s="140">
        <f t="shared" si="1"/>
        <v>45685.333333333336</v>
      </c>
      <c r="H46" s="140">
        <f t="shared" si="2"/>
        <v>45685.5</v>
      </c>
    </row>
    <row r="47" spans="1:8" x14ac:dyDescent="0.25">
      <c r="A47" s="159" t="str">
        <f>Görevler!$C$15</f>
        <v>9 : Kalıp İmalatı -&gt; Erkek -&gt; Döküm Temini</v>
      </c>
      <c r="B47" s="159">
        <v>43</v>
      </c>
      <c r="C47" s="160">
        <v>45685</v>
      </c>
      <c r="D47" s="161">
        <v>0.5</v>
      </c>
      <c r="E47" s="161">
        <v>0.16666666666666666</v>
      </c>
      <c r="F47" s="161">
        <f t="shared" si="3"/>
        <v>0.66666666666666663</v>
      </c>
      <c r="G47" s="162">
        <f t="shared" si="1"/>
        <v>45685.5</v>
      </c>
      <c r="H47" s="162">
        <f t="shared" si="2"/>
        <v>45685.666666666664</v>
      </c>
    </row>
    <row r="48" spans="1:8" x14ac:dyDescent="0.25">
      <c r="A48" s="159" t="str">
        <f>Görevler!$C$15</f>
        <v>9 : Kalıp İmalatı -&gt; Erkek -&gt; Döküm Temini</v>
      </c>
      <c r="B48" s="159">
        <v>44</v>
      </c>
      <c r="C48" s="160">
        <v>45686</v>
      </c>
      <c r="D48" s="161">
        <v>0.33333333333333298</v>
      </c>
      <c r="E48" s="161">
        <v>0.33333333333333298</v>
      </c>
      <c r="F48" s="161">
        <f t="shared" si="3"/>
        <v>0.66666666666666596</v>
      </c>
      <c r="G48" s="162">
        <f t="shared" si="1"/>
        <v>45686.333333333336</v>
      </c>
      <c r="H48" s="162">
        <f t="shared" si="2"/>
        <v>45686.666666666664</v>
      </c>
    </row>
    <row r="49" spans="1:8" x14ac:dyDescent="0.25">
      <c r="A49" s="159" t="str">
        <f>Görevler!$C$15</f>
        <v>9 : Kalıp İmalatı -&gt; Erkek -&gt; Döküm Temini</v>
      </c>
      <c r="B49" s="159">
        <v>45</v>
      </c>
      <c r="C49" s="160">
        <v>45687</v>
      </c>
      <c r="D49" s="161">
        <v>0.33333333333333298</v>
      </c>
      <c r="E49" s="161">
        <v>0.33333333333333298</v>
      </c>
      <c r="F49" s="161">
        <f t="shared" si="3"/>
        <v>0.66666666666666596</v>
      </c>
      <c r="G49" s="162">
        <f t="shared" si="1"/>
        <v>45687.333333333336</v>
      </c>
      <c r="H49" s="162">
        <f t="shared" si="2"/>
        <v>45687.666666666664</v>
      </c>
    </row>
    <row r="50" spans="1:8" x14ac:dyDescent="0.25">
      <c r="A50" s="159" t="str">
        <f>Görevler!$C$15</f>
        <v>9 : Kalıp İmalatı -&gt; Erkek -&gt; Döküm Temini</v>
      </c>
      <c r="B50" s="159">
        <v>46</v>
      </c>
      <c r="C50" s="160">
        <v>45688</v>
      </c>
      <c r="D50" s="161">
        <v>0.33333333333333298</v>
      </c>
      <c r="E50" s="161">
        <v>0.33333333333333298</v>
      </c>
      <c r="F50" s="161">
        <f t="shared" si="3"/>
        <v>0.66666666666666596</v>
      </c>
      <c r="G50" s="162">
        <f t="shared" si="1"/>
        <v>45688.333333333336</v>
      </c>
      <c r="H50" s="162">
        <f t="shared" si="2"/>
        <v>45688.666666666664</v>
      </c>
    </row>
    <row r="51" spans="1:8" x14ac:dyDescent="0.25">
      <c r="A51" s="159" t="str">
        <f>Görevler!$C$15</f>
        <v>9 : Kalıp İmalatı -&gt; Erkek -&gt; Döküm Temini</v>
      </c>
      <c r="B51" s="159">
        <v>47</v>
      </c>
      <c r="C51" s="160">
        <v>45691</v>
      </c>
      <c r="D51" s="161">
        <v>0.33333333333333298</v>
      </c>
      <c r="E51" s="161">
        <v>0.33333333333333298</v>
      </c>
      <c r="F51" s="161">
        <f t="shared" si="3"/>
        <v>0.66666666666666596</v>
      </c>
      <c r="G51" s="162">
        <f t="shared" si="1"/>
        <v>45691.333333333336</v>
      </c>
      <c r="H51" s="162">
        <f t="shared" si="2"/>
        <v>45691.666666666664</v>
      </c>
    </row>
    <row r="52" spans="1:8" x14ac:dyDescent="0.25">
      <c r="A52" s="159" t="str">
        <f>Görevler!$C$15</f>
        <v>9 : Kalıp İmalatı -&gt; Erkek -&gt; Döküm Temini</v>
      </c>
      <c r="B52" s="159">
        <v>48</v>
      </c>
      <c r="C52" s="160">
        <v>45692</v>
      </c>
      <c r="D52" s="161">
        <v>0.33333333333333298</v>
      </c>
      <c r="E52" s="161">
        <v>0.33333333333333298</v>
      </c>
      <c r="F52" s="161">
        <f t="shared" si="3"/>
        <v>0.66666666666666596</v>
      </c>
      <c r="G52" s="162">
        <f t="shared" si="1"/>
        <v>45692.333333333336</v>
      </c>
      <c r="H52" s="162">
        <f t="shared" si="2"/>
        <v>45692.666666666664</v>
      </c>
    </row>
    <row r="53" spans="1:8" x14ac:dyDescent="0.25">
      <c r="A53" s="159" t="str">
        <f>Görevler!$C$15</f>
        <v>9 : Kalıp İmalatı -&gt; Erkek -&gt; Döküm Temini</v>
      </c>
      <c r="B53" s="159">
        <v>49</v>
      </c>
      <c r="C53" s="160">
        <v>45693</v>
      </c>
      <c r="D53" s="161">
        <v>0.33333333333333298</v>
      </c>
      <c r="E53" s="161">
        <v>0.33333333333333298</v>
      </c>
      <c r="F53" s="161">
        <f t="shared" si="3"/>
        <v>0.66666666666666596</v>
      </c>
      <c r="G53" s="162">
        <f t="shared" si="1"/>
        <v>45693.333333333336</v>
      </c>
      <c r="H53" s="162">
        <f t="shared" si="2"/>
        <v>45693.666666666664</v>
      </c>
    </row>
    <row r="54" spans="1:8" x14ac:dyDescent="0.25">
      <c r="A54" s="159" t="str">
        <f>Görevler!$C$15</f>
        <v>9 : Kalıp İmalatı -&gt; Erkek -&gt; Döküm Temini</v>
      </c>
      <c r="B54" s="159">
        <v>50</v>
      </c>
      <c r="C54" s="160">
        <v>45694</v>
      </c>
      <c r="D54" s="161">
        <v>0.33333333333333298</v>
      </c>
      <c r="E54" s="161">
        <v>0.33333333333333298</v>
      </c>
      <c r="F54" s="161">
        <f t="shared" si="3"/>
        <v>0.66666666666666596</v>
      </c>
      <c r="G54" s="162">
        <f t="shared" si="1"/>
        <v>45694.333333333336</v>
      </c>
      <c r="H54" s="162">
        <f t="shared" si="2"/>
        <v>45694.666666666664</v>
      </c>
    </row>
    <row r="55" spans="1:8" x14ac:dyDescent="0.25">
      <c r="A55" s="159" t="str">
        <f>Görevler!$C$15</f>
        <v>9 : Kalıp İmalatı -&gt; Erkek -&gt; Döküm Temini</v>
      </c>
      <c r="B55" s="159">
        <v>51</v>
      </c>
      <c r="C55" s="160">
        <v>45695</v>
      </c>
      <c r="D55" s="161">
        <v>0.33333333333333298</v>
      </c>
      <c r="E55" s="161">
        <v>0.33333333333333298</v>
      </c>
      <c r="F55" s="161">
        <f t="shared" si="3"/>
        <v>0.66666666666666596</v>
      </c>
      <c r="G55" s="162">
        <f t="shared" si="1"/>
        <v>45695.333333333336</v>
      </c>
      <c r="H55" s="162">
        <f t="shared" si="2"/>
        <v>45695.666666666664</v>
      </c>
    </row>
    <row r="56" spans="1:8" x14ac:dyDescent="0.25">
      <c r="A56" s="159" t="str">
        <f>Görevler!$C$15</f>
        <v>9 : Kalıp İmalatı -&gt; Erkek -&gt; Döküm Temini</v>
      </c>
      <c r="B56" s="159">
        <v>52</v>
      </c>
      <c r="C56" s="160">
        <v>45698</v>
      </c>
      <c r="D56" s="161">
        <v>0.33333333333333298</v>
      </c>
      <c r="E56" s="161">
        <v>0.33333333333333298</v>
      </c>
      <c r="F56" s="161">
        <f t="shared" si="3"/>
        <v>0.66666666666666596</v>
      </c>
      <c r="G56" s="162">
        <f t="shared" si="1"/>
        <v>45698.333333333336</v>
      </c>
      <c r="H56" s="162">
        <f t="shared" si="2"/>
        <v>45698.666666666664</v>
      </c>
    </row>
    <row r="57" spans="1:8" x14ac:dyDescent="0.25">
      <c r="A57" s="159" t="str">
        <f>Görevler!$C$15</f>
        <v>9 : Kalıp İmalatı -&gt; Erkek -&gt; Döküm Temini</v>
      </c>
      <c r="B57" s="159">
        <v>53</v>
      </c>
      <c r="C57" s="160">
        <v>45699</v>
      </c>
      <c r="D57" s="161">
        <v>0.33333333333333331</v>
      </c>
      <c r="E57" s="161">
        <v>0.16666666666666666</v>
      </c>
      <c r="F57" s="161">
        <f t="shared" si="3"/>
        <v>0.5</v>
      </c>
      <c r="G57" s="162">
        <f t="shared" si="1"/>
        <v>45699.333333333336</v>
      </c>
      <c r="H57" s="162">
        <f t="shared" si="2"/>
        <v>45699.5</v>
      </c>
    </row>
    <row r="58" spans="1:8" x14ac:dyDescent="0.25">
      <c r="A58" s="163" t="str">
        <f>Görevler!$C$16</f>
        <v>10 : Kalıp İmalatı -&gt; Erkek -&gt; 2 Boyutlu İşleme</v>
      </c>
      <c r="B58" s="163">
        <v>53</v>
      </c>
      <c r="C58" s="164">
        <v>45699</v>
      </c>
      <c r="D58" s="165">
        <v>0.5</v>
      </c>
      <c r="E58" s="165">
        <v>0.16666666666666666</v>
      </c>
      <c r="F58" s="165">
        <f t="shared" si="3"/>
        <v>0.66666666666666663</v>
      </c>
      <c r="G58" s="166">
        <f t="shared" si="1"/>
        <v>45699.5</v>
      </c>
      <c r="H58" s="166">
        <f t="shared" si="2"/>
        <v>45699.666666666664</v>
      </c>
    </row>
    <row r="59" spans="1:8" x14ac:dyDescent="0.25">
      <c r="A59" s="163" t="str">
        <f>Görevler!$C$16</f>
        <v>10 : Kalıp İmalatı -&gt; Erkek -&gt; 2 Boyutlu İşleme</v>
      </c>
      <c r="B59" s="163">
        <v>54</v>
      </c>
      <c r="C59" s="164">
        <v>45700</v>
      </c>
      <c r="D59" s="165">
        <v>0.33333333333333331</v>
      </c>
      <c r="E59" s="165">
        <v>4.1666666666666664E-2</v>
      </c>
      <c r="F59" s="165">
        <f t="shared" si="3"/>
        <v>0.375</v>
      </c>
      <c r="G59" s="166">
        <f t="shared" si="1"/>
        <v>45700.333333333336</v>
      </c>
      <c r="H59" s="166">
        <f t="shared" si="2"/>
        <v>45700.375</v>
      </c>
    </row>
    <row r="60" spans="1:8" x14ac:dyDescent="0.25">
      <c r="A60" s="143" t="str">
        <f>Görevler!$C$17</f>
        <v>11 : Kalıp İmalatı -&gt; Erkek -&gt; 3 Boyutlu İşleme</v>
      </c>
      <c r="B60" s="143">
        <v>54</v>
      </c>
      <c r="C60" s="135">
        <v>45700</v>
      </c>
      <c r="D60" s="136">
        <v>0.375</v>
      </c>
      <c r="E60" s="136">
        <v>0.29166666666666669</v>
      </c>
      <c r="F60" s="136">
        <f t="shared" si="3"/>
        <v>0.66666666666666674</v>
      </c>
      <c r="G60" s="137">
        <f t="shared" si="1"/>
        <v>45700.375</v>
      </c>
      <c r="H60" s="137">
        <f t="shared" si="2"/>
        <v>45700.666666666664</v>
      </c>
    </row>
    <row r="61" spans="1:8" x14ac:dyDescent="0.25">
      <c r="A61" s="143" t="str">
        <f>Görevler!$C$17</f>
        <v>11 : Kalıp İmalatı -&gt; Erkek -&gt; 3 Boyutlu İşleme</v>
      </c>
      <c r="B61" s="143">
        <v>55</v>
      </c>
      <c r="C61" s="135">
        <v>45701</v>
      </c>
      <c r="D61" s="136">
        <v>0.33333333333333298</v>
      </c>
      <c r="E61" s="136">
        <v>0.29166666666666669</v>
      </c>
      <c r="F61" s="136">
        <f t="shared" si="3"/>
        <v>0.62499999999999967</v>
      </c>
      <c r="G61" s="137">
        <f t="shared" si="1"/>
        <v>45701.333333333336</v>
      </c>
      <c r="H61" s="137">
        <f t="shared" si="2"/>
        <v>45701.625</v>
      </c>
    </row>
    <row r="62" spans="1:8" x14ac:dyDescent="0.25">
      <c r="A62" s="118" t="str">
        <f>Görevler!$C$19</f>
        <v>12 : Kalıp İmalatı -&gt; Pot Çemberi -&gt; Strafor Model İmalatı</v>
      </c>
      <c r="B62" s="118">
        <v>55</v>
      </c>
      <c r="C62" s="119">
        <v>45702</v>
      </c>
      <c r="D62" s="120">
        <v>0.625</v>
      </c>
      <c r="E62" s="120">
        <v>4.1666666666666664E-2</v>
      </c>
      <c r="F62" s="120">
        <f t="shared" si="3"/>
        <v>0.66666666666666663</v>
      </c>
      <c r="G62" s="121">
        <f t="shared" ref="G62" si="4">C62+D62</f>
        <v>45702.625</v>
      </c>
      <c r="H62" s="121">
        <f t="shared" ref="H62" si="5">C62+F62</f>
        <v>45702.666666666664</v>
      </c>
    </row>
    <row r="63" spans="1:8" x14ac:dyDescent="0.25">
      <c r="A63" s="118" t="str">
        <f>Görevler!$C$19</f>
        <v>12 : Kalıp İmalatı -&gt; Pot Çemberi -&gt; Strafor Model İmalatı</v>
      </c>
      <c r="B63" s="167">
        <v>56</v>
      </c>
      <c r="C63" s="119">
        <v>45705</v>
      </c>
      <c r="D63" s="120">
        <v>0.33333333333333331</v>
      </c>
      <c r="E63" s="120">
        <v>0.33333333333333298</v>
      </c>
      <c r="F63" s="120">
        <f t="shared" si="3"/>
        <v>0.6666666666666663</v>
      </c>
      <c r="G63" s="121">
        <f t="shared" si="1"/>
        <v>45705.333333333336</v>
      </c>
      <c r="H63" s="121">
        <f t="shared" si="2"/>
        <v>45705.666666666664</v>
      </c>
    </row>
    <row r="64" spans="1:8" x14ac:dyDescent="0.25">
      <c r="A64" s="118" t="str">
        <f>Görevler!$C$19</f>
        <v>12 : Kalıp İmalatı -&gt; Pot Çemberi -&gt; Strafor Model İmalatı</v>
      </c>
      <c r="B64" s="118">
        <v>57</v>
      </c>
      <c r="C64" s="119">
        <v>45706</v>
      </c>
      <c r="D64" s="120">
        <v>0.33333333333333398</v>
      </c>
      <c r="E64" s="120">
        <v>0.33333333333333298</v>
      </c>
      <c r="F64" s="120">
        <f t="shared" si="3"/>
        <v>0.66666666666666696</v>
      </c>
      <c r="G64" s="121">
        <f t="shared" si="1"/>
        <v>45706.333333333336</v>
      </c>
      <c r="H64" s="121">
        <f t="shared" si="2"/>
        <v>45706.666666666664</v>
      </c>
    </row>
    <row r="65" spans="1:8" x14ac:dyDescent="0.25">
      <c r="A65" s="118" t="str">
        <f>Görevler!$C$19</f>
        <v>12 : Kalıp İmalatı -&gt; Pot Çemberi -&gt; Strafor Model İmalatı</v>
      </c>
      <c r="B65" s="167">
        <v>58</v>
      </c>
      <c r="C65" s="119">
        <v>45707</v>
      </c>
      <c r="D65" s="120">
        <v>0.33333333333333398</v>
      </c>
      <c r="E65" s="120">
        <v>0.29166666666666669</v>
      </c>
      <c r="F65" s="120">
        <f t="shared" si="3"/>
        <v>0.62500000000000067</v>
      </c>
      <c r="G65" s="121">
        <f t="shared" si="1"/>
        <v>45707.333333333336</v>
      </c>
      <c r="H65" s="121">
        <f t="shared" si="2"/>
        <v>45707.625</v>
      </c>
    </row>
    <row r="66" spans="1:8" x14ac:dyDescent="0.25">
      <c r="A66" s="122" t="str">
        <f>Görevler!$C$20</f>
        <v>13 : Kalıp İmalatı -&gt; Pot Çemberi -&gt; Döküm Temini</v>
      </c>
      <c r="B66" s="168">
        <v>58</v>
      </c>
      <c r="C66" s="123">
        <v>45707</v>
      </c>
      <c r="D66" s="124">
        <v>0.625</v>
      </c>
      <c r="E66" s="124">
        <v>4.1666666666666664E-2</v>
      </c>
      <c r="F66" s="124">
        <f t="shared" si="3"/>
        <v>0.66666666666666663</v>
      </c>
      <c r="G66" s="125">
        <f t="shared" si="1"/>
        <v>45707.625</v>
      </c>
      <c r="H66" s="125">
        <f t="shared" si="2"/>
        <v>45707.666666666664</v>
      </c>
    </row>
    <row r="67" spans="1:8" x14ac:dyDescent="0.25">
      <c r="A67" s="122" t="str">
        <f>Görevler!$C$20</f>
        <v>13 : Kalıp İmalatı -&gt; Pot Çemberi -&gt; Döküm Temini</v>
      </c>
      <c r="B67" s="122">
        <v>59</v>
      </c>
      <c r="C67" s="123">
        <v>45708</v>
      </c>
      <c r="D67" s="124">
        <v>0.33333333333333331</v>
      </c>
      <c r="E67" s="124">
        <v>0.33333333333333298</v>
      </c>
      <c r="F67" s="124">
        <f t="shared" ref="F67:F96" si="6">D67+E67</f>
        <v>0.6666666666666663</v>
      </c>
      <c r="G67" s="125">
        <f t="shared" si="1"/>
        <v>45708.333333333336</v>
      </c>
      <c r="H67" s="125">
        <f t="shared" si="2"/>
        <v>45708.666666666664</v>
      </c>
    </row>
    <row r="68" spans="1:8" x14ac:dyDescent="0.25">
      <c r="A68" s="122" t="str">
        <f>Görevler!$C$20</f>
        <v>13 : Kalıp İmalatı -&gt; Pot Çemberi -&gt; Döküm Temini</v>
      </c>
      <c r="B68" s="168">
        <v>60</v>
      </c>
      <c r="C68" s="123">
        <v>45709</v>
      </c>
      <c r="D68" s="124">
        <v>0.33333333333333498</v>
      </c>
      <c r="E68" s="124">
        <v>0.33333333333333298</v>
      </c>
      <c r="F68" s="124">
        <f t="shared" si="6"/>
        <v>0.66666666666666796</v>
      </c>
      <c r="G68" s="125">
        <f t="shared" ref="G68:G96" si="7">C68+D68</f>
        <v>45709.333333333336</v>
      </c>
      <c r="H68" s="125">
        <f t="shared" ref="H68:H96" si="8">C68+F68</f>
        <v>45709.666666666664</v>
      </c>
    </row>
    <row r="69" spans="1:8" x14ac:dyDescent="0.25">
      <c r="A69" s="122" t="str">
        <f>Görevler!$C$20</f>
        <v>13 : Kalıp İmalatı -&gt; Pot Çemberi -&gt; Döküm Temini</v>
      </c>
      <c r="B69" s="168">
        <v>61</v>
      </c>
      <c r="C69" s="123">
        <v>45712</v>
      </c>
      <c r="D69" s="124">
        <v>0.33333333333333498</v>
      </c>
      <c r="E69" s="124">
        <v>0.33333333333333298</v>
      </c>
      <c r="F69" s="124">
        <f t="shared" si="6"/>
        <v>0.66666666666666796</v>
      </c>
      <c r="G69" s="125">
        <f t="shared" si="7"/>
        <v>45712.333333333336</v>
      </c>
      <c r="H69" s="125">
        <f t="shared" si="8"/>
        <v>45712.666666666664</v>
      </c>
    </row>
    <row r="70" spans="1:8" x14ac:dyDescent="0.25">
      <c r="A70" s="122" t="str">
        <f>Görevler!$C$20</f>
        <v>13 : Kalıp İmalatı -&gt; Pot Çemberi -&gt; Döküm Temini</v>
      </c>
      <c r="B70" s="168">
        <v>62</v>
      </c>
      <c r="C70" s="123">
        <v>45713</v>
      </c>
      <c r="D70" s="124">
        <v>0.33333333333333498</v>
      </c>
      <c r="E70" s="124">
        <v>0.33333333333333298</v>
      </c>
      <c r="F70" s="124">
        <f t="shared" si="6"/>
        <v>0.66666666666666796</v>
      </c>
      <c r="G70" s="125">
        <f t="shared" si="7"/>
        <v>45713.333333333336</v>
      </c>
      <c r="H70" s="125">
        <f t="shared" si="8"/>
        <v>45713.666666666664</v>
      </c>
    </row>
    <row r="71" spans="1:8" x14ac:dyDescent="0.25">
      <c r="A71" s="122" t="str">
        <f>Görevler!$C$20</f>
        <v>13 : Kalıp İmalatı -&gt; Pot Çemberi -&gt; Döküm Temini</v>
      </c>
      <c r="B71" s="168">
        <v>63</v>
      </c>
      <c r="C71" s="123">
        <v>45714</v>
      </c>
      <c r="D71" s="124">
        <v>0.33333333333333598</v>
      </c>
      <c r="E71" s="124">
        <v>0.33333333333333298</v>
      </c>
      <c r="F71" s="124">
        <f t="shared" si="6"/>
        <v>0.66666666666666896</v>
      </c>
      <c r="G71" s="125">
        <f t="shared" si="7"/>
        <v>45714.333333333336</v>
      </c>
      <c r="H71" s="125">
        <f t="shared" si="8"/>
        <v>45714.666666666664</v>
      </c>
    </row>
    <row r="72" spans="1:8" x14ac:dyDescent="0.25">
      <c r="A72" s="122" t="str">
        <f>Görevler!$C$20</f>
        <v>13 : Kalıp İmalatı -&gt; Pot Çemberi -&gt; Döküm Temini</v>
      </c>
      <c r="B72" s="168">
        <v>64</v>
      </c>
      <c r="C72" s="123">
        <v>45715</v>
      </c>
      <c r="D72" s="124">
        <v>0.33333333333333598</v>
      </c>
      <c r="E72" s="124">
        <v>0.33333333333333298</v>
      </c>
      <c r="F72" s="124">
        <f t="shared" si="6"/>
        <v>0.66666666666666896</v>
      </c>
      <c r="G72" s="125">
        <f t="shared" si="7"/>
        <v>45715.333333333336</v>
      </c>
      <c r="H72" s="125">
        <f t="shared" si="8"/>
        <v>45715.666666666664</v>
      </c>
    </row>
    <row r="73" spans="1:8" x14ac:dyDescent="0.25">
      <c r="A73" s="122" t="str">
        <f>Görevler!$C$20</f>
        <v>13 : Kalıp İmalatı -&gt; Pot Çemberi -&gt; Döküm Temini</v>
      </c>
      <c r="B73" s="168">
        <v>65</v>
      </c>
      <c r="C73" s="123">
        <v>45716</v>
      </c>
      <c r="D73" s="124">
        <v>0.33333333333333598</v>
      </c>
      <c r="E73" s="124">
        <v>0.33333333333333298</v>
      </c>
      <c r="F73" s="124">
        <f t="shared" si="6"/>
        <v>0.66666666666666896</v>
      </c>
      <c r="G73" s="125">
        <f t="shared" si="7"/>
        <v>45716.333333333336</v>
      </c>
      <c r="H73" s="125">
        <f t="shared" si="8"/>
        <v>45716.666666666664</v>
      </c>
    </row>
    <row r="74" spans="1:8" x14ac:dyDescent="0.25">
      <c r="A74" s="122" t="str">
        <f>Görevler!$C$20</f>
        <v>13 : Kalıp İmalatı -&gt; Pot Çemberi -&gt; Döküm Temini</v>
      </c>
      <c r="B74" s="168">
        <v>66</v>
      </c>
      <c r="C74" s="123">
        <v>45719</v>
      </c>
      <c r="D74" s="124">
        <v>0.33333333333333698</v>
      </c>
      <c r="E74" s="124">
        <v>0.33333333333333298</v>
      </c>
      <c r="F74" s="124">
        <f t="shared" si="6"/>
        <v>0.66666666666666996</v>
      </c>
      <c r="G74" s="125">
        <f t="shared" si="7"/>
        <v>45719.333333333336</v>
      </c>
      <c r="H74" s="125">
        <f t="shared" si="8"/>
        <v>45719.666666666664</v>
      </c>
    </row>
    <row r="75" spans="1:8" x14ac:dyDescent="0.25">
      <c r="A75" s="122" t="str">
        <f>Görevler!$C$20</f>
        <v>13 : Kalıp İmalatı -&gt; Pot Çemberi -&gt; Döküm Temini</v>
      </c>
      <c r="B75" s="168">
        <v>67</v>
      </c>
      <c r="C75" s="123">
        <v>45720</v>
      </c>
      <c r="D75" s="124">
        <v>0.33333333333333698</v>
      </c>
      <c r="E75" s="124">
        <v>0.33333333333333298</v>
      </c>
      <c r="F75" s="124">
        <f t="shared" si="6"/>
        <v>0.66666666666666996</v>
      </c>
      <c r="G75" s="125">
        <f t="shared" si="7"/>
        <v>45720.333333333336</v>
      </c>
      <c r="H75" s="125">
        <f t="shared" si="8"/>
        <v>45720.666666666664</v>
      </c>
    </row>
    <row r="76" spans="1:8" x14ac:dyDescent="0.25">
      <c r="A76" s="122" t="str">
        <f>Görevler!$C$20</f>
        <v>13 : Kalıp İmalatı -&gt; Pot Çemberi -&gt; Döküm Temini</v>
      </c>
      <c r="B76" s="168">
        <v>68</v>
      </c>
      <c r="C76" s="123">
        <v>45721</v>
      </c>
      <c r="D76" s="124">
        <v>0.33333333333333698</v>
      </c>
      <c r="E76" s="124">
        <v>0.33333333333333298</v>
      </c>
      <c r="F76" s="124">
        <f t="shared" si="6"/>
        <v>0.66666666666666996</v>
      </c>
      <c r="G76" s="125">
        <f t="shared" si="7"/>
        <v>45721.333333333336</v>
      </c>
      <c r="H76" s="125">
        <f t="shared" si="8"/>
        <v>45721.666666666664</v>
      </c>
    </row>
    <row r="77" spans="1:8" x14ac:dyDescent="0.25">
      <c r="A77" s="122" t="str">
        <f>Görevler!$C$20</f>
        <v>13 : Kalıp İmalatı -&gt; Pot Çemberi -&gt; Döküm Temini</v>
      </c>
      <c r="B77" s="168">
        <v>69</v>
      </c>
      <c r="C77" s="123">
        <v>45722</v>
      </c>
      <c r="D77" s="124">
        <v>0.33333333333333798</v>
      </c>
      <c r="E77" s="124">
        <v>0.33333333333333298</v>
      </c>
      <c r="F77" s="124">
        <f t="shared" si="6"/>
        <v>0.66666666666667096</v>
      </c>
      <c r="G77" s="125">
        <f t="shared" si="7"/>
        <v>45722.333333333336</v>
      </c>
      <c r="H77" s="125">
        <f t="shared" si="8"/>
        <v>45722.666666666664</v>
      </c>
    </row>
    <row r="78" spans="1:8" x14ac:dyDescent="0.25">
      <c r="A78" s="122" t="str">
        <f>Görevler!$C$20</f>
        <v>13 : Kalıp İmalatı -&gt; Pot Çemberi -&gt; Döküm Temini</v>
      </c>
      <c r="B78" s="168">
        <v>70</v>
      </c>
      <c r="C78" s="123">
        <v>45723</v>
      </c>
      <c r="D78" s="124">
        <v>0.33333333333333798</v>
      </c>
      <c r="E78" s="124">
        <v>0.29166666666666669</v>
      </c>
      <c r="F78" s="124">
        <f t="shared" si="6"/>
        <v>0.62500000000000466</v>
      </c>
      <c r="G78" s="125">
        <f t="shared" si="7"/>
        <v>45723.333333333336</v>
      </c>
      <c r="H78" s="125">
        <f t="shared" si="8"/>
        <v>45723.625</v>
      </c>
    </row>
    <row r="79" spans="1:8" x14ac:dyDescent="0.25">
      <c r="A79" s="118" t="str">
        <f>Görevler!$C$21</f>
        <v>14 : Kalıp İmalatı -&gt; Pot Çemberi -&gt; 2 Boyutlu İşleme</v>
      </c>
      <c r="B79" s="167">
        <v>70</v>
      </c>
      <c r="C79" s="119">
        <v>45723</v>
      </c>
      <c r="D79" s="120">
        <v>0.625</v>
      </c>
      <c r="E79" s="120">
        <v>4.1666666666666664E-2</v>
      </c>
      <c r="F79" s="120">
        <f t="shared" si="6"/>
        <v>0.66666666666666663</v>
      </c>
      <c r="G79" s="121">
        <f t="shared" si="7"/>
        <v>45723.625</v>
      </c>
      <c r="H79" s="121">
        <f t="shared" si="8"/>
        <v>45723.666666666664</v>
      </c>
    </row>
    <row r="80" spans="1:8" x14ac:dyDescent="0.25">
      <c r="A80" s="118" t="str">
        <f>Görevler!$C$21</f>
        <v>14 : Kalıp İmalatı -&gt; Pot Çemberi -&gt; 2 Boyutlu İşleme</v>
      </c>
      <c r="B80" s="167">
        <v>71</v>
      </c>
      <c r="C80" s="119">
        <v>45726</v>
      </c>
      <c r="D80" s="120">
        <v>0.33333333333333798</v>
      </c>
      <c r="E80" s="120">
        <v>0.29166666666666669</v>
      </c>
      <c r="F80" s="120">
        <f t="shared" si="6"/>
        <v>0.62500000000000466</v>
      </c>
      <c r="G80" s="121">
        <f t="shared" si="7"/>
        <v>45726.333333333336</v>
      </c>
      <c r="H80" s="121">
        <f t="shared" si="8"/>
        <v>45726.625</v>
      </c>
    </row>
    <row r="81" spans="1:8" x14ac:dyDescent="0.25">
      <c r="A81" s="143" t="str">
        <f>Görevler!$C$22</f>
        <v>15 : Kalıp İmalatı -&gt; Pot Çemberi -&gt; 3 Boyutlu İşleme</v>
      </c>
      <c r="B81" s="134">
        <v>71</v>
      </c>
      <c r="C81" s="135">
        <v>45726</v>
      </c>
      <c r="D81" s="136">
        <v>0.625</v>
      </c>
      <c r="E81" s="136">
        <v>4.1666666666666664E-2</v>
      </c>
      <c r="F81" s="136">
        <f t="shared" si="6"/>
        <v>0.66666666666666663</v>
      </c>
      <c r="G81" s="137">
        <f t="shared" si="7"/>
        <v>45726.625</v>
      </c>
      <c r="H81" s="137">
        <f t="shared" si="8"/>
        <v>45726.666666666664</v>
      </c>
    </row>
    <row r="82" spans="1:8" x14ac:dyDescent="0.25">
      <c r="A82" s="143" t="str">
        <f>Görevler!$C$22</f>
        <v>15 : Kalıp İmalatı -&gt; Pot Çemberi -&gt; 3 Boyutlu İşleme</v>
      </c>
      <c r="B82" s="134">
        <v>72</v>
      </c>
      <c r="C82" s="135">
        <v>45727</v>
      </c>
      <c r="D82" s="136">
        <v>0.33333333333333898</v>
      </c>
      <c r="E82" s="136">
        <v>0.33333333333333298</v>
      </c>
      <c r="F82" s="136">
        <f t="shared" si="6"/>
        <v>0.66666666666667196</v>
      </c>
      <c r="G82" s="137">
        <f t="shared" si="7"/>
        <v>45727.333333333336</v>
      </c>
      <c r="H82" s="137">
        <f t="shared" si="8"/>
        <v>45727.666666666664</v>
      </c>
    </row>
    <row r="83" spans="1:8" x14ac:dyDescent="0.25">
      <c r="A83" s="143" t="str">
        <f>Görevler!$C$22</f>
        <v>15 : Kalıp İmalatı -&gt; Pot Çemberi -&gt; 3 Boyutlu İşleme</v>
      </c>
      <c r="B83" s="134">
        <v>73</v>
      </c>
      <c r="C83" s="135">
        <v>45728</v>
      </c>
      <c r="D83" s="136">
        <v>0.33333333333333331</v>
      </c>
      <c r="E83" s="136">
        <v>0.29166666666666669</v>
      </c>
      <c r="F83" s="136">
        <f t="shared" si="6"/>
        <v>0.625</v>
      </c>
      <c r="G83" s="137">
        <f t="shared" si="7"/>
        <v>45728.333333333336</v>
      </c>
      <c r="H83" s="137">
        <f t="shared" si="8"/>
        <v>45728.625</v>
      </c>
    </row>
    <row r="84" spans="1:8" x14ac:dyDescent="0.25">
      <c r="A84" s="142" t="str">
        <f>Görevler!$C$23</f>
        <v>16 : Montaj</v>
      </c>
      <c r="B84" s="130">
        <v>73</v>
      </c>
      <c r="C84" s="131">
        <v>45728</v>
      </c>
      <c r="D84" s="132">
        <v>0.625</v>
      </c>
      <c r="E84" s="132">
        <v>4.1666666666666664E-2</v>
      </c>
      <c r="F84" s="132">
        <f t="shared" si="6"/>
        <v>0.66666666666666663</v>
      </c>
      <c r="G84" s="133">
        <f t="shared" si="7"/>
        <v>45728.625</v>
      </c>
      <c r="H84" s="133">
        <f t="shared" si="8"/>
        <v>45728.666666666664</v>
      </c>
    </row>
    <row r="85" spans="1:8" x14ac:dyDescent="0.25">
      <c r="A85" s="142" t="str">
        <f>Görevler!$C$23</f>
        <v>16 : Montaj</v>
      </c>
      <c r="B85" s="130">
        <v>74</v>
      </c>
      <c r="C85" s="131">
        <v>45729</v>
      </c>
      <c r="D85" s="132">
        <v>0.33333333333333331</v>
      </c>
      <c r="E85" s="132">
        <v>0.33333333333333298</v>
      </c>
      <c r="F85" s="132">
        <f t="shared" si="6"/>
        <v>0.6666666666666663</v>
      </c>
      <c r="G85" s="133">
        <f t="shared" si="7"/>
        <v>45729.333333333336</v>
      </c>
      <c r="H85" s="133">
        <f t="shared" si="8"/>
        <v>45729.666666666664</v>
      </c>
    </row>
    <row r="86" spans="1:8" x14ac:dyDescent="0.25">
      <c r="A86" s="142" t="str">
        <f>Görevler!$C$23</f>
        <v>16 : Montaj</v>
      </c>
      <c r="B86" s="130">
        <v>75</v>
      </c>
      <c r="C86" s="131">
        <v>45730</v>
      </c>
      <c r="D86" s="132">
        <v>0.33333333333333331</v>
      </c>
      <c r="E86" s="132">
        <v>0.29166666666666669</v>
      </c>
      <c r="F86" s="132">
        <f t="shared" si="6"/>
        <v>0.625</v>
      </c>
      <c r="G86" s="133">
        <f t="shared" si="7"/>
        <v>45730.333333333336</v>
      </c>
      <c r="H86" s="133">
        <f t="shared" si="8"/>
        <v>45730.625</v>
      </c>
    </row>
    <row r="87" spans="1:8" x14ac:dyDescent="0.25">
      <c r="A87" s="114" t="str">
        <f>Görevler!$C$24</f>
        <v>17 : Alıştırma</v>
      </c>
      <c r="B87" s="169">
        <v>75</v>
      </c>
      <c r="C87" s="115">
        <v>45730</v>
      </c>
      <c r="D87" s="116">
        <v>0.625</v>
      </c>
      <c r="E87" s="116">
        <v>4.1666666666666664E-2</v>
      </c>
      <c r="F87" s="116">
        <f t="shared" si="6"/>
        <v>0.66666666666666663</v>
      </c>
      <c r="G87" s="117">
        <f t="shared" si="7"/>
        <v>45730.625</v>
      </c>
      <c r="H87" s="117">
        <f t="shared" si="8"/>
        <v>45730.666666666664</v>
      </c>
    </row>
    <row r="88" spans="1:8" x14ac:dyDescent="0.25">
      <c r="A88" s="114" t="str">
        <f>Görevler!$C$24</f>
        <v>17 : Alıştırma</v>
      </c>
      <c r="B88" s="169">
        <v>76</v>
      </c>
      <c r="C88" s="115">
        <v>45733</v>
      </c>
      <c r="D88" s="116">
        <v>0.33333333333333298</v>
      </c>
      <c r="E88" s="116">
        <v>0.33333333333333298</v>
      </c>
      <c r="F88" s="116">
        <f t="shared" si="6"/>
        <v>0.66666666666666596</v>
      </c>
      <c r="G88" s="117">
        <f t="shared" si="7"/>
        <v>45733.333333333336</v>
      </c>
      <c r="H88" s="117">
        <f t="shared" si="8"/>
        <v>45733.666666666664</v>
      </c>
    </row>
    <row r="89" spans="1:8" x14ac:dyDescent="0.25">
      <c r="A89" s="114" t="str">
        <f>Görevler!$C$24</f>
        <v>17 : Alıştırma</v>
      </c>
      <c r="B89" s="169">
        <v>77</v>
      </c>
      <c r="C89" s="115">
        <v>45734</v>
      </c>
      <c r="D89" s="116">
        <v>0.33333333333333331</v>
      </c>
      <c r="E89" s="116">
        <v>0.33333333333333298</v>
      </c>
      <c r="F89" s="116">
        <f t="shared" si="6"/>
        <v>0.6666666666666663</v>
      </c>
      <c r="G89" s="117">
        <f t="shared" si="7"/>
        <v>45734.333333333336</v>
      </c>
      <c r="H89" s="117">
        <f t="shared" si="8"/>
        <v>45734.666666666664</v>
      </c>
    </row>
    <row r="90" spans="1:8" x14ac:dyDescent="0.25">
      <c r="A90" s="114" t="str">
        <f>Görevler!$C$24</f>
        <v>17 : Alıştırma</v>
      </c>
      <c r="B90" s="169">
        <v>78</v>
      </c>
      <c r="C90" s="115">
        <v>45735</v>
      </c>
      <c r="D90" s="116">
        <v>0.33333333333333298</v>
      </c>
      <c r="E90" s="116">
        <v>0.33333333333333298</v>
      </c>
      <c r="F90" s="116">
        <f t="shared" si="6"/>
        <v>0.66666666666666596</v>
      </c>
      <c r="G90" s="117">
        <f t="shared" si="7"/>
        <v>45735.333333333336</v>
      </c>
      <c r="H90" s="117">
        <f t="shared" si="8"/>
        <v>45735.666666666664</v>
      </c>
    </row>
    <row r="91" spans="1:8" x14ac:dyDescent="0.25">
      <c r="A91" s="114" t="str">
        <f>Görevler!$C$24</f>
        <v>17 : Alıştırma</v>
      </c>
      <c r="B91" s="169">
        <v>79</v>
      </c>
      <c r="C91" s="115">
        <v>45736</v>
      </c>
      <c r="D91" s="116">
        <v>0.33333333333333298</v>
      </c>
      <c r="E91" s="116">
        <v>0.29166666666666669</v>
      </c>
      <c r="F91" s="116">
        <f t="shared" si="6"/>
        <v>0.62499999999999967</v>
      </c>
      <c r="G91" s="117">
        <f t="shared" si="7"/>
        <v>45736.333333333336</v>
      </c>
      <c r="H91" s="117">
        <f t="shared" si="8"/>
        <v>45736.625</v>
      </c>
    </row>
    <row r="92" spans="1:8" x14ac:dyDescent="0.25">
      <c r="A92" s="126" t="str">
        <f>Görevler!$C$25</f>
        <v>18 : Numune Çalışması</v>
      </c>
      <c r="B92" s="170">
        <v>79</v>
      </c>
      <c r="C92" s="127">
        <v>45736</v>
      </c>
      <c r="D92" s="128">
        <v>0.625</v>
      </c>
      <c r="E92" s="128">
        <v>4.1666666666666664E-2</v>
      </c>
      <c r="F92" s="128">
        <f t="shared" si="6"/>
        <v>0.66666666666666663</v>
      </c>
      <c r="G92" s="129">
        <f t="shared" si="7"/>
        <v>45736.625</v>
      </c>
      <c r="H92" s="129">
        <f t="shared" si="8"/>
        <v>45736.666666666664</v>
      </c>
    </row>
    <row r="93" spans="1:8" x14ac:dyDescent="0.25">
      <c r="A93" s="126" t="str">
        <f>Görevler!$C$25</f>
        <v>18 : Numune Çalışması</v>
      </c>
      <c r="B93" s="170">
        <v>80</v>
      </c>
      <c r="C93" s="127">
        <v>45737</v>
      </c>
      <c r="D93" s="128">
        <v>0.33333333333333298</v>
      </c>
      <c r="E93" s="128">
        <v>0.33333333333333298</v>
      </c>
      <c r="F93" s="128">
        <f t="shared" si="6"/>
        <v>0.66666666666666596</v>
      </c>
      <c r="G93" s="129">
        <f t="shared" si="7"/>
        <v>45737.333333333336</v>
      </c>
      <c r="H93" s="129">
        <f t="shared" si="8"/>
        <v>45737.666666666664</v>
      </c>
    </row>
    <row r="94" spans="1:8" x14ac:dyDescent="0.25">
      <c r="A94" s="126" t="str">
        <f>Görevler!$C$25</f>
        <v>18 : Numune Çalışması</v>
      </c>
      <c r="B94" s="170">
        <v>81</v>
      </c>
      <c r="C94" s="127">
        <v>45740</v>
      </c>
      <c r="D94" s="128">
        <v>0.33333333333333298</v>
      </c>
      <c r="E94" s="128">
        <v>0.33333333333333298</v>
      </c>
      <c r="F94" s="128">
        <f t="shared" si="6"/>
        <v>0.66666666666666596</v>
      </c>
      <c r="G94" s="129">
        <f t="shared" si="7"/>
        <v>45740.333333333336</v>
      </c>
      <c r="H94" s="129">
        <f t="shared" si="8"/>
        <v>45740.666666666664</v>
      </c>
    </row>
    <row r="95" spans="1:8" x14ac:dyDescent="0.25">
      <c r="A95" s="126" t="str">
        <f>Görevler!$C$25</f>
        <v>18 : Numune Çalışması</v>
      </c>
      <c r="B95" s="170">
        <v>82</v>
      </c>
      <c r="C95" s="127">
        <v>45741</v>
      </c>
      <c r="D95" s="128">
        <v>0.33333333333333298</v>
      </c>
      <c r="E95" s="128">
        <v>0.33333333333333298</v>
      </c>
      <c r="F95" s="128">
        <f t="shared" si="6"/>
        <v>0.66666666666666596</v>
      </c>
      <c r="G95" s="129">
        <f t="shared" si="7"/>
        <v>45741.333333333336</v>
      </c>
      <c r="H95" s="129">
        <f t="shared" si="8"/>
        <v>45741.666666666664</v>
      </c>
    </row>
    <row r="96" spans="1:8" x14ac:dyDescent="0.25">
      <c r="A96" s="126" t="str">
        <f>Görevler!$C$25</f>
        <v>18 : Numune Çalışması</v>
      </c>
      <c r="B96" s="170">
        <v>83</v>
      </c>
      <c r="C96" s="127">
        <v>45742</v>
      </c>
      <c r="D96" s="128">
        <v>0.33333333333333298</v>
      </c>
      <c r="E96" s="128">
        <v>0.29166666666666669</v>
      </c>
      <c r="F96" s="128">
        <f t="shared" si="6"/>
        <v>0.62499999999999967</v>
      </c>
      <c r="G96" s="129">
        <f t="shared" si="7"/>
        <v>45742.333333333336</v>
      </c>
      <c r="H96" s="129">
        <f t="shared" si="8"/>
        <v>45742.625</v>
      </c>
    </row>
  </sheetData>
  <autoFilter ref="A1:H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22"/>
  <sheetViews>
    <sheetView workbookViewId="0">
      <selection activeCell="C19" sqref="C19"/>
    </sheetView>
  </sheetViews>
  <sheetFormatPr defaultRowHeight="14.4" x14ac:dyDescent="0.3"/>
  <cols>
    <col min="1" max="1" width="48.109375" bestFit="1" customWidth="1"/>
    <col min="2" max="2" width="21.109375" style="76" bestFit="1" customWidth="1"/>
    <col min="3" max="3" width="17.5546875" style="76" bestFit="1" customWidth="1"/>
    <col min="4" max="86" width="15.88671875" bestFit="1" customWidth="1"/>
    <col min="87" max="87" width="16" bestFit="1" customWidth="1"/>
    <col min="88" max="171" width="15.88671875" bestFit="1" customWidth="1"/>
    <col min="172" max="172" width="24.88671875" bestFit="1" customWidth="1"/>
    <col min="173" max="173" width="20.77734375" bestFit="1" customWidth="1"/>
  </cols>
  <sheetData>
    <row r="3" spans="1:3" x14ac:dyDescent="0.3">
      <c r="A3" s="201" t="s">
        <v>83</v>
      </c>
      <c r="B3" s="202" t="s">
        <v>85</v>
      </c>
      <c r="C3" s="202" t="s">
        <v>86</v>
      </c>
    </row>
    <row r="4" spans="1:3" x14ac:dyDescent="0.3">
      <c r="A4" s="203" t="s">
        <v>89</v>
      </c>
      <c r="B4" s="204">
        <v>45622.333333333336</v>
      </c>
      <c r="C4" s="204">
        <v>45639.666666666664</v>
      </c>
    </row>
    <row r="5" spans="1:3" x14ac:dyDescent="0.3">
      <c r="A5" s="203" t="s">
        <v>90</v>
      </c>
      <c r="B5" s="204">
        <v>45642.333333333336</v>
      </c>
      <c r="C5" s="204">
        <v>45644.666666666664</v>
      </c>
    </row>
    <row r="6" spans="1:3" x14ac:dyDescent="0.3">
      <c r="A6" s="203" t="s">
        <v>91</v>
      </c>
      <c r="B6" s="204">
        <v>45645.333333333336</v>
      </c>
      <c r="C6" s="204">
        <v>45646.666666666664</v>
      </c>
    </row>
    <row r="7" spans="1:3" x14ac:dyDescent="0.3">
      <c r="A7" s="203" t="s">
        <v>92</v>
      </c>
      <c r="B7" s="204">
        <v>45651.333333333336</v>
      </c>
      <c r="C7" s="204">
        <v>45659.666666666664</v>
      </c>
    </row>
    <row r="8" spans="1:3" x14ac:dyDescent="0.3">
      <c r="A8" s="203" t="s">
        <v>93</v>
      </c>
      <c r="B8" s="204">
        <v>45660.333333333336</v>
      </c>
      <c r="C8" s="204">
        <v>45671.666666666664</v>
      </c>
    </row>
    <row r="9" spans="1:3" x14ac:dyDescent="0.3">
      <c r="A9" s="203" t="s">
        <v>94</v>
      </c>
      <c r="B9" s="204">
        <v>45672.333333333336</v>
      </c>
      <c r="C9" s="204">
        <v>45673.5</v>
      </c>
    </row>
    <row r="10" spans="1:3" x14ac:dyDescent="0.3">
      <c r="A10" s="203" t="s">
        <v>95</v>
      </c>
      <c r="B10" s="204">
        <v>45673.5</v>
      </c>
      <c r="C10" s="204">
        <v>45678.5</v>
      </c>
    </row>
    <row r="11" spans="1:3" x14ac:dyDescent="0.3">
      <c r="A11" s="203" t="s">
        <v>96</v>
      </c>
      <c r="B11" s="204">
        <v>45678.5</v>
      </c>
      <c r="C11" s="204">
        <v>45685.5</v>
      </c>
    </row>
    <row r="12" spans="1:3" x14ac:dyDescent="0.3">
      <c r="A12" s="203" t="s">
        <v>97</v>
      </c>
      <c r="B12" s="204">
        <v>45685.5</v>
      </c>
      <c r="C12" s="204">
        <v>45699.5</v>
      </c>
    </row>
    <row r="13" spans="1:3" x14ac:dyDescent="0.3">
      <c r="A13" s="203" t="s">
        <v>98</v>
      </c>
      <c r="B13" s="204">
        <v>45699.5</v>
      </c>
      <c r="C13" s="204">
        <v>45700.375</v>
      </c>
    </row>
    <row r="14" spans="1:3" x14ac:dyDescent="0.3">
      <c r="A14" s="203" t="s">
        <v>99</v>
      </c>
      <c r="B14" s="204">
        <v>45700.375</v>
      </c>
      <c r="C14" s="204">
        <v>45701.625</v>
      </c>
    </row>
    <row r="15" spans="1:3" x14ac:dyDescent="0.3">
      <c r="A15" s="203" t="s">
        <v>100</v>
      </c>
      <c r="B15" s="204">
        <v>45702.625</v>
      </c>
      <c r="C15" s="204">
        <v>45707.625</v>
      </c>
    </row>
    <row r="16" spans="1:3" x14ac:dyDescent="0.3">
      <c r="A16" s="203" t="s">
        <v>101</v>
      </c>
      <c r="B16" s="204">
        <v>45707.625</v>
      </c>
      <c r="C16" s="204">
        <v>45723.625</v>
      </c>
    </row>
    <row r="17" spans="1:3" x14ac:dyDescent="0.3">
      <c r="A17" s="203" t="s">
        <v>102</v>
      </c>
      <c r="B17" s="204">
        <v>45723.625</v>
      </c>
      <c r="C17" s="204">
        <v>45726.625</v>
      </c>
    </row>
    <row r="18" spans="1:3" x14ac:dyDescent="0.3">
      <c r="A18" s="203" t="s">
        <v>103</v>
      </c>
      <c r="B18" s="204">
        <v>45726.625</v>
      </c>
      <c r="C18" s="204">
        <v>45728.625</v>
      </c>
    </row>
    <row r="19" spans="1:3" x14ac:dyDescent="0.3">
      <c r="A19" s="203" t="s">
        <v>104</v>
      </c>
      <c r="B19" s="204">
        <v>45728.625</v>
      </c>
      <c r="C19" s="204">
        <v>45730.625</v>
      </c>
    </row>
    <row r="20" spans="1:3" x14ac:dyDescent="0.3">
      <c r="A20" s="203" t="s">
        <v>105</v>
      </c>
      <c r="B20" s="204">
        <v>45730.625</v>
      </c>
      <c r="C20" s="204">
        <v>45736.625</v>
      </c>
    </row>
    <row r="21" spans="1:3" x14ac:dyDescent="0.3">
      <c r="A21" s="203" t="s">
        <v>106</v>
      </c>
      <c r="B21" s="204">
        <v>45736.625</v>
      </c>
      <c r="C21" s="204">
        <v>45742.625</v>
      </c>
    </row>
    <row r="22" spans="1:3" x14ac:dyDescent="0.3">
      <c r="A22" s="203" t="s">
        <v>84</v>
      </c>
      <c r="B22" s="204">
        <v>45622.333333333336</v>
      </c>
      <c r="C22" s="204">
        <v>45742.625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8"/>
  <sheetViews>
    <sheetView tabSelected="1" zoomScale="115" zoomScaleNormal="115" workbookViewId="0">
      <selection activeCell="J9" sqref="J9"/>
    </sheetView>
  </sheetViews>
  <sheetFormatPr defaultRowHeight="14.4" x14ac:dyDescent="0.3"/>
  <cols>
    <col min="1" max="1" width="21.77734375" style="16" bestFit="1" customWidth="1"/>
    <col min="2" max="2" width="10" style="16" hidden="1" customWidth="1"/>
    <col min="3" max="3" width="43.44140625" style="16" hidden="1" customWidth="1"/>
    <col min="4" max="4" width="9.44140625" style="16" bestFit="1" customWidth="1"/>
    <col min="5" max="5" width="12.44140625" style="16" bestFit="1" customWidth="1"/>
    <col min="6" max="6" width="13" style="16" bestFit="1" customWidth="1"/>
    <col min="7" max="7" width="10" style="182" customWidth="1"/>
    <col min="8" max="8" width="7.88671875" style="16" customWidth="1"/>
    <col min="9" max="9" width="8.109375" style="16" customWidth="1"/>
    <col min="10" max="10" width="8.6640625" style="16" bestFit="1" customWidth="1"/>
    <col min="11" max="11" width="15.88671875" style="16" customWidth="1"/>
    <col min="12" max="12" width="8.77734375" style="23" customWidth="1"/>
    <col min="13" max="13" width="9.5546875" style="23" bestFit="1" customWidth="1"/>
    <col min="14" max="16" width="8.44140625" style="16" customWidth="1"/>
    <col min="17" max="17" width="10.21875" style="16" customWidth="1"/>
  </cols>
  <sheetData>
    <row r="1" spans="1:17" s="1" customFormat="1" ht="42" customHeight="1" x14ac:dyDescent="0.3">
      <c r="A1" s="171" t="s">
        <v>0</v>
      </c>
      <c r="B1" s="171" t="s">
        <v>88</v>
      </c>
      <c r="C1" s="171" t="s">
        <v>87</v>
      </c>
      <c r="D1" s="171" t="s">
        <v>2</v>
      </c>
      <c r="E1" s="171" t="s">
        <v>116</v>
      </c>
      <c r="F1" s="171" t="s">
        <v>109</v>
      </c>
      <c r="G1" s="172" t="s">
        <v>110</v>
      </c>
      <c r="H1" s="193" t="s">
        <v>4</v>
      </c>
      <c r="I1" s="193" t="s">
        <v>107</v>
      </c>
      <c r="J1" s="193" t="s">
        <v>108</v>
      </c>
      <c r="K1" s="195" t="s">
        <v>5</v>
      </c>
      <c r="L1" s="195" t="s">
        <v>120</v>
      </c>
      <c r="M1" s="195" t="s">
        <v>121</v>
      </c>
      <c r="N1" s="194" t="s">
        <v>3</v>
      </c>
      <c r="O1" s="194" t="s">
        <v>119</v>
      </c>
      <c r="P1" s="194" t="s">
        <v>118</v>
      </c>
      <c r="Q1" s="63" t="s">
        <v>111</v>
      </c>
    </row>
    <row r="2" spans="1:17" x14ac:dyDescent="0.3">
      <c r="A2" s="173" t="s">
        <v>6</v>
      </c>
      <c r="B2" s="183"/>
      <c r="C2" s="174"/>
      <c r="D2" s="175"/>
      <c r="E2" s="176"/>
      <c r="F2" s="176"/>
      <c r="G2" s="177"/>
      <c r="H2" s="178"/>
      <c r="I2" s="184"/>
      <c r="J2" s="184"/>
      <c r="K2" s="178"/>
      <c r="L2" s="184"/>
      <c r="M2" s="184"/>
      <c r="N2" s="175"/>
      <c r="O2" s="175"/>
      <c r="P2" s="197"/>
      <c r="Q2" s="184"/>
    </row>
    <row r="3" spans="1:17" x14ac:dyDescent="0.3">
      <c r="A3" s="174" t="s">
        <v>114</v>
      </c>
      <c r="B3" s="183"/>
      <c r="C3" s="174"/>
      <c r="D3" s="178"/>
      <c r="E3" s="179"/>
      <c r="F3" s="179"/>
      <c r="G3" s="177"/>
      <c r="H3" s="178"/>
      <c r="I3" s="184"/>
      <c r="J3" s="184"/>
      <c r="K3" s="178"/>
      <c r="L3" s="184"/>
      <c r="M3" s="184"/>
      <c r="N3" s="178"/>
      <c r="O3" s="178"/>
      <c r="P3" s="196"/>
      <c r="Q3" s="184"/>
    </row>
    <row r="4" spans="1:17" x14ac:dyDescent="0.3">
      <c r="A4" s="174" t="s">
        <v>7</v>
      </c>
      <c r="B4" s="183">
        <v>1</v>
      </c>
      <c r="C4" s="174" t="str">
        <f>B4 &amp;" : "&amp; TRIM($A$3) &amp; " -&gt; " &amp; TRIM(A4)</f>
        <v>1 : Tasarım -&gt; Yüzeylerin Geliştirilmesi</v>
      </c>
      <c r="D4" s="178" t="s">
        <v>9</v>
      </c>
      <c r="E4" s="179">
        <f>VLOOKUP(C4,'GerçekleşenÇalışma Takvimi Özet'!$A$4:$C$21,2,)</f>
        <v>45622.333333333336</v>
      </c>
      <c r="F4" s="179">
        <f>VLOOKUP(C4,'GerçekleşenÇalışma Takvimi Özet'!$A$4:$C$21,3,)</f>
        <v>45639.666666666664</v>
      </c>
      <c r="G4" s="177">
        <f>'Gerçekleşen Gantt'!B6</f>
        <v>112</v>
      </c>
      <c r="H4" s="178"/>
      <c r="I4" s="185"/>
      <c r="J4" s="185"/>
      <c r="K4" s="178" t="s">
        <v>10</v>
      </c>
      <c r="L4" s="186">
        <f>VLOOKUP(K4,Sabitler!$A$2:$F$8,6,)</f>
        <v>18.75</v>
      </c>
      <c r="M4" s="186">
        <f>L4*G4</f>
        <v>2100</v>
      </c>
      <c r="N4" s="178">
        <v>1</v>
      </c>
      <c r="O4" s="186">
        <f>VLOOKUP(K4,Sabitler!$A$2:$F$8,5,)</f>
        <v>150</v>
      </c>
      <c r="P4" s="180">
        <f>N4*O4</f>
        <v>150</v>
      </c>
      <c r="Q4" s="186">
        <f>M4+J4</f>
        <v>2100</v>
      </c>
    </row>
    <row r="5" spans="1:17" x14ac:dyDescent="0.3">
      <c r="A5" s="174" t="s">
        <v>11</v>
      </c>
      <c r="B5" s="183">
        <v>2</v>
      </c>
      <c r="C5" s="174" t="str">
        <f>B5 &amp;" : "&amp; TRIM($A$3) &amp; " -&gt; " &amp; TRIM(A5)</f>
        <v>2 : Tasarım -&gt; Yüzeylerin Analizi</v>
      </c>
      <c r="D5" s="178" t="s">
        <v>13</v>
      </c>
      <c r="E5" s="179">
        <f>VLOOKUP(C5,'GerçekleşenÇalışma Takvimi Özet'!$A$4:$C$21,2,)</f>
        <v>45642.333333333336</v>
      </c>
      <c r="F5" s="179">
        <f>VLOOKUP(C5,'GerçekleşenÇalışma Takvimi Özet'!$A$4:$C$21,3,)</f>
        <v>45644.666666666664</v>
      </c>
      <c r="G5" s="177">
        <f>'Gerçekleşen Gantt'!C6</f>
        <v>24</v>
      </c>
      <c r="H5" s="178"/>
      <c r="I5" s="185"/>
      <c r="J5" s="185"/>
      <c r="K5" s="178" t="s">
        <v>10</v>
      </c>
      <c r="L5" s="186">
        <f>VLOOKUP(K5,Sabitler!$A$2:$F$8,6,)</f>
        <v>18.75</v>
      </c>
      <c r="M5" s="186">
        <f>L5*G5</f>
        <v>450</v>
      </c>
      <c r="N5" s="178">
        <v>0</v>
      </c>
      <c r="O5" s="186">
        <f>VLOOKUP(K5,Sabitler!$A$2:$F$8,5,)</f>
        <v>150</v>
      </c>
      <c r="P5" s="180">
        <f t="shared" ref="P5:P6" si="0">N5*O5</f>
        <v>0</v>
      </c>
      <c r="Q5" s="186">
        <f t="shared" ref="Q5:Q6" si="1">M5+J5</f>
        <v>450</v>
      </c>
    </row>
    <row r="6" spans="1:17" x14ac:dyDescent="0.3">
      <c r="A6" s="174" t="s">
        <v>14</v>
      </c>
      <c r="B6" s="183">
        <v>3</v>
      </c>
      <c r="C6" s="174" t="str">
        <f>B6 &amp;" : "&amp; TRIM($A$3) &amp; " -&gt; " &amp; TRIM(A6)</f>
        <v>3 : Tasarım -&gt; Resimlendirme</v>
      </c>
      <c r="D6" s="178" t="s">
        <v>12</v>
      </c>
      <c r="E6" s="179">
        <f>VLOOKUP(C6,'GerçekleşenÇalışma Takvimi Özet'!$A$4:$C$21,2,)</f>
        <v>45645.333333333336</v>
      </c>
      <c r="F6" s="179">
        <f>VLOOKUP(C6,'GerçekleşenÇalışma Takvimi Özet'!$A$4:$C$21,3,)</f>
        <v>45646.666666666664</v>
      </c>
      <c r="G6" s="177">
        <f>'Gerçekleşen Gantt'!D6</f>
        <v>16</v>
      </c>
      <c r="H6" s="178"/>
      <c r="I6" s="185"/>
      <c r="J6" s="185"/>
      <c r="K6" s="178" t="s">
        <v>10</v>
      </c>
      <c r="L6" s="186">
        <f>VLOOKUP(K6,Sabitler!$A$2:$F$8,6,)</f>
        <v>18.75</v>
      </c>
      <c r="M6" s="186">
        <f>L6*G6</f>
        <v>300</v>
      </c>
      <c r="N6" s="178">
        <v>0</v>
      </c>
      <c r="O6" s="186">
        <f>VLOOKUP(K6,Sabitler!$A$2:$F$8,5,)</f>
        <v>150</v>
      </c>
      <c r="P6" s="180">
        <f t="shared" si="0"/>
        <v>0</v>
      </c>
      <c r="Q6" s="186">
        <f t="shared" si="1"/>
        <v>300</v>
      </c>
    </row>
    <row r="7" spans="1:17" x14ac:dyDescent="0.3">
      <c r="A7" s="174" t="s">
        <v>115</v>
      </c>
      <c r="B7" s="183"/>
      <c r="C7" s="174"/>
      <c r="D7" s="178"/>
      <c r="E7" s="179"/>
      <c r="F7" s="179"/>
      <c r="G7" s="177"/>
      <c r="H7" s="178"/>
      <c r="I7" s="185"/>
      <c r="J7" s="185"/>
      <c r="K7" s="178"/>
      <c r="L7" s="185"/>
      <c r="M7" s="185"/>
      <c r="N7" s="178"/>
      <c r="O7" s="185"/>
      <c r="P7" s="180"/>
      <c r="Q7" s="184"/>
    </row>
    <row r="8" spans="1:17" x14ac:dyDescent="0.3">
      <c r="A8" s="174" t="s">
        <v>15</v>
      </c>
      <c r="B8" s="183"/>
      <c r="C8" s="174"/>
      <c r="D8" s="178"/>
      <c r="E8" s="179"/>
      <c r="F8" s="179"/>
      <c r="G8" s="177"/>
      <c r="H8" s="178"/>
      <c r="I8" s="185"/>
      <c r="J8" s="185"/>
      <c r="K8" s="178"/>
      <c r="L8" s="185"/>
      <c r="M8" s="185"/>
      <c r="N8" s="178"/>
      <c r="O8" s="185"/>
      <c r="P8" s="180"/>
      <c r="Q8" s="184"/>
    </row>
    <row r="9" spans="1:17" x14ac:dyDescent="0.3">
      <c r="A9" s="174" t="s">
        <v>16</v>
      </c>
      <c r="B9" s="187">
        <v>4</v>
      </c>
      <c r="C9" s="174" t="str">
        <f>B9 &amp;" : "&amp; TRIM($A$7) &amp; " -&gt; " &amp; TRIM($A$8) &amp; " -&gt; "  &amp; TRIM(A9)</f>
        <v>4 : Kalıp İmalatı -&gt; Dişi -&gt; Strafor Model İmalatı</v>
      </c>
      <c r="D9" s="178" t="s">
        <v>18</v>
      </c>
      <c r="E9" s="179">
        <f>VLOOKUP(C9,'GerçekleşenÇalışma Takvimi Özet'!$A$4:$C$21,2,)</f>
        <v>45651.333333333336</v>
      </c>
      <c r="F9" s="179">
        <f>VLOOKUP(C9,'GerçekleşenÇalışma Takvimi Özet'!$A$4:$C$21,3,)</f>
        <v>45659.666666666664</v>
      </c>
      <c r="G9" s="177">
        <f>'Gerçekleşen Gantt'!E6</f>
        <v>48</v>
      </c>
      <c r="H9" s="178">
        <v>2</v>
      </c>
      <c r="I9" s="188">
        <f>VLOOKUP(TRIM(A9),Sabitler!$A$2:$E$8,5,)</f>
        <v>1.2</v>
      </c>
      <c r="J9" s="186">
        <f>H9*I9</f>
        <v>2.4</v>
      </c>
      <c r="K9" s="178" t="s">
        <v>50</v>
      </c>
      <c r="L9" s="186">
        <f>VLOOKUP(K9,Sabitler!$A$2:$F$8,6,)</f>
        <v>18.75</v>
      </c>
      <c r="M9" s="186">
        <f>L9*G9</f>
        <v>900</v>
      </c>
      <c r="N9" s="178">
        <v>2</v>
      </c>
      <c r="O9" s="186">
        <f>VLOOKUP(K9,Sabitler!$A$2:$F$8,5,)</f>
        <v>150</v>
      </c>
      <c r="P9" s="180">
        <f t="shared" ref="P9:P25" si="2">N9*O9</f>
        <v>300</v>
      </c>
      <c r="Q9" s="186">
        <f t="shared" ref="Q9:Q25" si="3">M9+J9</f>
        <v>902.4</v>
      </c>
    </row>
    <row r="10" spans="1:17" x14ac:dyDescent="0.3">
      <c r="A10" s="174" t="s">
        <v>19</v>
      </c>
      <c r="B10" s="183">
        <v>5</v>
      </c>
      <c r="C10" s="174" t="str">
        <f>B10 &amp;" : "&amp; TRIM($A$7) &amp; " -&gt; " &amp; TRIM($A$8) &amp; " -&gt; "  &amp; TRIM(A10)</f>
        <v>5 : Kalıp İmalatı -&gt; Dişi -&gt; Döküm Temini</v>
      </c>
      <c r="D10" s="178" t="s">
        <v>21</v>
      </c>
      <c r="E10" s="179">
        <f>VLOOKUP(C10,'GerçekleşenÇalışma Takvimi Özet'!$A$4:$C$21,2,)</f>
        <v>45660.333333333336</v>
      </c>
      <c r="F10" s="179">
        <f>VLOOKUP(C10,'GerçekleşenÇalışma Takvimi Özet'!$A$4:$C$21,3,)</f>
        <v>45671.666666666664</v>
      </c>
      <c r="G10" s="177">
        <f>'Gerçekleşen Gantt'!F6</f>
        <v>64</v>
      </c>
      <c r="H10" s="178">
        <v>100</v>
      </c>
      <c r="I10" s="188">
        <f>VLOOKUP(TRIM(A10),Sabitler!$A$2:$E$8,5,)</f>
        <v>4</v>
      </c>
      <c r="J10" s="186">
        <f>H10*I10</f>
        <v>400</v>
      </c>
      <c r="K10" s="178"/>
      <c r="L10" s="185"/>
      <c r="M10" s="186"/>
      <c r="N10" s="178">
        <v>0</v>
      </c>
      <c r="O10" s="185"/>
      <c r="P10" s="180"/>
      <c r="Q10" s="186"/>
    </row>
    <row r="11" spans="1:17" x14ac:dyDescent="0.3">
      <c r="A11" s="174" t="s">
        <v>22</v>
      </c>
      <c r="B11" s="183">
        <v>6</v>
      </c>
      <c r="C11" s="174" t="str">
        <f>B11 &amp;" : "&amp; TRIM($A$7) &amp; " -&gt; " &amp; TRIM($A$8) &amp; " -&gt; "  &amp; TRIM(A11)</f>
        <v>6 : Kalıp İmalatı -&gt; Dişi -&gt; 2 Boyutlu İşleme</v>
      </c>
      <c r="D11" s="178" t="s">
        <v>24</v>
      </c>
      <c r="E11" s="179">
        <f>VLOOKUP(C11,'GerçekleşenÇalışma Takvimi Özet'!$A$4:$C$21,2,)</f>
        <v>45672.333333333336</v>
      </c>
      <c r="F11" s="179">
        <f>VLOOKUP(C11,'GerçekleşenÇalışma Takvimi Özet'!$A$4:$C$21,3,)</f>
        <v>45673.5</v>
      </c>
      <c r="G11" s="177">
        <f>'Gerçekleşen Gantt'!G6</f>
        <v>12</v>
      </c>
      <c r="H11" s="178"/>
      <c r="I11" s="185"/>
      <c r="J11" s="185"/>
      <c r="K11" s="178" t="s">
        <v>53</v>
      </c>
      <c r="L11" s="186">
        <f>VLOOKUP(K11,Sabitler!$A$2:$F$8,6,)</f>
        <v>45</v>
      </c>
      <c r="M11" s="186">
        <f>L11*G11</f>
        <v>540</v>
      </c>
      <c r="N11" s="178">
        <v>0</v>
      </c>
      <c r="O11" s="186">
        <f>VLOOKUP(K11,Sabitler!$A$2:$F$8,5,)</f>
        <v>45</v>
      </c>
      <c r="P11" s="180">
        <f t="shared" si="2"/>
        <v>0</v>
      </c>
      <c r="Q11" s="186">
        <f t="shared" si="3"/>
        <v>540</v>
      </c>
    </row>
    <row r="12" spans="1:17" x14ac:dyDescent="0.3">
      <c r="A12" s="174" t="s">
        <v>25</v>
      </c>
      <c r="B12" s="183">
        <v>7</v>
      </c>
      <c r="C12" s="174" t="str">
        <f>B12 &amp;" : "&amp; TRIM($A$7) &amp; " -&gt; " &amp; TRIM($A$8) &amp; " -&gt; "  &amp; TRIM(A12)</f>
        <v>7 : Kalıp İmalatı -&gt; Dişi -&gt; 3 Boyutlu İşleme</v>
      </c>
      <c r="D12" s="178" t="s">
        <v>13</v>
      </c>
      <c r="E12" s="179">
        <f>VLOOKUP(C12,'GerçekleşenÇalışma Takvimi Özet'!$A$4:$C$21,2,)</f>
        <v>45673.5</v>
      </c>
      <c r="F12" s="179">
        <f>VLOOKUP(C12,'GerçekleşenÇalışma Takvimi Özet'!$A$4:$C$21,3,)</f>
        <v>45678.5</v>
      </c>
      <c r="G12" s="177">
        <f>'Gerçekleşen Gantt'!H6</f>
        <v>24</v>
      </c>
      <c r="H12" s="178"/>
      <c r="I12" s="185"/>
      <c r="J12" s="185"/>
      <c r="K12" s="178" t="s">
        <v>53</v>
      </c>
      <c r="L12" s="186">
        <f>VLOOKUP(K12,Sabitler!$A$2:$F$8,6,)</f>
        <v>45</v>
      </c>
      <c r="M12" s="186">
        <f>L12*G12</f>
        <v>1080</v>
      </c>
      <c r="N12" s="178">
        <v>0</v>
      </c>
      <c r="O12" s="186">
        <f>VLOOKUP(K12,Sabitler!$A$2:$F$8,5,)</f>
        <v>45</v>
      </c>
      <c r="P12" s="180">
        <f t="shared" si="2"/>
        <v>0</v>
      </c>
      <c r="Q12" s="186">
        <f t="shared" si="3"/>
        <v>1080</v>
      </c>
    </row>
    <row r="13" spans="1:17" x14ac:dyDescent="0.3">
      <c r="A13" s="174" t="s">
        <v>26</v>
      </c>
      <c r="B13" s="183"/>
      <c r="C13" s="174"/>
      <c r="D13" s="178"/>
      <c r="E13" s="179"/>
      <c r="F13" s="179"/>
      <c r="G13" s="177"/>
      <c r="H13" s="178"/>
      <c r="I13" s="185"/>
      <c r="J13" s="185"/>
      <c r="K13" s="178"/>
      <c r="L13" s="186"/>
      <c r="M13" s="186"/>
      <c r="N13" s="178"/>
      <c r="O13" s="186"/>
      <c r="P13" s="180"/>
      <c r="Q13" s="186"/>
    </row>
    <row r="14" spans="1:17" x14ac:dyDescent="0.3">
      <c r="A14" s="174" t="s">
        <v>16</v>
      </c>
      <c r="B14" s="183">
        <v>8</v>
      </c>
      <c r="C14" s="174" t="str">
        <f>B14 &amp;" : "&amp; TRIM($A$7) &amp; " -&gt; " &amp; TRIM($A$13) &amp; " -&gt; "  &amp; TRIM(A14)</f>
        <v>8 : Kalıp İmalatı -&gt; Erkek -&gt; Strafor Model İmalatı</v>
      </c>
      <c r="D14" s="178" t="s">
        <v>27</v>
      </c>
      <c r="E14" s="179">
        <f>VLOOKUP(C14,'GerçekleşenÇalışma Takvimi Özet'!$A$4:$C$21,2,)</f>
        <v>45678.5</v>
      </c>
      <c r="F14" s="179">
        <f>VLOOKUP(C14,'GerçekleşenÇalışma Takvimi Özet'!$A$4:$C$21,3,)</f>
        <v>45685.5</v>
      </c>
      <c r="G14" s="177">
        <f>'Gerçekleşen Gantt'!I6</f>
        <v>40</v>
      </c>
      <c r="H14" s="178">
        <v>2</v>
      </c>
      <c r="I14" s="188">
        <f>VLOOKUP(TRIM(A14),Sabitler!$A$2:$E$8,5,)</f>
        <v>1.2</v>
      </c>
      <c r="J14" s="186">
        <f>H14*I14</f>
        <v>2.4</v>
      </c>
      <c r="K14" s="178" t="s">
        <v>50</v>
      </c>
      <c r="L14" s="186">
        <f>VLOOKUP(K14,Sabitler!$A$2:$F$8,6,)</f>
        <v>18.75</v>
      </c>
      <c r="M14" s="186">
        <f>L14*G14</f>
        <v>750</v>
      </c>
      <c r="N14" s="178">
        <v>0</v>
      </c>
      <c r="O14" s="186">
        <f>VLOOKUP(K14,Sabitler!$A$2:$F$8,5,)</f>
        <v>150</v>
      </c>
      <c r="P14" s="180">
        <f t="shared" si="2"/>
        <v>0</v>
      </c>
      <c r="Q14" s="186">
        <f t="shared" si="3"/>
        <v>752.4</v>
      </c>
    </row>
    <row r="15" spans="1:17" x14ac:dyDescent="0.3">
      <c r="A15" s="174" t="s">
        <v>19</v>
      </c>
      <c r="B15" s="183">
        <v>9</v>
      </c>
      <c r="C15" s="174" t="str">
        <f>B15 &amp;" : "&amp; TRIM($A$7) &amp; " -&gt; " &amp; TRIM($A$13) &amp; " -&gt; "  &amp; TRIM(A15)</f>
        <v>9 : Kalıp İmalatı -&gt; Erkek -&gt; Döküm Temini</v>
      </c>
      <c r="D15" s="178" t="s">
        <v>20</v>
      </c>
      <c r="E15" s="179">
        <f>VLOOKUP(C15,'GerçekleşenÇalışma Takvimi Özet'!$A$4:$C$21,2,)</f>
        <v>45685.5</v>
      </c>
      <c r="F15" s="179">
        <f>VLOOKUP(C15,'GerçekleşenÇalışma Takvimi Özet'!$A$4:$C$21,3,)</f>
        <v>45699.5</v>
      </c>
      <c r="G15" s="177">
        <f>'Gerçekleşen Gantt'!J6</f>
        <v>80</v>
      </c>
      <c r="H15" s="178">
        <v>80</v>
      </c>
      <c r="I15" s="188">
        <f>VLOOKUP(TRIM(A15),Sabitler!$A$2:$E$8,5,)</f>
        <v>4</v>
      </c>
      <c r="J15" s="186">
        <f>H15*I15</f>
        <v>320</v>
      </c>
      <c r="K15" s="178"/>
      <c r="L15" s="185"/>
      <c r="M15" s="186"/>
      <c r="N15" s="178">
        <v>0</v>
      </c>
      <c r="O15" s="185"/>
      <c r="P15" s="180"/>
      <c r="Q15" s="186"/>
    </row>
    <row r="16" spans="1:17" x14ac:dyDescent="0.3">
      <c r="A16" s="174" t="s">
        <v>22</v>
      </c>
      <c r="B16" s="183">
        <v>10</v>
      </c>
      <c r="C16" s="174" t="str">
        <f>B16 &amp;" : "&amp; TRIM($A$7) &amp; " -&gt; " &amp; TRIM($A$13) &amp; " -&gt; "  &amp; TRIM(A16)</f>
        <v>10 : Kalıp İmalatı -&gt; Erkek -&gt; 2 Boyutlu İşleme</v>
      </c>
      <c r="D16" s="178" t="s">
        <v>29</v>
      </c>
      <c r="E16" s="179">
        <f>VLOOKUP(C16,'GerçekleşenÇalışma Takvimi Özet'!$A$4:$C$21,2,)</f>
        <v>45699.5</v>
      </c>
      <c r="F16" s="179">
        <f>VLOOKUP(C16,'GerçekleşenÇalışma Takvimi Özet'!$A$4:$C$21,3,)</f>
        <v>45700.375</v>
      </c>
      <c r="G16" s="177">
        <f>'Gerçekleşen Gantt'!K6</f>
        <v>5</v>
      </c>
      <c r="H16" s="178"/>
      <c r="I16" s="185"/>
      <c r="J16" s="185"/>
      <c r="K16" s="178" t="s">
        <v>53</v>
      </c>
      <c r="L16" s="186">
        <f>VLOOKUP(K16,Sabitler!$A$2:$F$8,6,)</f>
        <v>45</v>
      </c>
      <c r="M16" s="186">
        <f>L16*G16</f>
        <v>225</v>
      </c>
      <c r="N16" s="178">
        <v>0</v>
      </c>
      <c r="O16" s="186">
        <f>VLOOKUP(K16,Sabitler!$A$2:$F$8,5,)</f>
        <v>45</v>
      </c>
      <c r="P16" s="180">
        <f t="shared" si="2"/>
        <v>0</v>
      </c>
      <c r="Q16" s="186">
        <f t="shared" si="3"/>
        <v>225</v>
      </c>
    </row>
    <row r="17" spans="1:17" x14ac:dyDescent="0.3">
      <c r="A17" s="174" t="s">
        <v>25</v>
      </c>
      <c r="B17" s="183">
        <v>11</v>
      </c>
      <c r="C17" s="174" t="str">
        <f>B17 &amp;" : "&amp; TRIM($A$7) &amp; " -&gt; " &amp; TRIM($A$13) &amp; " -&gt; "  &amp; TRIM(A17)</f>
        <v>11 : Kalıp İmalatı -&gt; Erkek -&gt; 3 Boyutlu İşleme</v>
      </c>
      <c r="D17" s="178" t="s">
        <v>31</v>
      </c>
      <c r="E17" s="179">
        <f>VLOOKUP(C17,'GerçekleşenÇalışma Takvimi Özet'!$A$4:$C$21,2,)</f>
        <v>45700.375</v>
      </c>
      <c r="F17" s="179">
        <f>VLOOKUP(C17,'GerçekleşenÇalışma Takvimi Özet'!$A$4:$C$21,3,)</f>
        <v>45701.625</v>
      </c>
      <c r="G17" s="177">
        <f>'Gerçekleşen Gantt'!L6</f>
        <v>14</v>
      </c>
      <c r="H17" s="178"/>
      <c r="I17" s="185"/>
      <c r="J17" s="185"/>
      <c r="K17" s="178" t="s">
        <v>53</v>
      </c>
      <c r="L17" s="186">
        <f>VLOOKUP(K17,Sabitler!$A$2:$F$8,6,)</f>
        <v>45</v>
      </c>
      <c r="M17" s="186">
        <f>L17*G17</f>
        <v>630</v>
      </c>
      <c r="N17" s="178">
        <v>0</v>
      </c>
      <c r="O17" s="186">
        <f>VLOOKUP(K17,Sabitler!$A$2:$F$8,5,)</f>
        <v>45</v>
      </c>
      <c r="P17" s="180">
        <f t="shared" si="2"/>
        <v>0</v>
      </c>
      <c r="Q17" s="186">
        <f t="shared" si="3"/>
        <v>630</v>
      </c>
    </row>
    <row r="18" spans="1:17" x14ac:dyDescent="0.3">
      <c r="A18" s="174" t="s">
        <v>32</v>
      </c>
      <c r="B18" s="183"/>
      <c r="C18" s="174"/>
      <c r="D18" s="178"/>
      <c r="E18" s="179"/>
      <c r="F18" s="179"/>
      <c r="G18" s="177"/>
      <c r="H18" s="178"/>
      <c r="I18" s="185"/>
      <c r="J18" s="185"/>
      <c r="K18" s="178"/>
      <c r="L18" s="185"/>
      <c r="M18" s="186"/>
      <c r="N18" s="178"/>
      <c r="O18" s="185"/>
      <c r="P18" s="180"/>
      <c r="Q18" s="186"/>
    </row>
    <row r="19" spans="1:17" x14ac:dyDescent="0.3">
      <c r="A19" s="174" t="s">
        <v>16</v>
      </c>
      <c r="B19" s="183">
        <v>12</v>
      </c>
      <c r="C19" s="174" t="str">
        <f>B19 &amp;" : "&amp; TRIM($A$7) &amp; " -&gt; " &amp; TRIM($A$18) &amp; " -&gt; "  &amp; TRIM(A19)</f>
        <v>12 : Kalıp İmalatı -&gt; Pot Çemberi -&gt; Strafor Model İmalatı</v>
      </c>
      <c r="D19" s="178" t="s">
        <v>13</v>
      </c>
      <c r="E19" s="179">
        <f>VLOOKUP(C19,'GerçekleşenÇalışma Takvimi Özet'!$A$4:$C$21,2,)</f>
        <v>45702.625</v>
      </c>
      <c r="F19" s="179">
        <f>VLOOKUP(C19,'GerçekleşenÇalışma Takvimi Özet'!$A$4:$C$21,3,)</f>
        <v>45707.625</v>
      </c>
      <c r="G19" s="177">
        <f>'Gerçekleşen Gantt'!M6</f>
        <v>24</v>
      </c>
      <c r="H19" s="178">
        <v>2</v>
      </c>
      <c r="I19" s="188">
        <f>VLOOKUP(TRIM(A19),Sabitler!$A$2:$E$8,5,)</f>
        <v>1.2</v>
      </c>
      <c r="J19" s="180">
        <f>H19*I19</f>
        <v>2.4</v>
      </c>
      <c r="K19" s="178" t="s">
        <v>50</v>
      </c>
      <c r="L19" s="186">
        <f>VLOOKUP(K19,Sabitler!$A$2:$F$8,6,)</f>
        <v>18.75</v>
      </c>
      <c r="M19" s="186">
        <f>L19*G19</f>
        <v>450</v>
      </c>
      <c r="N19" s="178">
        <v>1</v>
      </c>
      <c r="O19" s="186">
        <f>VLOOKUP(K19,Sabitler!$A$2:$F$8,5,)</f>
        <v>150</v>
      </c>
      <c r="P19" s="180">
        <f t="shared" si="2"/>
        <v>150</v>
      </c>
      <c r="Q19" s="186">
        <f t="shared" si="3"/>
        <v>452.4</v>
      </c>
    </row>
    <row r="20" spans="1:17" x14ac:dyDescent="0.3">
      <c r="A20" s="174" t="s">
        <v>19</v>
      </c>
      <c r="B20" s="183">
        <v>13</v>
      </c>
      <c r="C20" s="174" t="str">
        <f>B20 &amp;" : "&amp; TRIM($A$7) &amp; " -&gt; " &amp; TRIM($A$18) &amp; " -&gt; "  &amp; TRIM(A20)</f>
        <v>13 : Kalıp İmalatı -&gt; Pot Çemberi -&gt; Döküm Temini</v>
      </c>
      <c r="D20" s="178" t="s">
        <v>34</v>
      </c>
      <c r="E20" s="179">
        <f>VLOOKUP(C20,'GerçekleşenÇalışma Takvimi Özet'!$A$4:$C$21,2,)</f>
        <v>45707.625</v>
      </c>
      <c r="F20" s="179">
        <f>VLOOKUP(C20,'GerçekleşenÇalışma Takvimi Özet'!$A$4:$C$21,3,)</f>
        <v>45723.625</v>
      </c>
      <c r="G20" s="177">
        <f>'Gerçekleşen Gantt'!N6</f>
        <v>96</v>
      </c>
      <c r="H20" s="178">
        <v>80</v>
      </c>
      <c r="I20" s="188">
        <f>VLOOKUP(TRIM(A20),Sabitler!$A$2:$E$8,5,)</f>
        <v>4</v>
      </c>
      <c r="J20" s="186">
        <f>H20*I20</f>
        <v>320</v>
      </c>
      <c r="K20" s="178"/>
      <c r="L20" s="185"/>
      <c r="M20" s="186"/>
      <c r="N20" s="178">
        <v>0</v>
      </c>
      <c r="O20" s="185"/>
      <c r="P20" s="180"/>
      <c r="Q20" s="186"/>
    </row>
    <row r="21" spans="1:17" x14ac:dyDescent="0.3">
      <c r="A21" s="174" t="s">
        <v>22</v>
      </c>
      <c r="B21" s="183">
        <v>14</v>
      </c>
      <c r="C21" s="174" t="str">
        <f>B21 &amp;" : "&amp; TRIM($A$7) &amp; " -&gt; " &amp; TRIM($A$18) &amp; " -&gt; "  &amp; TRIM(A21)</f>
        <v>14 : Kalıp İmalatı -&gt; Pot Çemberi -&gt; 2 Boyutlu İşleme</v>
      </c>
      <c r="D21" s="178" t="s">
        <v>36</v>
      </c>
      <c r="E21" s="179">
        <f>VLOOKUP(C21,'GerçekleşenÇalışma Takvimi Özet'!$A$4:$C$21,2,)</f>
        <v>45723.625</v>
      </c>
      <c r="F21" s="179">
        <f>VLOOKUP(C21,'GerçekleşenÇalışma Takvimi Özet'!$A$4:$C$21,3,)</f>
        <v>45726.625</v>
      </c>
      <c r="G21" s="177">
        <f>'Gerçekleşen Gantt'!O6</f>
        <v>8</v>
      </c>
      <c r="H21" s="178"/>
      <c r="I21" s="185"/>
      <c r="J21" s="185"/>
      <c r="K21" s="178" t="s">
        <v>53</v>
      </c>
      <c r="L21" s="186">
        <f>VLOOKUP(K21,Sabitler!$A$2:$F$8,6,)</f>
        <v>45</v>
      </c>
      <c r="M21" s="186">
        <f>L21*G21</f>
        <v>360</v>
      </c>
      <c r="N21" s="178">
        <v>0</v>
      </c>
      <c r="O21" s="186">
        <f>VLOOKUP(K21,Sabitler!$A$2:$F$8,5,)</f>
        <v>45</v>
      </c>
      <c r="P21" s="180">
        <f t="shared" si="2"/>
        <v>0</v>
      </c>
      <c r="Q21" s="186">
        <f t="shared" si="3"/>
        <v>360</v>
      </c>
    </row>
    <row r="22" spans="1:17" x14ac:dyDescent="0.3">
      <c r="A22" s="174" t="s">
        <v>25</v>
      </c>
      <c r="B22" s="183">
        <v>15</v>
      </c>
      <c r="C22" s="174" t="str">
        <f>B22 &amp;" : "&amp; TRIM($A$7) &amp; " -&gt; " &amp; TRIM($A$18) &amp; " -&gt; "  &amp; TRIM(A22)</f>
        <v>15 : Kalıp İmalatı -&gt; Pot Çemberi -&gt; 3 Boyutlu İşleme</v>
      </c>
      <c r="D22" s="178" t="s">
        <v>12</v>
      </c>
      <c r="E22" s="179">
        <f>VLOOKUP(C22,'GerçekleşenÇalışma Takvimi Özet'!$A$4:$C$21,2,)</f>
        <v>45726.625</v>
      </c>
      <c r="F22" s="179">
        <f>VLOOKUP(C22,'GerçekleşenÇalışma Takvimi Özet'!$A$4:$C$21,3,)</f>
        <v>45728.625</v>
      </c>
      <c r="G22" s="177">
        <f>'Gerçekleşen Gantt'!P6</f>
        <v>16</v>
      </c>
      <c r="H22" s="178"/>
      <c r="I22" s="185"/>
      <c r="J22" s="185"/>
      <c r="K22" s="178" t="s">
        <v>53</v>
      </c>
      <c r="L22" s="186">
        <f>VLOOKUP(K22,Sabitler!$A$2:$F$8,6,)</f>
        <v>45</v>
      </c>
      <c r="M22" s="186">
        <f>L22*G22</f>
        <v>720</v>
      </c>
      <c r="N22" s="178">
        <v>0</v>
      </c>
      <c r="O22" s="186">
        <f>VLOOKUP(K22,Sabitler!$A$2:$F$8,5,)</f>
        <v>45</v>
      </c>
      <c r="P22" s="180">
        <f t="shared" si="2"/>
        <v>0</v>
      </c>
      <c r="Q22" s="186">
        <f t="shared" si="3"/>
        <v>720</v>
      </c>
    </row>
    <row r="23" spans="1:17" x14ac:dyDescent="0.3">
      <c r="A23" s="173" t="s">
        <v>37</v>
      </c>
      <c r="B23" s="183">
        <v>16</v>
      </c>
      <c r="C23" s="174" t="str">
        <f>B23 &amp; " : " &amp; TRIM(A23)</f>
        <v>16 : Montaj</v>
      </c>
      <c r="D23" s="178" t="s">
        <v>12</v>
      </c>
      <c r="E23" s="179">
        <f>VLOOKUP(C23,'GerçekleşenÇalışma Takvimi Özet'!$A$4:$C$21,2,)</f>
        <v>45728.625</v>
      </c>
      <c r="F23" s="179">
        <f>VLOOKUP(C23,'GerçekleşenÇalışma Takvimi Özet'!$A$4:$C$21,3,)</f>
        <v>45730.625</v>
      </c>
      <c r="G23" s="177">
        <f>'Gerçekleşen Gantt'!Q6</f>
        <v>16</v>
      </c>
      <c r="H23" s="171"/>
      <c r="I23" s="185"/>
      <c r="J23" s="185"/>
      <c r="K23" s="178" t="s">
        <v>38</v>
      </c>
      <c r="L23" s="186">
        <f>VLOOKUP(K23,Sabitler!$A$2:$F$8,6,)</f>
        <v>18.75</v>
      </c>
      <c r="M23" s="186">
        <f>L23*G23</f>
        <v>300</v>
      </c>
      <c r="N23" s="178">
        <v>0</v>
      </c>
      <c r="O23" s="186">
        <f>VLOOKUP(K23,Sabitler!$A$2:$F$8,5,)</f>
        <v>150</v>
      </c>
      <c r="P23" s="180">
        <f t="shared" si="2"/>
        <v>0</v>
      </c>
      <c r="Q23" s="186">
        <f t="shared" si="3"/>
        <v>300</v>
      </c>
    </row>
    <row r="24" spans="1:17" x14ac:dyDescent="0.3">
      <c r="A24" s="173" t="s">
        <v>39</v>
      </c>
      <c r="B24" s="183">
        <v>17</v>
      </c>
      <c r="C24" s="174" t="str">
        <f>B24 &amp; " : " &amp; TRIM(A24)</f>
        <v>17 : Alıştırma</v>
      </c>
      <c r="D24" s="178" t="s">
        <v>40</v>
      </c>
      <c r="E24" s="179">
        <f>VLOOKUP(C24,'GerçekleşenÇalışma Takvimi Özet'!$A$4:$C$21,2,)</f>
        <v>45730.625</v>
      </c>
      <c r="F24" s="179">
        <f>VLOOKUP(C24,'GerçekleşenÇalışma Takvimi Özet'!$A$4:$C$21,3,)</f>
        <v>45736.625</v>
      </c>
      <c r="G24" s="177">
        <f>'Gerçekleşen Gantt'!R6</f>
        <v>32</v>
      </c>
      <c r="H24" s="171"/>
      <c r="I24" s="185"/>
      <c r="J24" s="185"/>
      <c r="K24" s="178" t="s">
        <v>38</v>
      </c>
      <c r="L24" s="186">
        <f>VLOOKUP(K24,Sabitler!$A$2:$F$8,6,)</f>
        <v>18.75</v>
      </c>
      <c r="M24" s="186">
        <f>L24*G24</f>
        <v>600</v>
      </c>
      <c r="N24" s="178">
        <v>0</v>
      </c>
      <c r="O24" s="186">
        <f>VLOOKUP(K24,Sabitler!$A$2:$F$8,5,)</f>
        <v>150</v>
      </c>
      <c r="P24" s="180">
        <f t="shared" si="2"/>
        <v>0</v>
      </c>
      <c r="Q24" s="186">
        <f t="shared" si="3"/>
        <v>600</v>
      </c>
    </row>
    <row r="25" spans="1:17" x14ac:dyDescent="0.3">
      <c r="A25" s="173" t="s">
        <v>41</v>
      </c>
      <c r="B25" s="183">
        <v>18</v>
      </c>
      <c r="C25" s="174" t="str">
        <f>B25 &amp; " : " &amp; TRIM(A25)</f>
        <v>18 : Numune Çalışması</v>
      </c>
      <c r="D25" s="178" t="s">
        <v>40</v>
      </c>
      <c r="E25" s="179">
        <f>VLOOKUP(C25,'GerçekleşenÇalışma Takvimi Özet'!$A$4:$C$21,2,)</f>
        <v>45736.625</v>
      </c>
      <c r="F25" s="179">
        <f>VLOOKUP(C25,'GerçekleşenÇalışma Takvimi Özet'!$A$4:$C$21,3,)</f>
        <v>45742.625</v>
      </c>
      <c r="G25" s="177">
        <f>'Gerçekleşen Gantt'!S6</f>
        <v>32</v>
      </c>
      <c r="H25" s="171"/>
      <c r="I25" s="185"/>
      <c r="J25" s="185"/>
      <c r="K25" s="178" t="s">
        <v>38</v>
      </c>
      <c r="L25" s="186">
        <f>VLOOKUP(K25,Sabitler!$A$2:$F$8,6,)</f>
        <v>18.75</v>
      </c>
      <c r="M25" s="186">
        <f>L25*G25</f>
        <v>600</v>
      </c>
      <c r="N25" s="178">
        <v>0</v>
      </c>
      <c r="O25" s="186">
        <f>VLOOKUP(K25,Sabitler!$A$2:$F$8,5,)</f>
        <v>150</v>
      </c>
      <c r="P25" s="180">
        <f t="shared" si="2"/>
        <v>0</v>
      </c>
      <c r="Q25" s="186">
        <f t="shared" si="3"/>
        <v>600</v>
      </c>
    </row>
    <row r="26" spans="1:17" x14ac:dyDescent="0.3">
      <c r="A26" s="173" t="s">
        <v>42</v>
      </c>
      <c r="B26" s="183" t="s">
        <v>43</v>
      </c>
      <c r="C26" s="174"/>
      <c r="D26" s="178" t="s">
        <v>43</v>
      </c>
      <c r="E26" s="179"/>
      <c r="F26" s="179"/>
      <c r="G26" s="177"/>
      <c r="H26" s="171"/>
      <c r="I26" s="185"/>
      <c r="J26" s="185"/>
      <c r="K26" s="178"/>
      <c r="L26" s="186"/>
      <c r="M26" s="185"/>
      <c r="N26" s="178"/>
      <c r="O26" s="178"/>
      <c r="P26" s="196"/>
      <c r="Q26" s="184"/>
    </row>
    <row r="27" spans="1:17" s="76" customFormat="1" x14ac:dyDescent="0.3">
      <c r="A27" s="189"/>
      <c r="B27" s="189"/>
      <c r="C27" s="189"/>
      <c r="D27" s="189" t="s">
        <v>112</v>
      </c>
      <c r="E27" s="189"/>
      <c r="F27" s="189"/>
      <c r="G27" s="181" t="s">
        <v>113</v>
      </c>
      <c r="H27" s="189"/>
      <c r="I27" s="190"/>
      <c r="J27" s="191"/>
      <c r="K27" s="189"/>
      <c r="L27" s="192"/>
      <c r="M27" s="191"/>
      <c r="N27" s="181" t="s">
        <v>113</v>
      </c>
      <c r="O27" s="181"/>
      <c r="P27" s="192"/>
      <c r="Q27" s="184"/>
    </row>
    <row r="28" spans="1:17" s="13" customFormat="1" x14ac:dyDescent="0.3">
      <c r="A28" s="208" t="s">
        <v>117</v>
      </c>
      <c r="B28" s="209"/>
      <c r="C28" s="209"/>
      <c r="D28" s="209">
        <f>(G28+N28)/8</f>
        <v>86.875</v>
      </c>
      <c r="E28" s="209"/>
      <c r="F28" s="209"/>
      <c r="G28" s="181">
        <f>SUM(G2:G25)</f>
        <v>663</v>
      </c>
      <c r="H28" s="209"/>
      <c r="I28" s="210"/>
      <c r="J28" s="211">
        <f>SUM(J2:J25)</f>
        <v>1047.1999999999998</v>
      </c>
      <c r="K28" s="209"/>
      <c r="L28" s="192"/>
      <c r="M28" s="211">
        <f t="shared" ref="M28" si="4">SUM(M2:M25)</f>
        <v>10005</v>
      </c>
      <c r="N28" s="209">
        <v>32</v>
      </c>
      <c r="O28" s="209"/>
      <c r="P28" s="198">
        <f>SUM(P2:P27)</f>
        <v>600</v>
      </c>
      <c r="Q28" s="211">
        <f>M28+J28+P28</f>
        <v>11652.2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Görevler</vt:lpstr>
      <vt:lpstr>Sabitler</vt:lpstr>
      <vt:lpstr>Gerçekleşen Gantt</vt:lpstr>
      <vt:lpstr>Gerçekleşen Çalışma Takvimi</vt:lpstr>
      <vt:lpstr>GerçekleşenÇalışma Takvimi Özet</vt:lpstr>
      <vt:lpstr>Gerçekleşen Görevler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Sedat OZTURK</dc:creator>
  <cp:lastModifiedBy>Sedat Öztürk</cp:lastModifiedBy>
  <cp:lastPrinted>2024-12-09T07:14:24Z</cp:lastPrinted>
  <dcterms:created xsi:type="dcterms:W3CDTF">2024-12-06T12:38:33Z</dcterms:created>
  <dcterms:modified xsi:type="dcterms:W3CDTF">2024-12-09T20:21:15Z</dcterms:modified>
</cp:coreProperties>
</file>