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8" yWindow="-108" windowWidth="23148" windowHeight="9636" tabRatio="800" activeTab="7"/>
  </bookViews>
  <sheets>
    <sheet name="Standart Ağaç" sheetId="1" r:id="rId1"/>
    <sheet name="Birleşik Ağaç" sheetId="4" r:id="rId2"/>
    <sheet name="BOM Tanımları" sheetId="3" r:id="rId3"/>
    <sheet name="Sabit Fiyatlar ve Dönüşümler" sheetId="5" r:id="rId4"/>
    <sheet name="Lot Takibi" sheetId="7" r:id="rId5"/>
    <sheet name="Operasyon Maliyeti" sheetId="9" r:id="rId6"/>
    <sheet name="Satınalma Ürün Listesi" sheetId="8" r:id="rId7"/>
    <sheet name="Sayfa1" sheetId="10" r:id="rId8"/>
  </sheets>
  <definedNames>
    <definedName name="_xlnm._FilterDatabase" localSheetId="1" hidden="1">'Birleşik Ağaç'!$A$1:$K$69</definedName>
    <definedName name="_xlnm._FilterDatabase" localSheetId="2" hidden="1">'BOM Tanımları'!$A$1:$E$26</definedName>
    <definedName name="_xlnm._FilterDatabase" localSheetId="6" hidden="1">'Satınalma Ürün Listesi'!$A$2:$I$26</definedName>
    <definedName name="_xlnm._FilterDatabase" localSheetId="7" hidden="1">Sayfa1!$A$1:$I$70</definedName>
    <definedName name="_xlnm._FilterDatabase" localSheetId="0" hidden="1">'Standart Ağaç'!$A$1:$F$160</definedName>
  </definedNames>
  <calcPr calcId="144525"/>
</workbook>
</file>

<file path=xl/calcChain.xml><?xml version="1.0" encoding="utf-8"?>
<calcChain xmlns="http://schemas.openxmlformats.org/spreadsheetml/2006/main">
  <c r="K68" i="4" l="1"/>
  <c r="K66" i="4"/>
  <c r="I61" i="4"/>
  <c r="J61" i="4" s="1"/>
  <c r="E61" i="4"/>
  <c r="D2" i="10"/>
  <c r="D3" i="10"/>
  <c r="D46" i="10"/>
  <c r="D47" i="10"/>
  <c r="D48" i="10"/>
  <c r="D49" i="10"/>
  <c r="D50" i="10"/>
  <c r="F50" i="10" s="1"/>
  <c r="D38" i="10"/>
  <c r="D39" i="10"/>
  <c r="D40" i="10"/>
  <c r="D41" i="10"/>
  <c r="D42" i="10"/>
  <c r="D25" i="10"/>
  <c r="D26" i="10"/>
  <c r="D27" i="10"/>
  <c r="F27" i="10" s="1"/>
  <c r="D28" i="10"/>
  <c r="F28" i="10" s="1"/>
  <c r="D29" i="10"/>
  <c r="D30" i="10"/>
  <c r="D31" i="10"/>
  <c r="D32" i="10"/>
  <c r="D22" i="10"/>
  <c r="D23" i="10"/>
  <c r="D24" i="10"/>
  <c r="D21" i="10"/>
  <c r="E66" i="10"/>
  <c r="I66" i="10" s="1"/>
  <c r="E62" i="10"/>
  <c r="D62" i="10"/>
  <c r="F62" i="10" s="1"/>
  <c r="E61" i="10"/>
  <c r="D61" i="10"/>
  <c r="F61" i="10" s="1"/>
  <c r="E60" i="10"/>
  <c r="D60" i="10"/>
  <c r="F60" i="10" s="1"/>
  <c r="E59" i="10"/>
  <c r="D59" i="10"/>
  <c r="F59" i="10" s="1"/>
  <c r="E58" i="10"/>
  <c r="D58" i="10"/>
  <c r="F58" i="10" s="1"/>
  <c r="E57" i="10"/>
  <c r="D57" i="10"/>
  <c r="F57" i="10" s="1"/>
  <c r="E56" i="10"/>
  <c r="D56" i="10"/>
  <c r="F56" i="10" s="1"/>
  <c r="D55" i="10"/>
  <c r="E54" i="10"/>
  <c r="D54" i="10"/>
  <c r="F54" i="10" s="1"/>
  <c r="E53" i="10"/>
  <c r="D53" i="10"/>
  <c r="F53" i="10" s="1"/>
  <c r="E52" i="10"/>
  <c r="D52" i="10"/>
  <c r="D51" i="10"/>
  <c r="F51" i="10" s="1"/>
  <c r="D45" i="10"/>
  <c r="F45" i="10" s="1"/>
  <c r="E44" i="10"/>
  <c r="D44" i="10"/>
  <c r="F44" i="10" s="1"/>
  <c r="D43" i="10"/>
  <c r="D37" i="10"/>
  <c r="F37" i="10" s="1"/>
  <c r="E36" i="10"/>
  <c r="D36" i="10"/>
  <c r="D35" i="10"/>
  <c r="D34" i="10"/>
  <c r="F34" i="10" s="1"/>
  <c r="D33" i="10"/>
  <c r="F33" i="10" s="1"/>
  <c r="F26" i="10"/>
  <c r="D20" i="10"/>
  <c r="F20" i="10" s="1"/>
  <c r="E19" i="10"/>
  <c r="D19" i="10"/>
  <c r="F19" i="10" s="1"/>
  <c r="D18" i="10"/>
  <c r="F18" i="10" s="1"/>
  <c r="D17" i="10"/>
  <c r="F17" i="10" s="1"/>
  <c r="F10" i="10"/>
  <c r="D9" i="10"/>
  <c r="F9" i="10" s="1"/>
  <c r="F7" i="10"/>
  <c r="F6" i="10"/>
  <c r="D5" i="10"/>
  <c r="F5" i="10" s="1"/>
  <c r="E4" i="10"/>
  <c r="D4" i="10"/>
  <c r="F4" i="10" s="1"/>
  <c r="E3" i="10"/>
  <c r="I17" i="4"/>
  <c r="E31" i="5"/>
  <c r="F6" i="4"/>
  <c r="F7" i="4"/>
  <c r="I64" i="10" l="1"/>
  <c r="I3" i="9"/>
  <c r="I4" i="9"/>
  <c r="I5" i="9"/>
  <c r="I6" i="9"/>
  <c r="I7" i="9"/>
  <c r="I8" i="9"/>
  <c r="I9" i="9"/>
  <c r="I10" i="9"/>
  <c r="I11" i="9"/>
  <c r="I12" i="9"/>
  <c r="I2" i="9"/>
  <c r="H3" i="9"/>
  <c r="H4" i="9"/>
  <c r="H5" i="9"/>
  <c r="H6" i="9"/>
  <c r="H7" i="9"/>
  <c r="H8" i="9"/>
  <c r="H9" i="9"/>
  <c r="H10" i="9"/>
  <c r="H11" i="9"/>
  <c r="H12" i="9"/>
  <c r="H2" i="9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3" i="8"/>
  <c r="S3" i="5"/>
  <c r="S4" i="5"/>
  <c r="S5" i="5"/>
  <c r="S6" i="5"/>
  <c r="S7" i="5"/>
  <c r="S8" i="5"/>
  <c r="S9" i="5"/>
  <c r="S10" i="5"/>
  <c r="S11" i="5"/>
  <c r="S12" i="5"/>
  <c r="S2" i="5"/>
  <c r="E62" i="4"/>
  <c r="E60" i="4"/>
  <c r="E59" i="4"/>
  <c r="E58" i="4"/>
  <c r="E57" i="4"/>
  <c r="E56" i="4"/>
  <c r="D62" i="4"/>
  <c r="F62" i="4" s="1"/>
  <c r="D61" i="4"/>
  <c r="F61" i="4" s="1"/>
  <c r="D60" i="4"/>
  <c r="F60" i="4" s="1"/>
  <c r="D59" i="4"/>
  <c r="F59" i="4" s="1"/>
  <c r="D58" i="4"/>
  <c r="F58" i="4" s="1"/>
  <c r="D57" i="4"/>
  <c r="F57" i="4" s="1"/>
  <c r="D56" i="4"/>
  <c r="F56" i="4" s="1"/>
  <c r="D54" i="4"/>
  <c r="F54" i="4" s="1"/>
  <c r="D53" i="4"/>
  <c r="F53" i="4" s="1"/>
  <c r="E30" i="5"/>
  <c r="E29" i="5"/>
  <c r="I31" i="4"/>
  <c r="I30" i="4"/>
  <c r="I28" i="4"/>
  <c r="I27" i="4"/>
  <c r="I26" i="4"/>
  <c r="I25" i="4"/>
  <c r="I24" i="4"/>
  <c r="I38" i="4"/>
  <c r="I39" i="4"/>
  <c r="I40" i="4"/>
  <c r="F66" i="4"/>
  <c r="K65" i="4" s="1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S34" i="5"/>
  <c r="E24" i="5"/>
  <c r="E23" i="5"/>
  <c r="S17" i="5"/>
  <c r="R17" i="5"/>
  <c r="R19" i="5" s="1"/>
  <c r="Q17" i="5"/>
  <c r="I22" i="4"/>
  <c r="I23" i="4"/>
  <c r="I46" i="4"/>
  <c r="I47" i="4"/>
  <c r="I48" i="4"/>
  <c r="I49" i="4"/>
  <c r="I50" i="4"/>
  <c r="I53" i="4"/>
  <c r="I54" i="4"/>
  <c r="I58" i="4"/>
  <c r="I60" i="4"/>
  <c r="I45" i="4"/>
  <c r="I33" i="4"/>
  <c r="I34" i="4"/>
  <c r="I37" i="4"/>
  <c r="I41" i="4"/>
  <c r="I42" i="4"/>
  <c r="I21" i="4"/>
  <c r="I11" i="4"/>
  <c r="I12" i="4"/>
  <c r="I13" i="4"/>
  <c r="I14" i="4"/>
  <c r="I15" i="4"/>
  <c r="I10" i="4"/>
  <c r="I7" i="4"/>
  <c r="I6" i="4"/>
  <c r="I18" i="4"/>
  <c r="I32" i="4"/>
  <c r="I29" i="4"/>
  <c r="I65" i="10" l="1"/>
  <c r="I65" i="4"/>
  <c r="V27" i="5"/>
  <c r="W27" i="5" s="1"/>
  <c r="V28" i="5"/>
  <c r="U34" i="5"/>
  <c r="V29" i="5"/>
  <c r="V23" i="5"/>
  <c r="V32" i="5"/>
  <c r="W32" i="5" s="1"/>
  <c r="V24" i="5"/>
  <c r="W24" i="5" s="1"/>
  <c r="V31" i="5"/>
  <c r="W31" i="5" s="1"/>
  <c r="V25" i="5"/>
  <c r="V26" i="5"/>
  <c r="W26" i="5" s="1"/>
  <c r="V30" i="5"/>
  <c r="W30" i="5" s="1"/>
  <c r="V22" i="5"/>
  <c r="W22" i="5" s="1"/>
  <c r="V21" i="5"/>
  <c r="W21" i="5" s="1"/>
  <c r="W29" i="5"/>
  <c r="W25" i="5"/>
  <c r="W28" i="5"/>
  <c r="W23" i="5"/>
  <c r="J29" i="4"/>
  <c r="K29" i="4" s="1"/>
  <c r="J32" i="4"/>
  <c r="K32" i="4" s="1"/>
  <c r="I52" i="4"/>
  <c r="E19" i="5"/>
  <c r="E18" i="5"/>
  <c r="E17" i="5"/>
  <c r="E16" i="5"/>
  <c r="E15" i="5"/>
  <c r="E28" i="5"/>
  <c r="E27" i="5"/>
  <c r="E26" i="5"/>
  <c r="E25" i="5"/>
  <c r="E22" i="5"/>
  <c r="E21" i="5"/>
  <c r="E20" i="5"/>
  <c r="E14" i="5"/>
  <c r="E13" i="5"/>
  <c r="E12" i="5"/>
  <c r="E11" i="5"/>
  <c r="E10" i="5"/>
  <c r="E9" i="5"/>
  <c r="E8" i="5"/>
  <c r="E7" i="5"/>
  <c r="E6" i="5"/>
  <c r="E5" i="5"/>
  <c r="E4" i="5"/>
  <c r="E3" i="5"/>
  <c r="F28" i="4"/>
  <c r="F27" i="4"/>
  <c r="F26" i="4"/>
  <c r="F10" i="4"/>
  <c r="I67" i="10" l="1"/>
  <c r="I68" i="10"/>
  <c r="C97" i="3"/>
  <c r="C79" i="3"/>
  <c r="E79" i="3" s="1"/>
  <c r="C62" i="3"/>
  <c r="F32" i="10" l="1"/>
  <c r="F29" i="10"/>
  <c r="F32" i="4"/>
  <c r="F29" i="4"/>
  <c r="F55" i="10"/>
  <c r="F52" i="10"/>
  <c r="F24" i="10"/>
  <c r="F31" i="10"/>
  <c r="F25" i="10"/>
  <c r="F30" i="10"/>
  <c r="F30" i="4"/>
  <c r="F25" i="4"/>
  <c r="F24" i="4"/>
  <c r="F31" i="4"/>
  <c r="E62" i="3"/>
  <c r="E97" i="3" s="1"/>
  <c r="F48" i="10"/>
  <c r="F49" i="10"/>
  <c r="F46" i="10"/>
  <c r="F47" i="10"/>
  <c r="I69" i="10"/>
  <c r="I70" i="10" s="1"/>
  <c r="I56" i="4"/>
  <c r="I59" i="4"/>
  <c r="I57" i="4"/>
  <c r="E3" i="4"/>
  <c r="E2" i="5"/>
  <c r="J55" i="4" l="1"/>
  <c r="K55" i="4" s="1"/>
  <c r="I55" i="4"/>
  <c r="J62" i="4"/>
  <c r="K62" i="4" s="1"/>
  <c r="I62" i="4"/>
  <c r="I51" i="4"/>
  <c r="I16" i="4"/>
  <c r="I43" i="4"/>
  <c r="I35" i="4"/>
  <c r="I8" i="4"/>
  <c r="E44" i="4"/>
  <c r="D55" i="4"/>
  <c r="F55" i="4" s="1"/>
  <c r="D52" i="4"/>
  <c r="F52" i="4" s="1"/>
  <c r="D4" i="4"/>
  <c r="F4" i="4" s="1"/>
  <c r="D5" i="4"/>
  <c r="F5" i="4" s="1"/>
  <c r="D9" i="4"/>
  <c r="F9" i="4" s="1"/>
  <c r="D17" i="4"/>
  <c r="F17" i="4" s="1"/>
  <c r="D18" i="4"/>
  <c r="F18" i="4" s="1"/>
  <c r="D19" i="4"/>
  <c r="F19" i="4" s="1"/>
  <c r="D20" i="4"/>
  <c r="F20" i="4" s="1"/>
  <c r="D33" i="4"/>
  <c r="F33" i="4" s="1"/>
  <c r="D34" i="4"/>
  <c r="F34" i="4" s="1"/>
  <c r="D35" i="4"/>
  <c r="D36" i="4"/>
  <c r="D37" i="4"/>
  <c r="F37" i="4" s="1"/>
  <c r="D38" i="4"/>
  <c r="D39" i="4"/>
  <c r="D40" i="4"/>
  <c r="D41" i="4"/>
  <c r="D42" i="4"/>
  <c r="D43" i="4"/>
  <c r="D44" i="4"/>
  <c r="F44" i="4" s="1"/>
  <c r="D45" i="4"/>
  <c r="F45" i="4" s="1"/>
  <c r="D46" i="4"/>
  <c r="F46" i="4" s="1"/>
  <c r="D47" i="4"/>
  <c r="F47" i="4" s="1"/>
  <c r="D48" i="4"/>
  <c r="F48" i="4" s="1"/>
  <c r="D49" i="4"/>
  <c r="F49" i="4" s="1"/>
  <c r="D50" i="4"/>
  <c r="F50" i="4" s="1"/>
  <c r="D51" i="4"/>
  <c r="F51" i="4" s="1"/>
  <c r="D25" i="3"/>
  <c r="D24" i="3"/>
  <c r="D23" i="3"/>
  <c r="E50" i="10" l="1"/>
  <c r="E46" i="10"/>
  <c r="E49" i="10"/>
  <c r="E45" i="10"/>
  <c r="E48" i="10"/>
  <c r="E51" i="10"/>
  <c r="E47" i="10"/>
  <c r="J59" i="4"/>
  <c r="K59" i="4" s="1"/>
  <c r="J57" i="4"/>
  <c r="K57" i="4" s="1"/>
  <c r="E52" i="4"/>
  <c r="J52" i="4" s="1"/>
  <c r="K52" i="4" s="1"/>
  <c r="E53" i="4"/>
  <c r="J53" i="4" s="1"/>
  <c r="K53" i="4" s="1"/>
  <c r="J56" i="4"/>
  <c r="K56" i="4" s="1"/>
  <c r="E4" i="4"/>
  <c r="E18" i="10" s="1"/>
  <c r="K61" i="4"/>
  <c r="E19" i="4"/>
  <c r="E54" i="4"/>
  <c r="J54" i="4" s="1"/>
  <c r="K54" i="4" s="1"/>
  <c r="E36" i="4"/>
  <c r="E51" i="4"/>
  <c r="E45" i="4"/>
  <c r="E49" i="4"/>
  <c r="E46" i="4"/>
  <c r="E50" i="4"/>
  <c r="J50" i="4" s="1"/>
  <c r="K50" i="4" s="1"/>
  <c r="E48" i="4"/>
  <c r="E47" i="4"/>
  <c r="E17" i="10" l="1"/>
  <c r="E9" i="10"/>
  <c r="E34" i="10"/>
  <c r="E33" i="10"/>
  <c r="E35" i="10"/>
  <c r="E20" i="10"/>
  <c r="E42" i="10"/>
  <c r="E38" i="10"/>
  <c r="E41" i="10"/>
  <c r="E37" i="10"/>
  <c r="E40" i="10"/>
  <c r="E43" i="10"/>
  <c r="E39" i="10"/>
  <c r="E5" i="10"/>
  <c r="J46" i="4"/>
  <c r="K46" i="4" s="1"/>
  <c r="J47" i="4"/>
  <c r="K47" i="4" s="1"/>
  <c r="J49" i="4"/>
  <c r="K49" i="4" s="1"/>
  <c r="J48" i="4"/>
  <c r="K48" i="4" s="1"/>
  <c r="J45" i="4"/>
  <c r="K45" i="4" s="1"/>
  <c r="J51" i="4"/>
  <c r="K51" i="4" s="1"/>
  <c r="J58" i="4"/>
  <c r="K58" i="4" s="1"/>
  <c r="J60" i="4"/>
  <c r="K60" i="4" s="1"/>
  <c r="E43" i="4"/>
  <c r="E20" i="4"/>
  <c r="E39" i="4"/>
  <c r="E38" i="4"/>
  <c r="E41" i="4"/>
  <c r="E40" i="4"/>
  <c r="E42" i="4"/>
  <c r="E37" i="4"/>
  <c r="E33" i="4"/>
  <c r="J33" i="4" s="1"/>
  <c r="K33" i="4" s="1"/>
  <c r="E35" i="4"/>
  <c r="J35" i="4" s="1"/>
  <c r="K35" i="4" s="1"/>
  <c r="E34" i="4"/>
  <c r="J34" i="4" s="1"/>
  <c r="K34" i="4" s="1"/>
  <c r="E9" i="4"/>
  <c r="E17" i="4"/>
  <c r="J17" i="4" s="1"/>
  <c r="K17" i="4" s="1"/>
  <c r="E5" i="4"/>
  <c r="E18" i="4"/>
  <c r="J18" i="4" s="1"/>
  <c r="K18" i="4" s="1"/>
  <c r="E30" i="10" l="1"/>
  <c r="E25" i="10"/>
  <c r="E28" i="10"/>
  <c r="E24" i="10"/>
  <c r="E23" i="10"/>
  <c r="E27" i="10"/>
  <c r="E22" i="10"/>
  <c r="E31" i="10"/>
  <c r="E21" i="10"/>
  <c r="E26" i="10"/>
  <c r="E16" i="10"/>
  <c r="E15" i="10"/>
  <c r="E14" i="10"/>
  <c r="E12" i="10"/>
  <c r="E11" i="10"/>
  <c r="E10" i="10"/>
  <c r="E13" i="10"/>
  <c r="E8" i="10"/>
  <c r="E7" i="10"/>
  <c r="E6" i="10"/>
  <c r="J37" i="4"/>
  <c r="K37" i="4" s="1"/>
  <c r="J38" i="4"/>
  <c r="K38" i="4" s="1"/>
  <c r="K44" i="4"/>
  <c r="J42" i="4"/>
  <c r="K42" i="4" s="1"/>
  <c r="J39" i="4"/>
  <c r="K39" i="4" s="1"/>
  <c r="J40" i="4"/>
  <c r="K40" i="4" s="1"/>
  <c r="J41" i="4"/>
  <c r="K41" i="4" s="1"/>
  <c r="J43" i="4"/>
  <c r="K43" i="4" s="1"/>
  <c r="E16" i="4"/>
  <c r="E8" i="4"/>
  <c r="E30" i="4"/>
  <c r="J30" i="4" s="1"/>
  <c r="K30" i="4" s="1"/>
  <c r="E26" i="4"/>
  <c r="J26" i="4" s="1"/>
  <c r="K26" i="4" s="1"/>
  <c r="E22" i="4"/>
  <c r="J22" i="4" s="1"/>
  <c r="K22" i="4" s="1"/>
  <c r="E25" i="4"/>
  <c r="J25" i="4" s="1"/>
  <c r="K25" i="4" s="1"/>
  <c r="E21" i="4"/>
  <c r="J21" i="4" s="1"/>
  <c r="K21" i="4" s="1"/>
  <c r="E28" i="4"/>
  <c r="J28" i="4" s="1"/>
  <c r="K28" i="4" s="1"/>
  <c r="E24" i="4"/>
  <c r="J24" i="4" s="1"/>
  <c r="K24" i="4" s="1"/>
  <c r="E31" i="4"/>
  <c r="J31" i="4" s="1"/>
  <c r="K31" i="4" s="1"/>
  <c r="E27" i="4"/>
  <c r="J27" i="4" s="1"/>
  <c r="K27" i="4" s="1"/>
  <c r="E23" i="4"/>
  <c r="J23" i="4" s="1"/>
  <c r="K23" i="4" s="1"/>
  <c r="E11" i="4"/>
  <c r="J11" i="4" s="1"/>
  <c r="K11" i="4" s="1"/>
  <c r="E12" i="4"/>
  <c r="J12" i="4" s="1"/>
  <c r="K12" i="4" s="1"/>
  <c r="E13" i="4"/>
  <c r="J13" i="4" s="1"/>
  <c r="K13" i="4" s="1"/>
  <c r="E14" i="4"/>
  <c r="J14" i="4" s="1"/>
  <c r="K14" i="4" s="1"/>
  <c r="E15" i="4"/>
  <c r="J15" i="4" s="1"/>
  <c r="K15" i="4" s="1"/>
  <c r="E10" i="4"/>
  <c r="J10" i="4" s="1"/>
  <c r="K10" i="4" s="1"/>
  <c r="E7" i="4"/>
  <c r="J7" i="4" s="1"/>
  <c r="K7" i="4" s="1"/>
  <c r="E6" i="4"/>
  <c r="J6" i="4" s="1"/>
  <c r="K6" i="4" s="1"/>
  <c r="K36" i="4" l="1"/>
  <c r="K20" i="4"/>
  <c r="K19" i="4" s="1"/>
  <c r="J8" i="4"/>
  <c r="K8" i="4" s="1"/>
  <c r="J16" i="4"/>
  <c r="K16" i="4" s="1"/>
  <c r="K9" i="4" s="1"/>
  <c r="K63" i="4" l="1"/>
  <c r="K5" i="4"/>
  <c r="K4" i="4" s="1"/>
  <c r="K3" i="4" l="1"/>
  <c r="K2" i="4" s="1"/>
  <c r="K64" i="4" l="1"/>
  <c r="K67" i="4" l="1"/>
  <c r="K69" i="4" l="1"/>
  <c r="F35" i="4"/>
  <c r="F35" i="10"/>
  <c r="F43" i="10"/>
  <c r="F43" i="4"/>
  <c r="F13" i="10"/>
  <c r="F42" i="4"/>
  <c r="F39" i="4"/>
  <c r="F12" i="4"/>
  <c r="F36" i="4"/>
  <c r="F41" i="4"/>
  <c r="E28" i="3"/>
  <c r="F15" i="10"/>
  <c r="F21" i="4"/>
  <c r="F11" i="10"/>
  <c r="F11" i="4"/>
  <c r="F38" i="10"/>
  <c r="F14" i="10"/>
  <c r="F13" i="4"/>
  <c r="F22" i="4"/>
  <c r="F40" i="10"/>
  <c r="F21" i="10"/>
  <c r="F15" i="4"/>
  <c r="F23" i="4"/>
  <c r="F14" i="4"/>
  <c r="F16" i="4"/>
  <c r="F41" i="10"/>
  <c r="F16" i="10"/>
  <c r="F36" i="10"/>
  <c r="F22" i="10"/>
  <c r="F40" i="4"/>
  <c r="F39" i="10"/>
  <c r="F42" i="10"/>
  <c r="F38" i="4"/>
  <c r="F12" i="10"/>
  <c r="F23" i="10"/>
  <c r="F8" i="4"/>
  <c r="C28" i="3"/>
  <c r="F8" i="10"/>
</calcChain>
</file>

<file path=xl/sharedStrings.xml><?xml version="1.0" encoding="utf-8"?>
<sst xmlns="http://schemas.openxmlformats.org/spreadsheetml/2006/main" count="2110" uniqueCount="354">
  <si>
    <t>Sıra No</t>
  </si>
  <si>
    <t>Bileşen</t>
  </si>
  <si>
    <t>Basamak</t>
  </si>
  <si>
    <t>Bileşen Tipi</t>
  </si>
  <si>
    <t>Bileşen Türü</t>
  </si>
  <si>
    <t>Birim Miktar</t>
  </si>
  <si>
    <t>Birim Türü</t>
  </si>
  <si>
    <t>1087-A31P9_AROLA-A_M2507Y/2_AROLA 03-1_L8A3_Y228</t>
  </si>
  <si>
    <t>MAMÜL KUMAŞ</t>
  </si>
  <si>
    <t>MAMÜL</t>
  </si>
  <si>
    <t>Mtül</t>
  </si>
  <si>
    <t xml:space="preserve">   1087-A31P9_AROLA-A_M2507Y/2_AROLA 03-1_L8A3</t>
  </si>
  <si>
    <t>HAM KUMAŞ</t>
  </si>
  <si>
    <t>YARI MAMÜL</t>
  </si>
  <si>
    <t>OPERASYON</t>
  </si>
  <si>
    <t>KİMYASAL</t>
  </si>
  <si>
    <t>HAMMADDE</t>
  </si>
  <si>
    <t>%</t>
  </si>
  <si>
    <t>SARF MALZEME</t>
  </si>
  <si>
    <t>Adet</t>
  </si>
  <si>
    <t xml:space="preserve">       NPE1700TRF/SILVER 1056 TEL 1+1</t>
  </si>
  <si>
    <t xml:space="preserve">       NPE 1700 626</t>
  </si>
  <si>
    <t xml:space="preserve">       TRF 0003 518</t>
  </si>
  <si>
    <t xml:space="preserve">       DOKUMA İMALATI</t>
  </si>
  <si>
    <t>Gr/Mtül</t>
  </si>
  <si>
    <t>ÇÖZGÜ</t>
  </si>
  <si>
    <t>ATKI</t>
  </si>
  <si>
    <t xml:space="preserve">       RULO 140</t>
  </si>
  <si>
    <t xml:space="preserve">       ETİKET 65X105</t>
  </si>
  <si>
    <t xml:space="preserve">       HAM KALİTE KONTROL</t>
  </si>
  <si>
    <t>İPLİK</t>
  </si>
  <si>
    <t xml:space="preserve">          NPE 1700 098</t>
  </si>
  <si>
    <t xml:space="preserve">          TRF 0003 916</t>
  </si>
  <si>
    <t xml:space="preserve">          NPE 1700 XXX</t>
  </si>
  <si>
    <t xml:space="preserve">          ÇÖZGÜ İMALATI</t>
  </si>
  <si>
    <t>Gr/Mt²</t>
  </si>
  <si>
    <t xml:space="preserve">             PS B300 912</t>
  </si>
  <si>
    <t xml:space="preserve">             PS B300 098</t>
  </si>
  <si>
    <t xml:space="preserve">             NOVA İMALATI</t>
  </si>
  <si>
    <t>ELYAF</t>
  </si>
  <si>
    <t xml:space="preserve">             EL 51692</t>
  </si>
  <si>
    <t xml:space="preserve">             EL 97000</t>
  </si>
  <si>
    <t xml:space="preserve">             EL 00000</t>
  </si>
  <si>
    <t xml:space="preserve">             PS 0150 099</t>
  </si>
  <si>
    <t xml:space="preserve">             FANTAZİ İMALATI</t>
  </si>
  <si>
    <t xml:space="preserve">             PS B300 000</t>
  </si>
  <si>
    <t>BOYA</t>
  </si>
  <si>
    <t>Gr/Lt</t>
  </si>
  <si>
    <t xml:space="preserve">                 MARLA PBF 2408</t>
  </si>
  <si>
    <t xml:space="preserve">                 RESPES JLT</t>
  </si>
  <si>
    <t xml:space="preserve">                 PERIGEN E-PES</t>
  </si>
  <si>
    <t xml:space="preserve">                 CLEARİX SA 2012 LIQ</t>
  </si>
  <si>
    <t xml:space="preserve">                 RESPES HJ 8000</t>
  </si>
  <si>
    <t xml:space="preserve">                 CORALENE YELLOW BRAWN MD</t>
  </si>
  <si>
    <t xml:space="preserve">                 CORALENE RUBİNE MD</t>
  </si>
  <si>
    <t xml:space="preserve">                 DİANİX BLACK SE-RN %300 </t>
  </si>
  <si>
    <t xml:space="preserve">                 PSB B300 000</t>
  </si>
  <si>
    <t xml:space="preserve">                 BOYAMA İŞLEMİ</t>
  </si>
  <si>
    <t xml:space="preserve">                     PS B300 000</t>
  </si>
  <si>
    <t xml:space="preserve">                     SMM İŞLEMİ</t>
  </si>
  <si>
    <t xml:space="preserve">                 GENRED OX</t>
  </si>
  <si>
    <t xml:space="preserve">                 FORMİK ASİT</t>
  </si>
  <si>
    <t xml:space="preserve">                 YIKAMA İŞLEMİ</t>
  </si>
  <si>
    <t xml:space="preserve">                 ASETİK ASİT</t>
  </si>
  <si>
    <t xml:space="preserve">                 CLEARİT ANTİSTATİK AK LIQ</t>
  </si>
  <si>
    <t xml:space="preserve">                 YUMUŞATMA İŞLEMİ</t>
  </si>
  <si>
    <t>DAK</t>
  </si>
  <si>
    <t xml:space="preserve">                 EXAPON BHL</t>
  </si>
  <si>
    <t xml:space="preserve">                 CLEARİX PSX LIQ</t>
  </si>
  <si>
    <t xml:space="preserve">                 TERASİL BRAWN 2RFL</t>
  </si>
  <si>
    <t xml:space="preserve">                 TERASİL RUBINE 2GFL</t>
  </si>
  <si>
    <t xml:space="preserve">                 TERASİL BLUE LF</t>
  </si>
  <si>
    <t xml:space="preserve">                 PS 0150 000</t>
  </si>
  <si>
    <t xml:space="preserve">                     PS B150 000</t>
  </si>
  <si>
    <t xml:space="preserve">                     RPR İŞLEMİ</t>
  </si>
  <si>
    <t xml:space="preserve">                 FUMAN OL-T</t>
  </si>
  <si>
    <t xml:space="preserve">                 SODYUMKARBOMAT-SODA</t>
  </si>
  <si>
    <t xml:space="preserve">                 CLEARİX NA LIQ</t>
  </si>
  <si>
    <t xml:space="preserve">          PS B300 419</t>
  </si>
  <si>
    <t xml:space="preserve">          PS B300 626</t>
  </si>
  <si>
    <t xml:space="preserve">          PS B300 099</t>
  </si>
  <si>
    <t xml:space="preserve">          NOVA İMALATI</t>
  </si>
  <si>
    <t xml:space="preserve">             PSB B300 000</t>
  </si>
  <si>
    <t xml:space="preserve">                 PS B300 000</t>
  </si>
  <si>
    <t xml:space="preserve">                 SSM İŞLEMİ</t>
  </si>
  <si>
    <t xml:space="preserve">          PS 0150 443</t>
  </si>
  <si>
    <t xml:space="preserve">          EL 51692</t>
  </si>
  <si>
    <t xml:space="preserve">          EL 79110</t>
  </si>
  <si>
    <t xml:space="preserve">          EL 70781</t>
  </si>
  <si>
    <t xml:space="preserve">          EL 97000</t>
  </si>
  <si>
    <t xml:space="preserve">          EL 00000</t>
  </si>
  <si>
    <t xml:space="preserve">          FANTAZİ İMALATI</t>
  </si>
  <si>
    <t xml:space="preserve">                 SMM İŞLEMİ</t>
  </si>
  <si>
    <t xml:space="preserve">                 PS B150 000</t>
  </si>
  <si>
    <t xml:space="preserve">                 RPR İŞLEMİ</t>
  </si>
  <si>
    <t xml:space="preserve">             MARLA PBF 2408</t>
  </si>
  <si>
    <t xml:space="preserve">             RESPES JLT</t>
  </si>
  <si>
    <t xml:space="preserve">             CLEARİX PSX LIQ</t>
  </si>
  <si>
    <t xml:space="preserve">             RESPES HJ 8000</t>
  </si>
  <si>
    <t xml:space="preserve">             CORALENE YELLOW BRAWN MD</t>
  </si>
  <si>
    <t xml:space="preserve">             CORALENE RUBİNE MD</t>
  </si>
  <si>
    <t xml:space="preserve">             CORALENE BLUE MD</t>
  </si>
  <si>
    <t xml:space="preserve">             BOYAMA İŞLEMİ</t>
  </si>
  <si>
    <t xml:space="preserve">             CLEARİT ANTİSTATİK AK LIQ</t>
  </si>
  <si>
    <t xml:space="preserve">             ASETİK ASİT</t>
  </si>
  <si>
    <t xml:space="preserve">             YUMUŞATMA İŞLEMİ</t>
  </si>
  <si>
    <t xml:space="preserve">             EXAPON BHL</t>
  </si>
  <si>
    <t xml:space="preserve">             CLEARİX SA 2012 LIQ</t>
  </si>
  <si>
    <t xml:space="preserve">             CORALENE YELLOW MD</t>
  </si>
  <si>
    <t xml:space="preserve">             SECURON HTC</t>
  </si>
  <si>
    <t xml:space="preserve">             YIKAMA İŞLEMİ</t>
  </si>
  <si>
    <t xml:space="preserve">             FUMAN OL-T</t>
  </si>
  <si>
    <t xml:space="preserve">             SODYUMKARBOMAT-SODA</t>
  </si>
  <si>
    <t xml:space="preserve">             CLEARİX NA LIQ</t>
  </si>
  <si>
    <t xml:space="preserve">             PS 0150 000</t>
  </si>
  <si>
    <t>265.76</t>
  </si>
  <si>
    <t xml:space="preserve">       PARTİ HAZIRLAMA</t>
  </si>
  <si>
    <t xml:space="preserve">       Y-AKR 02</t>
  </si>
  <si>
    <t xml:space="preserve">       KAPLAMA</t>
  </si>
  <si>
    <t xml:space="preserve">       İĞNE 54</t>
  </si>
  <si>
    <t xml:space="preserve">       MAMUL KALİTE KONTROL</t>
  </si>
  <si>
    <t>Miktar</t>
  </si>
  <si>
    <t>gram</t>
  </si>
  <si>
    <t>AROLLA L8A3_Y228</t>
  </si>
  <si>
    <t>AROLLA L8A3</t>
  </si>
  <si>
    <t xml:space="preserve">   AROLLA L8A3</t>
  </si>
  <si>
    <t>Dokuma</t>
  </si>
  <si>
    <t>SARF</t>
  </si>
  <si>
    <t>OPR</t>
  </si>
  <si>
    <t>Ürün Adı</t>
  </si>
  <si>
    <t>KM</t>
  </si>
  <si>
    <t>Gram</t>
  </si>
  <si>
    <t>Seviye</t>
  </si>
  <si>
    <t>Tip</t>
  </si>
  <si>
    <t>Birim</t>
  </si>
  <si>
    <t>-</t>
  </si>
  <si>
    <t>Tedarikçi</t>
  </si>
  <si>
    <t>Fiyat</t>
  </si>
  <si>
    <t>A</t>
  </si>
  <si>
    <t>B</t>
  </si>
  <si>
    <t>C</t>
  </si>
  <si>
    <t>D</t>
  </si>
  <si>
    <t>kg</t>
  </si>
  <si>
    <t>Palet</t>
  </si>
  <si>
    <t>Dönüşümler</t>
  </si>
  <si>
    <t>adet</t>
  </si>
  <si>
    <t>Operasyon Adı</t>
  </si>
  <si>
    <t>KWH</t>
  </si>
  <si>
    <t>Ort. Maliyet</t>
  </si>
  <si>
    <t>İşçiSayısı</t>
  </si>
  <si>
    <t>Mak. Sayı</t>
  </si>
  <si>
    <t>Ort. Su</t>
  </si>
  <si>
    <t>Ort. Elk</t>
  </si>
  <si>
    <t>Ort. Gaz</t>
  </si>
  <si>
    <t>G</t>
  </si>
  <si>
    <t>H</t>
  </si>
  <si>
    <t xml:space="preserve"> </t>
  </si>
  <si>
    <t>Malzeme</t>
  </si>
  <si>
    <t>Operasyon</t>
  </si>
  <si>
    <t>Fire</t>
  </si>
  <si>
    <t>Diğer</t>
  </si>
  <si>
    <t>Kar</t>
  </si>
  <si>
    <t>Üretim Birim</t>
  </si>
  <si>
    <t>Ürün tipi</t>
  </si>
  <si>
    <t>Ürün Cinsi</t>
  </si>
  <si>
    <t>Mamul</t>
  </si>
  <si>
    <t>Yarı mamul</t>
  </si>
  <si>
    <t>Ham madde</t>
  </si>
  <si>
    <t>Sarf</t>
  </si>
  <si>
    <t>Metre</t>
  </si>
  <si>
    <t>Kg</t>
  </si>
  <si>
    <t>Üret/Satın al</t>
  </si>
  <si>
    <t>Üret</t>
  </si>
  <si>
    <t>Satın al</t>
  </si>
  <si>
    <t>Maliyet (tl/dk)</t>
  </si>
  <si>
    <t>Birim Fiyat</t>
  </si>
  <si>
    <t>Kul. Mal.</t>
  </si>
  <si>
    <t>Kul. Mal. Eur</t>
  </si>
  <si>
    <t>Tüketim</t>
  </si>
  <si>
    <t>TOPLAM</t>
  </si>
  <si>
    <t>Ürün Kodu</t>
  </si>
  <si>
    <t>Lot No</t>
  </si>
  <si>
    <t>IP121124101101</t>
  </si>
  <si>
    <t>IP121124101102</t>
  </si>
  <si>
    <t>IP121124101201</t>
  </si>
  <si>
    <t>EL121124101201</t>
  </si>
  <si>
    <t>EL121124101202</t>
  </si>
  <si>
    <t>EL121124101203</t>
  </si>
  <si>
    <t>IP121124101301</t>
  </si>
  <si>
    <t>KM121124101301</t>
  </si>
  <si>
    <t>KM121124101302</t>
  </si>
  <si>
    <t>KM121124101303</t>
  </si>
  <si>
    <t>KM121124101304</t>
  </si>
  <si>
    <t>BY121124101401</t>
  </si>
  <si>
    <t>BY121124101402</t>
  </si>
  <si>
    <t>BY121124101501</t>
  </si>
  <si>
    <t>KM121124101401</t>
  </si>
  <si>
    <t>KM121124101402</t>
  </si>
  <si>
    <t>IP121124101701</t>
  </si>
  <si>
    <t>IP121124101703</t>
  </si>
  <si>
    <t>IP121124101704</t>
  </si>
  <si>
    <t>IP121124101705</t>
  </si>
  <si>
    <t>IP121124101706</t>
  </si>
  <si>
    <t>IP121124101707</t>
  </si>
  <si>
    <t>IP121124101708</t>
  </si>
  <si>
    <t>IP121124101709</t>
  </si>
  <si>
    <t>EL121124101501</t>
  </si>
  <si>
    <t>EL121124101502</t>
  </si>
  <si>
    <t>EL121124101503</t>
  </si>
  <si>
    <t>EL121124101504</t>
  </si>
  <si>
    <t>EL121124101505</t>
  </si>
  <si>
    <t>EL121124101601</t>
  </si>
  <si>
    <t>EL121124101602</t>
  </si>
  <si>
    <t>EL121124101603</t>
  </si>
  <si>
    <t>EL121124101604</t>
  </si>
  <si>
    <t>EL121124101605</t>
  </si>
  <si>
    <t>CO12112024111101</t>
  </si>
  <si>
    <t>SF12112024111201</t>
  </si>
  <si>
    <t>SF12112024111202</t>
  </si>
  <si>
    <t>SF12112024111203</t>
  </si>
  <si>
    <t>SF12112024111204</t>
  </si>
  <si>
    <t xml:space="preserve">  </t>
  </si>
  <si>
    <t>Üretim İş Emri</t>
  </si>
  <si>
    <t>Doküman No:</t>
  </si>
  <si>
    <t>Doküman Tarihi:</t>
  </si>
  <si>
    <t>İş Emri Tarihi:</t>
  </si>
  <si>
    <t>Numune:</t>
  </si>
  <si>
    <t>Stok:</t>
  </si>
  <si>
    <t>Tahmini İş Bitim Süresi:</t>
  </si>
  <si>
    <t>S.No</t>
  </si>
  <si>
    <t>Notlar:</t>
  </si>
  <si>
    <t>Üretim İş Emrini Veren</t>
  </si>
  <si>
    <t>Numuneyi üretim iş emri formuyla birlikte teslim aldım
İşi Teslim Alan Personelin, Adı Soyadı - İmzası</t>
  </si>
  <si>
    <t>Not</t>
  </si>
  <si>
    <t>KULLANIM AĞACI</t>
  </si>
  <si>
    <t>Lot</t>
  </si>
  <si>
    <t xml:space="preserve">1087-A31P9_AROLA-A_M2507Y/2_AROLA   03-1_L8A3_Y228
</t>
  </si>
  <si>
    <t>Kamgarn</t>
  </si>
  <si>
    <t>Fadis</t>
  </si>
  <si>
    <t>Şönil</t>
  </si>
  <si>
    <t>Havatex</t>
  </si>
  <si>
    <t>RPR</t>
  </si>
  <si>
    <t>Çile</t>
  </si>
  <si>
    <t>Yumuşak sarım</t>
  </si>
  <si>
    <t>Bobin boya</t>
  </si>
  <si>
    <t>Boyahane</t>
  </si>
  <si>
    <t>Apre</t>
  </si>
  <si>
    <t>Çözgü</t>
  </si>
  <si>
    <t>İ.M</t>
  </si>
  <si>
    <t>Ham Kalite</t>
  </si>
  <si>
    <t>Mamul K.</t>
  </si>
  <si>
    <t>Kompresor</t>
  </si>
  <si>
    <t>Su</t>
  </si>
  <si>
    <t>Elektrik</t>
  </si>
  <si>
    <t>Doğalgaz</t>
  </si>
  <si>
    <t>Toplam</t>
  </si>
  <si>
    <t>Aylık Üretim</t>
  </si>
  <si>
    <t>01</t>
  </si>
  <si>
    <t>02</t>
  </si>
  <si>
    <t>Kamgarn Depo</t>
  </si>
  <si>
    <t>03</t>
  </si>
  <si>
    <t>04</t>
  </si>
  <si>
    <t>05</t>
  </si>
  <si>
    <t>06</t>
  </si>
  <si>
    <t>07</t>
  </si>
  <si>
    <t>08</t>
  </si>
  <si>
    <t>09</t>
  </si>
  <si>
    <t>10</t>
  </si>
  <si>
    <t>İplik Depo</t>
  </si>
  <si>
    <t>Gram başı maliyet</t>
  </si>
  <si>
    <t>Makine sayısı</t>
  </si>
  <si>
    <t>İş Merkezi</t>
  </si>
  <si>
    <t>İM KWH</t>
  </si>
  <si>
    <t>Aylık KWH</t>
  </si>
  <si>
    <t>Aylık TL</t>
  </si>
  <si>
    <t xml:space="preserve">   PARTİ HAZIRLAMA</t>
  </si>
  <si>
    <t xml:space="preserve">   İĞNE 54</t>
  </si>
  <si>
    <t xml:space="preserve">   Y-AKR 02</t>
  </si>
  <si>
    <t xml:space="preserve">   KAPLAMA</t>
  </si>
  <si>
    <t xml:space="preserve">   ETİKET 65X105</t>
  </si>
  <si>
    <t xml:space="preserve">   RULO 140</t>
  </si>
  <si>
    <t xml:space="preserve">   MAMUL KALİTE KONTROL</t>
  </si>
  <si>
    <t xml:space="preserve">           RULO 140</t>
  </si>
  <si>
    <t xml:space="preserve">           ETİKET 65X105</t>
  </si>
  <si>
    <t>Vardiya(Dakika)</t>
  </si>
  <si>
    <t>PS B300 912</t>
  </si>
  <si>
    <t>PS B300 098</t>
  </si>
  <si>
    <t>PS 0150 099</t>
  </si>
  <si>
    <t>EL 51692</t>
  </si>
  <si>
    <t>EL 97000</t>
  </si>
  <si>
    <t>EL 00000</t>
  </si>
  <si>
    <t>PSB B300 000</t>
  </si>
  <si>
    <t>MARLA PBF 2408</t>
  </si>
  <si>
    <t>RESPES JLT</t>
  </si>
  <si>
    <t>CLEARİX PSX LIQ</t>
  </si>
  <si>
    <t>RESPES HJ 8000</t>
  </si>
  <si>
    <t>CORALENE YELLOW BRAWN MD</t>
  </si>
  <si>
    <t>CORALENE RUBİNE MD</t>
  </si>
  <si>
    <t>CORALENE BLUE MD</t>
  </si>
  <si>
    <t>CLEARİT ANTİSTATİK AK LIQ</t>
  </si>
  <si>
    <t>ASETİK ASİT</t>
  </si>
  <si>
    <t>PS B300 626</t>
  </si>
  <si>
    <t>PS B300 099</t>
  </si>
  <si>
    <t>PS 0150 443</t>
  </si>
  <si>
    <t>EL 79110</t>
  </si>
  <si>
    <t>EL 70781</t>
  </si>
  <si>
    <t>RULO 140</t>
  </si>
  <si>
    <t>ETİKET 65X105</t>
  </si>
  <si>
    <t>Y-AKR 02</t>
  </si>
  <si>
    <t>firma_adi</t>
  </si>
  <si>
    <t>fiyat</t>
  </si>
  <si>
    <t>olcu_birimi</t>
  </si>
  <si>
    <t>tip</t>
  </si>
  <si>
    <t>urun_adi</t>
  </si>
  <si>
    <t>Kimyasal - Boya Tedarikçisi</t>
  </si>
  <si>
    <t>Elyaf - İplik Tedarikçisi</t>
  </si>
  <si>
    <t>Sarf Malzeme Tedarikçisi</t>
  </si>
  <si>
    <t>kaynak_birim</t>
  </si>
  <si>
    <t>hedef_birim</t>
  </si>
  <si>
    <t>donusum_orani</t>
  </si>
  <si>
    <t>DÖNÜŞÜM ORANLARI</t>
  </si>
  <si>
    <t>SATIN ALMA ÜRÜN LİSTESİ</t>
  </si>
  <si>
    <t>Gram Fiyatı</t>
  </si>
  <si>
    <t>ÇÖZGÜ İMALATI</t>
  </si>
  <si>
    <t>NOVA İMALATI</t>
  </si>
  <si>
    <t>FANTAZİ İMALATI</t>
  </si>
  <si>
    <t>DOKUMA İMALATI</t>
  </si>
  <si>
    <t>HAM KALİTE KONTROL</t>
  </si>
  <si>
    <t>PARTİ HAZIRLAMA</t>
  </si>
  <si>
    <t>BOYAMA İŞLEMİ</t>
  </si>
  <si>
    <t>YUMUŞATMA İŞLEMİ</t>
  </si>
  <si>
    <t>İĞNE 54</t>
  </si>
  <si>
    <t>KAPLAMA</t>
  </si>
  <si>
    <t>MAMUL KALİTE KONTROL</t>
  </si>
  <si>
    <t>DOKUMA</t>
  </si>
  <si>
    <t>APRE</t>
  </si>
  <si>
    <t>BOYAHANE</t>
  </si>
  <si>
    <t>operasyon_adi</t>
  </si>
  <si>
    <t>departman_adi</t>
  </si>
  <si>
    <t>makine_sayisi</t>
  </si>
  <si>
    <t>personel_sayisi</t>
  </si>
  <si>
    <t>1_personelin ortalama_maliyeti</t>
  </si>
  <si>
    <t>vardiya_Saati</t>
  </si>
  <si>
    <t>gunluk_calisma_saati</t>
  </si>
  <si>
    <t>opersyon_maliyeti (tl/dakika)</t>
  </si>
  <si>
    <t>Dakika</t>
  </si>
  <si>
    <t>MAMUL KUMAŞ</t>
  </si>
  <si>
    <t>Tedarik Şekli</t>
  </si>
  <si>
    <t>Euro Kuru</t>
  </si>
  <si>
    <t>Ürün Tipi</t>
  </si>
  <si>
    <t>Ürün Türü</t>
  </si>
  <si>
    <t>Maliyet</t>
  </si>
  <si>
    <t>Üretim Ölçü Birimi</t>
  </si>
  <si>
    <t>İhtiyaç Ölçü Birimi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</si>
</sst>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5" formatCode="&quot;₺&quot;#,##0;\-&quot;₺&quot;#,##0"/>
    <numFmt numFmtId="7" formatCode="&quot;₺&quot;#,##0.00;\-&quot;₺&quot;#,##0.00"/>
    <numFmt numFmtId="44" formatCode="_-&quot;₺&quot;* #,##0.00_-;\-&quot;₺&quot;* #,##0.00_-;_-&quot;₺&quot;* &quot;-&quot;??_-;_-@_-"/>
    <numFmt numFmtId="164" formatCode="_-* #,##0.00\ _₺_-;\-* #,##0.00\ _₺_-;_-* &quot;-&quot;??\ _₺_-;_-@_-"/>
    <numFmt numFmtId="165" formatCode="#,###.000"/>
    <numFmt numFmtId="166" formatCode="_-* #,##0.000\ _₺_-;\-* #,##0.000\ _₺_-;_-* &quot;-&quot;??\ _₺_-;_-@_-"/>
    <numFmt numFmtId="167" formatCode="_-[$$-409]* #,##0.00_ ;_-[$$-409]* \-#,##0.00\ ;_-[$$-409]* &quot;-&quot;??_ ;_-@_ "/>
    <numFmt numFmtId="168" formatCode="_-* #,##0\ _₺_-;\-* #,##0\ _₺_-;_-* &quot;-&quot;??\ _₺_-;_-@_-"/>
    <numFmt numFmtId="169" formatCode="_-[$₺-41F]* #,##0.00_-;\-[$₺-41F]* #,##0.00_-;_-[$₺-41F]* &quot;-&quot;??_-;_-@_-"/>
    <numFmt numFmtId="170" formatCode="_-[$€-2]\ * #,##0.00_-;\-[$€-2]\ * #,##0.00_-;_-[$€-2]\ * &quot;-&quot;??_-;_-@_-"/>
    <numFmt numFmtId="171" formatCode="_-[$€-2]\ * #,##0.000_-;\-[$€-2]\ * #,##0.000_-;_-[$€-2]\ * &quot;-&quot;??_-;_-@_-"/>
    <numFmt numFmtId="172" formatCode="[$€-2]\ #,##0.000;\-[$€-2]\ #,##0.000"/>
    <numFmt numFmtId="179" formatCode="0.0%"/>
  </numFmts>
  <fonts count="1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0000FF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1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color rgb="FFFF0000"/>
      <name val="Times New Roman"/>
      <family val="1"/>
      <charset val="16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2" borderId="0" xfId="0" applyFill="1" applyAlignment="1">
      <alignment horizontal="center"/>
    </xf>
    <xf numFmtId="165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49" fontId="0" fillId="0" borderId="0" xfId="1" applyNumberFormat="1" applyFont="1" applyAlignment="1">
      <alignment horizontal="center" vertical="top"/>
    </xf>
    <xf numFmtId="164" fontId="2" fillId="0" borderId="0" xfId="1" applyFont="1" applyAlignment="1">
      <alignment horizontal="center" vertical="top" wrapText="1"/>
    </xf>
    <xf numFmtId="164" fontId="0" fillId="0" borderId="0" xfId="1" applyFont="1" applyAlignment="1">
      <alignment horizontal="center" vertical="top"/>
    </xf>
    <xf numFmtId="166" fontId="0" fillId="0" borderId="0" xfId="1" applyNumberFormat="1" applyFont="1"/>
    <xf numFmtId="167" fontId="0" fillId="0" borderId="0" xfId="0" applyNumberFormat="1"/>
    <xf numFmtId="164" fontId="0" fillId="0" borderId="0" xfId="1" applyFont="1"/>
    <xf numFmtId="168" fontId="0" fillId="0" borderId="0" xfId="1" applyNumberFormat="1" applyFont="1"/>
    <xf numFmtId="164" fontId="0" fillId="0" borderId="0" xfId="0" applyNumberFormat="1"/>
    <xf numFmtId="168" fontId="0" fillId="0" borderId="0" xfId="0" applyNumberFormat="1"/>
    <xf numFmtId="166" fontId="0" fillId="0" borderId="0" xfId="0" applyNumberFormat="1"/>
    <xf numFmtId="169" fontId="0" fillId="0" borderId="0" xfId="1" applyNumberFormat="1" applyFont="1"/>
    <xf numFmtId="170" fontId="0" fillId="0" borderId="0" xfId="1" applyNumberFormat="1" applyFont="1"/>
    <xf numFmtId="44" fontId="0" fillId="0" borderId="0" xfId="2" applyFont="1"/>
    <xf numFmtId="170" fontId="3" fillId="2" borderId="0" xfId="1" applyNumberFormat="1" applyFont="1" applyFill="1"/>
    <xf numFmtId="170" fontId="0" fillId="9" borderId="0" xfId="1" applyNumberFormat="1" applyFont="1" applyFill="1"/>
    <xf numFmtId="170" fontId="0" fillId="3" borderId="0" xfId="1" applyNumberFormat="1" applyFont="1" applyFill="1"/>
    <xf numFmtId="170" fontId="0" fillId="10" borderId="0" xfId="1" applyNumberFormat="1" applyFont="1" applyFill="1"/>
    <xf numFmtId="170" fontId="0" fillId="11" borderId="0" xfId="1" applyNumberFormat="1" applyFont="1" applyFill="1"/>
    <xf numFmtId="164" fontId="3" fillId="2" borderId="0" xfId="1" applyFont="1" applyFill="1"/>
    <xf numFmtId="170" fontId="3" fillId="12" borderId="0" xfId="1" applyNumberFormat="1" applyFont="1" applyFill="1"/>
    <xf numFmtId="0" fontId="0" fillId="0" borderId="0" xfId="0" quotePrefix="1"/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5" fillId="0" borderId="1" xfId="0" applyFont="1" applyBorder="1"/>
    <xf numFmtId="0" fontId="0" fillId="0" borderId="1" xfId="0" applyBorder="1"/>
    <xf numFmtId="0" fontId="5" fillId="0" borderId="2" xfId="0" applyFont="1" applyBorder="1"/>
    <xf numFmtId="0" fontId="0" fillId="0" borderId="1" xfId="0" applyBorder="1" applyAlignment="1">
      <alignment horizontal="center" vertical="center"/>
    </xf>
    <xf numFmtId="0" fontId="5" fillId="0" borderId="2" xfId="0" applyFont="1" applyBorder="1" applyAlignment="1">
      <alignment wrapText="1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0" xfId="1" applyNumberFormat="1" applyFont="1"/>
    <xf numFmtId="168" fontId="0" fillId="0" borderId="0" xfId="1" quotePrefix="1" applyNumberFormat="1" applyFont="1"/>
    <xf numFmtId="166" fontId="0" fillId="0" borderId="0" xfId="1" applyNumberFormat="1" applyFont="1" applyFill="1" applyAlignment="1">
      <alignment horizontal="left"/>
    </xf>
    <xf numFmtId="166" fontId="0" fillId="0" borderId="0" xfId="1" applyNumberFormat="1" applyFont="1" applyFill="1" applyAlignment="1">
      <alignment horizontal="left" vertical="top"/>
    </xf>
    <xf numFmtId="0" fontId="0" fillId="0" borderId="0" xfId="0" applyAlignment="1">
      <alignment horizontal="center"/>
    </xf>
    <xf numFmtId="164" fontId="0" fillId="0" borderId="0" xfId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5" fillId="0" borderId="0" xfId="0" applyFont="1"/>
    <xf numFmtId="0" fontId="9" fillId="0" borderId="0" xfId="0" applyFont="1"/>
    <xf numFmtId="0" fontId="10" fillId="0" borderId="1" xfId="0" applyFont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170" fontId="10" fillId="0" borderId="1" xfId="0" applyNumberFormat="1" applyFont="1" applyBorder="1"/>
    <xf numFmtId="0" fontId="10" fillId="0" borderId="0" xfId="0" applyFont="1"/>
    <xf numFmtId="3" fontId="10" fillId="0" borderId="1" xfId="0" applyNumberFormat="1" applyFont="1" applyBorder="1"/>
    <xf numFmtId="171" fontId="10" fillId="0" borderId="1" xfId="0" applyNumberFormat="1" applyFont="1" applyBorder="1"/>
    <xf numFmtId="0" fontId="5" fillId="0" borderId="0" xfId="0" applyFont="1" applyAlignment="1">
      <alignment horizontal="center" vertical="center" wrapText="1"/>
    </xf>
    <xf numFmtId="168" fontId="5" fillId="0" borderId="0" xfId="1" applyNumberFormat="1" applyFont="1" applyAlignment="1">
      <alignment horizontal="center" vertical="center" wrapText="1"/>
    </xf>
    <xf numFmtId="164" fontId="5" fillId="0" borderId="0" xfId="1" applyFont="1" applyAlignment="1">
      <alignment horizontal="center" vertical="center" wrapText="1"/>
    </xf>
    <xf numFmtId="5" fontId="0" fillId="0" borderId="0" xfId="1" applyNumberFormat="1" applyFont="1"/>
    <xf numFmtId="7" fontId="0" fillId="0" borderId="0" xfId="1" applyNumberFormat="1" applyFont="1"/>
    <xf numFmtId="172" fontId="0" fillId="0" borderId="0" xfId="0" applyNumberFormat="1"/>
    <xf numFmtId="0" fontId="0" fillId="0" borderId="0" xfId="0" applyAlignment="1">
      <alignment horizontal="center"/>
    </xf>
    <xf numFmtId="0" fontId="5" fillId="0" borderId="6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4" xfId="0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1" applyFont="1" applyAlignment="1">
      <alignment vertical="center"/>
    </xf>
    <xf numFmtId="164" fontId="0" fillId="0" borderId="0" xfId="1" applyFont="1" applyAlignment="1">
      <alignment horizontal="center" vertical="center"/>
    </xf>
    <xf numFmtId="170" fontId="5" fillId="0" borderId="0" xfId="1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5" fillId="0" borderId="0" xfId="1" applyFont="1" applyAlignment="1">
      <alignment horizontal="center" vertical="center"/>
    </xf>
    <xf numFmtId="0" fontId="0" fillId="0" borderId="0" xfId="0" applyAlignment="1">
      <alignment wrapText="1"/>
    </xf>
    <xf numFmtId="170" fontId="3" fillId="12" borderId="0" xfId="1" applyNumberFormat="1" applyFont="1" applyFill="1" applyAlignment="1">
      <alignment vertical="center"/>
    </xf>
    <xf numFmtId="170" fontId="0" fillId="9" borderId="0" xfId="1" applyNumberFormat="1" applyFont="1" applyFill="1" applyAlignment="1">
      <alignment vertical="center"/>
    </xf>
    <xf numFmtId="170" fontId="0" fillId="3" borderId="0" xfId="1" applyNumberFormat="1" applyFont="1" applyFill="1" applyAlignment="1">
      <alignment vertical="center"/>
    </xf>
    <xf numFmtId="170" fontId="0" fillId="10" borderId="0" xfId="1" applyNumberFormat="1" applyFont="1" applyFill="1" applyAlignment="1">
      <alignment vertical="center"/>
    </xf>
    <xf numFmtId="170" fontId="0" fillId="11" borderId="0" xfId="1" applyNumberFormat="1" applyFont="1" applyFill="1" applyAlignment="1">
      <alignment vertical="center"/>
    </xf>
    <xf numFmtId="164" fontId="5" fillId="0" borderId="0" xfId="1" applyFont="1" applyAlignment="1">
      <alignment vertical="center"/>
    </xf>
    <xf numFmtId="170" fontId="0" fillId="0" borderId="0" xfId="1" applyNumberFormat="1" applyFont="1" applyAlignment="1">
      <alignment vertical="center"/>
    </xf>
    <xf numFmtId="168" fontId="0" fillId="0" borderId="0" xfId="1" applyNumberFormat="1" applyFont="1" applyAlignment="1">
      <alignment vertical="center"/>
    </xf>
    <xf numFmtId="168" fontId="0" fillId="0" borderId="0" xfId="0" applyNumberFormat="1" applyAlignment="1">
      <alignment vertical="center"/>
    </xf>
    <xf numFmtId="179" fontId="0" fillId="0" borderId="0" xfId="3" applyNumberFormat="1" applyFont="1" applyAlignment="1">
      <alignment horizontal="center" vertical="center"/>
    </xf>
    <xf numFmtId="170" fontId="3" fillId="2" borderId="0" xfId="1" applyNumberFormat="1" applyFont="1" applyFill="1" applyAlignment="1">
      <alignment vertical="center"/>
    </xf>
    <xf numFmtId="0" fontId="5" fillId="0" borderId="0" xfId="1" applyNumberFormat="1" applyFont="1" applyAlignment="1">
      <alignment horizontal="left" vertical="top"/>
    </xf>
    <xf numFmtId="0" fontId="3" fillId="2" borderId="0" xfId="1" applyNumberFormat="1" applyFont="1" applyFill="1" applyAlignment="1">
      <alignment horizontal="left" vertical="top"/>
    </xf>
  </cellXfs>
  <cellStyles count="4">
    <cellStyle name="Normal" xfId="0" builtinId="0"/>
    <cellStyle name="ParaBirimi" xfId="2" builtinId="4"/>
    <cellStyle name="Virgül" xfId="1" builtinId="3"/>
    <cellStyle name="Yüzde" xfId="3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759757</xdr:colOff>
      <xdr:row>0</xdr:row>
      <xdr:rowOff>104774</xdr:rowOff>
    </xdr:from>
    <xdr:to>
      <xdr:col>0</xdr:col>
      <xdr:colOff>1769406</xdr:colOff>
      <xdr:row>2</xdr:row>
      <xdr:rowOff>114300</xdr:rowOff>
    </xdr:to>
    <xdr:sp macro="" textlink="">
      <xdr:nvSpPr>
        <xdr:cNvPr id="2" name="Dikdörtgen: Köşeleri Yuvarlatılmış 1">
          <a:extLst>
            <a:ext uri="{FF2B5EF4-FFF2-40B4-BE49-F238E27FC236}">
              <a16:creationId xmlns:a16="http://schemas.microsoft.com/office/drawing/2014/main" xmlns="" id="{99069744-E1BD-6382-AC62-72CF4ABC0B1A}"/>
            </a:ext>
          </a:extLst>
        </xdr:cNvPr>
        <xdr:cNvSpPr/>
      </xdr:nvSpPr>
      <xdr:spPr>
        <a:xfrm>
          <a:off x="759757" y="104774"/>
          <a:ext cx="1009649" cy="390526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PS B300 912 IP121124101101</a:t>
          </a:r>
        </a:p>
      </xdr:txBody>
    </xdr:sp>
    <xdr:clientData/>
  </xdr:twoCellAnchor>
  <xdr:twoCellAnchor>
    <xdr:from>
      <xdr:col>0</xdr:col>
      <xdr:colOff>759757</xdr:colOff>
      <xdr:row>2</xdr:row>
      <xdr:rowOff>120465</xdr:rowOff>
    </xdr:from>
    <xdr:to>
      <xdr:col>0</xdr:col>
      <xdr:colOff>1770529</xdr:colOff>
      <xdr:row>4</xdr:row>
      <xdr:rowOff>120466</xdr:rowOff>
    </xdr:to>
    <xdr:sp macro="" textlink="">
      <xdr:nvSpPr>
        <xdr:cNvPr id="3" name="Dikdörtgen: Köşeleri Yuvarlatılmış 2">
          <a:extLst>
            <a:ext uri="{FF2B5EF4-FFF2-40B4-BE49-F238E27FC236}">
              <a16:creationId xmlns:a16="http://schemas.microsoft.com/office/drawing/2014/main" xmlns="" id="{CF888A6B-592C-4152-81C6-33FDAA5DA1A7}"/>
            </a:ext>
          </a:extLst>
        </xdr:cNvPr>
        <xdr:cNvSpPr/>
      </xdr:nvSpPr>
      <xdr:spPr>
        <a:xfrm>
          <a:off x="759757" y="501465"/>
          <a:ext cx="1010772" cy="381001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PS B300 098 IP121124101102</a:t>
          </a:r>
        </a:p>
      </xdr:txBody>
    </xdr:sp>
    <xdr:clientData/>
  </xdr:twoCellAnchor>
  <xdr:twoCellAnchor>
    <xdr:from>
      <xdr:col>0</xdr:col>
      <xdr:colOff>762001</xdr:colOff>
      <xdr:row>5</xdr:row>
      <xdr:rowOff>53792</xdr:rowOff>
    </xdr:from>
    <xdr:to>
      <xdr:col>0</xdr:col>
      <xdr:colOff>1770529</xdr:colOff>
      <xdr:row>7</xdr:row>
      <xdr:rowOff>53792</xdr:rowOff>
    </xdr:to>
    <xdr:sp macro="" textlink="">
      <xdr:nvSpPr>
        <xdr:cNvPr id="4" name="Dikdörtgen: Köşeleri Yuvarlatılmış 3">
          <a:extLst>
            <a:ext uri="{FF2B5EF4-FFF2-40B4-BE49-F238E27FC236}">
              <a16:creationId xmlns:a16="http://schemas.microsoft.com/office/drawing/2014/main" xmlns="" id="{900DD53C-242D-47DF-B4D6-CDD066BE441F}"/>
            </a:ext>
          </a:extLst>
        </xdr:cNvPr>
        <xdr:cNvSpPr/>
      </xdr:nvSpPr>
      <xdr:spPr>
        <a:xfrm>
          <a:off x="762001" y="1006292"/>
          <a:ext cx="1008528" cy="381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PS 0150 099 IP121124101201</a:t>
          </a:r>
        </a:p>
      </xdr:txBody>
    </xdr:sp>
    <xdr:clientData/>
  </xdr:twoCellAnchor>
  <xdr:twoCellAnchor>
    <xdr:from>
      <xdr:col>0</xdr:col>
      <xdr:colOff>763681</xdr:colOff>
      <xdr:row>7</xdr:row>
      <xdr:rowOff>61635</xdr:rowOff>
    </xdr:from>
    <xdr:to>
      <xdr:col>0</xdr:col>
      <xdr:colOff>1770529</xdr:colOff>
      <xdr:row>9</xdr:row>
      <xdr:rowOff>80685</xdr:rowOff>
    </xdr:to>
    <xdr:sp macro="" textlink="">
      <xdr:nvSpPr>
        <xdr:cNvPr id="5" name="Dikdörtgen: Köşeleri Yuvarlatılmış 4">
          <a:extLst>
            <a:ext uri="{FF2B5EF4-FFF2-40B4-BE49-F238E27FC236}">
              <a16:creationId xmlns:a16="http://schemas.microsoft.com/office/drawing/2014/main" xmlns="" id="{71B8FE7D-403B-48FC-9570-5CD9D96D67DC}"/>
            </a:ext>
          </a:extLst>
        </xdr:cNvPr>
        <xdr:cNvSpPr/>
      </xdr:nvSpPr>
      <xdr:spPr>
        <a:xfrm>
          <a:off x="763681" y="1395135"/>
          <a:ext cx="1006848" cy="40005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EL 51692 EL121124101201</a:t>
          </a:r>
        </a:p>
      </xdr:txBody>
    </xdr:sp>
    <xdr:clientData/>
  </xdr:twoCellAnchor>
  <xdr:twoCellAnchor>
    <xdr:from>
      <xdr:col>0</xdr:col>
      <xdr:colOff>765362</xdr:colOff>
      <xdr:row>9</xdr:row>
      <xdr:rowOff>88527</xdr:rowOff>
    </xdr:from>
    <xdr:to>
      <xdr:col>0</xdr:col>
      <xdr:colOff>1765487</xdr:colOff>
      <xdr:row>11</xdr:row>
      <xdr:rowOff>88526</xdr:rowOff>
    </xdr:to>
    <xdr:sp macro="" textlink="">
      <xdr:nvSpPr>
        <xdr:cNvPr id="6" name="Dikdörtgen: Köşeleri Yuvarlatılmış 5">
          <a:extLst>
            <a:ext uri="{FF2B5EF4-FFF2-40B4-BE49-F238E27FC236}">
              <a16:creationId xmlns:a16="http://schemas.microsoft.com/office/drawing/2014/main" xmlns="" id="{97BB6596-2003-45B6-925C-2D903BDEDA5D}"/>
            </a:ext>
          </a:extLst>
        </xdr:cNvPr>
        <xdr:cNvSpPr/>
      </xdr:nvSpPr>
      <xdr:spPr>
        <a:xfrm>
          <a:off x="765362" y="1803027"/>
          <a:ext cx="1000125" cy="380999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EL 97000 EL121124101202</a:t>
          </a:r>
        </a:p>
      </xdr:txBody>
    </xdr:sp>
    <xdr:clientData/>
  </xdr:twoCellAnchor>
  <xdr:twoCellAnchor>
    <xdr:from>
      <xdr:col>0</xdr:col>
      <xdr:colOff>765362</xdr:colOff>
      <xdr:row>11</xdr:row>
      <xdr:rowOff>96372</xdr:rowOff>
    </xdr:from>
    <xdr:to>
      <xdr:col>0</xdr:col>
      <xdr:colOff>1770530</xdr:colOff>
      <xdr:row>13</xdr:row>
      <xdr:rowOff>96372</xdr:rowOff>
    </xdr:to>
    <xdr:sp macro="" textlink="">
      <xdr:nvSpPr>
        <xdr:cNvPr id="7" name="Dikdörtgen: Köşeleri Yuvarlatılmış 6">
          <a:extLst>
            <a:ext uri="{FF2B5EF4-FFF2-40B4-BE49-F238E27FC236}">
              <a16:creationId xmlns:a16="http://schemas.microsoft.com/office/drawing/2014/main" xmlns="" id="{6FF1C3DE-6951-4C63-86A3-76C79D79147D}"/>
            </a:ext>
          </a:extLst>
        </xdr:cNvPr>
        <xdr:cNvSpPr/>
      </xdr:nvSpPr>
      <xdr:spPr>
        <a:xfrm>
          <a:off x="765362" y="2191872"/>
          <a:ext cx="1005168" cy="381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EL 00000 EL121124101203</a:t>
          </a:r>
        </a:p>
      </xdr:txBody>
    </xdr:sp>
    <xdr:clientData/>
  </xdr:twoCellAnchor>
  <xdr:twoCellAnchor>
    <xdr:from>
      <xdr:col>0</xdr:col>
      <xdr:colOff>765364</xdr:colOff>
      <xdr:row>13</xdr:row>
      <xdr:rowOff>115425</xdr:rowOff>
    </xdr:from>
    <xdr:to>
      <xdr:col>0</xdr:col>
      <xdr:colOff>1770530</xdr:colOff>
      <xdr:row>15</xdr:row>
      <xdr:rowOff>134474</xdr:rowOff>
    </xdr:to>
    <xdr:sp macro="" textlink="">
      <xdr:nvSpPr>
        <xdr:cNvPr id="8" name="Dikdörtgen: Köşeleri Yuvarlatılmış 7">
          <a:extLst>
            <a:ext uri="{FF2B5EF4-FFF2-40B4-BE49-F238E27FC236}">
              <a16:creationId xmlns:a16="http://schemas.microsoft.com/office/drawing/2014/main" xmlns="" id="{3B4341BB-EA00-49EB-9923-C3A9F9C51AA8}"/>
            </a:ext>
          </a:extLst>
        </xdr:cNvPr>
        <xdr:cNvSpPr/>
      </xdr:nvSpPr>
      <xdr:spPr>
        <a:xfrm>
          <a:off x="765364" y="2591925"/>
          <a:ext cx="1005166" cy="400049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EL 00000 EL121124101203</a:t>
          </a:r>
        </a:p>
      </xdr:txBody>
    </xdr:sp>
    <xdr:clientData/>
  </xdr:twoCellAnchor>
  <xdr:twoCellAnchor>
    <xdr:from>
      <xdr:col>0</xdr:col>
      <xdr:colOff>767043</xdr:colOff>
      <xdr:row>15</xdr:row>
      <xdr:rowOff>140638</xdr:rowOff>
    </xdr:from>
    <xdr:to>
      <xdr:col>0</xdr:col>
      <xdr:colOff>1770529</xdr:colOff>
      <xdr:row>17</xdr:row>
      <xdr:rowOff>159688</xdr:rowOff>
    </xdr:to>
    <xdr:sp macro="" textlink="">
      <xdr:nvSpPr>
        <xdr:cNvPr id="9" name="Dikdörtgen: Köşeleri Yuvarlatılmış 8">
          <a:extLst>
            <a:ext uri="{FF2B5EF4-FFF2-40B4-BE49-F238E27FC236}">
              <a16:creationId xmlns:a16="http://schemas.microsoft.com/office/drawing/2014/main" xmlns="" id="{A6EB7317-9598-4780-BD00-7B0023252DD1}"/>
            </a:ext>
          </a:extLst>
        </xdr:cNvPr>
        <xdr:cNvSpPr/>
      </xdr:nvSpPr>
      <xdr:spPr>
        <a:xfrm>
          <a:off x="767043" y="2998138"/>
          <a:ext cx="1003486" cy="40005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EL 00000 EL121124101203</a:t>
          </a:r>
        </a:p>
      </xdr:txBody>
    </xdr:sp>
    <xdr:clientData/>
  </xdr:twoCellAnchor>
  <xdr:twoCellAnchor>
    <xdr:from>
      <xdr:col>0</xdr:col>
      <xdr:colOff>762000</xdr:colOff>
      <xdr:row>18</xdr:row>
      <xdr:rowOff>76765</xdr:rowOff>
    </xdr:from>
    <xdr:to>
      <xdr:col>0</xdr:col>
      <xdr:colOff>1770529</xdr:colOff>
      <xdr:row>20</xdr:row>
      <xdr:rowOff>86289</xdr:rowOff>
    </xdr:to>
    <xdr:sp macro="" textlink="">
      <xdr:nvSpPr>
        <xdr:cNvPr id="10" name="Dikdörtgen: Köşeleri Yuvarlatılmış 9">
          <a:extLst>
            <a:ext uri="{FF2B5EF4-FFF2-40B4-BE49-F238E27FC236}">
              <a16:creationId xmlns:a16="http://schemas.microsoft.com/office/drawing/2014/main" xmlns="" id="{1867F549-AA9A-47FA-8FA8-6D6AFF9E4CF1}"/>
            </a:ext>
          </a:extLst>
        </xdr:cNvPr>
        <xdr:cNvSpPr/>
      </xdr:nvSpPr>
      <xdr:spPr>
        <a:xfrm>
          <a:off x="762000" y="3505765"/>
          <a:ext cx="1008529" cy="39052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PSB B300 000 IP121124101301</a:t>
          </a:r>
        </a:p>
      </xdr:txBody>
    </xdr:sp>
    <xdr:clientData/>
  </xdr:twoCellAnchor>
  <xdr:twoCellAnchor>
    <xdr:from>
      <xdr:col>0</xdr:col>
      <xdr:colOff>763680</xdr:colOff>
      <xdr:row>20</xdr:row>
      <xdr:rowOff>103659</xdr:rowOff>
    </xdr:from>
    <xdr:to>
      <xdr:col>0</xdr:col>
      <xdr:colOff>1770529</xdr:colOff>
      <xdr:row>22</xdr:row>
      <xdr:rowOff>103659</xdr:rowOff>
    </xdr:to>
    <xdr:sp macro="" textlink="">
      <xdr:nvSpPr>
        <xdr:cNvPr id="11" name="Dikdörtgen: Köşeleri Yuvarlatılmış 10">
          <a:extLst>
            <a:ext uri="{FF2B5EF4-FFF2-40B4-BE49-F238E27FC236}">
              <a16:creationId xmlns:a16="http://schemas.microsoft.com/office/drawing/2014/main" xmlns="" id="{1A4981CD-7FBC-4351-9309-55726C56EACD}"/>
            </a:ext>
          </a:extLst>
        </xdr:cNvPr>
        <xdr:cNvSpPr/>
      </xdr:nvSpPr>
      <xdr:spPr>
        <a:xfrm>
          <a:off x="763680" y="3913659"/>
          <a:ext cx="1006849" cy="381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MARLA PBF 2408 KM121124101301</a:t>
          </a:r>
        </a:p>
      </xdr:txBody>
    </xdr:sp>
    <xdr:clientData/>
  </xdr:twoCellAnchor>
  <xdr:twoCellAnchor>
    <xdr:from>
      <xdr:col>0</xdr:col>
      <xdr:colOff>765362</xdr:colOff>
      <xdr:row>22</xdr:row>
      <xdr:rowOff>111501</xdr:rowOff>
    </xdr:from>
    <xdr:to>
      <xdr:col>0</xdr:col>
      <xdr:colOff>1770530</xdr:colOff>
      <xdr:row>24</xdr:row>
      <xdr:rowOff>111501</xdr:rowOff>
    </xdr:to>
    <xdr:sp macro="" textlink="">
      <xdr:nvSpPr>
        <xdr:cNvPr id="18" name="Dikdörtgen: Köşeleri Yuvarlatılmış 17">
          <a:extLst>
            <a:ext uri="{FF2B5EF4-FFF2-40B4-BE49-F238E27FC236}">
              <a16:creationId xmlns:a16="http://schemas.microsoft.com/office/drawing/2014/main" xmlns="" id="{9943E1E6-4D1B-47E9-A6B5-B602CB40941B}"/>
            </a:ext>
          </a:extLst>
        </xdr:cNvPr>
        <xdr:cNvSpPr/>
      </xdr:nvSpPr>
      <xdr:spPr>
        <a:xfrm>
          <a:off x="765362" y="4302501"/>
          <a:ext cx="1005168" cy="381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CLEARİX PSX LIQ KM121124101302</a:t>
          </a:r>
        </a:p>
      </xdr:txBody>
    </xdr:sp>
    <xdr:clientData/>
  </xdr:twoCellAnchor>
  <xdr:twoCellAnchor>
    <xdr:from>
      <xdr:col>0</xdr:col>
      <xdr:colOff>765362</xdr:colOff>
      <xdr:row>24</xdr:row>
      <xdr:rowOff>119346</xdr:rowOff>
    </xdr:from>
    <xdr:to>
      <xdr:col>0</xdr:col>
      <xdr:colOff>1770529</xdr:colOff>
      <xdr:row>26</xdr:row>
      <xdr:rowOff>119346</xdr:rowOff>
    </xdr:to>
    <xdr:sp macro="" textlink="">
      <xdr:nvSpPr>
        <xdr:cNvPr id="19" name="Dikdörtgen: Köşeleri Yuvarlatılmış 18">
          <a:extLst>
            <a:ext uri="{FF2B5EF4-FFF2-40B4-BE49-F238E27FC236}">
              <a16:creationId xmlns:a16="http://schemas.microsoft.com/office/drawing/2014/main" xmlns="" id="{03FC0F34-D1F1-4D68-A1D0-D448C04B7315}"/>
            </a:ext>
          </a:extLst>
        </xdr:cNvPr>
        <xdr:cNvSpPr/>
      </xdr:nvSpPr>
      <xdr:spPr>
        <a:xfrm>
          <a:off x="765362" y="4691346"/>
          <a:ext cx="1005167" cy="381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CLEARİX PSX LIQ KM121124101303</a:t>
          </a:r>
        </a:p>
      </xdr:txBody>
    </xdr:sp>
    <xdr:clientData/>
  </xdr:twoCellAnchor>
  <xdr:twoCellAnchor>
    <xdr:from>
      <xdr:col>0</xdr:col>
      <xdr:colOff>735106</xdr:colOff>
      <xdr:row>30</xdr:row>
      <xdr:rowOff>161927</xdr:rowOff>
    </xdr:from>
    <xdr:to>
      <xdr:col>0</xdr:col>
      <xdr:colOff>1770529</xdr:colOff>
      <xdr:row>34</xdr:row>
      <xdr:rowOff>89646</xdr:rowOff>
    </xdr:to>
    <xdr:sp macro="" textlink="">
      <xdr:nvSpPr>
        <xdr:cNvPr id="20" name="Dikdörtgen: Köşeleri Yuvarlatılmış 19">
          <a:extLst>
            <a:ext uri="{FF2B5EF4-FFF2-40B4-BE49-F238E27FC236}">
              <a16:creationId xmlns:a16="http://schemas.microsoft.com/office/drawing/2014/main" xmlns="" id="{2110F33F-74D1-4E38-8993-E74867DBDE0C}"/>
            </a:ext>
          </a:extLst>
        </xdr:cNvPr>
        <xdr:cNvSpPr/>
      </xdr:nvSpPr>
      <xdr:spPr>
        <a:xfrm>
          <a:off x="735106" y="5876927"/>
          <a:ext cx="1035423" cy="689719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CORALENE YELLOW BRAWN MD BY121124101401</a:t>
          </a:r>
        </a:p>
      </xdr:txBody>
    </xdr:sp>
    <xdr:clientData/>
  </xdr:twoCellAnchor>
  <xdr:twoCellAnchor>
    <xdr:from>
      <xdr:col>0</xdr:col>
      <xdr:colOff>669551</xdr:colOff>
      <xdr:row>34</xdr:row>
      <xdr:rowOff>112060</xdr:rowOff>
    </xdr:from>
    <xdr:to>
      <xdr:col>0</xdr:col>
      <xdr:colOff>1871382</xdr:colOff>
      <xdr:row>36</xdr:row>
      <xdr:rowOff>112060</xdr:rowOff>
    </xdr:to>
    <xdr:sp macro="" textlink="">
      <xdr:nvSpPr>
        <xdr:cNvPr id="21" name="Dikdörtgen: Köşeleri Yuvarlatılmış 20">
          <a:extLst>
            <a:ext uri="{FF2B5EF4-FFF2-40B4-BE49-F238E27FC236}">
              <a16:creationId xmlns:a16="http://schemas.microsoft.com/office/drawing/2014/main" xmlns="" id="{7E65009C-BB84-46D0-8343-D4CA9EEC4558}"/>
            </a:ext>
          </a:extLst>
        </xdr:cNvPr>
        <xdr:cNvSpPr/>
      </xdr:nvSpPr>
      <xdr:spPr>
        <a:xfrm>
          <a:off x="669551" y="6589060"/>
          <a:ext cx="1201831" cy="381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CORALENE RUBİNE MD BY121124101402</a:t>
          </a:r>
        </a:p>
      </xdr:txBody>
    </xdr:sp>
    <xdr:clientData/>
  </xdr:twoCellAnchor>
  <xdr:twoCellAnchor>
    <xdr:from>
      <xdr:col>0</xdr:col>
      <xdr:colOff>754156</xdr:colOff>
      <xdr:row>26</xdr:row>
      <xdr:rowOff>136715</xdr:rowOff>
    </xdr:from>
    <xdr:to>
      <xdr:col>0</xdr:col>
      <xdr:colOff>1770529</xdr:colOff>
      <xdr:row>28</xdr:row>
      <xdr:rowOff>136715</xdr:rowOff>
    </xdr:to>
    <xdr:sp macro="" textlink="">
      <xdr:nvSpPr>
        <xdr:cNvPr id="22" name="Dikdörtgen: Köşeleri Yuvarlatılmış 21">
          <a:extLst>
            <a:ext uri="{FF2B5EF4-FFF2-40B4-BE49-F238E27FC236}">
              <a16:creationId xmlns:a16="http://schemas.microsoft.com/office/drawing/2014/main" xmlns="" id="{95A1645B-F6BC-42B5-AD1F-ECCFF8DAB1F3}"/>
            </a:ext>
          </a:extLst>
        </xdr:cNvPr>
        <xdr:cNvSpPr/>
      </xdr:nvSpPr>
      <xdr:spPr>
        <a:xfrm>
          <a:off x="754156" y="5089715"/>
          <a:ext cx="1016373" cy="381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RESPES HJ 8000 KM121124101304</a:t>
          </a:r>
        </a:p>
      </xdr:txBody>
    </xdr:sp>
    <xdr:clientData/>
  </xdr:twoCellAnchor>
  <xdr:twoCellAnchor>
    <xdr:from>
      <xdr:col>0</xdr:col>
      <xdr:colOff>755838</xdr:colOff>
      <xdr:row>28</xdr:row>
      <xdr:rowOff>142877</xdr:rowOff>
    </xdr:from>
    <xdr:to>
      <xdr:col>0</xdr:col>
      <xdr:colOff>1770530</xdr:colOff>
      <xdr:row>30</xdr:row>
      <xdr:rowOff>142877</xdr:rowOff>
    </xdr:to>
    <xdr:sp macro="" textlink="">
      <xdr:nvSpPr>
        <xdr:cNvPr id="23" name="Dikdörtgen: Köşeleri Yuvarlatılmış 22">
          <a:extLst>
            <a:ext uri="{FF2B5EF4-FFF2-40B4-BE49-F238E27FC236}">
              <a16:creationId xmlns:a16="http://schemas.microsoft.com/office/drawing/2014/main" xmlns="" id="{F1355953-5F7F-4368-9F30-D37898136DF0}"/>
            </a:ext>
          </a:extLst>
        </xdr:cNvPr>
        <xdr:cNvSpPr/>
      </xdr:nvSpPr>
      <xdr:spPr>
        <a:xfrm>
          <a:off x="755838" y="5476877"/>
          <a:ext cx="1014692" cy="381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MARLA PBF 2408 KM121124101301</a:t>
          </a:r>
        </a:p>
      </xdr:txBody>
    </xdr:sp>
    <xdr:clientData/>
  </xdr:twoCellAnchor>
  <xdr:twoCellAnchor>
    <xdr:from>
      <xdr:col>0</xdr:col>
      <xdr:colOff>667311</xdr:colOff>
      <xdr:row>36</xdr:row>
      <xdr:rowOff>123269</xdr:rowOff>
    </xdr:from>
    <xdr:to>
      <xdr:col>0</xdr:col>
      <xdr:colOff>1871382</xdr:colOff>
      <xdr:row>38</xdr:row>
      <xdr:rowOff>123269</xdr:rowOff>
    </xdr:to>
    <xdr:sp macro="" textlink="">
      <xdr:nvSpPr>
        <xdr:cNvPr id="24" name="Dikdörtgen: Köşeleri Yuvarlatılmış 23">
          <a:extLst>
            <a:ext uri="{FF2B5EF4-FFF2-40B4-BE49-F238E27FC236}">
              <a16:creationId xmlns:a16="http://schemas.microsoft.com/office/drawing/2014/main" xmlns="" id="{9BF62E38-5041-4D9A-9061-2BF9D92D138B}"/>
            </a:ext>
          </a:extLst>
        </xdr:cNvPr>
        <xdr:cNvSpPr/>
      </xdr:nvSpPr>
      <xdr:spPr>
        <a:xfrm>
          <a:off x="667311" y="6981269"/>
          <a:ext cx="1204071" cy="381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CORALENE BLUE MD BY121124101403</a:t>
          </a:r>
        </a:p>
      </xdr:txBody>
    </xdr:sp>
    <xdr:clientData/>
  </xdr:twoCellAnchor>
  <xdr:twoCellAnchor>
    <xdr:from>
      <xdr:col>0</xdr:col>
      <xdr:colOff>674034</xdr:colOff>
      <xdr:row>38</xdr:row>
      <xdr:rowOff>129992</xdr:rowOff>
    </xdr:from>
    <xdr:to>
      <xdr:col>0</xdr:col>
      <xdr:colOff>1882588</xdr:colOff>
      <xdr:row>41</xdr:row>
      <xdr:rowOff>89652</xdr:rowOff>
    </xdr:to>
    <xdr:sp macro="" textlink="">
      <xdr:nvSpPr>
        <xdr:cNvPr id="25" name="Dikdörtgen: Köşeleri Yuvarlatılmış 24">
          <a:extLst>
            <a:ext uri="{FF2B5EF4-FFF2-40B4-BE49-F238E27FC236}">
              <a16:creationId xmlns:a16="http://schemas.microsoft.com/office/drawing/2014/main" xmlns="" id="{989C15D3-E65D-463B-AB0D-2740D9C3B8A7}"/>
            </a:ext>
          </a:extLst>
        </xdr:cNvPr>
        <xdr:cNvSpPr/>
      </xdr:nvSpPr>
      <xdr:spPr>
        <a:xfrm>
          <a:off x="674034" y="7368992"/>
          <a:ext cx="1208554" cy="53116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CLEARİT ANTİSTATİK AK LIQ</a:t>
          </a:r>
          <a:r>
            <a:rPr lang="tr-TR" sz="400"/>
            <a:t> </a:t>
          </a:r>
          <a:r>
            <a:rPr lang="tr-TR" sz="400" kern="1200"/>
            <a:t> </a:t>
          </a:r>
          <a:r>
            <a:rPr lang="tr-TR" sz="800" kern="1200"/>
            <a:t>KM121124101401</a:t>
          </a:r>
          <a:endParaRPr lang="tr-TR" sz="400" kern="1200"/>
        </a:p>
      </xdr:txBody>
    </xdr:sp>
    <xdr:clientData/>
  </xdr:twoCellAnchor>
  <xdr:twoCellAnchor>
    <xdr:from>
      <xdr:col>0</xdr:col>
      <xdr:colOff>672354</xdr:colOff>
      <xdr:row>41</xdr:row>
      <xdr:rowOff>100857</xdr:rowOff>
    </xdr:from>
    <xdr:to>
      <xdr:col>0</xdr:col>
      <xdr:colOff>1882588</xdr:colOff>
      <xdr:row>43</xdr:row>
      <xdr:rowOff>100857</xdr:rowOff>
    </xdr:to>
    <xdr:sp macro="" textlink="">
      <xdr:nvSpPr>
        <xdr:cNvPr id="26" name="Dikdörtgen: Köşeleri Yuvarlatılmış 25">
          <a:extLst>
            <a:ext uri="{FF2B5EF4-FFF2-40B4-BE49-F238E27FC236}">
              <a16:creationId xmlns:a16="http://schemas.microsoft.com/office/drawing/2014/main" xmlns="" id="{3AA53167-828F-4984-BC16-9457EC85A926}"/>
            </a:ext>
          </a:extLst>
        </xdr:cNvPr>
        <xdr:cNvSpPr/>
      </xdr:nvSpPr>
      <xdr:spPr>
        <a:xfrm>
          <a:off x="672354" y="7911357"/>
          <a:ext cx="1210234" cy="381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ASETİK ASİT KM121124101402</a:t>
          </a:r>
        </a:p>
      </xdr:txBody>
    </xdr:sp>
    <xdr:clientData/>
  </xdr:twoCellAnchor>
  <xdr:twoCellAnchor>
    <xdr:from>
      <xdr:col>1</xdr:col>
      <xdr:colOff>392206</xdr:colOff>
      <xdr:row>1</xdr:row>
      <xdr:rowOff>56026</xdr:rowOff>
    </xdr:from>
    <xdr:to>
      <xdr:col>1</xdr:col>
      <xdr:colOff>1658471</xdr:colOff>
      <xdr:row>3</xdr:row>
      <xdr:rowOff>56026</xdr:rowOff>
    </xdr:to>
    <xdr:sp macro="" textlink="">
      <xdr:nvSpPr>
        <xdr:cNvPr id="27" name="Dikdörtgen: Köşeleri Yuvarlatılmış 26">
          <a:extLst>
            <a:ext uri="{FF2B5EF4-FFF2-40B4-BE49-F238E27FC236}">
              <a16:creationId xmlns:a16="http://schemas.microsoft.com/office/drawing/2014/main" xmlns="" id="{2A3E939F-A7DF-45AA-B8C7-40525C895BE5}"/>
            </a:ext>
          </a:extLst>
        </xdr:cNvPr>
        <xdr:cNvSpPr/>
      </xdr:nvSpPr>
      <xdr:spPr>
        <a:xfrm>
          <a:off x="3922059" y="246526"/>
          <a:ext cx="1266265" cy="381000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NPE 1700 098 IP121124101701</a:t>
          </a:r>
        </a:p>
      </xdr:txBody>
    </xdr:sp>
    <xdr:clientData/>
  </xdr:twoCellAnchor>
  <xdr:twoCellAnchor>
    <xdr:from>
      <xdr:col>1</xdr:col>
      <xdr:colOff>392206</xdr:colOff>
      <xdr:row>3</xdr:row>
      <xdr:rowOff>78441</xdr:rowOff>
    </xdr:from>
    <xdr:to>
      <xdr:col>1</xdr:col>
      <xdr:colOff>1658472</xdr:colOff>
      <xdr:row>5</xdr:row>
      <xdr:rowOff>78441</xdr:rowOff>
    </xdr:to>
    <xdr:sp macro="" textlink="">
      <xdr:nvSpPr>
        <xdr:cNvPr id="28" name="Dikdörtgen: Köşeleri Yuvarlatılmış 27">
          <a:extLst>
            <a:ext uri="{FF2B5EF4-FFF2-40B4-BE49-F238E27FC236}">
              <a16:creationId xmlns:a16="http://schemas.microsoft.com/office/drawing/2014/main" xmlns="" id="{4228F4D3-C148-4798-8B2E-3DC29BA28495}"/>
            </a:ext>
          </a:extLst>
        </xdr:cNvPr>
        <xdr:cNvSpPr/>
      </xdr:nvSpPr>
      <xdr:spPr>
        <a:xfrm>
          <a:off x="3922059" y="649941"/>
          <a:ext cx="1266266" cy="381000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TRF 0003 916 IP121124101702</a:t>
          </a:r>
        </a:p>
      </xdr:txBody>
    </xdr:sp>
    <xdr:clientData/>
  </xdr:twoCellAnchor>
  <xdr:twoCellAnchor>
    <xdr:from>
      <xdr:col>1</xdr:col>
      <xdr:colOff>381000</xdr:colOff>
      <xdr:row>5</xdr:row>
      <xdr:rowOff>100850</xdr:rowOff>
    </xdr:from>
    <xdr:to>
      <xdr:col>1</xdr:col>
      <xdr:colOff>1658471</xdr:colOff>
      <xdr:row>7</xdr:row>
      <xdr:rowOff>112058</xdr:rowOff>
    </xdr:to>
    <xdr:sp macro="" textlink="">
      <xdr:nvSpPr>
        <xdr:cNvPr id="29" name="Dikdörtgen: Köşeleri Yuvarlatılmış 28">
          <a:extLst>
            <a:ext uri="{FF2B5EF4-FFF2-40B4-BE49-F238E27FC236}">
              <a16:creationId xmlns:a16="http://schemas.microsoft.com/office/drawing/2014/main" xmlns="" id="{E68EE670-D42A-4A3B-9DCE-709B97519B6E}"/>
            </a:ext>
          </a:extLst>
        </xdr:cNvPr>
        <xdr:cNvSpPr/>
      </xdr:nvSpPr>
      <xdr:spPr>
        <a:xfrm>
          <a:off x="3910853" y="1053350"/>
          <a:ext cx="1277471" cy="39220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NPE 1700 XXX IP121124101703</a:t>
          </a:r>
        </a:p>
      </xdr:txBody>
    </xdr:sp>
    <xdr:clientData/>
  </xdr:twoCellAnchor>
  <xdr:twoCellAnchor>
    <xdr:from>
      <xdr:col>1</xdr:col>
      <xdr:colOff>369796</xdr:colOff>
      <xdr:row>8</xdr:row>
      <xdr:rowOff>145676</xdr:rowOff>
    </xdr:from>
    <xdr:to>
      <xdr:col>1</xdr:col>
      <xdr:colOff>1647267</xdr:colOff>
      <xdr:row>10</xdr:row>
      <xdr:rowOff>156884</xdr:rowOff>
    </xdr:to>
    <xdr:sp macro="" textlink="">
      <xdr:nvSpPr>
        <xdr:cNvPr id="6146" name="Dikdörtgen: Köşeleri Yuvarlatılmış 6145">
          <a:extLst>
            <a:ext uri="{FF2B5EF4-FFF2-40B4-BE49-F238E27FC236}">
              <a16:creationId xmlns:a16="http://schemas.microsoft.com/office/drawing/2014/main" xmlns="" id="{2D2559FD-915D-4ADA-9F56-60386DD04566}"/>
            </a:ext>
          </a:extLst>
        </xdr:cNvPr>
        <xdr:cNvSpPr/>
      </xdr:nvSpPr>
      <xdr:spPr>
        <a:xfrm>
          <a:off x="3899649" y="1669676"/>
          <a:ext cx="1277471" cy="392208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PS B300 419 IP121124101704</a:t>
          </a:r>
        </a:p>
      </xdr:txBody>
    </xdr:sp>
    <xdr:clientData/>
  </xdr:twoCellAnchor>
  <xdr:twoCellAnchor>
    <xdr:from>
      <xdr:col>1</xdr:col>
      <xdr:colOff>354105</xdr:colOff>
      <xdr:row>22</xdr:row>
      <xdr:rowOff>141186</xdr:rowOff>
    </xdr:from>
    <xdr:to>
      <xdr:col>1</xdr:col>
      <xdr:colOff>1631576</xdr:colOff>
      <xdr:row>24</xdr:row>
      <xdr:rowOff>156875</xdr:rowOff>
    </xdr:to>
    <xdr:sp macro="" textlink="">
      <xdr:nvSpPr>
        <xdr:cNvPr id="6147" name="Dikdörtgen: Köşeleri Yuvarlatılmış 6146">
          <a:extLst>
            <a:ext uri="{FF2B5EF4-FFF2-40B4-BE49-F238E27FC236}">
              <a16:creationId xmlns:a16="http://schemas.microsoft.com/office/drawing/2014/main" xmlns="" id="{A6683845-E89A-43F7-A881-E340389DDCD7}"/>
            </a:ext>
          </a:extLst>
        </xdr:cNvPr>
        <xdr:cNvSpPr/>
      </xdr:nvSpPr>
      <xdr:spPr>
        <a:xfrm>
          <a:off x="3883958" y="4332186"/>
          <a:ext cx="1277471" cy="396689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EL 70781 EL121124101503</a:t>
          </a:r>
        </a:p>
      </xdr:txBody>
    </xdr:sp>
    <xdr:clientData/>
  </xdr:twoCellAnchor>
  <xdr:twoCellAnchor>
    <xdr:from>
      <xdr:col>1</xdr:col>
      <xdr:colOff>372032</xdr:colOff>
      <xdr:row>13</xdr:row>
      <xdr:rowOff>35853</xdr:rowOff>
    </xdr:from>
    <xdr:to>
      <xdr:col>1</xdr:col>
      <xdr:colOff>1649503</xdr:colOff>
      <xdr:row>15</xdr:row>
      <xdr:rowOff>33612</xdr:rowOff>
    </xdr:to>
    <xdr:sp macro="" textlink="">
      <xdr:nvSpPr>
        <xdr:cNvPr id="6148" name="Dikdörtgen: Köşeleri Yuvarlatılmış 6147">
          <a:extLst>
            <a:ext uri="{FF2B5EF4-FFF2-40B4-BE49-F238E27FC236}">
              <a16:creationId xmlns:a16="http://schemas.microsoft.com/office/drawing/2014/main" xmlns="" id="{24AC757A-B950-4D0C-8AAF-145B5860678F}"/>
            </a:ext>
          </a:extLst>
        </xdr:cNvPr>
        <xdr:cNvSpPr/>
      </xdr:nvSpPr>
      <xdr:spPr>
        <a:xfrm>
          <a:off x="3901885" y="2512353"/>
          <a:ext cx="1277471" cy="378759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PS B300 099 IP121124101706</a:t>
          </a:r>
        </a:p>
      </xdr:txBody>
    </xdr:sp>
    <xdr:clientData/>
  </xdr:twoCellAnchor>
  <xdr:twoCellAnchor>
    <xdr:from>
      <xdr:col>1</xdr:col>
      <xdr:colOff>367555</xdr:colOff>
      <xdr:row>10</xdr:row>
      <xdr:rowOff>177050</xdr:rowOff>
    </xdr:from>
    <xdr:to>
      <xdr:col>1</xdr:col>
      <xdr:colOff>1645026</xdr:colOff>
      <xdr:row>13</xdr:row>
      <xdr:rowOff>11202</xdr:rowOff>
    </xdr:to>
    <xdr:sp macro="" textlink="">
      <xdr:nvSpPr>
        <xdr:cNvPr id="6149" name="Dikdörtgen: Köşeleri Yuvarlatılmış 6148">
          <a:extLst>
            <a:ext uri="{FF2B5EF4-FFF2-40B4-BE49-F238E27FC236}">
              <a16:creationId xmlns:a16="http://schemas.microsoft.com/office/drawing/2014/main" xmlns="" id="{AE0E8046-07F4-499F-9BF7-90F57B54EC3D}"/>
            </a:ext>
          </a:extLst>
        </xdr:cNvPr>
        <xdr:cNvSpPr/>
      </xdr:nvSpPr>
      <xdr:spPr>
        <a:xfrm>
          <a:off x="3897408" y="2082050"/>
          <a:ext cx="1277471" cy="40565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PS B300 626 IP121124101705</a:t>
          </a:r>
        </a:p>
      </xdr:txBody>
    </xdr:sp>
    <xdr:clientData/>
  </xdr:twoCellAnchor>
  <xdr:twoCellAnchor>
    <xdr:from>
      <xdr:col>1</xdr:col>
      <xdr:colOff>374276</xdr:colOff>
      <xdr:row>16</xdr:row>
      <xdr:rowOff>71720</xdr:rowOff>
    </xdr:from>
    <xdr:to>
      <xdr:col>1</xdr:col>
      <xdr:colOff>1651747</xdr:colOff>
      <xdr:row>18</xdr:row>
      <xdr:rowOff>67238</xdr:rowOff>
    </xdr:to>
    <xdr:sp macro="" textlink="">
      <xdr:nvSpPr>
        <xdr:cNvPr id="6150" name="Dikdörtgen: Köşeleri Yuvarlatılmış 6149">
          <a:extLst>
            <a:ext uri="{FF2B5EF4-FFF2-40B4-BE49-F238E27FC236}">
              <a16:creationId xmlns:a16="http://schemas.microsoft.com/office/drawing/2014/main" xmlns="" id="{22743606-6E6A-4EFE-9D76-54CE8D412956}"/>
            </a:ext>
          </a:extLst>
        </xdr:cNvPr>
        <xdr:cNvSpPr/>
      </xdr:nvSpPr>
      <xdr:spPr>
        <a:xfrm>
          <a:off x="3904129" y="3119720"/>
          <a:ext cx="1277471" cy="37651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PS 0150 443 IP121124101707</a:t>
          </a:r>
        </a:p>
      </xdr:txBody>
    </xdr:sp>
    <xdr:clientData/>
  </xdr:twoCellAnchor>
  <xdr:twoCellAnchor>
    <xdr:from>
      <xdr:col>2</xdr:col>
      <xdr:colOff>705970</xdr:colOff>
      <xdr:row>10</xdr:row>
      <xdr:rowOff>44822</xdr:rowOff>
    </xdr:from>
    <xdr:to>
      <xdr:col>3</xdr:col>
      <xdr:colOff>56028</xdr:colOff>
      <xdr:row>13</xdr:row>
      <xdr:rowOff>168086</xdr:rowOff>
    </xdr:to>
    <xdr:sp macro="" textlink="">
      <xdr:nvSpPr>
        <xdr:cNvPr id="6151" name="Dikdörtgen: Köşeleri Yuvarlatılmış 6150">
          <a:extLst>
            <a:ext uri="{FF2B5EF4-FFF2-40B4-BE49-F238E27FC236}">
              <a16:creationId xmlns:a16="http://schemas.microsoft.com/office/drawing/2014/main" xmlns="" id="{A30DC809-D390-458A-B627-2B23C7BE819F}"/>
            </a:ext>
          </a:extLst>
        </xdr:cNvPr>
        <xdr:cNvSpPr/>
      </xdr:nvSpPr>
      <xdr:spPr>
        <a:xfrm>
          <a:off x="5345205" y="1949822"/>
          <a:ext cx="1669676" cy="694764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1200" kern="1200"/>
            <a:t>NPE 1700 626 IP121124101703</a:t>
          </a:r>
        </a:p>
      </xdr:txBody>
    </xdr:sp>
    <xdr:clientData/>
  </xdr:twoCellAnchor>
  <xdr:twoCellAnchor>
    <xdr:from>
      <xdr:col>2</xdr:col>
      <xdr:colOff>701488</xdr:colOff>
      <xdr:row>2</xdr:row>
      <xdr:rowOff>96367</xdr:rowOff>
    </xdr:from>
    <xdr:to>
      <xdr:col>3</xdr:col>
      <xdr:colOff>56028</xdr:colOff>
      <xdr:row>6</xdr:row>
      <xdr:rowOff>67232</xdr:rowOff>
    </xdr:to>
    <xdr:sp macro="" textlink="">
      <xdr:nvSpPr>
        <xdr:cNvPr id="6152" name="Dikdörtgen: Köşeleri Yuvarlatılmış 6151">
          <a:extLst>
            <a:ext uri="{FF2B5EF4-FFF2-40B4-BE49-F238E27FC236}">
              <a16:creationId xmlns:a16="http://schemas.microsoft.com/office/drawing/2014/main" xmlns="" id="{8714B8CA-2A9F-4EA4-83B5-9248B1721034}"/>
            </a:ext>
          </a:extLst>
        </xdr:cNvPr>
        <xdr:cNvSpPr/>
      </xdr:nvSpPr>
      <xdr:spPr>
        <a:xfrm>
          <a:off x="5340723" y="477367"/>
          <a:ext cx="1674158" cy="732865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1050" kern="1200"/>
            <a:t>NPE1700TRF/SILVER 1056 TEL 1+1          CO12112024111101</a:t>
          </a:r>
        </a:p>
      </xdr:txBody>
    </xdr:sp>
    <xdr:clientData/>
  </xdr:twoCellAnchor>
  <xdr:twoCellAnchor>
    <xdr:from>
      <xdr:col>1</xdr:col>
      <xdr:colOff>372034</xdr:colOff>
      <xdr:row>18</xdr:row>
      <xdr:rowOff>91894</xdr:rowOff>
    </xdr:from>
    <xdr:to>
      <xdr:col>1</xdr:col>
      <xdr:colOff>1649505</xdr:colOff>
      <xdr:row>20</xdr:row>
      <xdr:rowOff>89653</xdr:rowOff>
    </xdr:to>
    <xdr:sp macro="" textlink="">
      <xdr:nvSpPr>
        <xdr:cNvPr id="6153" name="Dikdörtgen: Köşeleri Yuvarlatılmış 6152">
          <a:extLst>
            <a:ext uri="{FF2B5EF4-FFF2-40B4-BE49-F238E27FC236}">
              <a16:creationId xmlns:a16="http://schemas.microsoft.com/office/drawing/2014/main" xmlns="" id="{E10B8E9E-0A63-4A02-AA5E-1636C299A0F6}"/>
            </a:ext>
          </a:extLst>
        </xdr:cNvPr>
        <xdr:cNvSpPr/>
      </xdr:nvSpPr>
      <xdr:spPr>
        <a:xfrm>
          <a:off x="3901887" y="3520894"/>
          <a:ext cx="1277471" cy="378759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EL 51692 EL121124101501</a:t>
          </a:r>
        </a:p>
      </xdr:txBody>
    </xdr:sp>
    <xdr:clientData/>
  </xdr:twoCellAnchor>
  <xdr:twoCellAnchor>
    <xdr:from>
      <xdr:col>1</xdr:col>
      <xdr:colOff>367553</xdr:colOff>
      <xdr:row>20</xdr:row>
      <xdr:rowOff>109812</xdr:rowOff>
    </xdr:from>
    <xdr:to>
      <xdr:col>1</xdr:col>
      <xdr:colOff>1645024</xdr:colOff>
      <xdr:row>22</xdr:row>
      <xdr:rowOff>123258</xdr:rowOff>
    </xdr:to>
    <xdr:sp macro="" textlink="">
      <xdr:nvSpPr>
        <xdr:cNvPr id="6154" name="Dikdörtgen: Köşeleri Yuvarlatılmış 6153">
          <a:extLst>
            <a:ext uri="{FF2B5EF4-FFF2-40B4-BE49-F238E27FC236}">
              <a16:creationId xmlns:a16="http://schemas.microsoft.com/office/drawing/2014/main" xmlns="" id="{A7E8B9F9-173D-4B61-A7CA-ADF5EEF06F4E}"/>
            </a:ext>
          </a:extLst>
        </xdr:cNvPr>
        <xdr:cNvSpPr/>
      </xdr:nvSpPr>
      <xdr:spPr>
        <a:xfrm>
          <a:off x="3897406" y="3919812"/>
          <a:ext cx="1277471" cy="394446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EL 79110 EL121124101502</a:t>
          </a:r>
        </a:p>
      </xdr:txBody>
    </xdr:sp>
    <xdr:clientData/>
  </xdr:twoCellAnchor>
  <xdr:twoCellAnchor>
    <xdr:from>
      <xdr:col>1</xdr:col>
      <xdr:colOff>363069</xdr:colOff>
      <xdr:row>27</xdr:row>
      <xdr:rowOff>15687</xdr:rowOff>
    </xdr:from>
    <xdr:to>
      <xdr:col>1</xdr:col>
      <xdr:colOff>1640540</xdr:colOff>
      <xdr:row>29</xdr:row>
      <xdr:rowOff>11205</xdr:rowOff>
    </xdr:to>
    <xdr:sp macro="" textlink="">
      <xdr:nvSpPr>
        <xdr:cNvPr id="6155" name="Dikdörtgen: Köşeleri Yuvarlatılmış 6154">
          <a:extLst>
            <a:ext uri="{FF2B5EF4-FFF2-40B4-BE49-F238E27FC236}">
              <a16:creationId xmlns:a16="http://schemas.microsoft.com/office/drawing/2014/main" xmlns="" id="{65FF5E77-F813-4E84-8EF5-F0EE06E9D33A}"/>
            </a:ext>
          </a:extLst>
        </xdr:cNvPr>
        <xdr:cNvSpPr/>
      </xdr:nvSpPr>
      <xdr:spPr>
        <a:xfrm>
          <a:off x="3892922" y="5159187"/>
          <a:ext cx="1277471" cy="37651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EL 00000 EL121124101505</a:t>
          </a:r>
        </a:p>
      </xdr:txBody>
    </xdr:sp>
    <xdr:clientData/>
  </xdr:twoCellAnchor>
  <xdr:twoCellAnchor>
    <xdr:from>
      <xdr:col>2</xdr:col>
      <xdr:colOff>701485</xdr:colOff>
      <xdr:row>18</xdr:row>
      <xdr:rowOff>85167</xdr:rowOff>
    </xdr:from>
    <xdr:to>
      <xdr:col>3</xdr:col>
      <xdr:colOff>44822</xdr:colOff>
      <xdr:row>22</xdr:row>
      <xdr:rowOff>56029</xdr:rowOff>
    </xdr:to>
    <xdr:sp macro="" textlink="">
      <xdr:nvSpPr>
        <xdr:cNvPr id="6157" name="Dikdörtgen: Köşeleri Yuvarlatılmış 6156">
          <a:extLst>
            <a:ext uri="{FF2B5EF4-FFF2-40B4-BE49-F238E27FC236}">
              <a16:creationId xmlns:a16="http://schemas.microsoft.com/office/drawing/2014/main" xmlns="" id="{00669FF4-11FA-4E25-8CD1-36F8AE331753}"/>
            </a:ext>
          </a:extLst>
        </xdr:cNvPr>
        <xdr:cNvSpPr/>
      </xdr:nvSpPr>
      <xdr:spPr>
        <a:xfrm>
          <a:off x="5340720" y="3514167"/>
          <a:ext cx="1662955" cy="732862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1200" kern="1200"/>
            <a:t>TRF 0003 518 IP121124101704</a:t>
          </a:r>
        </a:p>
      </xdr:txBody>
    </xdr:sp>
    <xdr:clientData/>
  </xdr:twoCellAnchor>
  <xdr:twoCellAnchor>
    <xdr:from>
      <xdr:col>1</xdr:col>
      <xdr:colOff>360828</xdr:colOff>
      <xdr:row>24</xdr:row>
      <xdr:rowOff>181533</xdr:rowOff>
    </xdr:from>
    <xdr:to>
      <xdr:col>1</xdr:col>
      <xdr:colOff>1638299</xdr:colOff>
      <xdr:row>26</xdr:row>
      <xdr:rowOff>179293</xdr:rowOff>
    </xdr:to>
    <xdr:sp macro="" textlink="">
      <xdr:nvSpPr>
        <xdr:cNvPr id="6158" name="Dikdörtgen: Köşeleri Yuvarlatılmış 6157">
          <a:extLst>
            <a:ext uri="{FF2B5EF4-FFF2-40B4-BE49-F238E27FC236}">
              <a16:creationId xmlns:a16="http://schemas.microsoft.com/office/drawing/2014/main" xmlns="" id="{C12470D7-E35E-4E2D-BB2B-E8DE9FF119FD}"/>
            </a:ext>
          </a:extLst>
        </xdr:cNvPr>
        <xdr:cNvSpPr/>
      </xdr:nvSpPr>
      <xdr:spPr>
        <a:xfrm>
          <a:off x="3890681" y="4753533"/>
          <a:ext cx="1277471" cy="37876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EL 97000 EL121124101504</a:t>
          </a:r>
        </a:p>
      </xdr:txBody>
    </xdr:sp>
    <xdr:clientData/>
  </xdr:twoCellAnchor>
  <xdr:twoCellAnchor>
    <xdr:from>
      <xdr:col>0</xdr:col>
      <xdr:colOff>1769406</xdr:colOff>
      <xdr:row>1</xdr:row>
      <xdr:rowOff>109537</xdr:rowOff>
    </xdr:from>
    <xdr:to>
      <xdr:col>1</xdr:col>
      <xdr:colOff>392206</xdr:colOff>
      <xdr:row>2</xdr:row>
      <xdr:rowOff>56026</xdr:rowOff>
    </xdr:to>
    <xdr:cxnSp macro="">
      <xdr:nvCxnSpPr>
        <xdr:cNvPr id="6160" name="Bağlayıcı: Eğri 6159">
          <a:extLst>
            <a:ext uri="{FF2B5EF4-FFF2-40B4-BE49-F238E27FC236}">
              <a16:creationId xmlns:a16="http://schemas.microsoft.com/office/drawing/2014/main" xmlns="" id="{0ABC549A-DF81-EFF5-2332-1510BF480944}"/>
            </a:ext>
          </a:extLst>
        </xdr:cNvPr>
        <xdr:cNvCxnSpPr>
          <a:stCxn id="2" idx="3"/>
          <a:endCxn id="27" idx="1"/>
        </xdr:cNvCxnSpPr>
      </xdr:nvCxnSpPr>
      <xdr:spPr>
        <a:xfrm>
          <a:off x="1769406" y="300037"/>
          <a:ext cx="942418" cy="136989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1770529</xdr:colOff>
      <xdr:row>2</xdr:row>
      <xdr:rowOff>56026</xdr:rowOff>
    </xdr:from>
    <xdr:to>
      <xdr:col>1</xdr:col>
      <xdr:colOff>392206</xdr:colOff>
      <xdr:row>3</xdr:row>
      <xdr:rowOff>120466</xdr:rowOff>
    </xdr:to>
    <xdr:cxnSp macro="">
      <xdr:nvCxnSpPr>
        <xdr:cNvPr id="6161" name="Bağlayıcı: Eğri 6160">
          <a:extLst>
            <a:ext uri="{FF2B5EF4-FFF2-40B4-BE49-F238E27FC236}">
              <a16:creationId xmlns:a16="http://schemas.microsoft.com/office/drawing/2014/main" xmlns="" id="{93064290-7543-41E8-AE60-F5C9E68FCFD2}"/>
            </a:ext>
          </a:extLst>
        </xdr:cNvPr>
        <xdr:cNvCxnSpPr>
          <a:stCxn id="3" idx="3"/>
          <a:endCxn id="27" idx="1"/>
        </xdr:cNvCxnSpPr>
      </xdr:nvCxnSpPr>
      <xdr:spPr>
        <a:xfrm flipV="1">
          <a:off x="1770529" y="437026"/>
          <a:ext cx="941295" cy="25494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1770529</xdr:colOff>
      <xdr:row>4</xdr:row>
      <xdr:rowOff>78441</xdr:rowOff>
    </xdr:from>
    <xdr:to>
      <xdr:col>1</xdr:col>
      <xdr:colOff>392206</xdr:colOff>
      <xdr:row>6</xdr:row>
      <xdr:rowOff>53792</xdr:rowOff>
    </xdr:to>
    <xdr:cxnSp macro="">
      <xdr:nvCxnSpPr>
        <xdr:cNvPr id="6164" name="Bağlayıcı: Eğri 6163">
          <a:extLst>
            <a:ext uri="{FF2B5EF4-FFF2-40B4-BE49-F238E27FC236}">
              <a16:creationId xmlns:a16="http://schemas.microsoft.com/office/drawing/2014/main" xmlns="" id="{283708F8-167F-41DD-9B50-B1F20C282214}"/>
            </a:ext>
          </a:extLst>
        </xdr:cNvPr>
        <xdr:cNvCxnSpPr>
          <a:stCxn id="4" idx="3"/>
          <a:endCxn id="28" idx="1"/>
        </xdr:cNvCxnSpPr>
      </xdr:nvCxnSpPr>
      <xdr:spPr>
        <a:xfrm flipV="1">
          <a:off x="1770529" y="840441"/>
          <a:ext cx="941295" cy="356351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1638299</xdr:colOff>
      <xdr:row>29</xdr:row>
      <xdr:rowOff>41487</xdr:rowOff>
    </xdr:from>
    <xdr:to>
      <xdr:col>2</xdr:col>
      <xdr:colOff>705969</xdr:colOff>
      <xdr:row>40</xdr:row>
      <xdr:rowOff>23529</xdr:rowOff>
    </xdr:to>
    <xdr:cxnSp macro="">
      <xdr:nvCxnSpPr>
        <xdr:cNvPr id="6165" name="Bağlayıcı: Eğri 6164">
          <a:extLst>
            <a:ext uri="{FF2B5EF4-FFF2-40B4-BE49-F238E27FC236}">
              <a16:creationId xmlns:a16="http://schemas.microsoft.com/office/drawing/2014/main" xmlns="" id="{EB0908B2-C136-4811-B5B0-89C0930F4E36}"/>
            </a:ext>
          </a:extLst>
        </xdr:cNvPr>
        <xdr:cNvCxnSpPr>
          <a:cxnSpLocks/>
          <a:stCxn id="6267" idx="3"/>
          <a:endCxn id="6361" idx="1"/>
        </xdr:cNvCxnSpPr>
      </xdr:nvCxnSpPr>
      <xdr:spPr>
        <a:xfrm flipV="1">
          <a:off x="3957917" y="5565987"/>
          <a:ext cx="1387287" cy="2077542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1645024</xdr:colOff>
      <xdr:row>29</xdr:row>
      <xdr:rowOff>41487</xdr:rowOff>
    </xdr:from>
    <xdr:to>
      <xdr:col>2</xdr:col>
      <xdr:colOff>705969</xdr:colOff>
      <xdr:row>35</xdr:row>
      <xdr:rowOff>150151</xdr:rowOff>
    </xdr:to>
    <xdr:cxnSp macro="">
      <xdr:nvCxnSpPr>
        <xdr:cNvPr id="6166" name="Bağlayıcı: Eğri 6165">
          <a:extLst>
            <a:ext uri="{FF2B5EF4-FFF2-40B4-BE49-F238E27FC236}">
              <a16:creationId xmlns:a16="http://schemas.microsoft.com/office/drawing/2014/main" xmlns="" id="{FB50AE3A-1F7A-401B-8828-FB83717CD2A3}"/>
            </a:ext>
          </a:extLst>
        </xdr:cNvPr>
        <xdr:cNvCxnSpPr>
          <a:cxnSpLocks/>
          <a:stCxn id="6265" idx="3"/>
          <a:endCxn id="6361" idx="1"/>
        </xdr:cNvCxnSpPr>
      </xdr:nvCxnSpPr>
      <xdr:spPr>
        <a:xfrm flipV="1">
          <a:off x="3964642" y="5565987"/>
          <a:ext cx="1380562" cy="1251664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1631576</xdr:colOff>
      <xdr:row>29</xdr:row>
      <xdr:rowOff>41487</xdr:rowOff>
    </xdr:from>
    <xdr:to>
      <xdr:col>2</xdr:col>
      <xdr:colOff>705969</xdr:colOff>
      <xdr:row>37</xdr:row>
      <xdr:rowOff>182647</xdr:rowOff>
    </xdr:to>
    <xdr:cxnSp macro="">
      <xdr:nvCxnSpPr>
        <xdr:cNvPr id="6167" name="Bağlayıcı: Eğri 6166">
          <a:extLst>
            <a:ext uri="{FF2B5EF4-FFF2-40B4-BE49-F238E27FC236}">
              <a16:creationId xmlns:a16="http://schemas.microsoft.com/office/drawing/2014/main" xmlns="" id="{6BAAA38A-BDDC-493A-BA2C-8BB5887C0B67}"/>
            </a:ext>
          </a:extLst>
        </xdr:cNvPr>
        <xdr:cNvCxnSpPr>
          <a:cxnSpLocks/>
          <a:stCxn id="6262" idx="3"/>
          <a:endCxn id="6361" idx="1"/>
        </xdr:cNvCxnSpPr>
      </xdr:nvCxnSpPr>
      <xdr:spPr>
        <a:xfrm flipV="1">
          <a:off x="3951194" y="5565987"/>
          <a:ext cx="1394010" cy="166516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1770529</xdr:colOff>
      <xdr:row>4</xdr:row>
      <xdr:rowOff>78441</xdr:rowOff>
    </xdr:from>
    <xdr:to>
      <xdr:col>1</xdr:col>
      <xdr:colOff>392206</xdr:colOff>
      <xdr:row>16</xdr:row>
      <xdr:rowOff>150163</xdr:rowOff>
    </xdr:to>
    <xdr:cxnSp macro="">
      <xdr:nvCxnSpPr>
        <xdr:cNvPr id="6168" name="Bağlayıcı: Eğri 6167">
          <a:extLst>
            <a:ext uri="{FF2B5EF4-FFF2-40B4-BE49-F238E27FC236}">
              <a16:creationId xmlns:a16="http://schemas.microsoft.com/office/drawing/2014/main" xmlns="" id="{33721774-C433-46F5-805A-2E801138B24B}"/>
            </a:ext>
          </a:extLst>
        </xdr:cNvPr>
        <xdr:cNvCxnSpPr>
          <a:stCxn id="9" idx="3"/>
          <a:endCxn id="28" idx="1"/>
        </xdr:cNvCxnSpPr>
      </xdr:nvCxnSpPr>
      <xdr:spPr>
        <a:xfrm flipV="1">
          <a:off x="1770529" y="840441"/>
          <a:ext cx="941295" cy="2357722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1770530</xdr:colOff>
      <xdr:row>4</xdr:row>
      <xdr:rowOff>78441</xdr:rowOff>
    </xdr:from>
    <xdr:to>
      <xdr:col>1</xdr:col>
      <xdr:colOff>392206</xdr:colOff>
      <xdr:row>14</xdr:row>
      <xdr:rowOff>124950</xdr:rowOff>
    </xdr:to>
    <xdr:cxnSp macro="">
      <xdr:nvCxnSpPr>
        <xdr:cNvPr id="6169" name="Bağlayıcı: Eğri 6168">
          <a:extLst>
            <a:ext uri="{FF2B5EF4-FFF2-40B4-BE49-F238E27FC236}">
              <a16:creationId xmlns:a16="http://schemas.microsoft.com/office/drawing/2014/main" xmlns="" id="{BB5A6020-51A6-42E0-9816-E316EA67C9CB}"/>
            </a:ext>
          </a:extLst>
        </xdr:cNvPr>
        <xdr:cNvCxnSpPr>
          <a:stCxn id="8" idx="3"/>
          <a:endCxn id="28" idx="1"/>
        </xdr:cNvCxnSpPr>
      </xdr:nvCxnSpPr>
      <xdr:spPr>
        <a:xfrm flipV="1">
          <a:off x="1770530" y="840441"/>
          <a:ext cx="941294" cy="195150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1770530</xdr:colOff>
      <xdr:row>4</xdr:row>
      <xdr:rowOff>78441</xdr:rowOff>
    </xdr:from>
    <xdr:to>
      <xdr:col>1</xdr:col>
      <xdr:colOff>392206</xdr:colOff>
      <xdr:row>12</xdr:row>
      <xdr:rowOff>96372</xdr:rowOff>
    </xdr:to>
    <xdr:cxnSp macro="">
      <xdr:nvCxnSpPr>
        <xdr:cNvPr id="6170" name="Bağlayıcı: Eğri 6169">
          <a:extLst>
            <a:ext uri="{FF2B5EF4-FFF2-40B4-BE49-F238E27FC236}">
              <a16:creationId xmlns:a16="http://schemas.microsoft.com/office/drawing/2014/main" xmlns="" id="{50986090-B31E-4C49-B4EE-1E1FD9E1A715}"/>
            </a:ext>
          </a:extLst>
        </xdr:cNvPr>
        <xdr:cNvCxnSpPr>
          <a:stCxn id="7" idx="3"/>
          <a:endCxn id="28" idx="1"/>
        </xdr:cNvCxnSpPr>
      </xdr:nvCxnSpPr>
      <xdr:spPr>
        <a:xfrm flipV="1">
          <a:off x="1770530" y="840441"/>
          <a:ext cx="941294" cy="1541931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1765487</xdr:colOff>
      <xdr:row>4</xdr:row>
      <xdr:rowOff>78441</xdr:rowOff>
    </xdr:from>
    <xdr:to>
      <xdr:col>1</xdr:col>
      <xdr:colOff>392206</xdr:colOff>
      <xdr:row>10</xdr:row>
      <xdr:rowOff>88527</xdr:rowOff>
    </xdr:to>
    <xdr:cxnSp macro="">
      <xdr:nvCxnSpPr>
        <xdr:cNvPr id="6171" name="Bağlayıcı: Eğri 6170">
          <a:extLst>
            <a:ext uri="{FF2B5EF4-FFF2-40B4-BE49-F238E27FC236}">
              <a16:creationId xmlns:a16="http://schemas.microsoft.com/office/drawing/2014/main" xmlns="" id="{77785145-C8ED-458C-8DA9-FF5C7ED9DC41}"/>
            </a:ext>
          </a:extLst>
        </xdr:cNvPr>
        <xdr:cNvCxnSpPr>
          <a:stCxn id="6" idx="3"/>
          <a:endCxn id="28" idx="1"/>
        </xdr:cNvCxnSpPr>
      </xdr:nvCxnSpPr>
      <xdr:spPr>
        <a:xfrm flipV="1">
          <a:off x="1765487" y="840441"/>
          <a:ext cx="946337" cy="1153086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1770529</xdr:colOff>
      <xdr:row>4</xdr:row>
      <xdr:rowOff>78441</xdr:rowOff>
    </xdr:from>
    <xdr:to>
      <xdr:col>1</xdr:col>
      <xdr:colOff>392206</xdr:colOff>
      <xdr:row>8</xdr:row>
      <xdr:rowOff>71160</xdr:rowOff>
    </xdr:to>
    <xdr:cxnSp macro="">
      <xdr:nvCxnSpPr>
        <xdr:cNvPr id="6172" name="Bağlayıcı: Eğri 6171">
          <a:extLst>
            <a:ext uri="{FF2B5EF4-FFF2-40B4-BE49-F238E27FC236}">
              <a16:creationId xmlns:a16="http://schemas.microsoft.com/office/drawing/2014/main" xmlns="" id="{5A02944F-E16B-455C-A0A1-9C2EAB5FE753}"/>
            </a:ext>
          </a:extLst>
        </xdr:cNvPr>
        <xdr:cNvCxnSpPr>
          <a:stCxn id="5" idx="3"/>
          <a:endCxn id="28" idx="1"/>
        </xdr:cNvCxnSpPr>
      </xdr:nvCxnSpPr>
      <xdr:spPr>
        <a:xfrm flipV="1">
          <a:off x="1770529" y="840441"/>
          <a:ext cx="941295" cy="75471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1640540</xdr:colOff>
      <xdr:row>29</xdr:row>
      <xdr:rowOff>41487</xdr:rowOff>
    </xdr:from>
    <xdr:to>
      <xdr:col>2</xdr:col>
      <xdr:colOff>705969</xdr:colOff>
      <xdr:row>42</xdr:row>
      <xdr:rowOff>47062</xdr:rowOff>
    </xdr:to>
    <xdr:cxnSp macro="">
      <xdr:nvCxnSpPr>
        <xdr:cNvPr id="6173" name="Bağlayıcı: Eğri 6172">
          <a:extLst>
            <a:ext uri="{FF2B5EF4-FFF2-40B4-BE49-F238E27FC236}">
              <a16:creationId xmlns:a16="http://schemas.microsoft.com/office/drawing/2014/main" xmlns="" id="{7F00ED56-7E19-4D2B-B06F-7B26AD0DB2FD}"/>
            </a:ext>
          </a:extLst>
        </xdr:cNvPr>
        <xdr:cNvCxnSpPr>
          <a:cxnSpLocks/>
          <a:stCxn id="6266" idx="3"/>
          <a:endCxn id="6361" idx="1"/>
        </xdr:cNvCxnSpPr>
      </xdr:nvCxnSpPr>
      <xdr:spPr>
        <a:xfrm flipV="1">
          <a:off x="3960158" y="5565987"/>
          <a:ext cx="1385046" cy="248207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56028</xdr:colOff>
      <xdr:row>4</xdr:row>
      <xdr:rowOff>81800</xdr:rowOff>
    </xdr:from>
    <xdr:to>
      <xdr:col>3</xdr:col>
      <xdr:colOff>1008529</xdr:colOff>
      <xdr:row>12</xdr:row>
      <xdr:rowOff>168088</xdr:rowOff>
    </xdr:to>
    <xdr:cxnSp macro="">
      <xdr:nvCxnSpPr>
        <xdr:cNvPr id="6174" name="Bağlayıcı: Eğri 6173">
          <a:extLst>
            <a:ext uri="{FF2B5EF4-FFF2-40B4-BE49-F238E27FC236}">
              <a16:creationId xmlns:a16="http://schemas.microsoft.com/office/drawing/2014/main" xmlns="" id="{267437B3-3A2B-47DD-949D-B8A3DE1DD824}"/>
            </a:ext>
          </a:extLst>
        </xdr:cNvPr>
        <xdr:cNvCxnSpPr>
          <a:stCxn id="6152" idx="3"/>
          <a:endCxn id="6400" idx="1"/>
        </xdr:cNvCxnSpPr>
      </xdr:nvCxnSpPr>
      <xdr:spPr>
        <a:xfrm>
          <a:off x="7014881" y="843800"/>
          <a:ext cx="952501" cy="1610288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56028</xdr:colOff>
      <xdr:row>12</xdr:row>
      <xdr:rowOff>11204</xdr:rowOff>
    </xdr:from>
    <xdr:to>
      <xdr:col>3</xdr:col>
      <xdr:colOff>1008529</xdr:colOff>
      <xdr:row>12</xdr:row>
      <xdr:rowOff>168088</xdr:rowOff>
    </xdr:to>
    <xdr:cxnSp macro="">
      <xdr:nvCxnSpPr>
        <xdr:cNvPr id="6175" name="Bağlayıcı: Eğri 6174">
          <a:extLst>
            <a:ext uri="{FF2B5EF4-FFF2-40B4-BE49-F238E27FC236}">
              <a16:creationId xmlns:a16="http://schemas.microsoft.com/office/drawing/2014/main" xmlns="" id="{119A7378-C277-4BDF-98EF-078F46BEF083}"/>
            </a:ext>
          </a:extLst>
        </xdr:cNvPr>
        <xdr:cNvCxnSpPr>
          <a:stCxn id="6151" idx="3"/>
          <a:endCxn id="6400" idx="1"/>
        </xdr:cNvCxnSpPr>
      </xdr:nvCxnSpPr>
      <xdr:spPr>
        <a:xfrm>
          <a:off x="7014881" y="2297204"/>
          <a:ext cx="952501" cy="156884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44823</xdr:colOff>
      <xdr:row>12</xdr:row>
      <xdr:rowOff>168088</xdr:rowOff>
    </xdr:from>
    <xdr:to>
      <xdr:col>3</xdr:col>
      <xdr:colOff>1008529</xdr:colOff>
      <xdr:row>39</xdr:row>
      <xdr:rowOff>59396</xdr:rowOff>
    </xdr:to>
    <xdr:cxnSp macro="">
      <xdr:nvCxnSpPr>
        <xdr:cNvPr id="6176" name="Bağlayıcı: Eğri 6175">
          <a:extLst>
            <a:ext uri="{FF2B5EF4-FFF2-40B4-BE49-F238E27FC236}">
              <a16:creationId xmlns:a16="http://schemas.microsoft.com/office/drawing/2014/main" xmlns="" id="{CDEA4E75-F380-4637-A758-6966C6CB3996}"/>
            </a:ext>
          </a:extLst>
        </xdr:cNvPr>
        <xdr:cNvCxnSpPr>
          <a:stCxn id="6369" idx="3"/>
          <a:endCxn id="6400" idx="1"/>
        </xdr:cNvCxnSpPr>
      </xdr:nvCxnSpPr>
      <xdr:spPr>
        <a:xfrm flipV="1">
          <a:off x="7003676" y="2454088"/>
          <a:ext cx="963706" cy="5034808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44822</xdr:colOff>
      <xdr:row>12</xdr:row>
      <xdr:rowOff>168088</xdr:rowOff>
    </xdr:from>
    <xdr:to>
      <xdr:col>3</xdr:col>
      <xdr:colOff>1008529</xdr:colOff>
      <xdr:row>20</xdr:row>
      <xdr:rowOff>70598</xdr:rowOff>
    </xdr:to>
    <xdr:cxnSp macro="">
      <xdr:nvCxnSpPr>
        <xdr:cNvPr id="6177" name="Bağlayıcı: Eğri 6176">
          <a:extLst>
            <a:ext uri="{FF2B5EF4-FFF2-40B4-BE49-F238E27FC236}">
              <a16:creationId xmlns:a16="http://schemas.microsoft.com/office/drawing/2014/main" xmlns="" id="{C4747FAC-B696-47F4-BAAC-B2E52EA9895F}"/>
            </a:ext>
          </a:extLst>
        </xdr:cNvPr>
        <xdr:cNvCxnSpPr>
          <a:stCxn id="6157" idx="3"/>
          <a:endCxn id="6400" idx="1"/>
        </xdr:cNvCxnSpPr>
      </xdr:nvCxnSpPr>
      <xdr:spPr>
        <a:xfrm flipV="1">
          <a:off x="7003675" y="2454088"/>
          <a:ext cx="963707" cy="142651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49306</xdr:colOff>
      <xdr:row>12</xdr:row>
      <xdr:rowOff>168088</xdr:rowOff>
    </xdr:from>
    <xdr:to>
      <xdr:col>3</xdr:col>
      <xdr:colOff>1008529</xdr:colOff>
      <xdr:row>34</xdr:row>
      <xdr:rowOff>41461</xdr:rowOff>
    </xdr:to>
    <xdr:cxnSp macro="">
      <xdr:nvCxnSpPr>
        <xdr:cNvPr id="6178" name="Bağlayıcı: Eğri 6177">
          <a:extLst>
            <a:ext uri="{FF2B5EF4-FFF2-40B4-BE49-F238E27FC236}">
              <a16:creationId xmlns:a16="http://schemas.microsoft.com/office/drawing/2014/main" xmlns="" id="{C9BAA06E-BCEF-449A-9CBA-CAE0ABDDA269}"/>
            </a:ext>
          </a:extLst>
        </xdr:cNvPr>
        <xdr:cNvCxnSpPr>
          <a:stCxn id="6368" idx="3"/>
          <a:endCxn id="6400" idx="1"/>
        </xdr:cNvCxnSpPr>
      </xdr:nvCxnSpPr>
      <xdr:spPr>
        <a:xfrm flipV="1">
          <a:off x="7008159" y="2454088"/>
          <a:ext cx="959223" cy="4064373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49306</xdr:colOff>
      <xdr:row>12</xdr:row>
      <xdr:rowOff>168088</xdr:rowOff>
    </xdr:from>
    <xdr:to>
      <xdr:col>3</xdr:col>
      <xdr:colOff>1008529</xdr:colOff>
      <xdr:row>29</xdr:row>
      <xdr:rowOff>41487</xdr:rowOff>
    </xdr:to>
    <xdr:cxnSp macro="">
      <xdr:nvCxnSpPr>
        <xdr:cNvPr id="6179" name="Bağlayıcı: Eğri 6178">
          <a:extLst>
            <a:ext uri="{FF2B5EF4-FFF2-40B4-BE49-F238E27FC236}">
              <a16:creationId xmlns:a16="http://schemas.microsoft.com/office/drawing/2014/main" xmlns="" id="{3F9E8081-3138-4690-8FD9-66BC5EC46E60}"/>
            </a:ext>
          </a:extLst>
        </xdr:cNvPr>
        <xdr:cNvCxnSpPr>
          <a:stCxn id="6361" idx="3"/>
          <a:endCxn id="6400" idx="1"/>
        </xdr:cNvCxnSpPr>
      </xdr:nvCxnSpPr>
      <xdr:spPr>
        <a:xfrm flipV="1">
          <a:off x="7008159" y="2454088"/>
          <a:ext cx="959223" cy="311189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1649505</xdr:colOff>
      <xdr:row>29</xdr:row>
      <xdr:rowOff>41487</xdr:rowOff>
    </xdr:from>
    <xdr:to>
      <xdr:col>2</xdr:col>
      <xdr:colOff>705969</xdr:colOff>
      <xdr:row>33</xdr:row>
      <xdr:rowOff>124390</xdr:rowOff>
    </xdr:to>
    <xdr:cxnSp macro="">
      <xdr:nvCxnSpPr>
        <xdr:cNvPr id="6180" name="Bağlayıcı: Eğri 6179">
          <a:extLst>
            <a:ext uri="{FF2B5EF4-FFF2-40B4-BE49-F238E27FC236}">
              <a16:creationId xmlns:a16="http://schemas.microsoft.com/office/drawing/2014/main" xmlns="" id="{FE5BEF17-D848-462C-956B-4A6F54BFA3D0}"/>
            </a:ext>
          </a:extLst>
        </xdr:cNvPr>
        <xdr:cNvCxnSpPr>
          <a:cxnSpLocks/>
          <a:stCxn id="6264" idx="3"/>
          <a:endCxn id="6361" idx="1"/>
        </xdr:cNvCxnSpPr>
      </xdr:nvCxnSpPr>
      <xdr:spPr>
        <a:xfrm flipV="1">
          <a:off x="3969123" y="5565987"/>
          <a:ext cx="1376081" cy="844903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1882588</xdr:colOff>
      <xdr:row>9</xdr:row>
      <xdr:rowOff>151280</xdr:rowOff>
    </xdr:from>
    <xdr:to>
      <xdr:col>1</xdr:col>
      <xdr:colOff>369796</xdr:colOff>
      <xdr:row>42</xdr:row>
      <xdr:rowOff>100857</xdr:rowOff>
    </xdr:to>
    <xdr:cxnSp macro="">
      <xdr:nvCxnSpPr>
        <xdr:cNvPr id="6181" name="Bağlayıcı: Eğri 6180">
          <a:extLst>
            <a:ext uri="{FF2B5EF4-FFF2-40B4-BE49-F238E27FC236}">
              <a16:creationId xmlns:a16="http://schemas.microsoft.com/office/drawing/2014/main" xmlns="" id="{10BBB2D8-9C81-4A98-9E26-E7E20AB8ECE0}"/>
            </a:ext>
          </a:extLst>
        </xdr:cNvPr>
        <xdr:cNvCxnSpPr>
          <a:stCxn id="26" idx="3"/>
          <a:endCxn id="6146" idx="1"/>
        </xdr:cNvCxnSpPr>
      </xdr:nvCxnSpPr>
      <xdr:spPr>
        <a:xfrm flipV="1">
          <a:off x="1882588" y="1865780"/>
          <a:ext cx="806826" cy="623607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1882588</xdr:colOff>
      <xdr:row>9</xdr:row>
      <xdr:rowOff>151280</xdr:rowOff>
    </xdr:from>
    <xdr:to>
      <xdr:col>1</xdr:col>
      <xdr:colOff>369796</xdr:colOff>
      <xdr:row>40</xdr:row>
      <xdr:rowOff>14572</xdr:rowOff>
    </xdr:to>
    <xdr:cxnSp macro="">
      <xdr:nvCxnSpPr>
        <xdr:cNvPr id="6182" name="Bağlayıcı: Eğri 6181">
          <a:extLst>
            <a:ext uri="{FF2B5EF4-FFF2-40B4-BE49-F238E27FC236}">
              <a16:creationId xmlns:a16="http://schemas.microsoft.com/office/drawing/2014/main" xmlns="" id="{B0747B40-40F1-49D4-8818-B4A255C28F8B}"/>
            </a:ext>
          </a:extLst>
        </xdr:cNvPr>
        <xdr:cNvCxnSpPr>
          <a:stCxn id="25" idx="3"/>
          <a:endCxn id="6146" idx="1"/>
        </xdr:cNvCxnSpPr>
      </xdr:nvCxnSpPr>
      <xdr:spPr>
        <a:xfrm flipV="1">
          <a:off x="1882588" y="1865780"/>
          <a:ext cx="806826" cy="5768792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1871382</xdr:colOff>
      <xdr:row>9</xdr:row>
      <xdr:rowOff>151280</xdr:rowOff>
    </xdr:from>
    <xdr:to>
      <xdr:col>1</xdr:col>
      <xdr:colOff>369796</xdr:colOff>
      <xdr:row>37</xdr:row>
      <xdr:rowOff>123269</xdr:rowOff>
    </xdr:to>
    <xdr:cxnSp macro="">
      <xdr:nvCxnSpPr>
        <xdr:cNvPr id="6183" name="Bağlayıcı: Eğri 6182">
          <a:extLst>
            <a:ext uri="{FF2B5EF4-FFF2-40B4-BE49-F238E27FC236}">
              <a16:creationId xmlns:a16="http://schemas.microsoft.com/office/drawing/2014/main" xmlns="" id="{B560DCEB-B983-48A9-9AD9-44DACFF949CF}"/>
            </a:ext>
          </a:extLst>
        </xdr:cNvPr>
        <xdr:cNvCxnSpPr>
          <a:stCxn id="24" idx="3"/>
          <a:endCxn id="6146" idx="1"/>
        </xdr:cNvCxnSpPr>
      </xdr:nvCxnSpPr>
      <xdr:spPr>
        <a:xfrm flipV="1">
          <a:off x="1871382" y="1865780"/>
          <a:ext cx="818032" cy="530598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1871382</xdr:colOff>
      <xdr:row>9</xdr:row>
      <xdr:rowOff>151280</xdr:rowOff>
    </xdr:from>
    <xdr:to>
      <xdr:col>1</xdr:col>
      <xdr:colOff>369796</xdr:colOff>
      <xdr:row>35</xdr:row>
      <xdr:rowOff>112060</xdr:rowOff>
    </xdr:to>
    <xdr:cxnSp macro="">
      <xdr:nvCxnSpPr>
        <xdr:cNvPr id="6184" name="Bağlayıcı: Eğri 6183">
          <a:extLst>
            <a:ext uri="{FF2B5EF4-FFF2-40B4-BE49-F238E27FC236}">
              <a16:creationId xmlns:a16="http://schemas.microsoft.com/office/drawing/2014/main" xmlns="" id="{70BE3FE8-916E-438F-82FB-BB1ACD8E4F38}"/>
            </a:ext>
          </a:extLst>
        </xdr:cNvPr>
        <xdr:cNvCxnSpPr>
          <a:stCxn id="21" idx="3"/>
          <a:endCxn id="6146" idx="1"/>
        </xdr:cNvCxnSpPr>
      </xdr:nvCxnSpPr>
      <xdr:spPr>
        <a:xfrm flipV="1">
          <a:off x="1871382" y="1865780"/>
          <a:ext cx="818032" cy="491378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1770529</xdr:colOff>
      <xdr:row>9</xdr:row>
      <xdr:rowOff>151280</xdr:rowOff>
    </xdr:from>
    <xdr:to>
      <xdr:col>1</xdr:col>
      <xdr:colOff>369796</xdr:colOff>
      <xdr:row>32</xdr:row>
      <xdr:rowOff>125787</xdr:rowOff>
    </xdr:to>
    <xdr:cxnSp macro="">
      <xdr:nvCxnSpPr>
        <xdr:cNvPr id="6185" name="Bağlayıcı: Eğri 6184">
          <a:extLst>
            <a:ext uri="{FF2B5EF4-FFF2-40B4-BE49-F238E27FC236}">
              <a16:creationId xmlns:a16="http://schemas.microsoft.com/office/drawing/2014/main" xmlns="" id="{D204F996-310B-4C03-963E-CE27387C717E}"/>
            </a:ext>
          </a:extLst>
        </xdr:cNvPr>
        <xdr:cNvCxnSpPr>
          <a:stCxn id="20" idx="3"/>
          <a:endCxn id="6146" idx="1"/>
        </xdr:cNvCxnSpPr>
      </xdr:nvCxnSpPr>
      <xdr:spPr>
        <a:xfrm flipV="1">
          <a:off x="1770529" y="1865780"/>
          <a:ext cx="918885" cy="435600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1770530</xdr:colOff>
      <xdr:row>9</xdr:row>
      <xdr:rowOff>151280</xdr:rowOff>
    </xdr:from>
    <xdr:to>
      <xdr:col>1</xdr:col>
      <xdr:colOff>369796</xdr:colOff>
      <xdr:row>29</xdr:row>
      <xdr:rowOff>142877</xdr:rowOff>
    </xdr:to>
    <xdr:cxnSp macro="">
      <xdr:nvCxnSpPr>
        <xdr:cNvPr id="6186" name="Bağlayıcı: Eğri 6185">
          <a:extLst>
            <a:ext uri="{FF2B5EF4-FFF2-40B4-BE49-F238E27FC236}">
              <a16:creationId xmlns:a16="http://schemas.microsoft.com/office/drawing/2014/main" xmlns="" id="{71934B33-6EA6-4296-A886-DF8382A5DB62}"/>
            </a:ext>
          </a:extLst>
        </xdr:cNvPr>
        <xdr:cNvCxnSpPr>
          <a:stCxn id="23" idx="3"/>
          <a:endCxn id="6146" idx="1"/>
        </xdr:cNvCxnSpPr>
      </xdr:nvCxnSpPr>
      <xdr:spPr>
        <a:xfrm flipV="1">
          <a:off x="1770530" y="1865780"/>
          <a:ext cx="918884" cy="380159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1770529</xdr:colOff>
      <xdr:row>9</xdr:row>
      <xdr:rowOff>151280</xdr:rowOff>
    </xdr:from>
    <xdr:to>
      <xdr:col>1</xdr:col>
      <xdr:colOff>369796</xdr:colOff>
      <xdr:row>27</xdr:row>
      <xdr:rowOff>136715</xdr:rowOff>
    </xdr:to>
    <xdr:cxnSp macro="">
      <xdr:nvCxnSpPr>
        <xdr:cNvPr id="6187" name="Bağlayıcı: Eğri 6186">
          <a:extLst>
            <a:ext uri="{FF2B5EF4-FFF2-40B4-BE49-F238E27FC236}">
              <a16:creationId xmlns:a16="http://schemas.microsoft.com/office/drawing/2014/main" xmlns="" id="{F1622BB0-9075-41F8-BE79-8F1C536C8271}"/>
            </a:ext>
          </a:extLst>
        </xdr:cNvPr>
        <xdr:cNvCxnSpPr>
          <a:stCxn id="22" idx="3"/>
          <a:endCxn id="6146" idx="1"/>
        </xdr:cNvCxnSpPr>
      </xdr:nvCxnSpPr>
      <xdr:spPr>
        <a:xfrm flipV="1">
          <a:off x="1770529" y="1865780"/>
          <a:ext cx="918885" cy="341443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1770529</xdr:colOff>
      <xdr:row>9</xdr:row>
      <xdr:rowOff>151280</xdr:rowOff>
    </xdr:from>
    <xdr:to>
      <xdr:col>1</xdr:col>
      <xdr:colOff>369796</xdr:colOff>
      <xdr:row>25</xdr:row>
      <xdr:rowOff>119346</xdr:rowOff>
    </xdr:to>
    <xdr:cxnSp macro="">
      <xdr:nvCxnSpPr>
        <xdr:cNvPr id="6188" name="Bağlayıcı: Eğri 6187">
          <a:extLst>
            <a:ext uri="{FF2B5EF4-FFF2-40B4-BE49-F238E27FC236}">
              <a16:creationId xmlns:a16="http://schemas.microsoft.com/office/drawing/2014/main" xmlns="" id="{064B12AA-DB6B-4EA4-8ACC-BCF97A21B366}"/>
            </a:ext>
          </a:extLst>
        </xdr:cNvPr>
        <xdr:cNvCxnSpPr>
          <a:stCxn id="19" idx="3"/>
          <a:endCxn id="6146" idx="1"/>
        </xdr:cNvCxnSpPr>
      </xdr:nvCxnSpPr>
      <xdr:spPr>
        <a:xfrm flipV="1">
          <a:off x="1770529" y="1865780"/>
          <a:ext cx="918885" cy="3016066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1770530</xdr:colOff>
      <xdr:row>9</xdr:row>
      <xdr:rowOff>151280</xdr:rowOff>
    </xdr:from>
    <xdr:to>
      <xdr:col>1</xdr:col>
      <xdr:colOff>369796</xdr:colOff>
      <xdr:row>23</xdr:row>
      <xdr:rowOff>111501</xdr:rowOff>
    </xdr:to>
    <xdr:cxnSp macro="">
      <xdr:nvCxnSpPr>
        <xdr:cNvPr id="6189" name="Bağlayıcı: Eğri 6188">
          <a:extLst>
            <a:ext uri="{FF2B5EF4-FFF2-40B4-BE49-F238E27FC236}">
              <a16:creationId xmlns:a16="http://schemas.microsoft.com/office/drawing/2014/main" xmlns="" id="{7992301E-2322-4323-A324-99AE0D71205B}"/>
            </a:ext>
          </a:extLst>
        </xdr:cNvPr>
        <xdr:cNvCxnSpPr>
          <a:stCxn id="18" idx="3"/>
          <a:endCxn id="6146" idx="1"/>
        </xdr:cNvCxnSpPr>
      </xdr:nvCxnSpPr>
      <xdr:spPr>
        <a:xfrm flipV="1">
          <a:off x="1770530" y="1865780"/>
          <a:ext cx="918884" cy="2627221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1770529</xdr:colOff>
      <xdr:row>9</xdr:row>
      <xdr:rowOff>151280</xdr:rowOff>
    </xdr:from>
    <xdr:to>
      <xdr:col>1</xdr:col>
      <xdr:colOff>369796</xdr:colOff>
      <xdr:row>21</xdr:row>
      <xdr:rowOff>103659</xdr:rowOff>
    </xdr:to>
    <xdr:cxnSp macro="">
      <xdr:nvCxnSpPr>
        <xdr:cNvPr id="6190" name="Bağlayıcı: Eğri 6189">
          <a:extLst>
            <a:ext uri="{FF2B5EF4-FFF2-40B4-BE49-F238E27FC236}">
              <a16:creationId xmlns:a16="http://schemas.microsoft.com/office/drawing/2014/main" xmlns="" id="{56B25A29-60F1-478A-8E24-4A0BFAC5FB14}"/>
            </a:ext>
          </a:extLst>
        </xdr:cNvPr>
        <xdr:cNvCxnSpPr>
          <a:stCxn id="11" idx="3"/>
          <a:endCxn id="6146" idx="1"/>
        </xdr:cNvCxnSpPr>
      </xdr:nvCxnSpPr>
      <xdr:spPr>
        <a:xfrm flipV="1">
          <a:off x="1770529" y="1865780"/>
          <a:ext cx="918885" cy="223837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1770529</xdr:colOff>
      <xdr:row>9</xdr:row>
      <xdr:rowOff>151280</xdr:rowOff>
    </xdr:from>
    <xdr:to>
      <xdr:col>1</xdr:col>
      <xdr:colOff>369796</xdr:colOff>
      <xdr:row>19</xdr:row>
      <xdr:rowOff>81527</xdr:rowOff>
    </xdr:to>
    <xdr:cxnSp macro="">
      <xdr:nvCxnSpPr>
        <xdr:cNvPr id="6191" name="Bağlayıcı: Eğri 6190">
          <a:extLst>
            <a:ext uri="{FF2B5EF4-FFF2-40B4-BE49-F238E27FC236}">
              <a16:creationId xmlns:a16="http://schemas.microsoft.com/office/drawing/2014/main" xmlns="" id="{DB6171CA-4961-4298-AF8B-C9239B6BE936}"/>
            </a:ext>
          </a:extLst>
        </xdr:cNvPr>
        <xdr:cNvCxnSpPr>
          <a:stCxn id="10" idx="3"/>
          <a:endCxn id="6146" idx="1"/>
        </xdr:cNvCxnSpPr>
      </xdr:nvCxnSpPr>
      <xdr:spPr>
        <a:xfrm flipV="1">
          <a:off x="1770529" y="1865780"/>
          <a:ext cx="918885" cy="183524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354105</xdr:colOff>
      <xdr:row>36</xdr:row>
      <xdr:rowOff>174802</xdr:rowOff>
    </xdr:from>
    <xdr:to>
      <xdr:col>1</xdr:col>
      <xdr:colOff>1631576</xdr:colOff>
      <xdr:row>38</xdr:row>
      <xdr:rowOff>190491</xdr:rowOff>
    </xdr:to>
    <xdr:sp macro="" textlink="">
      <xdr:nvSpPr>
        <xdr:cNvPr id="6262" name="Dikdörtgen: Köşeleri Yuvarlatılmış 6261">
          <a:extLst>
            <a:ext uri="{FF2B5EF4-FFF2-40B4-BE49-F238E27FC236}">
              <a16:creationId xmlns:a16="http://schemas.microsoft.com/office/drawing/2014/main" xmlns="" id="{85593D32-D21C-4107-A7DB-19D6ABB40F2F}"/>
            </a:ext>
          </a:extLst>
        </xdr:cNvPr>
        <xdr:cNvSpPr/>
      </xdr:nvSpPr>
      <xdr:spPr>
        <a:xfrm>
          <a:off x="3883958" y="4175302"/>
          <a:ext cx="1277471" cy="396689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EL 70781 EL121124101503</a:t>
          </a:r>
        </a:p>
      </xdr:txBody>
    </xdr:sp>
    <xdr:clientData/>
  </xdr:twoCellAnchor>
  <xdr:twoCellAnchor>
    <xdr:from>
      <xdr:col>1</xdr:col>
      <xdr:colOff>374276</xdr:colOff>
      <xdr:row>30</xdr:row>
      <xdr:rowOff>105336</xdr:rowOff>
    </xdr:from>
    <xdr:to>
      <xdr:col>1</xdr:col>
      <xdr:colOff>1651747</xdr:colOff>
      <xdr:row>32</xdr:row>
      <xdr:rowOff>100854</xdr:rowOff>
    </xdr:to>
    <xdr:sp macro="" textlink="">
      <xdr:nvSpPr>
        <xdr:cNvPr id="6263" name="Dikdörtgen: Köşeleri Yuvarlatılmış 6262">
          <a:extLst>
            <a:ext uri="{FF2B5EF4-FFF2-40B4-BE49-F238E27FC236}">
              <a16:creationId xmlns:a16="http://schemas.microsoft.com/office/drawing/2014/main" xmlns="" id="{E3BF1CAC-019D-40F2-B71A-7D9842250C64}"/>
            </a:ext>
          </a:extLst>
        </xdr:cNvPr>
        <xdr:cNvSpPr/>
      </xdr:nvSpPr>
      <xdr:spPr>
        <a:xfrm>
          <a:off x="3904129" y="2962836"/>
          <a:ext cx="1277471" cy="37651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PS 0150 443 IP121124101707</a:t>
          </a:r>
        </a:p>
      </xdr:txBody>
    </xdr:sp>
    <xdr:clientData/>
  </xdr:twoCellAnchor>
  <xdr:twoCellAnchor>
    <xdr:from>
      <xdr:col>1</xdr:col>
      <xdr:colOff>372034</xdr:colOff>
      <xdr:row>32</xdr:row>
      <xdr:rowOff>125510</xdr:rowOff>
    </xdr:from>
    <xdr:to>
      <xdr:col>1</xdr:col>
      <xdr:colOff>1649505</xdr:colOff>
      <xdr:row>34</xdr:row>
      <xdr:rowOff>123269</xdr:rowOff>
    </xdr:to>
    <xdr:sp macro="" textlink="">
      <xdr:nvSpPr>
        <xdr:cNvPr id="6264" name="Dikdörtgen: Köşeleri Yuvarlatılmış 6263">
          <a:extLst>
            <a:ext uri="{FF2B5EF4-FFF2-40B4-BE49-F238E27FC236}">
              <a16:creationId xmlns:a16="http://schemas.microsoft.com/office/drawing/2014/main" xmlns="" id="{0A50AE79-EA01-4A3E-B009-5BE4162069B4}"/>
            </a:ext>
          </a:extLst>
        </xdr:cNvPr>
        <xdr:cNvSpPr/>
      </xdr:nvSpPr>
      <xdr:spPr>
        <a:xfrm>
          <a:off x="3901887" y="3364010"/>
          <a:ext cx="1277471" cy="378759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EL 51692 EL121124101501</a:t>
          </a:r>
        </a:p>
      </xdr:txBody>
    </xdr:sp>
    <xdr:clientData/>
  </xdr:twoCellAnchor>
  <xdr:twoCellAnchor>
    <xdr:from>
      <xdr:col>1</xdr:col>
      <xdr:colOff>367553</xdr:colOff>
      <xdr:row>34</xdr:row>
      <xdr:rowOff>143428</xdr:rowOff>
    </xdr:from>
    <xdr:to>
      <xdr:col>1</xdr:col>
      <xdr:colOff>1645024</xdr:colOff>
      <xdr:row>36</xdr:row>
      <xdr:rowOff>156874</xdr:rowOff>
    </xdr:to>
    <xdr:sp macro="" textlink="">
      <xdr:nvSpPr>
        <xdr:cNvPr id="6265" name="Dikdörtgen: Köşeleri Yuvarlatılmış 6264">
          <a:extLst>
            <a:ext uri="{FF2B5EF4-FFF2-40B4-BE49-F238E27FC236}">
              <a16:creationId xmlns:a16="http://schemas.microsoft.com/office/drawing/2014/main" xmlns="" id="{FB2BB41A-2DCB-4046-93F3-107855771070}"/>
            </a:ext>
          </a:extLst>
        </xdr:cNvPr>
        <xdr:cNvSpPr/>
      </xdr:nvSpPr>
      <xdr:spPr>
        <a:xfrm>
          <a:off x="3897406" y="3762928"/>
          <a:ext cx="1277471" cy="394446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EL 79110 EL121124101502</a:t>
          </a:r>
        </a:p>
      </xdr:txBody>
    </xdr:sp>
    <xdr:clientData/>
  </xdr:twoCellAnchor>
  <xdr:twoCellAnchor>
    <xdr:from>
      <xdr:col>1</xdr:col>
      <xdr:colOff>363069</xdr:colOff>
      <xdr:row>41</xdr:row>
      <xdr:rowOff>49303</xdr:rowOff>
    </xdr:from>
    <xdr:to>
      <xdr:col>1</xdr:col>
      <xdr:colOff>1640540</xdr:colOff>
      <xdr:row>43</xdr:row>
      <xdr:rowOff>44821</xdr:rowOff>
    </xdr:to>
    <xdr:sp macro="" textlink="">
      <xdr:nvSpPr>
        <xdr:cNvPr id="6266" name="Dikdörtgen: Köşeleri Yuvarlatılmış 6265">
          <a:extLst>
            <a:ext uri="{FF2B5EF4-FFF2-40B4-BE49-F238E27FC236}">
              <a16:creationId xmlns:a16="http://schemas.microsoft.com/office/drawing/2014/main" xmlns="" id="{749ECBEC-DDA5-4924-BC2D-43497B0DE127}"/>
            </a:ext>
          </a:extLst>
        </xdr:cNvPr>
        <xdr:cNvSpPr/>
      </xdr:nvSpPr>
      <xdr:spPr>
        <a:xfrm>
          <a:off x="3892922" y="5002303"/>
          <a:ext cx="1277471" cy="37651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EL 00000 EL121124101505</a:t>
          </a:r>
        </a:p>
      </xdr:txBody>
    </xdr:sp>
    <xdr:clientData/>
  </xdr:twoCellAnchor>
  <xdr:twoCellAnchor>
    <xdr:from>
      <xdr:col>1</xdr:col>
      <xdr:colOff>360828</xdr:colOff>
      <xdr:row>39</xdr:row>
      <xdr:rowOff>24649</xdr:rowOff>
    </xdr:from>
    <xdr:to>
      <xdr:col>1</xdr:col>
      <xdr:colOff>1638299</xdr:colOff>
      <xdr:row>41</xdr:row>
      <xdr:rowOff>22409</xdr:rowOff>
    </xdr:to>
    <xdr:sp macro="" textlink="">
      <xdr:nvSpPr>
        <xdr:cNvPr id="6267" name="Dikdörtgen: Köşeleri Yuvarlatılmış 6266">
          <a:extLst>
            <a:ext uri="{FF2B5EF4-FFF2-40B4-BE49-F238E27FC236}">
              <a16:creationId xmlns:a16="http://schemas.microsoft.com/office/drawing/2014/main" xmlns="" id="{9E3EE211-3E1A-4DB2-9D30-66A4D3294C80}"/>
            </a:ext>
          </a:extLst>
        </xdr:cNvPr>
        <xdr:cNvSpPr/>
      </xdr:nvSpPr>
      <xdr:spPr>
        <a:xfrm>
          <a:off x="3890681" y="4596649"/>
          <a:ext cx="1277471" cy="37876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EL 97000 EL121124101504</a:t>
          </a:r>
        </a:p>
      </xdr:txBody>
    </xdr:sp>
    <xdr:clientData/>
  </xdr:twoCellAnchor>
  <xdr:twoCellAnchor>
    <xdr:from>
      <xdr:col>1</xdr:col>
      <xdr:colOff>1658471</xdr:colOff>
      <xdr:row>2</xdr:row>
      <xdr:rowOff>56026</xdr:rowOff>
    </xdr:from>
    <xdr:to>
      <xdr:col>2</xdr:col>
      <xdr:colOff>701488</xdr:colOff>
      <xdr:row>4</xdr:row>
      <xdr:rowOff>81800</xdr:rowOff>
    </xdr:to>
    <xdr:cxnSp macro="">
      <xdr:nvCxnSpPr>
        <xdr:cNvPr id="6270" name="Bağlayıcı: Eğri 6269">
          <a:extLst>
            <a:ext uri="{FF2B5EF4-FFF2-40B4-BE49-F238E27FC236}">
              <a16:creationId xmlns:a16="http://schemas.microsoft.com/office/drawing/2014/main" xmlns="" id="{E8B04D58-7603-4146-ACEE-0643B59249EC}"/>
            </a:ext>
          </a:extLst>
        </xdr:cNvPr>
        <xdr:cNvCxnSpPr>
          <a:stCxn id="27" idx="3"/>
          <a:endCxn id="6152" idx="1"/>
        </xdr:cNvCxnSpPr>
      </xdr:nvCxnSpPr>
      <xdr:spPr>
        <a:xfrm>
          <a:off x="3978089" y="437026"/>
          <a:ext cx="1362634" cy="406774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1658472</xdr:colOff>
      <xdr:row>4</xdr:row>
      <xdr:rowOff>78441</xdr:rowOff>
    </xdr:from>
    <xdr:to>
      <xdr:col>2</xdr:col>
      <xdr:colOff>701488</xdr:colOff>
      <xdr:row>4</xdr:row>
      <xdr:rowOff>81800</xdr:rowOff>
    </xdr:to>
    <xdr:cxnSp macro="">
      <xdr:nvCxnSpPr>
        <xdr:cNvPr id="6271" name="Bağlayıcı: Eğri 6270">
          <a:extLst>
            <a:ext uri="{FF2B5EF4-FFF2-40B4-BE49-F238E27FC236}">
              <a16:creationId xmlns:a16="http://schemas.microsoft.com/office/drawing/2014/main" xmlns="" id="{FDA6A681-5BC1-497D-9E25-A5A5CEA2CB70}"/>
            </a:ext>
          </a:extLst>
        </xdr:cNvPr>
        <xdr:cNvCxnSpPr>
          <a:stCxn id="28" idx="3"/>
          <a:endCxn id="6152" idx="1"/>
        </xdr:cNvCxnSpPr>
      </xdr:nvCxnSpPr>
      <xdr:spPr>
        <a:xfrm>
          <a:off x="3978090" y="840441"/>
          <a:ext cx="1362633" cy="3359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1658471</xdr:colOff>
      <xdr:row>4</xdr:row>
      <xdr:rowOff>81800</xdr:rowOff>
    </xdr:from>
    <xdr:to>
      <xdr:col>2</xdr:col>
      <xdr:colOff>701488</xdr:colOff>
      <xdr:row>6</xdr:row>
      <xdr:rowOff>106454</xdr:rowOff>
    </xdr:to>
    <xdr:cxnSp macro="">
      <xdr:nvCxnSpPr>
        <xdr:cNvPr id="6272" name="Bağlayıcı: Eğri 6271">
          <a:extLst>
            <a:ext uri="{FF2B5EF4-FFF2-40B4-BE49-F238E27FC236}">
              <a16:creationId xmlns:a16="http://schemas.microsoft.com/office/drawing/2014/main" xmlns="" id="{77A3A367-D01C-492C-AC5C-6D0C116E91D2}"/>
            </a:ext>
          </a:extLst>
        </xdr:cNvPr>
        <xdr:cNvCxnSpPr>
          <a:stCxn id="29" idx="3"/>
          <a:endCxn id="6152" idx="1"/>
        </xdr:cNvCxnSpPr>
      </xdr:nvCxnSpPr>
      <xdr:spPr>
        <a:xfrm flipV="1">
          <a:off x="3978089" y="843800"/>
          <a:ext cx="1362634" cy="405654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1645026</xdr:colOff>
      <xdr:row>11</xdr:row>
      <xdr:rowOff>189376</xdr:rowOff>
    </xdr:from>
    <xdr:to>
      <xdr:col>2</xdr:col>
      <xdr:colOff>705970</xdr:colOff>
      <xdr:row>12</xdr:row>
      <xdr:rowOff>11204</xdr:rowOff>
    </xdr:to>
    <xdr:cxnSp macro="">
      <xdr:nvCxnSpPr>
        <xdr:cNvPr id="6273" name="Bağlayıcı: Eğri 6272">
          <a:extLst>
            <a:ext uri="{FF2B5EF4-FFF2-40B4-BE49-F238E27FC236}">
              <a16:creationId xmlns:a16="http://schemas.microsoft.com/office/drawing/2014/main" xmlns="" id="{C2B0176A-6F92-45B6-A3FC-994946F4A04C}"/>
            </a:ext>
          </a:extLst>
        </xdr:cNvPr>
        <xdr:cNvCxnSpPr>
          <a:stCxn id="6149" idx="3"/>
          <a:endCxn id="6151" idx="1"/>
        </xdr:cNvCxnSpPr>
      </xdr:nvCxnSpPr>
      <xdr:spPr>
        <a:xfrm>
          <a:off x="3964644" y="2284876"/>
          <a:ext cx="1380561" cy="12328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1647267</xdr:colOff>
      <xdr:row>9</xdr:row>
      <xdr:rowOff>151280</xdr:rowOff>
    </xdr:from>
    <xdr:to>
      <xdr:col>2</xdr:col>
      <xdr:colOff>705970</xdr:colOff>
      <xdr:row>12</xdr:row>
      <xdr:rowOff>11204</xdr:rowOff>
    </xdr:to>
    <xdr:cxnSp macro="">
      <xdr:nvCxnSpPr>
        <xdr:cNvPr id="6274" name="Bağlayıcı: Eğri 6273">
          <a:extLst>
            <a:ext uri="{FF2B5EF4-FFF2-40B4-BE49-F238E27FC236}">
              <a16:creationId xmlns:a16="http://schemas.microsoft.com/office/drawing/2014/main" xmlns="" id="{23AC8F92-251C-44C2-86F7-38E3516AD16C}"/>
            </a:ext>
          </a:extLst>
        </xdr:cNvPr>
        <xdr:cNvCxnSpPr>
          <a:stCxn id="6146" idx="3"/>
          <a:endCxn id="6151" idx="1"/>
        </xdr:cNvCxnSpPr>
      </xdr:nvCxnSpPr>
      <xdr:spPr>
        <a:xfrm>
          <a:off x="3966885" y="1865780"/>
          <a:ext cx="1378320" cy="431424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1649503</xdr:colOff>
      <xdr:row>12</xdr:row>
      <xdr:rowOff>11204</xdr:rowOff>
    </xdr:from>
    <xdr:to>
      <xdr:col>2</xdr:col>
      <xdr:colOff>705970</xdr:colOff>
      <xdr:row>14</xdr:row>
      <xdr:rowOff>34733</xdr:rowOff>
    </xdr:to>
    <xdr:cxnSp macro="">
      <xdr:nvCxnSpPr>
        <xdr:cNvPr id="6275" name="Bağlayıcı: Eğri 6274">
          <a:extLst>
            <a:ext uri="{FF2B5EF4-FFF2-40B4-BE49-F238E27FC236}">
              <a16:creationId xmlns:a16="http://schemas.microsoft.com/office/drawing/2014/main" xmlns="" id="{4EFEC959-02C7-4242-89EC-4E8E884A7255}"/>
            </a:ext>
          </a:extLst>
        </xdr:cNvPr>
        <xdr:cNvCxnSpPr>
          <a:stCxn id="6148" idx="3"/>
          <a:endCxn id="6151" idx="1"/>
        </xdr:cNvCxnSpPr>
      </xdr:nvCxnSpPr>
      <xdr:spPr>
        <a:xfrm flipV="1">
          <a:off x="3969121" y="2297204"/>
          <a:ext cx="1376084" cy="404529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1651747</xdr:colOff>
      <xdr:row>17</xdr:row>
      <xdr:rowOff>69479</xdr:rowOff>
    </xdr:from>
    <xdr:to>
      <xdr:col>2</xdr:col>
      <xdr:colOff>701485</xdr:colOff>
      <xdr:row>20</xdr:row>
      <xdr:rowOff>70598</xdr:rowOff>
    </xdr:to>
    <xdr:cxnSp macro="">
      <xdr:nvCxnSpPr>
        <xdr:cNvPr id="6276" name="Bağlayıcı: Eğri 6275">
          <a:extLst>
            <a:ext uri="{FF2B5EF4-FFF2-40B4-BE49-F238E27FC236}">
              <a16:creationId xmlns:a16="http://schemas.microsoft.com/office/drawing/2014/main" xmlns="" id="{FB3A819B-F7B7-4D4D-86AC-0E6116AD9018}"/>
            </a:ext>
          </a:extLst>
        </xdr:cNvPr>
        <xdr:cNvCxnSpPr>
          <a:stCxn id="6150" idx="3"/>
          <a:endCxn id="6157" idx="1"/>
        </xdr:cNvCxnSpPr>
      </xdr:nvCxnSpPr>
      <xdr:spPr>
        <a:xfrm>
          <a:off x="3971365" y="3307979"/>
          <a:ext cx="1369355" cy="572619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1651747</xdr:colOff>
      <xdr:row>29</xdr:row>
      <xdr:rowOff>41487</xdr:rowOff>
    </xdr:from>
    <xdr:to>
      <xdr:col>2</xdr:col>
      <xdr:colOff>705969</xdr:colOff>
      <xdr:row>31</xdr:row>
      <xdr:rowOff>103095</xdr:rowOff>
    </xdr:to>
    <xdr:cxnSp macro="">
      <xdr:nvCxnSpPr>
        <xdr:cNvPr id="6277" name="Bağlayıcı: Eğri 6276">
          <a:extLst>
            <a:ext uri="{FF2B5EF4-FFF2-40B4-BE49-F238E27FC236}">
              <a16:creationId xmlns:a16="http://schemas.microsoft.com/office/drawing/2014/main" xmlns="" id="{482E946A-F155-4411-9421-949941396550}"/>
            </a:ext>
          </a:extLst>
        </xdr:cNvPr>
        <xdr:cNvCxnSpPr>
          <a:cxnSpLocks/>
          <a:stCxn id="6263" idx="3"/>
          <a:endCxn id="6361" idx="1"/>
        </xdr:cNvCxnSpPr>
      </xdr:nvCxnSpPr>
      <xdr:spPr>
        <a:xfrm flipV="1">
          <a:off x="3971365" y="5565987"/>
          <a:ext cx="1373839" cy="442608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1649505</xdr:colOff>
      <xdr:row>19</xdr:row>
      <xdr:rowOff>90774</xdr:rowOff>
    </xdr:from>
    <xdr:to>
      <xdr:col>2</xdr:col>
      <xdr:colOff>701485</xdr:colOff>
      <xdr:row>20</xdr:row>
      <xdr:rowOff>70598</xdr:rowOff>
    </xdr:to>
    <xdr:cxnSp macro="">
      <xdr:nvCxnSpPr>
        <xdr:cNvPr id="6278" name="Bağlayıcı: Eğri 6277">
          <a:extLst>
            <a:ext uri="{FF2B5EF4-FFF2-40B4-BE49-F238E27FC236}">
              <a16:creationId xmlns:a16="http://schemas.microsoft.com/office/drawing/2014/main" xmlns="" id="{EFBEC797-4E59-41D8-B8CD-BD8FFAD4BBC6}"/>
            </a:ext>
          </a:extLst>
        </xdr:cNvPr>
        <xdr:cNvCxnSpPr>
          <a:stCxn id="6153" idx="3"/>
          <a:endCxn id="6157" idx="1"/>
        </xdr:cNvCxnSpPr>
      </xdr:nvCxnSpPr>
      <xdr:spPr>
        <a:xfrm>
          <a:off x="3969123" y="3710274"/>
          <a:ext cx="1371597" cy="170324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1640540</xdr:colOff>
      <xdr:row>20</xdr:row>
      <xdr:rowOff>70598</xdr:rowOff>
    </xdr:from>
    <xdr:to>
      <xdr:col>2</xdr:col>
      <xdr:colOff>701485</xdr:colOff>
      <xdr:row>28</xdr:row>
      <xdr:rowOff>13446</xdr:rowOff>
    </xdr:to>
    <xdr:cxnSp macro="">
      <xdr:nvCxnSpPr>
        <xdr:cNvPr id="6279" name="Bağlayıcı: Eğri 6278">
          <a:extLst>
            <a:ext uri="{FF2B5EF4-FFF2-40B4-BE49-F238E27FC236}">
              <a16:creationId xmlns:a16="http://schemas.microsoft.com/office/drawing/2014/main" xmlns="" id="{AA34F36B-6CC1-48C4-BEB6-719954A1E4B8}"/>
            </a:ext>
          </a:extLst>
        </xdr:cNvPr>
        <xdr:cNvCxnSpPr>
          <a:stCxn id="6155" idx="3"/>
          <a:endCxn id="6157" idx="1"/>
        </xdr:cNvCxnSpPr>
      </xdr:nvCxnSpPr>
      <xdr:spPr>
        <a:xfrm flipV="1">
          <a:off x="3960158" y="3880598"/>
          <a:ext cx="1380562" cy="1466848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1645024</xdr:colOff>
      <xdr:row>20</xdr:row>
      <xdr:rowOff>70598</xdr:rowOff>
    </xdr:from>
    <xdr:to>
      <xdr:col>2</xdr:col>
      <xdr:colOff>701485</xdr:colOff>
      <xdr:row>21</xdr:row>
      <xdr:rowOff>116535</xdr:rowOff>
    </xdr:to>
    <xdr:cxnSp macro="">
      <xdr:nvCxnSpPr>
        <xdr:cNvPr id="6280" name="Bağlayıcı: Eğri 6279">
          <a:extLst>
            <a:ext uri="{FF2B5EF4-FFF2-40B4-BE49-F238E27FC236}">
              <a16:creationId xmlns:a16="http://schemas.microsoft.com/office/drawing/2014/main" xmlns="" id="{34B7AE95-3ECF-4382-9677-BFE09E69866D}"/>
            </a:ext>
          </a:extLst>
        </xdr:cNvPr>
        <xdr:cNvCxnSpPr>
          <a:stCxn id="6154" idx="3"/>
          <a:endCxn id="6157" idx="1"/>
        </xdr:cNvCxnSpPr>
      </xdr:nvCxnSpPr>
      <xdr:spPr>
        <a:xfrm flipV="1">
          <a:off x="3964642" y="3880598"/>
          <a:ext cx="1376078" cy="236437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1631576</xdr:colOff>
      <xdr:row>20</xdr:row>
      <xdr:rowOff>70598</xdr:rowOff>
    </xdr:from>
    <xdr:to>
      <xdr:col>2</xdr:col>
      <xdr:colOff>701485</xdr:colOff>
      <xdr:row>23</xdr:row>
      <xdr:rowOff>149031</xdr:rowOff>
    </xdr:to>
    <xdr:cxnSp macro="">
      <xdr:nvCxnSpPr>
        <xdr:cNvPr id="6281" name="Bağlayıcı: Eğri 6280">
          <a:extLst>
            <a:ext uri="{FF2B5EF4-FFF2-40B4-BE49-F238E27FC236}">
              <a16:creationId xmlns:a16="http://schemas.microsoft.com/office/drawing/2014/main" xmlns="" id="{331CABFB-BFC5-46FA-9364-12BBB7EE9E77}"/>
            </a:ext>
          </a:extLst>
        </xdr:cNvPr>
        <xdr:cNvCxnSpPr>
          <a:stCxn id="6147" idx="3"/>
          <a:endCxn id="6157" idx="1"/>
        </xdr:cNvCxnSpPr>
      </xdr:nvCxnSpPr>
      <xdr:spPr>
        <a:xfrm flipV="1">
          <a:off x="3951194" y="3880598"/>
          <a:ext cx="1389526" cy="649933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1638299</xdr:colOff>
      <xdr:row>20</xdr:row>
      <xdr:rowOff>70598</xdr:rowOff>
    </xdr:from>
    <xdr:to>
      <xdr:col>2</xdr:col>
      <xdr:colOff>701485</xdr:colOff>
      <xdr:row>25</xdr:row>
      <xdr:rowOff>180413</xdr:rowOff>
    </xdr:to>
    <xdr:cxnSp macro="">
      <xdr:nvCxnSpPr>
        <xdr:cNvPr id="6282" name="Bağlayıcı: Eğri 6281">
          <a:extLst>
            <a:ext uri="{FF2B5EF4-FFF2-40B4-BE49-F238E27FC236}">
              <a16:creationId xmlns:a16="http://schemas.microsoft.com/office/drawing/2014/main" xmlns="" id="{9AFF7CFB-CF3E-4311-B5CD-23F6168EADBB}"/>
            </a:ext>
          </a:extLst>
        </xdr:cNvPr>
        <xdr:cNvCxnSpPr>
          <a:stCxn id="6158" idx="3"/>
          <a:endCxn id="6157" idx="1"/>
        </xdr:cNvCxnSpPr>
      </xdr:nvCxnSpPr>
      <xdr:spPr>
        <a:xfrm flipV="1">
          <a:off x="3957917" y="3880598"/>
          <a:ext cx="1382803" cy="1062315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705969</xdr:colOff>
      <xdr:row>27</xdr:row>
      <xdr:rowOff>56056</xdr:rowOff>
    </xdr:from>
    <xdr:to>
      <xdr:col>3</xdr:col>
      <xdr:colOff>49306</xdr:colOff>
      <xdr:row>31</xdr:row>
      <xdr:rowOff>26918</xdr:rowOff>
    </xdr:to>
    <xdr:sp macro="" textlink="">
      <xdr:nvSpPr>
        <xdr:cNvPr id="6361" name="Dikdörtgen: Köşeleri Yuvarlatılmış 6360">
          <a:extLst>
            <a:ext uri="{FF2B5EF4-FFF2-40B4-BE49-F238E27FC236}">
              <a16:creationId xmlns:a16="http://schemas.microsoft.com/office/drawing/2014/main" xmlns="" id="{E1B529FF-1FF3-4D56-AD93-BE9E76C64CA1}"/>
            </a:ext>
          </a:extLst>
        </xdr:cNvPr>
        <xdr:cNvSpPr/>
      </xdr:nvSpPr>
      <xdr:spPr>
        <a:xfrm>
          <a:off x="5345204" y="5199556"/>
          <a:ext cx="1662955" cy="732862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1200" kern="1200"/>
            <a:t>TRF 0003 518 IP121124101704</a:t>
          </a:r>
        </a:p>
      </xdr:txBody>
    </xdr:sp>
    <xdr:clientData/>
  </xdr:twoCellAnchor>
  <xdr:twoCellAnchor>
    <xdr:from>
      <xdr:col>2</xdr:col>
      <xdr:colOff>705969</xdr:colOff>
      <xdr:row>32</xdr:row>
      <xdr:rowOff>56030</xdr:rowOff>
    </xdr:from>
    <xdr:to>
      <xdr:col>3</xdr:col>
      <xdr:colOff>49306</xdr:colOff>
      <xdr:row>36</xdr:row>
      <xdr:rowOff>26892</xdr:rowOff>
    </xdr:to>
    <xdr:sp macro="" textlink="">
      <xdr:nvSpPr>
        <xdr:cNvPr id="6368" name="Dikdörtgen: Köşeleri Yuvarlatılmış 6367">
          <a:extLst>
            <a:ext uri="{FF2B5EF4-FFF2-40B4-BE49-F238E27FC236}">
              <a16:creationId xmlns:a16="http://schemas.microsoft.com/office/drawing/2014/main" xmlns="" id="{D9F24610-52F9-4562-80A0-16404FC8F499}"/>
            </a:ext>
          </a:extLst>
        </xdr:cNvPr>
        <xdr:cNvSpPr/>
      </xdr:nvSpPr>
      <xdr:spPr>
        <a:xfrm>
          <a:off x="5345204" y="6152030"/>
          <a:ext cx="1662955" cy="73286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1200" kern="1200"/>
            <a:t>RULO 140 SF12112024111201</a:t>
          </a:r>
        </a:p>
      </xdr:txBody>
    </xdr:sp>
    <xdr:clientData/>
  </xdr:twoCellAnchor>
  <xdr:twoCellAnchor>
    <xdr:from>
      <xdr:col>2</xdr:col>
      <xdr:colOff>701486</xdr:colOff>
      <xdr:row>37</xdr:row>
      <xdr:rowOff>73965</xdr:rowOff>
    </xdr:from>
    <xdr:to>
      <xdr:col>3</xdr:col>
      <xdr:colOff>44823</xdr:colOff>
      <xdr:row>41</xdr:row>
      <xdr:rowOff>44827</xdr:rowOff>
    </xdr:to>
    <xdr:sp macro="" textlink="">
      <xdr:nvSpPr>
        <xdr:cNvPr id="6369" name="Dikdörtgen: Köşeleri Yuvarlatılmış 6368">
          <a:extLst>
            <a:ext uri="{FF2B5EF4-FFF2-40B4-BE49-F238E27FC236}">
              <a16:creationId xmlns:a16="http://schemas.microsoft.com/office/drawing/2014/main" xmlns="" id="{0E931928-2DD6-4C69-B41B-5862B4A3DEF2}"/>
            </a:ext>
          </a:extLst>
        </xdr:cNvPr>
        <xdr:cNvSpPr/>
      </xdr:nvSpPr>
      <xdr:spPr>
        <a:xfrm>
          <a:off x="5340721" y="7122465"/>
          <a:ext cx="1662955" cy="73286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1200" kern="1200"/>
            <a:t>ETİKET 65X105 SF12112024111202</a:t>
          </a:r>
        </a:p>
      </xdr:txBody>
    </xdr:sp>
    <xdr:clientData/>
  </xdr:twoCellAnchor>
  <xdr:twoCellAnchor>
    <xdr:from>
      <xdr:col>3</xdr:col>
      <xdr:colOff>1008529</xdr:colOff>
      <xdr:row>10</xdr:row>
      <xdr:rowOff>78441</xdr:rowOff>
    </xdr:from>
    <xdr:to>
      <xdr:col>4</xdr:col>
      <xdr:colOff>593912</xdr:colOff>
      <xdr:row>15</xdr:row>
      <xdr:rowOff>67234</xdr:rowOff>
    </xdr:to>
    <xdr:sp macro="" textlink="">
      <xdr:nvSpPr>
        <xdr:cNvPr id="6400" name="Dikdörtgen: Köşeleri Yuvarlatılmış 6399">
          <a:extLst>
            <a:ext uri="{FF2B5EF4-FFF2-40B4-BE49-F238E27FC236}">
              <a16:creationId xmlns:a16="http://schemas.microsoft.com/office/drawing/2014/main" xmlns="" id="{31DCB088-6EEE-4107-939D-0FC853456558}"/>
            </a:ext>
          </a:extLst>
        </xdr:cNvPr>
        <xdr:cNvSpPr/>
      </xdr:nvSpPr>
      <xdr:spPr>
        <a:xfrm>
          <a:off x="9177617" y="1983441"/>
          <a:ext cx="1905001" cy="941293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1200" kern="1200"/>
            <a:t>1087-A31P9_AROLA-A_M2507Y/2_AROLA    03-1_L8A3    DO121124151101</a:t>
          </a:r>
        </a:p>
      </xdr:txBody>
    </xdr:sp>
    <xdr:clientData/>
  </xdr:twoCellAnchor>
  <xdr:twoCellAnchor>
    <xdr:from>
      <xdr:col>3</xdr:col>
      <xdr:colOff>1138517</xdr:colOff>
      <xdr:row>20</xdr:row>
      <xdr:rowOff>6726</xdr:rowOff>
    </xdr:from>
    <xdr:to>
      <xdr:col>4</xdr:col>
      <xdr:colOff>488574</xdr:colOff>
      <xdr:row>23</xdr:row>
      <xdr:rowOff>129990</xdr:rowOff>
    </xdr:to>
    <xdr:sp macro="" textlink="">
      <xdr:nvSpPr>
        <xdr:cNvPr id="6401" name="Dikdörtgen: Köşeleri Yuvarlatılmış 6400">
          <a:extLst>
            <a:ext uri="{FF2B5EF4-FFF2-40B4-BE49-F238E27FC236}">
              <a16:creationId xmlns:a16="http://schemas.microsoft.com/office/drawing/2014/main" xmlns="" id="{9C9CB0CA-02F8-432F-A615-76186396305E}"/>
            </a:ext>
          </a:extLst>
        </xdr:cNvPr>
        <xdr:cNvSpPr/>
      </xdr:nvSpPr>
      <xdr:spPr>
        <a:xfrm>
          <a:off x="8097370" y="3816726"/>
          <a:ext cx="1669675" cy="69476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1200" kern="1200"/>
            <a:t>Y-AKR 02 KM121124151201</a:t>
          </a:r>
        </a:p>
      </xdr:txBody>
    </xdr:sp>
    <xdr:clientData/>
  </xdr:twoCellAnchor>
  <xdr:twoCellAnchor>
    <xdr:from>
      <xdr:col>3</xdr:col>
      <xdr:colOff>1145241</xdr:colOff>
      <xdr:row>25</xdr:row>
      <xdr:rowOff>35865</xdr:rowOff>
    </xdr:from>
    <xdr:to>
      <xdr:col>4</xdr:col>
      <xdr:colOff>495298</xdr:colOff>
      <xdr:row>28</xdr:row>
      <xdr:rowOff>159129</xdr:rowOff>
    </xdr:to>
    <xdr:sp macro="" textlink="">
      <xdr:nvSpPr>
        <xdr:cNvPr id="6402" name="Dikdörtgen: Köşeleri Yuvarlatılmış 6401">
          <a:extLst>
            <a:ext uri="{FF2B5EF4-FFF2-40B4-BE49-F238E27FC236}">
              <a16:creationId xmlns:a16="http://schemas.microsoft.com/office/drawing/2014/main" xmlns="" id="{28FEC528-2616-49A7-AE67-A0BCBC65C278}"/>
            </a:ext>
          </a:extLst>
        </xdr:cNvPr>
        <xdr:cNvSpPr/>
      </xdr:nvSpPr>
      <xdr:spPr>
        <a:xfrm>
          <a:off x="8104094" y="4798365"/>
          <a:ext cx="1669675" cy="69476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1200" kern="1200"/>
            <a:t>ETİKET 65X105 SF12112024111203</a:t>
          </a:r>
        </a:p>
      </xdr:txBody>
    </xdr:sp>
    <xdr:clientData/>
  </xdr:twoCellAnchor>
  <xdr:twoCellAnchor>
    <xdr:from>
      <xdr:col>3</xdr:col>
      <xdr:colOff>1140759</xdr:colOff>
      <xdr:row>30</xdr:row>
      <xdr:rowOff>8968</xdr:rowOff>
    </xdr:from>
    <xdr:to>
      <xdr:col>4</xdr:col>
      <xdr:colOff>490816</xdr:colOff>
      <xdr:row>33</xdr:row>
      <xdr:rowOff>132232</xdr:rowOff>
    </xdr:to>
    <xdr:sp macro="" textlink="">
      <xdr:nvSpPr>
        <xdr:cNvPr id="6403" name="Dikdörtgen: Köşeleri Yuvarlatılmış 6402">
          <a:extLst>
            <a:ext uri="{FF2B5EF4-FFF2-40B4-BE49-F238E27FC236}">
              <a16:creationId xmlns:a16="http://schemas.microsoft.com/office/drawing/2014/main" xmlns="" id="{EEAAEEC3-9A07-4670-A714-6BC274AD39C0}"/>
            </a:ext>
          </a:extLst>
        </xdr:cNvPr>
        <xdr:cNvSpPr/>
      </xdr:nvSpPr>
      <xdr:spPr>
        <a:xfrm>
          <a:off x="8099612" y="5723968"/>
          <a:ext cx="1669675" cy="69476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1200" kern="1200"/>
            <a:t>RULO 140 SF12112024111204</a:t>
          </a:r>
        </a:p>
      </xdr:txBody>
    </xdr:sp>
    <xdr:clientData/>
  </xdr:twoCellAnchor>
  <xdr:twoCellAnchor>
    <xdr:from>
      <xdr:col>4</xdr:col>
      <xdr:colOff>1113867</xdr:colOff>
      <xdr:row>15</xdr:row>
      <xdr:rowOff>15688</xdr:rowOff>
    </xdr:from>
    <xdr:to>
      <xdr:col>4</xdr:col>
      <xdr:colOff>2924735</xdr:colOff>
      <xdr:row>21</xdr:row>
      <xdr:rowOff>11206</xdr:rowOff>
    </xdr:to>
    <xdr:sp macro="" textlink="">
      <xdr:nvSpPr>
        <xdr:cNvPr id="6404" name="Dikdörtgen: Köşeleri Yuvarlatılmış 6403">
          <a:extLst>
            <a:ext uri="{FF2B5EF4-FFF2-40B4-BE49-F238E27FC236}">
              <a16:creationId xmlns:a16="http://schemas.microsoft.com/office/drawing/2014/main" xmlns="" id="{B0EAB8F8-A900-44F4-A70E-D13B5CCEC3A7}"/>
            </a:ext>
          </a:extLst>
        </xdr:cNvPr>
        <xdr:cNvSpPr/>
      </xdr:nvSpPr>
      <xdr:spPr>
        <a:xfrm>
          <a:off x="10392338" y="2895600"/>
          <a:ext cx="1810868" cy="1138518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1200" kern="1200"/>
            <a:t>1087-A31P9_AROLA-A_M2507Y/2_AROLA   03-1_L8A3_Y228</a:t>
          </a:r>
        </a:p>
        <a:p>
          <a:pPr algn="ctr"/>
          <a:r>
            <a:rPr lang="tr-TR" sz="1200" kern="1200"/>
            <a:t>                                      MAM121124152601</a:t>
          </a:r>
        </a:p>
      </xdr:txBody>
    </xdr:sp>
    <xdr:clientData/>
  </xdr:twoCellAnchor>
  <xdr:twoCellAnchor>
    <xdr:from>
      <xdr:col>4</xdr:col>
      <xdr:colOff>490816</xdr:colOff>
      <xdr:row>18</xdr:row>
      <xdr:rowOff>13447</xdr:rowOff>
    </xdr:from>
    <xdr:to>
      <xdr:col>4</xdr:col>
      <xdr:colOff>1113867</xdr:colOff>
      <xdr:row>31</xdr:row>
      <xdr:rowOff>165850</xdr:rowOff>
    </xdr:to>
    <xdr:cxnSp macro="">
      <xdr:nvCxnSpPr>
        <xdr:cNvPr id="6471" name="Bağlayıcı: Eğri 6470">
          <a:extLst>
            <a:ext uri="{FF2B5EF4-FFF2-40B4-BE49-F238E27FC236}">
              <a16:creationId xmlns:a16="http://schemas.microsoft.com/office/drawing/2014/main" xmlns="" id="{047D336A-1E30-4B7A-8F29-E4856ECFB06E}"/>
            </a:ext>
          </a:extLst>
        </xdr:cNvPr>
        <xdr:cNvCxnSpPr>
          <a:stCxn id="6403" idx="3"/>
          <a:endCxn id="6404" idx="1"/>
        </xdr:cNvCxnSpPr>
      </xdr:nvCxnSpPr>
      <xdr:spPr>
        <a:xfrm flipV="1">
          <a:off x="9769287" y="3464859"/>
          <a:ext cx="623051" cy="2628903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495298</xdr:colOff>
      <xdr:row>18</xdr:row>
      <xdr:rowOff>13447</xdr:rowOff>
    </xdr:from>
    <xdr:to>
      <xdr:col>4</xdr:col>
      <xdr:colOff>1113867</xdr:colOff>
      <xdr:row>27</xdr:row>
      <xdr:rowOff>2247</xdr:rowOff>
    </xdr:to>
    <xdr:cxnSp macro="">
      <xdr:nvCxnSpPr>
        <xdr:cNvPr id="6472" name="Bağlayıcı: Eğri 6471">
          <a:extLst>
            <a:ext uri="{FF2B5EF4-FFF2-40B4-BE49-F238E27FC236}">
              <a16:creationId xmlns:a16="http://schemas.microsoft.com/office/drawing/2014/main" xmlns="" id="{86F6AB66-E615-4963-9A71-2963EF709F51}"/>
            </a:ext>
          </a:extLst>
        </xdr:cNvPr>
        <xdr:cNvCxnSpPr>
          <a:stCxn id="6402" idx="3"/>
          <a:endCxn id="6404" idx="1"/>
        </xdr:cNvCxnSpPr>
      </xdr:nvCxnSpPr>
      <xdr:spPr>
        <a:xfrm flipV="1">
          <a:off x="9773769" y="3464859"/>
          <a:ext cx="618569" cy="170330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488574</xdr:colOff>
      <xdr:row>18</xdr:row>
      <xdr:rowOff>13447</xdr:rowOff>
    </xdr:from>
    <xdr:to>
      <xdr:col>4</xdr:col>
      <xdr:colOff>1113867</xdr:colOff>
      <xdr:row>21</xdr:row>
      <xdr:rowOff>163608</xdr:rowOff>
    </xdr:to>
    <xdr:cxnSp macro="">
      <xdr:nvCxnSpPr>
        <xdr:cNvPr id="6473" name="Bağlayıcı: Eğri 6472">
          <a:extLst>
            <a:ext uri="{FF2B5EF4-FFF2-40B4-BE49-F238E27FC236}">
              <a16:creationId xmlns:a16="http://schemas.microsoft.com/office/drawing/2014/main" xmlns="" id="{804AE826-6F54-4BA4-AC50-D6E22D916E94}"/>
            </a:ext>
          </a:extLst>
        </xdr:cNvPr>
        <xdr:cNvCxnSpPr>
          <a:stCxn id="6401" idx="3"/>
          <a:endCxn id="6404" idx="1"/>
        </xdr:cNvCxnSpPr>
      </xdr:nvCxnSpPr>
      <xdr:spPr>
        <a:xfrm flipV="1">
          <a:off x="9767045" y="3464859"/>
          <a:ext cx="625293" cy="721661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593912</xdr:colOff>
      <xdr:row>12</xdr:row>
      <xdr:rowOff>168088</xdr:rowOff>
    </xdr:from>
    <xdr:to>
      <xdr:col>4</xdr:col>
      <xdr:colOff>1113867</xdr:colOff>
      <xdr:row>18</xdr:row>
      <xdr:rowOff>13447</xdr:rowOff>
    </xdr:to>
    <xdr:cxnSp macro="">
      <xdr:nvCxnSpPr>
        <xdr:cNvPr id="6474" name="Bağlayıcı: Eğri 6473">
          <a:extLst>
            <a:ext uri="{FF2B5EF4-FFF2-40B4-BE49-F238E27FC236}">
              <a16:creationId xmlns:a16="http://schemas.microsoft.com/office/drawing/2014/main" xmlns="" id="{161FB5F2-DB74-4F3A-AB5E-E8A24A4C9CF4}"/>
            </a:ext>
          </a:extLst>
        </xdr:cNvPr>
        <xdr:cNvCxnSpPr>
          <a:stCxn id="6400" idx="3"/>
          <a:endCxn id="6404" idx="1"/>
        </xdr:cNvCxnSpPr>
      </xdr:nvCxnSpPr>
      <xdr:spPr>
        <a:xfrm>
          <a:off x="9872383" y="2476500"/>
          <a:ext cx="519955" cy="98835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252413</xdr:colOff>
      <xdr:row>6</xdr:row>
      <xdr:rowOff>23814</xdr:rowOff>
    </xdr:from>
    <xdr:to>
      <xdr:col>6</xdr:col>
      <xdr:colOff>403613</xdr:colOff>
      <xdr:row>6</xdr:row>
      <xdr:rowOff>175014</xdr:rowOff>
    </xdr:to>
    <xdr:sp macro="" textlink="">
      <xdr:nvSpPr>
        <xdr:cNvPr id="16" name="Dikdörtgen 15">
          <a:extLst>
            <a:ext uri="{FF2B5EF4-FFF2-40B4-BE49-F238E27FC236}">
              <a16:creationId xmlns:a16="http://schemas.microsoft.com/office/drawing/2014/main" xmlns="" id="{FDDADEC5-2CEB-4AF4-B03F-875CB83ACB6A}"/>
            </a:ext>
          </a:extLst>
        </xdr:cNvPr>
        <xdr:cNvSpPr/>
      </xdr:nvSpPr>
      <xdr:spPr>
        <a:xfrm>
          <a:off x="1404938" y="1185864"/>
          <a:ext cx="151200" cy="151200"/>
        </a:xfrm>
        <a:prstGeom prst="rect">
          <a:avLst/>
        </a:prstGeom>
        <a:noFill/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9</xdr:col>
      <xdr:colOff>252414</xdr:colOff>
      <xdr:row>6</xdr:row>
      <xdr:rowOff>23815</xdr:rowOff>
    </xdr:from>
    <xdr:to>
      <xdr:col>9</xdr:col>
      <xdr:colOff>403614</xdr:colOff>
      <xdr:row>6</xdr:row>
      <xdr:rowOff>175015</xdr:rowOff>
    </xdr:to>
    <xdr:sp macro="" textlink="">
      <xdr:nvSpPr>
        <xdr:cNvPr id="17" name="Dikdörtgen 16">
          <a:extLst>
            <a:ext uri="{FF2B5EF4-FFF2-40B4-BE49-F238E27FC236}">
              <a16:creationId xmlns:a16="http://schemas.microsoft.com/office/drawing/2014/main" xmlns="" id="{791FF8D3-99F5-40A6-A09C-4CBC2D726A8F}"/>
            </a:ext>
          </a:extLst>
        </xdr:cNvPr>
        <xdr:cNvSpPr/>
      </xdr:nvSpPr>
      <xdr:spPr>
        <a:xfrm>
          <a:off x="3233739" y="1185865"/>
          <a:ext cx="151200" cy="151200"/>
        </a:xfrm>
        <a:prstGeom prst="rect">
          <a:avLst/>
        </a:prstGeom>
        <a:noFill/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showGridLines="0" zoomScale="87" zoomScaleNormal="87" workbookViewId="0"/>
  </sheetViews>
  <sheetFormatPr defaultRowHeight="14.4" x14ac:dyDescent="0.3"/>
  <cols>
    <col min="1" max="1" width="12.88671875" bestFit="1" customWidth="1"/>
    <col min="2" max="2" width="54.44140625" bestFit="1" customWidth="1"/>
    <col min="3" max="3" width="11.44140625" bestFit="1" customWidth="1"/>
    <col min="4" max="4" width="14.88671875" bestFit="1" customWidth="1"/>
    <col min="5" max="5" width="14.6640625" bestFit="1" customWidth="1"/>
    <col min="6" max="6" width="18" style="14" bestFit="1" customWidth="1"/>
    <col min="7" max="7" width="8.33203125" bestFit="1" customWidth="1"/>
  </cols>
  <sheetData>
    <row r="1" spans="1:7" ht="28.8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3" t="s">
        <v>5</v>
      </c>
      <c r="G1" s="3" t="s">
        <v>6</v>
      </c>
    </row>
    <row r="2" spans="1:7" x14ac:dyDescent="0.3">
      <c r="A2" s="4">
        <v>1</v>
      </c>
      <c r="B2" t="s">
        <v>7</v>
      </c>
      <c r="C2">
        <v>1</v>
      </c>
      <c r="D2" t="s">
        <v>8</v>
      </c>
      <c r="E2" t="s">
        <v>9</v>
      </c>
      <c r="F2" s="14">
        <v>1</v>
      </c>
      <c r="G2" t="s">
        <v>10</v>
      </c>
    </row>
    <row r="3" spans="1:7" x14ac:dyDescent="0.3">
      <c r="A3" s="1">
        <v>2</v>
      </c>
      <c r="B3" t="s">
        <v>11</v>
      </c>
      <c r="C3">
        <v>2</v>
      </c>
      <c r="D3" t="s">
        <v>12</v>
      </c>
      <c r="E3" t="s">
        <v>13</v>
      </c>
      <c r="F3" s="14">
        <v>1</v>
      </c>
      <c r="G3" t="s">
        <v>10</v>
      </c>
    </row>
    <row r="4" spans="1:7" x14ac:dyDescent="0.3">
      <c r="A4" s="7">
        <v>3</v>
      </c>
      <c r="B4" t="s">
        <v>20</v>
      </c>
      <c r="C4">
        <v>3</v>
      </c>
      <c r="D4" t="s">
        <v>25</v>
      </c>
      <c r="E4" t="s">
        <v>13</v>
      </c>
      <c r="F4" s="14" t="s">
        <v>115</v>
      </c>
      <c r="G4" t="s">
        <v>24</v>
      </c>
    </row>
    <row r="5" spans="1:7" x14ac:dyDescent="0.3">
      <c r="A5" s="8">
        <v>4</v>
      </c>
      <c r="B5" t="s">
        <v>31</v>
      </c>
      <c r="C5">
        <v>4</v>
      </c>
      <c r="D5" t="s">
        <v>30</v>
      </c>
      <c r="E5" t="s">
        <v>13</v>
      </c>
      <c r="F5" s="14">
        <v>95.272999999999996</v>
      </c>
      <c r="G5" t="s">
        <v>24</v>
      </c>
    </row>
    <row r="6" spans="1:7" x14ac:dyDescent="0.3">
      <c r="A6" s="9">
        <v>5</v>
      </c>
      <c r="B6" t="s">
        <v>36</v>
      </c>
      <c r="C6">
        <v>5</v>
      </c>
      <c r="D6" t="s">
        <v>30</v>
      </c>
      <c r="E6" t="s">
        <v>13</v>
      </c>
      <c r="F6" s="12">
        <v>0.2</v>
      </c>
      <c r="G6" t="s">
        <v>35</v>
      </c>
    </row>
    <row r="7" spans="1:7" x14ac:dyDescent="0.3">
      <c r="A7" s="11">
        <v>6</v>
      </c>
      <c r="B7" t="s">
        <v>56</v>
      </c>
      <c r="C7">
        <v>6</v>
      </c>
      <c r="D7" t="s">
        <v>30</v>
      </c>
      <c r="E7" t="s">
        <v>13</v>
      </c>
      <c r="F7" s="12">
        <v>1</v>
      </c>
      <c r="G7" t="s">
        <v>35</v>
      </c>
    </row>
    <row r="8" spans="1:7" x14ac:dyDescent="0.3">
      <c r="A8" s="10">
        <v>7</v>
      </c>
      <c r="B8" t="s">
        <v>58</v>
      </c>
      <c r="C8">
        <v>7</v>
      </c>
      <c r="D8" t="s">
        <v>30</v>
      </c>
      <c r="E8" t="s">
        <v>13</v>
      </c>
      <c r="F8" s="12">
        <v>1</v>
      </c>
      <c r="G8" t="s">
        <v>35</v>
      </c>
    </row>
    <row r="9" spans="1:7" x14ac:dyDescent="0.3">
      <c r="A9" s="10">
        <v>8</v>
      </c>
      <c r="B9" t="s">
        <v>59</v>
      </c>
      <c r="C9">
        <v>7</v>
      </c>
      <c r="D9" t="s">
        <v>14</v>
      </c>
      <c r="E9" t="s">
        <v>14</v>
      </c>
      <c r="F9" s="12">
        <v>15</v>
      </c>
    </row>
    <row r="10" spans="1:7" x14ac:dyDescent="0.3">
      <c r="A10" s="11">
        <v>9</v>
      </c>
      <c r="B10" t="s">
        <v>48</v>
      </c>
      <c r="C10">
        <v>6</v>
      </c>
      <c r="D10" t="s">
        <v>15</v>
      </c>
      <c r="E10" t="s">
        <v>16</v>
      </c>
      <c r="F10" s="12">
        <v>0.55000000000000004</v>
      </c>
      <c r="G10" t="s">
        <v>17</v>
      </c>
    </row>
    <row r="11" spans="1:7" x14ac:dyDescent="0.3">
      <c r="A11" s="11">
        <v>10</v>
      </c>
      <c r="B11" t="s">
        <v>49</v>
      </c>
      <c r="C11">
        <v>6</v>
      </c>
      <c r="D11" t="s">
        <v>15</v>
      </c>
      <c r="E11" t="s">
        <v>16</v>
      </c>
      <c r="F11" s="12">
        <v>0.21</v>
      </c>
      <c r="G11" t="s">
        <v>17</v>
      </c>
    </row>
    <row r="12" spans="1:7" x14ac:dyDescent="0.3">
      <c r="A12" s="11">
        <v>11</v>
      </c>
      <c r="B12" t="s">
        <v>50</v>
      </c>
      <c r="C12">
        <v>6</v>
      </c>
      <c r="D12" t="s">
        <v>15</v>
      </c>
      <c r="E12" t="s">
        <v>16</v>
      </c>
      <c r="F12" s="12">
        <v>1.5</v>
      </c>
      <c r="G12" t="s">
        <v>17</v>
      </c>
    </row>
    <row r="13" spans="1:7" x14ac:dyDescent="0.3">
      <c r="A13" s="11">
        <v>12</v>
      </c>
      <c r="B13" t="s">
        <v>51</v>
      </c>
      <c r="C13">
        <v>6</v>
      </c>
      <c r="D13" t="s">
        <v>15</v>
      </c>
      <c r="E13" t="s">
        <v>16</v>
      </c>
      <c r="F13" s="12">
        <v>0.25</v>
      </c>
      <c r="G13" t="s">
        <v>17</v>
      </c>
    </row>
    <row r="14" spans="1:7" x14ac:dyDescent="0.3">
      <c r="A14" s="11">
        <v>13</v>
      </c>
      <c r="B14" t="s">
        <v>52</v>
      </c>
      <c r="C14">
        <v>6</v>
      </c>
      <c r="D14" t="s">
        <v>15</v>
      </c>
      <c r="E14" t="s">
        <v>16</v>
      </c>
      <c r="F14" s="12">
        <v>0.5</v>
      </c>
      <c r="G14" t="s">
        <v>17</v>
      </c>
    </row>
    <row r="15" spans="1:7" x14ac:dyDescent="0.3">
      <c r="A15" s="11">
        <v>14</v>
      </c>
      <c r="B15" t="s">
        <v>53</v>
      </c>
      <c r="C15">
        <v>6</v>
      </c>
      <c r="D15" t="s">
        <v>46</v>
      </c>
      <c r="E15" t="s">
        <v>16</v>
      </c>
      <c r="F15" s="12">
        <v>0.34499999999999997</v>
      </c>
      <c r="G15" t="s">
        <v>47</v>
      </c>
    </row>
    <row r="16" spans="1:7" x14ac:dyDescent="0.3">
      <c r="A16" s="11">
        <v>15</v>
      </c>
      <c r="B16" t="s">
        <v>54</v>
      </c>
      <c r="C16">
        <v>6</v>
      </c>
      <c r="D16" t="s">
        <v>46</v>
      </c>
      <c r="E16" t="s">
        <v>16</v>
      </c>
      <c r="F16" s="12">
        <v>7.6799999999999993E-2</v>
      </c>
      <c r="G16" t="s">
        <v>47</v>
      </c>
    </row>
    <row r="17" spans="1:7" x14ac:dyDescent="0.3">
      <c r="A17" s="11">
        <v>16</v>
      </c>
      <c r="B17" t="s">
        <v>55</v>
      </c>
      <c r="C17">
        <v>6</v>
      </c>
      <c r="D17" t="s">
        <v>46</v>
      </c>
      <c r="E17" t="s">
        <v>16</v>
      </c>
      <c r="F17" s="12">
        <v>0.90890000000000004</v>
      </c>
      <c r="G17" t="s">
        <v>47</v>
      </c>
    </row>
    <row r="18" spans="1:7" x14ac:dyDescent="0.3">
      <c r="A18" s="11">
        <v>17</v>
      </c>
      <c r="B18" t="s">
        <v>57</v>
      </c>
      <c r="C18">
        <v>6</v>
      </c>
      <c r="D18" t="s">
        <v>14</v>
      </c>
      <c r="E18" t="s">
        <v>14</v>
      </c>
      <c r="F18" s="12"/>
    </row>
    <row r="19" spans="1:7" x14ac:dyDescent="0.3">
      <c r="A19" s="11">
        <v>18</v>
      </c>
      <c r="B19" t="s">
        <v>60</v>
      </c>
      <c r="C19">
        <v>6</v>
      </c>
      <c r="D19" t="s">
        <v>15</v>
      </c>
      <c r="E19" t="s">
        <v>16</v>
      </c>
      <c r="F19" s="12">
        <v>1</v>
      </c>
      <c r="G19" t="s">
        <v>17</v>
      </c>
    </row>
    <row r="20" spans="1:7" x14ac:dyDescent="0.3">
      <c r="A20" s="11">
        <v>19</v>
      </c>
      <c r="B20" t="s">
        <v>61</v>
      </c>
      <c r="C20">
        <v>6</v>
      </c>
      <c r="D20" t="s">
        <v>15</v>
      </c>
      <c r="E20" t="s">
        <v>16</v>
      </c>
      <c r="F20" s="12">
        <v>0.3</v>
      </c>
      <c r="G20" t="s">
        <v>17</v>
      </c>
    </row>
    <row r="21" spans="1:7" x14ac:dyDescent="0.3">
      <c r="A21" s="11">
        <v>20</v>
      </c>
      <c r="B21" t="s">
        <v>62</v>
      </c>
      <c r="C21">
        <v>6</v>
      </c>
      <c r="D21" t="s">
        <v>14</v>
      </c>
      <c r="E21" t="s">
        <v>14</v>
      </c>
      <c r="F21" s="12"/>
    </row>
    <row r="22" spans="1:7" x14ac:dyDescent="0.3">
      <c r="A22" s="11">
        <v>21</v>
      </c>
      <c r="B22" t="s">
        <v>63</v>
      </c>
      <c r="C22">
        <v>6</v>
      </c>
      <c r="D22" t="s">
        <v>15</v>
      </c>
      <c r="E22" t="s">
        <v>16</v>
      </c>
      <c r="F22" s="12">
        <v>0.45</v>
      </c>
      <c r="G22" t="s">
        <v>17</v>
      </c>
    </row>
    <row r="23" spans="1:7" x14ac:dyDescent="0.3">
      <c r="A23" s="11">
        <v>22</v>
      </c>
      <c r="B23" t="s">
        <v>64</v>
      </c>
      <c r="C23">
        <v>6</v>
      </c>
      <c r="D23" t="s">
        <v>15</v>
      </c>
      <c r="E23" t="s">
        <v>16</v>
      </c>
      <c r="F23" s="12">
        <v>0.5</v>
      </c>
      <c r="G23" t="s">
        <v>47</v>
      </c>
    </row>
    <row r="24" spans="1:7" x14ac:dyDescent="0.3">
      <c r="A24" s="11">
        <v>23</v>
      </c>
      <c r="B24" t="s">
        <v>65</v>
      </c>
      <c r="C24">
        <v>6</v>
      </c>
      <c r="D24" t="s">
        <v>14</v>
      </c>
      <c r="E24" t="s">
        <v>14</v>
      </c>
      <c r="F24" s="12"/>
    </row>
    <row r="25" spans="1:7" x14ac:dyDescent="0.3">
      <c r="A25" s="9">
        <v>24</v>
      </c>
      <c r="B25" t="s">
        <v>37</v>
      </c>
      <c r="C25">
        <v>5</v>
      </c>
      <c r="D25" t="s">
        <v>30</v>
      </c>
      <c r="E25" t="s">
        <v>13</v>
      </c>
      <c r="F25" s="12">
        <v>0.8</v>
      </c>
      <c r="G25" t="s">
        <v>35</v>
      </c>
    </row>
    <row r="26" spans="1:7" x14ac:dyDescent="0.3">
      <c r="A26" s="11">
        <v>25</v>
      </c>
      <c r="B26" t="s">
        <v>56</v>
      </c>
      <c r="C26">
        <v>6</v>
      </c>
      <c r="D26" t="s">
        <v>30</v>
      </c>
      <c r="E26" t="s">
        <v>13</v>
      </c>
      <c r="F26" s="5">
        <v>1</v>
      </c>
      <c r="G26" t="s">
        <v>35</v>
      </c>
    </row>
    <row r="27" spans="1:7" x14ac:dyDescent="0.3">
      <c r="A27" s="10">
        <v>26</v>
      </c>
      <c r="B27" t="s">
        <v>58</v>
      </c>
      <c r="C27">
        <v>7</v>
      </c>
      <c r="D27" t="s">
        <v>30</v>
      </c>
      <c r="E27" t="s">
        <v>13</v>
      </c>
      <c r="F27" s="5">
        <v>1</v>
      </c>
      <c r="G27" t="s">
        <v>35</v>
      </c>
    </row>
    <row r="28" spans="1:7" x14ac:dyDescent="0.3">
      <c r="A28" s="10">
        <v>27</v>
      </c>
      <c r="B28" t="s">
        <v>59</v>
      </c>
      <c r="C28">
        <v>7</v>
      </c>
      <c r="D28" t="s">
        <v>14</v>
      </c>
      <c r="E28" t="s">
        <v>14</v>
      </c>
      <c r="F28" s="5"/>
    </row>
    <row r="29" spans="1:7" x14ac:dyDescent="0.3">
      <c r="A29" s="11">
        <v>28</v>
      </c>
      <c r="B29" t="s">
        <v>67</v>
      </c>
      <c r="C29">
        <v>6</v>
      </c>
      <c r="D29" t="s">
        <v>15</v>
      </c>
      <c r="E29" t="s">
        <v>16</v>
      </c>
      <c r="F29" s="5">
        <v>0.55000000000000004</v>
      </c>
      <c r="G29" t="s">
        <v>17</v>
      </c>
    </row>
    <row r="30" spans="1:7" x14ac:dyDescent="0.3">
      <c r="A30" s="11">
        <v>29</v>
      </c>
      <c r="B30" t="s">
        <v>49</v>
      </c>
      <c r="C30">
        <v>6</v>
      </c>
      <c r="D30" t="s">
        <v>15</v>
      </c>
      <c r="E30" t="s">
        <v>16</v>
      </c>
      <c r="F30" s="5">
        <v>0.21</v>
      </c>
      <c r="G30" t="s">
        <v>17</v>
      </c>
    </row>
    <row r="31" spans="1:7" x14ac:dyDescent="0.3">
      <c r="A31" s="11">
        <v>30</v>
      </c>
      <c r="B31" t="s">
        <v>68</v>
      </c>
      <c r="C31">
        <v>6</v>
      </c>
      <c r="D31" t="s">
        <v>15</v>
      </c>
      <c r="E31" t="s">
        <v>16</v>
      </c>
      <c r="F31" s="5">
        <v>1</v>
      </c>
      <c r="G31" t="s">
        <v>17</v>
      </c>
    </row>
    <row r="32" spans="1:7" x14ac:dyDescent="0.3">
      <c r="A32" s="11">
        <v>31</v>
      </c>
      <c r="B32" t="s">
        <v>52</v>
      </c>
      <c r="C32">
        <v>6</v>
      </c>
      <c r="D32" t="s">
        <v>15</v>
      </c>
      <c r="E32" t="s">
        <v>16</v>
      </c>
      <c r="F32" s="5">
        <v>0.5</v>
      </c>
      <c r="G32" t="s">
        <v>17</v>
      </c>
    </row>
    <row r="33" spans="1:7" x14ac:dyDescent="0.3">
      <c r="A33" s="11">
        <v>32</v>
      </c>
      <c r="B33" t="s">
        <v>69</v>
      </c>
      <c r="C33">
        <v>6</v>
      </c>
      <c r="D33" t="s">
        <v>46</v>
      </c>
      <c r="E33" t="s">
        <v>16</v>
      </c>
      <c r="F33" s="5">
        <v>1.167E-2</v>
      </c>
      <c r="G33" t="s">
        <v>47</v>
      </c>
    </row>
    <row r="34" spans="1:7" x14ac:dyDescent="0.3">
      <c r="A34" s="11">
        <v>33</v>
      </c>
      <c r="B34" t="s">
        <v>70</v>
      </c>
      <c r="C34">
        <v>6</v>
      </c>
      <c r="D34" t="s">
        <v>46</v>
      </c>
      <c r="E34" t="s">
        <v>16</v>
      </c>
      <c r="F34" s="5">
        <v>6.5599999999999999E-3</v>
      </c>
      <c r="G34" t="s">
        <v>47</v>
      </c>
    </row>
    <row r="35" spans="1:7" x14ac:dyDescent="0.3">
      <c r="A35" s="11">
        <v>34</v>
      </c>
      <c r="B35" t="s">
        <v>71</v>
      </c>
      <c r="C35">
        <v>6</v>
      </c>
      <c r="D35" t="s">
        <v>46</v>
      </c>
      <c r="E35" t="s">
        <v>16</v>
      </c>
      <c r="F35" s="5">
        <v>1.8589999999999999E-2</v>
      </c>
      <c r="G35" t="s">
        <v>47</v>
      </c>
    </row>
    <row r="36" spans="1:7" x14ac:dyDescent="0.3">
      <c r="A36" s="11">
        <v>35</v>
      </c>
      <c r="B36" t="s">
        <v>57</v>
      </c>
      <c r="C36">
        <v>6</v>
      </c>
      <c r="D36" t="s">
        <v>14</v>
      </c>
      <c r="E36" t="s">
        <v>14</v>
      </c>
      <c r="F36"/>
    </row>
    <row r="37" spans="1:7" x14ac:dyDescent="0.3">
      <c r="A37" s="11">
        <v>36</v>
      </c>
      <c r="B37" t="s">
        <v>63</v>
      </c>
      <c r="C37">
        <v>6</v>
      </c>
      <c r="D37" t="s">
        <v>15</v>
      </c>
      <c r="E37" t="s">
        <v>16</v>
      </c>
      <c r="F37" s="5">
        <v>0.45</v>
      </c>
      <c r="G37" t="s">
        <v>17</v>
      </c>
    </row>
    <row r="38" spans="1:7" x14ac:dyDescent="0.3">
      <c r="A38" s="11">
        <v>37</v>
      </c>
      <c r="B38" t="s">
        <v>64</v>
      </c>
      <c r="C38">
        <v>6</v>
      </c>
      <c r="D38" t="s">
        <v>15</v>
      </c>
      <c r="E38" t="s">
        <v>16</v>
      </c>
      <c r="F38" s="5">
        <v>0.5</v>
      </c>
      <c r="G38" t="s">
        <v>47</v>
      </c>
    </row>
    <row r="39" spans="1:7" x14ac:dyDescent="0.3">
      <c r="A39" s="11">
        <v>38</v>
      </c>
      <c r="B39" t="s">
        <v>65</v>
      </c>
      <c r="C39">
        <v>6</v>
      </c>
      <c r="D39" t="s">
        <v>14</v>
      </c>
      <c r="E39" t="s">
        <v>14</v>
      </c>
      <c r="F39" s="12"/>
    </row>
    <row r="40" spans="1:7" x14ac:dyDescent="0.3">
      <c r="A40" s="9">
        <v>39</v>
      </c>
      <c r="B40" t="s">
        <v>38</v>
      </c>
      <c r="C40">
        <v>5</v>
      </c>
      <c r="D40" t="s">
        <v>14</v>
      </c>
      <c r="E40" t="s">
        <v>14</v>
      </c>
      <c r="F40" s="12">
        <v>15</v>
      </c>
      <c r="G40" t="s">
        <v>66</v>
      </c>
    </row>
    <row r="41" spans="1:7" x14ac:dyDescent="0.3">
      <c r="A41" s="8">
        <v>40</v>
      </c>
      <c r="B41" t="s">
        <v>32</v>
      </c>
      <c r="C41">
        <v>4</v>
      </c>
      <c r="D41" t="s">
        <v>30</v>
      </c>
      <c r="E41" t="s">
        <v>13</v>
      </c>
      <c r="F41" s="14">
        <v>169.03</v>
      </c>
      <c r="G41" t="s">
        <v>24</v>
      </c>
    </row>
    <row r="42" spans="1:7" x14ac:dyDescent="0.3">
      <c r="A42" s="9">
        <v>41</v>
      </c>
      <c r="B42" t="s">
        <v>43</v>
      </c>
      <c r="C42">
        <v>5</v>
      </c>
      <c r="D42" t="s">
        <v>30</v>
      </c>
      <c r="E42" t="s">
        <v>13</v>
      </c>
      <c r="F42" s="12">
        <v>0.15</v>
      </c>
      <c r="G42" t="s">
        <v>35</v>
      </c>
    </row>
    <row r="43" spans="1:7" x14ac:dyDescent="0.3">
      <c r="A43" s="11">
        <v>42</v>
      </c>
      <c r="B43" t="s">
        <v>72</v>
      </c>
      <c r="C43">
        <v>6</v>
      </c>
      <c r="D43" t="s">
        <v>30</v>
      </c>
      <c r="E43" t="s">
        <v>13</v>
      </c>
      <c r="F43" s="12">
        <v>1</v>
      </c>
      <c r="G43" t="s">
        <v>35</v>
      </c>
    </row>
    <row r="44" spans="1:7" x14ac:dyDescent="0.3">
      <c r="A44" s="10">
        <v>43</v>
      </c>
      <c r="B44" t="s">
        <v>73</v>
      </c>
      <c r="C44">
        <v>7</v>
      </c>
      <c r="D44" t="s">
        <v>30</v>
      </c>
      <c r="E44" t="s">
        <v>13</v>
      </c>
      <c r="F44" s="12">
        <v>1</v>
      </c>
      <c r="G44" t="s">
        <v>35</v>
      </c>
    </row>
    <row r="45" spans="1:7" x14ac:dyDescent="0.3">
      <c r="A45" s="10">
        <v>44</v>
      </c>
      <c r="B45" t="s">
        <v>74</v>
      </c>
      <c r="C45">
        <v>7</v>
      </c>
      <c r="D45" t="s">
        <v>14</v>
      </c>
      <c r="E45" t="s">
        <v>14</v>
      </c>
      <c r="F45" s="12"/>
    </row>
    <row r="46" spans="1:7" x14ac:dyDescent="0.3">
      <c r="A46" s="11">
        <v>45</v>
      </c>
      <c r="B46" t="s">
        <v>75</v>
      </c>
      <c r="C46">
        <v>6</v>
      </c>
      <c r="D46" t="s">
        <v>15</v>
      </c>
      <c r="E46" t="s">
        <v>16</v>
      </c>
      <c r="F46" s="12">
        <v>1</v>
      </c>
      <c r="G46" t="s">
        <v>17</v>
      </c>
    </row>
    <row r="47" spans="1:7" x14ac:dyDescent="0.3">
      <c r="A47" s="11">
        <v>46</v>
      </c>
      <c r="B47" t="s">
        <v>76</v>
      </c>
      <c r="C47">
        <v>6</v>
      </c>
      <c r="D47" t="s">
        <v>15</v>
      </c>
      <c r="E47" t="s">
        <v>16</v>
      </c>
      <c r="F47" s="12">
        <v>0.5</v>
      </c>
      <c r="G47" t="s">
        <v>17</v>
      </c>
    </row>
    <row r="48" spans="1:7" x14ac:dyDescent="0.3">
      <c r="A48" s="11">
        <v>47</v>
      </c>
      <c r="B48" t="s">
        <v>51</v>
      </c>
      <c r="C48">
        <v>6</v>
      </c>
      <c r="D48" t="s">
        <v>15</v>
      </c>
      <c r="E48" t="s">
        <v>16</v>
      </c>
      <c r="F48" s="12">
        <v>0.25</v>
      </c>
      <c r="G48" t="s">
        <v>17</v>
      </c>
    </row>
    <row r="49" spans="1:7" x14ac:dyDescent="0.3">
      <c r="A49" s="11">
        <v>48</v>
      </c>
      <c r="B49" t="s">
        <v>64</v>
      </c>
      <c r="C49">
        <v>6</v>
      </c>
      <c r="D49" t="s">
        <v>15</v>
      </c>
      <c r="E49" t="s">
        <v>16</v>
      </c>
      <c r="F49" s="12">
        <v>0.5</v>
      </c>
      <c r="G49" t="s">
        <v>47</v>
      </c>
    </row>
    <row r="50" spans="1:7" x14ac:dyDescent="0.3">
      <c r="A50" s="11">
        <v>49</v>
      </c>
      <c r="B50" t="s">
        <v>77</v>
      </c>
      <c r="C50">
        <v>6</v>
      </c>
      <c r="D50" t="s">
        <v>15</v>
      </c>
      <c r="E50" t="s">
        <v>16</v>
      </c>
      <c r="F50" s="12">
        <v>1.2</v>
      </c>
      <c r="G50" t="s">
        <v>17</v>
      </c>
    </row>
    <row r="51" spans="1:7" x14ac:dyDescent="0.3">
      <c r="A51" s="11">
        <v>50</v>
      </c>
      <c r="B51" t="s">
        <v>57</v>
      </c>
      <c r="C51">
        <v>6</v>
      </c>
      <c r="D51" t="s">
        <v>14</v>
      </c>
      <c r="E51" t="s">
        <v>14</v>
      </c>
      <c r="F51" s="12"/>
    </row>
    <row r="52" spans="1:7" x14ac:dyDescent="0.3">
      <c r="A52" s="11">
        <v>51</v>
      </c>
      <c r="B52" t="s">
        <v>62</v>
      </c>
      <c r="C52">
        <v>6</v>
      </c>
      <c r="D52" t="s">
        <v>14</v>
      </c>
      <c r="E52" t="s">
        <v>14</v>
      </c>
      <c r="F52" s="12"/>
    </row>
    <row r="53" spans="1:7" x14ac:dyDescent="0.3">
      <c r="A53" s="9">
        <v>52</v>
      </c>
      <c r="B53" t="s">
        <v>40</v>
      </c>
      <c r="C53">
        <v>5</v>
      </c>
      <c r="D53" t="s">
        <v>39</v>
      </c>
      <c r="E53" t="s">
        <v>16</v>
      </c>
      <c r="F53" s="12">
        <v>3.5000000000000003E-2</v>
      </c>
      <c r="G53" t="s">
        <v>35</v>
      </c>
    </row>
    <row r="54" spans="1:7" x14ac:dyDescent="0.3">
      <c r="A54" s="9">
        <v>53</v>
      </c>
      <c r="B54" t="s">
        <v>41</v>
      </c>
      <c r="C54">
        <v>5</v>
      </c>
      <c r="D54" t="s">
        <v>39</v>
      </c>
      <c r="E54" t="s">
        <v>16</v>
      </c>
      <c r="F54" s="12">
        <v>7.0999999999999994E-2</v>
      </c>
      <c r="G54" t="s">
        <v>35</v>
      </c>
    </row>
    <row r="55" spans="1:7" x14ac:dyDescent="0.3">
      <c r="A55" s="9">
        <v>54</v>
      </c>
      <c r="B55" t="s">
        <v>42</v>
      </c>
      <c r="C55">
        <v>5</v>
      </c>
      <c r="D55" t="s">
        <v>39</v>
      </c>
      <c r="E55" t="s">
        <v>16</v>
      </c>
      <c r="F55" s="12">
        <v>0.21199999999999999</v>
      </c>
      <c r="G55" t="s">
        <v>35</v>
      </c>
    </row>
    <row r="56" spans="1:7" x14ac:dyDescent="0.3">
      <c r="A56" s="9">
        <v>55</v>
      </c>
      <c r="B56" t="s">
        <v>42</v>
      </c>
      <c r="C56">
        <v>5</v>
      </c>
      <c r="D56" t="s">
        <v>39</v>
      </c>
      <c r="E56" t="s">
        <v>16</v>
      </c>
      <c r="F56" s="12">
        <v>0.248</v>
      </c>
      <c r="G56" t="s">
        <v>35</v>
      </c>
    </row>
    <row r="57" spans="1:7" x14ac:dyDescent="0.3">
      <c r="A57" s="9">
        <v>56</v>
      </c>
      <c r="B57" t="s">
        <v>42</v>
      </c>
      <c r="C57">
        <v>5</v>
      </c>
      <c r="D57" t="s">
        <v>39</v>
      </c>
      <c r="E57" t="s">
        <v>16</v>
      </c>
      <c r="F57" s="12">
        <v>0.28299999999999997</v>
      </c>
      <c r="G57" t="s">
        <v>35</v>
      </c>
    </row>
    <row r="58" spans="1:7" x14ac:dyDescent="0.3">
      <c r="A58" s="9">
        <v>57</v>
      </c>
      <c r="B58" t="s">
        <v>44</v>
      </c>
      <c r="C58">
        <v>5</v>
      </c>
      <c r="D58" t="s">
        <v>14</v>
      </c>
      <c r="E58" t="s">
        <v>14</v>
      </c>
      <c r="F58" s="12"/>
    </row>
    <row r="59" spans="1:7" x14ac:dyDescent="0.3">
      <c r="A59" s="8">
        <v>58</v>
      </c>
      <c r="B59" t="s">
        <v>33</v>
      </c>
      <c r="C59">
        <v>4</v>
      </c>
      <c r="D59" t="s">
        <v>30</v>
      </c>
      <c r="E59" t="s">
        <v>13</v>
      </c>
      <c r="F59" s="14">
        <v>1.4550000000000001</v>
      </c>
      <c r="G59" t="s">
        <v>24</v>
      </c>
    </row>
    <row r="60" spans="1:7" x14ac:dyDescent="0.3">
      <c r="A60" s="9">
        <v>59</v>
      </c>
      <c r="B60" t="s">
        <v>45</v>
      </c>
      <c r="C60">
        <v>5</v>
      </c>
      <c r="D60" t="s">
        <v>30</v>
      </c>
      <c r="E60" t="s">
        <v>13</v>
      </c>
      <c r="F60" s="12">
        <v>1</v>
      </c>
      <c r="G60" t="s">
        <v>35</v>
      </c>
    </row>
    <row r="61" spans="1:7" x14ac:dyDescent="0.3">
      <c r="A61" s="9">
        <v>60</v>
      </c>
      <c r="B61" t="s">
        <v>38</v>
      </c>
      <c r="C61">
        <v>5</v>
      </c>
      <c r="D61" t="s">
        <v>14</v>
      </c>
      <c r="E61" t="s">
        <v>14</v>
      </c>
      <c r="F61" s="12"/>
    </row>
    <row r="62" spans="1:7" x14ac:dyDescent="0.3">
      <c r="A62" s="8">
        <v>61</v>
      </c>
      <c r="B62" t="s">
        <v>34</v>
      </c>
      <c r="C62">
        <v>4</v>
      </c>
      <c r="D62" t="s">
        <v>14</v>
      </c>
      <c r="E62" t="s">
        <v>14</v>
      </c>
    </row>
    <row r="63" spans="1:7" x14ac:dyDescent="0.3">
      <c r="A63" s="7">
        <v>62</v>
      </c>
      <c r="B63" t="s">
        <v>21</v>
      </c>
      <c r="C63">
        <v>3</v>
      </c>
      <c r="D63" t="s">
        <v>26</v>
      </c>
      <c r="E63" t="s">
        <v>13</v>
      </c>
      <c r="F63" s="14">
        <v>99.272999999999996</v>
      </c>
      <c r="G63" t="s">
        <v>24</v>
      </c>
    </row>
    <row r="64" spans="1:7" x14ac:dyDescent="0.3">
      <c r="A64" s="8">
        <v>63</v>
      </c>
      <c r="B64" t="s">
        <v>78</v>
      </c>
      <c r="C64">
        <v>4</v>
      </c>
      <c r="D64" t="s">
        <v>30</v>
      </c>
      <c r="E64" t="s">
        <v>13</v>
      </c>
      <c r="F64" s="14">
        <v>0.2</v>
      </c>
      <c r="G64" t="s">
        <v>35</v>
      </c>
    </row>
    <row r="65" spans="1:7" x14ac:dyDescent="0.3">
      <c r="A65" s="9">
        <v>64</v>
      </c>
      <c r="B65" t="s">
        <v>82</v>
      </c>
      <c r="C65">
        <v>5</v>
      </c>
      <c r="D65" t="s">
        <v>30</v>
      </c>
      <c r="E65" t="s">
        <v>13</v>
      </c>
      <c r="F65" s="12">
        <v>1</v>
      </c>
      <c r="G65" t="s">
        <v>35</v>
      </c>
    </row>
    <row r="66" spans="1:7" x14ac:dyDescent="0.3">
      <c r="A66" s="11">
        <v>65</v>
      </c>
      <c r="B66" t="s">
        <v>83</v>
      </c>
      <c r="C66">
        <v>6</v>
      </c>
      <c r="D66" t="s">
        <v>30</v>
      </c>
      <c r="E66" t="s">
        <v>13</v>
      </c>
      <c r="F66" s="12">
        <v>1</v>
      </c>
      <c r="G66" t="s">
        <v>35</v>
      </c>
    </row>
    <row r="67" spans="1:7" x14ac:dyDescent="0.3">
      <c r="A67" s="11">
        <v>66</v>
      </c>
      <c r="B67" t="s">
        <v>84</v>
      </c>
      <c r="C67">
        <v>6</v>
      </c>
      <c r="D67" t="s">
        <v>14</v>
      </c>
      <c r="E67" t="s">
        <v>14</v>
      </c>
      <c r="F67" s="12"/>
    </row>
    <row r="68" spans="1:7" x14ac:dyDescent="0.3">
      <c r="A68" s="9">
        <v>67</v>
      </c>
      <c r="B68" t="s">
        <v>95</v>
      </c>
      <c r="C68">
        <v>5</v>
      </c>
      <c r="D68" t="s">
        <v>15</v>
      </c>
      <c r="E68" t="s">
        <v>16</v>
      </c>
      <c r="F68" s="12">
        <v>0.55000000000000004</v>
      </c>
      <c r="G68" t="s">
        <v>17</v>
      </c>
    </row>
    <row r="69" spans="1:7" x14ac:dyDescent="0.3">
      <c r="A69" s="9">
        <v>68</v>
      </c>
      <c r="B69" t="s">
        <v>96</v>
      </c>
      <c r="C69">
        <v>5</v>
      </c>
      <c r="D69" t="s">
        <v>15</v>
      </c>
      <c r="E69" t="s">
        <v>16</v>
      </c>
      <c r="F69" s="12">
        <v>0.21</v>
      </c>
      <c r="G69" t="s">
        <v>17</v>
      </c>
    </row>
    <row r="70" spans="1:7" x14ac:dyDescent="0.3">
      <c r="A70" s="9">
        <v>69</v>
      </c>
      <c r="B70" t="s">
        <v>97</v>
      </c>
      <c r="C70">
        <v>5</v>
      </c>
      <c r="D70" t="s">
        <v>15</v>
      </c>
      <c r="E70" t="s">
        <v>16</v>
      </c>
      <c r="F70" s="12">
        <v>1</v>
      </c>
      <c r="G70" t="s">
        <v>17</v>
      </c>
    </row>
    <row r="71" spans="1:7" x14ac:dyDescent="0.3">
      <c r="A71" s="9">
        <v>70</v>
      </c>
      <c r="B71" t="s">
        <v>98</v>
      </c>
      <c r="C71">
        <v>5</v>
      </c>
      <c r="D71" t="s">
        <v>15</v>
      </c>
      <c r="E71" t="s">
        <v>16</v>
      </c>
      <c r="F71" s="12">
        <v>1</v>
      </c>
      <c r="G71" t="s">
        <v>17</v>
      </c>
    </row>
    <row r="72" spans="1:7" x14ac:dyDescent="0.3">
      <c r="A72" s="9">
        <v>71</v>
      </c>
      <c r="B72" t="s">
        <v>99</v>
      </c>
      <c r="C72">
        <v>5</v>
      </c>
      <c r="D72" t="s">
        <v>46</v>
      </c>
      <c r="E72" t="s">
        <v>16</v>
      </c>
      <c r="F72" s="12">
        <v>0.1091</v>
      </c>
      <c r="G72" t="s">
        <v>47</v>
      </c>
    </row>
    <row r="73" spans="1:7" x14ac:dyDescent="0.3">
      <c r="A73" s="9">
        <v>72</v>
      </c>
      <c r="B73" t="s">
        <v>100</v>
      </c>
      <c r="C73">
        <v>5</v>
      </c>
      <c r="D73" t="s">
        <v>46</v>
      </c>
      <c r="E73" t="s">
        <v>16</v>
      </c>
      <c r="F73" s="12">
        <v>8.94E-3</v>
      </c>
      <c r="G73" t="s">
        <v>47</v>
      </c>
    </row>
    <row r="74" spans="1:7" x14ac:dyDescent="0.3">
      <c r="A74" s="9">
        <v>73</v>
      </c>
      <c r="B74" t="s">
        <v>101</v>
      </c>
      <c r="C74">
        <v>5</v>
      </c>
      <c r="D74" t="s">
        <v>46</v>
      </c>
      <c r="E74" t="s">
        <v>16</v>
      </c>
      <c r="F74" s="12">
        <v>2.427E-2</v>
      </c>
      <c r="G74" t="s">
        <v>47</v>
      </c>
    </row>
    <row r="75" spans="1:7" x14ac:dyDescent="0.3">
      <c r="A75" s="9">
        <v>74</v>
      </c>
      <c r="B75" t="s">
        <v>102</v>
      </c>
      <c r="C75">
        <v>5</v>
      </c>
      <c r="D75" t="s">
        <v>14</v>
      </c>
      <c r="E75" t="s">
        <v>14</v>
      </c>
      <c r="F75" s="12"/>
    </row>
    <row r="76" spans="1:7" x14ac:dyDescent="0.3">
      <c r="A76" s="9">
        <v>75</v>
      </c>
      <c r="B76" t="s">
        <v>103</v>
      </c>
      <c r="C76">
        <v>5</v>
      </c>
      <c r="D76" t="s">
        <v>15</v>
      </c>
      <c r="E76" t="s">
        <v>16</v>
      </c>
      <c r="F76" s="12">
        <v>0.5</v>
      </c>
      <c r="G76" t="s">
        <v>47</v>
      </c>
    </row>
    <row r="77" spans="1:7" x14ac:dyDescent="0.3">
      <c r="A77" s="9">
        <v>76</v>
      </c>
      <c r="B77" t="s">
        <v>104</v>
      </c>
      <c r="C77">
        <v>5</v>
      </c>
      <c r="D77" t="s">
        <v>15</v>
      </c>
      <c r="E77" t="s">
        <v>16</v>
      </c>
      <c r="F77" s="12">
        <v>0.35</v>
      </c>
      <c r="G77" t="s">
        <v>17</v>
      </c>
    </row>
    <row r="78" spans="1:7" x14ac:dyDescent="0.3">
      <c r="A78" s="9">
        <v>77</v>
      </c>
      <c r="B78" t="s">
        <v>105</v>
      </c>
      <c r="C78">
        <v>5</v>
      </c>
      <c r="D78" t="s">
        <v>14</v>
      </c>
      <c r="E78" t="s">
        <v>14</v>
      </c>
      <c r="F78" s="12"/>
    </row>
    <row r="79" spans="1:7" x14ac:dyDescent="0.3">
      <c r="A79" s="8">
        <v>78</v>
      </c>
      <c r="B79" t="s">
        <v>79</v>
      </c>
      <c r="C79">
        <v>4</v>
      </c>
      <c r="D79" t="s">
        <v>30</v>
      </c>
      <c r="E79" t="s">
        <v>13</v>
      </c>
      <c r="F79" s="14">
        <v>0.4</v>
      </c>
      <c r="G79" t="s">
        <v>35</v>
      </c>
    </row>
    <row r="80" spans="1:7" x14ac:dyDescent="0.3">
      <c r="A80" s="9">
        <v>79</v>
      </c>
      <c r="B80" t="s">
        <v>82</v>
      </c>
      <c r="C80">
        <v>5</v>
      </c>
      <c r="D80" t="s">
        <v>30</v>
      </c>
      <c r="E80" t="s">
        <v>13</v>
      </c>
      <c r="F80" s="12">
        <v>1</v>
      </c>
      <c r="G80" t="s">
        <v>35</v>
      </c>
    </row>
    <row r="81" spans="1:7" x14ac:dyDescent="0.3">
      <c r="A81" s="11">
        <v>80</v>
      </c>
      <c r="B81" t="s">
        <v>83</v>
      </c>
      <c r="C81">
        <v>6</v>
      </c>
      <c r="D81" t="s">
        <v>30</v>
      </c>
      <c r="E81" t="s">
        <v>13</v>
      </c>
      <c r="F81" s="12">
        <v>1</v>
      </c>
      <c r="G81" t="s">
        <v>35</v>
      </c>
    </row>
    <row r="82" spans="1:7" x14ac:dyDescent="0.3">
      <c r="A82" s="11">
        <v>81</v>
      </c>
      <c r="B82" t="s">
        <v>92</v>
      </c>
      <c r="C82">
        <v>6</v>
      </c>
      <c r="D82" t="s">
        <v>14</v>
      </c>
      <c r="E82" t="s">
        <v>14</v>
      </c>
      <c r="F82" s="12"/>
    </row>
    <row r="83" spans="1:7" x14ac:dyDescent="0.3">
      <c r="A83" s="9">
        <v>82</v>
      </c>
      <c r="B83" t="s">
        <v>106</v>
      </c>
      <c r="C83">
        <v>5</v>
      </c>
      <c r="D83" t="s">
        <v>15</v>
      </c>
      <c r="E83" t="s">
        <v>16</v>
      </c>
      <c r="F83" s="12">
        <v>0.55000000000000004</v>
      </c>
      <c r="G83" t="s">
        <v>17</v>
      </c>
    </row>
    <row r="84" spans="1:7" x14ac:dyDescent="0.3">
      <c r="A84" s="9">
        <v>83</v>
      </c>
      <c r="B84" t="s">
        <v>96</v>
      </c>
      <c r="C84">
        <v>5</v>
      </c>
      <c r="D84" t="s">
        <v>15</v>
      </c>
      <c r="E84" t="s">
        <v>16</v>
      </c>
      <c r="F84" s="12">
        <v>0.21</v>
      </c>
      <c r="G84" t="s">
        <v>17</v>
      </c>
    </row>
    <row r="85" spans="1:7" x14ac:dyDescent="0.3">
      <c r="A85" s="9">
        <v>84</v>
      </c>
      <c r="B85" t="s">
        <v>97</v>
      </c>
      <c r="C85">
        <v>5</v>
      </c>
      <c r="D85" t="s">
        <v>15</v>
      </c>
      <c r="E85" t="s">
        <v>16</v>
      </c>
      <c r="F85" s="12">
        <v>1.5</v>
      </c>
      <c r="G85" t="s">
        <v>17</v>
      </c>
    </row>
    <row r="86" spans="1:7" x14ac:dyDescent="0.3">
      <c r="A86" s="9">
        <v>85</v>
      </c>
      <c r="B86" t="s">
        <v>107</v>
      </c>
      <c r="C86">
        <v>5</v>
      </c>
      <c r="D86" t="s">
        <v>15</v>
      </c>
      <c r="E86" t="s">
        <v>16</v>
      </c>
      <c r="F86" s="12">
        <v>0.25</v>
      </c>
      <c r="G86" t="s">
        <v>17</v>
      </c>
    </row>
    <row r="87" spans="1:7" x14ac:dyDescent="0.3">
      <c r="A87" s="9">
        <v>86</v>
      </c>
      <c r="B87" t="s">
        <v>98</v>
      </c>
      <c r="C87">
        <v>5</v>
      </c>
      <c r="D87" t="s">
        <v>15</v>
      </c>
      <c r="E87" t="s">
        <v>16</v>
      </c>
      <c r="F87" s="12">
        <v>1</v>
      </c>
      <c r="G87" t="s">
        <v>17</v>
      </c>
    </row>
    <row r="88" spans="1:7" x14ac:dyDescent="0.3">
      <c r="A88" s="9">
        <v>87</v>
      </c>
      <c r="B88" t="s">
        <v>108</v>
      </c>
      <c r="C88">
        <v>5</v>
      </c>
      <c r="D88" t="s">
        <v>46</v>
      </c>
      <c r="E88" t="s">
        <v>16</v>
      </c>
      <c r="F88" s="12">
        <v>6.7599999999999993E-2</v>
      </c>
      <c r="G88" t="s">
        <v>47</v>
      </c>
    </row>
    <row r="89" spans="1:7" x14ac:dyDescent="0.3">
      <c r="A89" s="9">
        <v>88</v>
      </c>
      <c r="B89" t="s">
        <v>100</v>
      </c>
      <c r="C89">
        <v>5</v>
      </c>
      <c r="D89" t="s">
        <v>46</v>
      </c>
      <c r="E89" t="s">
        <v>16</v>
      </c>
      <c r="F89" s="12">
        <v>5.1700000000000003E-2</v>
      </c>
      <c r="G89" t="s">
        <v>47</v>
      </c>
    </row>
    <row r="90" spans="1:7" x14ac:dyDescent="0.3">
      <c r="A90" s="9">
        <v>89</v>
      </c>
      <c r="B90" t="s">
        <v>101</v>
      </c>
      <c r="C90">
        <v>5</v>
      </c>
      <c r="D90" t="s">
        <v>46</v>
      </c>
      <c r="E90" t="s">
        <v>16</v>
      </c>
      <c r="F90" s="12">
        <v>6.4100000000000004E-2</v>
      </c>
      <c r="G90" t="s">
        <v>47</v>
      </c>
    </row>
    <row r="91" spans="1:7" x14ac:dyDescent="0.3">
      <c r="A91" s="9">
        <v>90</v>
      </c>
      <c r="B91" t="s">
        <v>102</v>
      </c>
      <c r="C91">
        <v>5</v>
      </c>
      <c r="D91" t="s">
        <v>14</v>
      </c>
      <c r="E91" t="s">
        <v>14</v>
      </c>
      <c r="F91" s="12"/>
    </row>
    <row r="92" spans="1:7" x14ac:dyDescent="0.3">
      <c r="A92" s="9">
        <v>91</v>
      </c>
      <c r="B92" t="s">
        <v>109</v>
      </c>
      <c r="C92">
        <v>5</v>
      </c>
      <c r="D92" t="s">
        <v>15</v>
      </c>
      <c r="E92" t="s">
        <v>16</v>
      </c>
      <c r="F92" s="12">
        <v>0.5</v>
      </c>
      <c r="G92" t="s">
        <v>17</v>
      </c>
    </row>
    <row r="93" spans="1:7" x14ac:dyDescent="0.3">
      <c r="A93" s="9">
        <v>92</v>
      </c>
      <c r="B93" t="s">
        <v>110</v>
      </c>
      <c r="C93">
        <v>5</v>
      </c>
      <c r="D93" t="s">
        <v>14</v>
      </c>
      <c r="E93" t="s">
        <v>14</v>
      </c>
      <c r="F93" s="12"/>
    </row>
    <row r="94" spans="1:7" x14ac:dyDescent="0.3">
      <c r="A94" s="9">
        <v>93</v>
      </c>
      <c r="B94" t="s">
        <v>104</v>
      </c>
      <c r="C94">
        <v>5</v>
      </c>
      <c r="D94" t="s">
        <v>15</v>
      </c>
      <c r="E94" t="s">
        <v>16</v>
      </c>
      <c r="F94" s="12">
        <v>0.45</v>
      </c>
      <c r="G94" t="s">
        <v>17</v>
      </c>
    </row>
    <row r="95" spans="1:7" x14ac:dyDescent="0.3">
      <c r="A95" s="9">
        <v>94</v>
      </c>
      <c r="B95" t="s">
        <v>103</v>
      </c>
      <c r="C95">
        <v>5</v>
      </c>
      <c r="D95" t="s">
        <v>15</v>
      </c>
      <c r="E95" t="s">
        <v>16</v>
      </c>
      <c r="F95" s="12">
        <v>0.5</v>
      </c>
      <c r="G95" t="s">
        <v>47</v>
      </c>
    </row>
    <row r="96" spans="1:7" x14ac:dyDescent="0.3">
      <c r="A96" s="9">
        <v>95</v>
      </c>
      <c r="B96" t="s">
        <v>105</v>
      </c>
      <c r="C96">
        <v>5</v>
      </c>
      <c r="D96" t="s">
        <v>14</v>
      </c>
      <c r="E96" t="s">
        <v>14</v>
      </c>
      <c r="F96" s="12"/>
    </row>
    <row r="97" spans="1:7" x14ac:dyDescent="0.3">
      <c r="A97" s="8">
        <v>96</v>
      </c>
      <c r="B97" t="s">
        <v>80</v>
      </c>
      <c r="C97">
        <v>4</v>
      </c>
      <c r="D97" t="s">
        <v>30</v>
      </c>
      <c r="E97" t="s">
        <v>13</v>
      </c>
      <c r="F97" s="14">
        <v>0.4</v>
      </c>
      <c r="G97" t="s">
        <v>35</v>
      </c>
    </row>
    <row r="98" spans="1:7" x14ac:dyDescent="0.3">
      <c r="A98" s="9">
        <v>97</v>
      </c>
      <c r="B98" t="s">
        <v>82</v>
      </c>
      <c r="C98">
        <v>5</v>
      </c>
      <c r="D98" t="s">
        <v>30</v>
      </c>
      <c r="E98" t="s">
        <v>13</v>
      </c>
      <c r="F98" s="12">
        <v>1</v>
      </c>
      <c r="G98" t="s">
        <v>35</v>
      </c>
    </row>
    <row r="99" spans="1:7" x14ac:dyDescent="0.3">
      <c r="A99" s="11">
        <v>98</v>
      </c>
      <c r="B99" t="s">
        <v>83</v>
      </c>
      <c r="C99">
        <v>6</v>
      </c>
      <c r="D99" t="s">
        <v>30</v>
      </c>
      <c r="E99" t="s">
        <v>13</v>
      </c>
      <c r="F99" s="12">
        <v>1</v>
      </c>
      <c r="G99" t="s">
        <v>35</v>
      </c>
    </row>
    <row r="100" spans="1:7" x14ac:dyDescent="0.3">
      <c r="A100" s="11">
        <v>99</v>
      </c>
      <c r="B100" t="s">
        <v>84</v>
      </c>
      <c r="C100">
        <v>6</v>
      </c>
      <c r="D100" t="s">
        <v>14</v>
      </c>
      <c r="E100" t="s">
        <v>14</v>
      </c>
      <c r="F100" s="12"/>
    </row>
    <row r="101" spans="1:7" x14ac:dyDescent="0.3">
      <c r="A101" s="9">
        <v>100</v>
      </c>
      <c r="B101" t="s">
        <v>111</v>
      </c>
      <c r="C101">
        <v>5</v>
      </c>
      <c r="D101" t="s">
        <v>15</v>
      </c>
      <c r="E101" t="s">
        <v>16</v>
      </c>
      <c r="F101" s="12">
        <v>1</v>
      </c>
      <c r="G101" t="s">
        <v>17</v>
      </c>
    </row>
    <row r="102" spans="1:7" x14ac:dyDescent="0.3">
      <c r="A102" s="9">
        <v>101</v>
      </c>
      <c r="B102" t="s">
        <v>112</v>
      </c>
      <c r="C102">
        <v>5</v>
      </c>
      <c r="D102" t="s">
        <v>15</v>
      </c>
      <c r="E102" t="s">
        <v>16</v>
      </c>
      <c r="F102" s="12">
        <v>0.5</v>
      </c>
      <c r="G102" t="s">
        <v>17</v>
      </c>
    </row>
    <row r="103" spans="1:7" x14ac:dyDescent="0.3">
      <c r="A103" s="9">
        <v>102</v>
      </c>
      <c r="B103" t="s">
        <v>103</v>
      </c>
      <c r="C103">
        <v>5</v>
      </c>
      <c r="D103" t="s">
        <v>15</v>
      </c>
      <c r="E103" t="s">
        <v>16</v>
      </c>
      <c r="F103" s="12">
        <v>0.5</v>
      </c>
      <c r="G103" t="s">
        <v>47</v>
      </c>
    </row>
    <row r="104" spans="1:7" x14ac:dyDescent="0.3">
      <c r="A104" s="9">
        <v>103</v>
      </c>
      <c r="B104" t="s">
        <v>113</v>
      </c>
      <c r="C104">
        <v>5</v>
      </c>
      <c r="D104" t="s">
        <v>15</v>
      </c>
      <c r="E104" t="s">
        <v>16</v>
      </c>
      <c r="F104" s="12">
        <v>1.2</v>
      </c>
      <c r="G104" t="s">
        <v>17</v>
      </c>
    </row>
    <row r="105" spans="1:7" x14ac:dyDescent="0.3">
      <c r="A105" s="9">
        <v>104</v>
      </c>
      <c r="B105" t="s">
        <v>102</v>
      </c>
      <c r="C105">
        <v>5</v>
      </c>
      <c r="D105" t="s">
        <v>14</v>
      </c>
      <c r="E105" t="s">
        <v>14</v>
      </c>
      <c r="F105" s="12"/>
    </row>
    <row r="106" spans="1:7" x14ac:dyDescent="0.3">
      <c r="A106" s="9">
        <v>105</v>
      </c>
      <c r="B106" t="s">
        <v>110</v>
      </c>
      <c r="C106">
        <v>5</v>
      </c>
      <c r="D106" t="s">
        <v>14</v>
      </c>
      <c r="E106" t="s">
        <v>14</v>
      </c>
      <c r="F106" s="12"/>
    </row>
    <row r="107" spans="1:7" x14ac:dyDescent="0.3">
      <c r="A107" s="8">
        <v>106</v>
      </c>
      <c r="B107" t="s">
        <v>81</v>
      </c>
      <c r="C107">
        <v>4</v>
      </c>
      <c r="D107" t="s">
        <v>14</v>
      </c>
      <c r="E107" t="s">
        <v>14</v>
      </c>
    </row>
    <row r="108" spans="1:7" x14ac:dyDescent="0.3">
      <c r="A108" s="7">
        <v>107</v>
      </c>
      <c r="B108" t="s">
        <v>22</v>
      </c>
      <c r="C108">
        <v>3</v>
      </c>
      <c r="D108" t="s">
        <v>26</v>
      </c>
      <c r="E108" t="s">
        <v>13</v>
      </c>
      <c r="F108" s="14">
        <v>88.064999999999998</v>
      </c>
      <c r="G108" t="s">
        <v>24</v>
      </c>
    </row>
    <row r="109" spans="1:7" x14ac:dyDescent="0.3">
      <c r="A109" s="8">
        <v>108</v>
      </c>
      <c r="B109" t="s">
        <v>85</v>
      </c>
      <c r="C109">
        <v>4</v>
      </c>
      <c r="D109" t="s">
        <v>30</v>
      </c>
      <c r="E109" t="s">
        <v>13</v>
      </c>
      <c r="F109" s="14">
        <v>0.15</v>
      </c>
      <c r="G109" t="s">
        <v>35</v>
      </c>
    </row>
    <row r="110" spans="1:7" x14ac:dyDescent="0.3">
      <c r="A110" s="9">
        <v>109</v>
      </c>
      <c r="B110" t="s">
        <v>114</v>
      </c>
      <c r="C110">
        <v>5</v>
      </c>
      <c r="D110" t="s">
        <v>30</v>
      </c>
      <c r="E110" t="s">
        <v>13</v>
      </c>
      <c r="F110" s="12">
        <v>1</v>
      </c>
      <c r="G110" t="s">
        <v>35</v>
      </c>
    </row>
    <row r="111" spans="1:7" x14ac:dyDescent="0.3">
      <c r="A111" s="11">
        <v>110</v>
      </c>
      <c r="B111" t="s">
        <v>93</v>
      </c>
      <c r="C111">
        <v>6</v>
      </c>
      <c r="D111" t="s">
        <v>30</v>
      </c>
      <c r="E111" t="s">
        <v>13</v>
      </c>
      <c r="F111" s="12">
        <v>1</v>
      </c>
      <c r="G111" t="s">
        <v>35</v>
      </c>
    </row>
    <row r="112" spans="1:7" x14ac:dyDescent="0.3">
      <c r="A112" s="11">
        <v>111</v>
      </c>
      <c r="B112" t="s">
        <v>94</v>
      </c>
      <c r="C112">
        <v>6</v>
      </c>
      <c r="D112" t="s">
        <v>14</v>
      </c>
      <c r="E112" t="s">
        <v>14</v>
      </c>
      <c r="F112" s="12"/>
    </row>
    <row r="113" spans="1:7" x14ac:dyDescent="0.3">
      <c r="A113" s="9">
        <v>112</v>
      </c>
      <c r="B113" t="s">
        <v>106</v>
      </c>
      <c r="C113">
        <v>5</v>
      </c>
      <c r="D113" t="s">
        <v>15</v>
      </c>
      <c r="E113" t="s">
        <v>16</v>
      </c>
      <c r="F113" s="12">
        <v>0.55000000000000004</v>
      </c>
      <c r="G113" t="s">
        <v>17</v>
      </c>
    </row>
    <row r="114" spans="1:7" x14ac:dyDescent="0.3">
      <c r="A114" s="9">
        <v>113</v>
      </c>
      <c r="B114" t="s">
        <v>96</v>
      </c>
      <c r="C114">
        <v>5</v>
      </c>
      <c r="D114" t="s">
        <v>15</v>
      </c>
      <c r="E114" t="s">
        <v>16</v>
      </c>
      <c r="F114" s="12">
        <v>0.21</v>
      </c>
      <c r="G114" t="s">
        <v>17</v>
      </c>
    </row>
    <row r="115" spans="1:7" x14ac:dyDescent="0.3">
      <c r="A115" s="9">
        <v>114</v>
      </c>
      <c r="B115" t="s">
        <v>97</v>
      </c>
      <c r="C115">
        <v>5</v>
      </c>
      <c r="D115" t="s">
        <v>15</v>
      </c>
      <c r="E115" t="s">
        <v>16</v>
      </c>
      <c r="F115" s="12">
        <v>1</v>
      </c>
      <c r="G115" t="s">
        <v>17</v>
      </c>
    </row>
    <row r="116" spans="1:7" x14ac:dyDescent="0.3">
      <c r="A116" s="9">
        <v>115</v>
      </c>
      <c r="B116" t="s">
        <v>108</v>
      </c>
      <c r="C116">
        <v>5</v>
      </c>
      <c r="D116" t="s">
        <v>46</v>
      </c>
      <c r="E116" t="s">
        <v>16</v>
      </c>
      <c r="F116" s="12">
        <v>4.2000000000000003E-2</v>
      </c>
      <c r="G116" t="s">
        <v>47</v>
      </c>
    </row>
    <row r="117" spans="1:7" x14ac:dyDescent="0.3">
      <c r="A117" s="9">
        <v>116</v>
      </c>
      <c r="B117" t="s">
        <v>100</v>
      </c>
      <c r="C117">
        <v>5</v>
      </c>
      <c r="D117" t="s">
        <v>46</v>
      </c>
      <c r="E117" t="s">
        <v>16</v>
      </c>
      <c r="F117" s="12">
        <v>3.2280000000000003E-2</v>
      </c>
      <c r="G117" t="s">
        <v>47</v>
      </c>
    </row>
    <row r="118" spans="1:7" x14ac:dyDescent="0.3">
      <c r="A118" s="9">
        <v>117</v>
      </c>
      <c r="B118" t="s">
        <v>101</v>
      </c>
      <c r="C118">
        <v>5</v>
      </c>
      <c r="D118" t="s">
        <v>46</v>
      </c>
      <c r="E118" t="s">
        <v>16</v>
      </c>
      <c r="F118" s="12">
        <v>2.9000000000000001E-2</v>
      </c>
      <c r="G118" t="s">
        <v>47</v>
      </c>
    </row>
    <row r="119" spans="1:7" x14ac:dyDescent="0.3">
      <c r="A119" s="9">
        <v>118</v>
      </c>
      <c r="B119" t="s">
        <v>102</v>
      </c>
      <c r="C119">
        <v>5</v>
      </c>
      <c r="D119" t="s">
        <v>14</v>
      </c>
      <c r="E119" t="s">
        <v>14</v>
      </c>
      <c r="F119" s="12"/>
    </row>
    <row r="120" spans="1:7" x14ac:dyDescent="0.3">
      <c r="A120" s="9">
        <v>119</v>
      </c>
      <c r="B120" t="s">
        <v>104</v>
      </c>
      <c r="C120">
        <v>5</v>
      </c>
      <c r="D120" t="s">
        <v>15</v>
      </c>
      <c r="E120" t="s">
        <v>16</v>
      </c>
      <c r="F120" s="12">
        <v>0.35</v>
      </c>
      <c r="G120" t="s">
        <v>17</v>
      </c>
    </row>
    <row r="121" spans="1:7" x14ac:dyDescent="0.3">
      <c r="A121" s="9">
        <v>120</v>
      </c>
      <c r="B121" t="s">
        <v>103</v>
      </c>
      <c r="C121">
        <v>5</v>
      </c>
      <c r="D121" t="s">
        <v>15</v>
      </c>
      <c r="E121" t="s">
        <v>16</v>
      </c>
      <c r="F121" s="12">
        <v>0.5</v>
      </c>
      <c r="G121" t="s">
        <v>47</v>
      </c>
    </row>
    <row r="122" spans="1:7" x14ac:dyDescent="0.3">
      <c r="A122" s="9">
        <v>121</v>
      </c>
      <c r="B122" t="s">
        <v>105</v>
      </c>
      <c r="C122">
        <v>5</v>
      </c>
      <c r="D122" t="s">
        <v>14</v>
      </c>
      <c r="E122" t="s">
        <v>14</v>
      </c>
      <c r="F122" s="12"/>
    </row>
    <row r="123" spans="1:7" x14ac:dyDescent="0.3">
      <c r="A123" s="8">
        <v>122</v>
      </c>
      <c r="B123" t="s">
        <v>86</v>
      </c>
      <c r="C123">
        <v>4</v>
      </c>
      <c r="D123" t="s">
        <v>39</v>
      </c>
      <c r="E123" t="s">
        <v>16</v>
      </c>
      <c r="F123" s="14">
        <v>3.5000000000000003E-2</v>
      </c>
      <c r="G123" t="s">
        <v>35</v>
      </c>
    </row>
    <row r="124" spans="1:7" x14ac:dyDescent="0.3">
      <c r="A124" s="8">
        <v>123</v>
      </c>
      <c r="B124" t="s">
        <v>87</v>
      </c>
      <c r="C124">
        <v>4</v>
      </c>
      <c r="D124" t="s">
        <v>39</v>
      </c>
      <c r="E124" t="s">
        <v>16</v>
      </c>
      <c r="F124" s="14">
        <v>0.28299999999999997</v>
      </c>
      <c r="G124" t="s">
        <v>35</v>
      </c>
    </row>
    <row r="125" spans="1:7" x14ac:dyDescent="0.3">
      <c r="A125" s="8">
        <v>124</v>
      </c>
      <c r="B125" t="s">
        <v>88</v>
      </c>
      <c r="C125">
        <v>4</v>
      </c>
      <c r="D125" t="s">
        <v>39</v>
      </c>
      <c r="E125" t="s">
        <v>16</v>
      </c>
      <c r="F125" s="14">
        <v>0.248</v>
      </c>
      <c r="G125" t="s">
        <v>35</v>
      </c>
    </row>
    <row r="126" spans="1:7" x14ac:dyDescent="0.3">
      <c r="A126" s="8">
        <v>125</v>
      </c>
      <c r="B126" t="s">
        <v>89</v>
      </c>
      <c r="C126">
        <v>4</v>
      </c>
      <c r="D126" t="s">
        <v>39</v>
      </c>
      <c r="E126" t="s">
        <v>16</v>
      </c>
      <c r="F126" s="14">
        <v>3.5000000000000003E-2</v>
      </c>
      <c r="G126" t="s">
        <v>35</v>
      </c>
    </row>
    <row r="127" spans="1:7" x14ac:dyDescent="0.3">
      <c r="A127" s="8">
        <v>126</v>
      </c>
      <c r="B127" t="s">
        <v>90</v>
      </c>
      <c r="C127">
        <v>4</v>
      </c>
      <c r="D127" t="s">
        <v>39</v>
      </c>
      <c r="E127" t="s">
        <v>16</v>
      </c>
      <c r="F127" s="14">
        <v>0.248</v>
      </c>
      <c r="G127" t="s">
        <v>35</v>
      </c>
    </row>
    <row r="128" spans="1:7" x14ac:dyDescent="0.3">
      <c r="A128" s="8">
        <v>127</v>
      </c>
      <c r="B128" t="s">
        <v>91</v>
      </c>
      <c r="C128">
        <v>4</v>
      </c>
      <c r="D128" t="s">
        <v>14</v>
      </c>
      <c r="E128" t="s">
        <v>14</v>
      </c>
    </row>
    <row r="129" spans="1:7" x14ac:dyDescent="0.3">
      <c r="A129" s="7">
        <v>128</v>
      </c>
      <c r="B129" t="s">
        <v>22</v>
      </c>
      <c r="C129">
        <v>3</v>
      </c>
      <c r="D129" t="s">
        <v>26</v>
      </c>
      <c r="E129" t="s">
        <v>13</v>
      </c>
      <c r="F129" s="14">
        <v>88.064999999999998</v>
      </c>
      <c r="G129" t="s">
        <v>24</v>
      </c>
    </row>
    <row r="130" spans="1:7" x14ac:dyDescent="0.3">
      <c r="A130" s="8">
        <v>129</v>
      </c>
      <c r="B130" t="s">
        <v>85</v>
      </c>
      <c r="C130">
        <v>4</v>
      </c>
      <c r="D130" t="s">
        <v>30</v>
      </c>
      <c r="E130" t="s">
        <v>13</v>
      </c>
      <c r="F130" s="14">
        <v>0.15</v>
      </c>
      <c r="G130" t="s">
        <v>35</v>
      </c>
    </row>
    <row r="131" spans="1:7" x14ac:dyDescent="0.3">
      <c r="A131" s="9">
        <v>130</v>
      </c>
      <c r="B131" t="s">
        <v>114</v>
      </c>
      <c r="C131">
        <v>5</v>
      </c>
      <c r="D131" t="s">
        <v>30</v>
      </c>
      <c r="E131" t="s">
        <v>13</v>
      </c>
      <c r="F131" s="12">
        <v>1</v>
      </c>
      <c r="G131" t="s">
        <v>35</v>
      </c>
    </row>
    <row r="132" spans="1:7" x14ac:dyDescent="0.3">
      <c r="A132" s="11">
        <v>131</v>
      </c>
      <c r="B132" t="s">
        <v>93</v>
      </c>
      <c r="C132">
        <v>6</v>
      </c>
      <c r="D132" t="s">
        <v>30</v>
      </c>
      <c r="E132" t="s">
        <v>13</v>
      </c>
      <c r="F132" s="12">
        <v>1</v>
      </c>
      <c r="G132" t="s">
        <v>35</v>
      </c>
    </row>
    <row r="133" spans="1:7" x14ac:dyDescent="0.3">
      <c r="A133" s="11">
        <v>132</v>
      </c>
      <c r="B133" t="s">
        <v>94</v>
      </c>
      <c r="C133">
        <v>6</v>
      </c>
      <c r="D133" t="s">
        <v>14</v>
      </c>
      <c r="E133" t="s">
        <v>14</v>
      </c>
      <c r="F133" s="12"/>
    </row>
    <row r="134" spans="1:7" x14ac:dyDescent="0.3">
      <c r="A134" s="9">
        <v>133</v>
      </c>
      <c r="B134" t="s">
        <v>106</v>
      </c>
      <c r="C134">
        <v>5</v>
      </c>
      <c r="D134" t="s">
        <v>15</v>
      </c>
      <c r="E134" t="s">
        <v>16</v>
      </c>
      <c r="F134" s="12">
        <v>0.55000000000000004</v>
      </c>
      <c r="G134" t="s">
        <v>17</v>
      </c>
    </row>
    <row r="135" spans="1:7" x14ac:dyDescent="0.3">
      <c r="A135" s="9">
        <v>134</v>
      </c>
      <c r="B135" t="s">
        <v>96</v>
      </c>
      <c r="C135">
        <v>5</v>
      </c>
      <c r="D135" t="s">
        <v>15</v>
      </c>
      <c r="E135" t="s">
        <v>16</v>
      </c>
      <c r="F135" s="12">
        <v>0.21</v>
      </c>
      <c r="G135" t="s">
        <v>17</v>
      </c>
    </row>
    <row r="136" spans="1:7" x14ac:dyDescent="0.3">
      <c r="A136" s="9">
        <v>135</v>
      </c>
      <c r="B136" t="s">
        <v>97</v>
      </c>
      <c r="C136">
        <v>5</v>
      </c>
      <c r="D136" t="s">
        <v>15</v>
      </c>
      <c r="E136" t="s">
        <v>16</v>
      </c>
      <c r="F136" s="12">
        <v>1</v>
      </c>
      <c r="G136" t="s">
        <v>17</v>
      </c>
    </row>
    <row r="137" spans="1:7" x14ac:dyDescent="0.3">
      <c r="A137" s="9">
        <v>136</v>
      </c>
      <c r="B137" t="s">
        <v>108</v>
      </c>
      <c r="C137">
        <v>5</v>
      </c>
      <c r="D137" t="s">
        <v>46</v>
      </c>
      <c r="E137" t="s">
        <v>16</v>
      </c>
      <c r="F137" s="12">
        <v>4.2000000000000003E-2</v>
      </c>
      <c r="G137" t="s">
        <v>47</v>
      </c>
    </row>
    <row r="138" spans="1:7" x14ac:dyDescent="0.3">
      <c r="A138" s="9">
        <v>137</v>
      </c>
      <c r="B138" t="s">
        <v>100</v>
      </c>
      <c r="C138">
        <v>5</v>
      </c>
      <c r="D138" t="s">
        <v>46</v>
      </c>
      <c r="E138" t="s">
        <v>16</v>
      </c>
      <c r="F138" s="12">
        <v>3.2280000000000003E-2</v>
      </c>
      <c r="G138" t="s">
        <v>47</v>
      </c>
    </row>
    <row r="139" spans="1:7" x14ac:dyDescent="0.3">
      <c r="A139" s="9">
        <v>138</v>
      </c>
      <c r="B139" t="s">
        <v>101</v>
      </c>
      <c r="C139">
        <v>5</v>
      </c>
      <c r="D139" t="s">
        <v>46</v>
      </c>
      <c r="E139" t="s">
        <v>16</v>
      </c>
      <c r="F139" s="12">
        <v>2.9000000000000001E-2</v>
      </c>
      <c r="G139" t="s">
        <v>47</v>
      </c>
    </row>
    <row r="140" spans="1:7" x14ac:dyDescent="0.3">
      <c r="A140" s="9">
        <v>139</v>
      </c>
      <c r="B140" t="s">
        <v>102</v>
      </c>
      <c r="C140">
        <v>5</v>
      </c>
      <c r="D140" t="s">
        <v>14</v>
      </c>
      <c r="E140" t="s">
        <v>14</v>
      </c>
      <c r="F140" s="12"/>
    </row>
    <row r="141" spans="1:7" x14ac:dyDescent="0.3">
      <c r="A141" s="9">
        <v>140</v>
      </c>
      <c r="B141" t="s">
        <v>104</v>
      </c>
      <c r="C141">
        <v>5</v>
      </c>
      <c r="D141" t="s">
        <v>15</v>
      </c>
      <c r="E141" t="s">
        <v>16</v>
      </c>
      <c r="F141" s="12">
        <v>0.35</v>
      </c>
      <c r="G141" t="s">
        <v>17</v>
      </c>
    </row>
    <row r="142" spans="1:7" x14ac:dyDescent="0.3">
      <c r="A142" s="9">
        <v>141</v>
      </c>
      <c r="B142" t="s">
        <v>103</v>
      </c>
      <c r="C142">
        <v>5</v>
      </c>
      <c r="D142" t="s">
        <v>15</v>
      </c>
      <c r="E142" t="s">
        <v>16</v>
      </c>
      <c r="F142" s="12">
        <v>0.5</v>
      </c>
      <c r="G142" t="s">
        <v>47</v>
      </c>
    </row>
    <row r="143" spans="1:7" x14ac:dyDescent="0.3">
      <c r="A143" s="9">
        <v>142</v>
      </c>
      <c r="B143" t="s">
        <v>105</v>
      </c>
      <c r="C143">
        <v>5</v>
      </c>
      <c r="D143" t="s">
        <v>14</v>
      </c>
      <c r="E143" t="s">
        <v>14</v>
      </c>
      <c r="F143" s="12"/>
    </row>
    <row r="144" spans="1:7" x14ac:dyDescent="0.3">
      <c r="A144" s="8">
        <v>143</v>
      </c>
      <c r="B144" t="s">
        <v>86</v>
      </c>
      <c r="C144">
        <v>4</v>
      </c>
      <c r="D144" t="s">
        <v>39</v>
      </c>
      <c r="E144" t="s">
        <v>16</v>
      </c>
      <c r="F144" s="14">
        <v>3.5000000000000003E-2</v>
      </c>
      <c r="G144" t="s">
        <v>35</v>
      </c>
    </row>
    <row r="145" spans="1:7" x14ac:dyDescent="0.3">
      <c r="A145" s="8">
        <v>144</v>
      </c>
      <c r="B145" t="s">
        <v>87</v>
      </c>
      <c r="C145">
        <v>4</v>
      </c>
      <c r="D145" t="s">
        <v>39</v>
      </c>
      <c r="E145" t="s">
        <v>16</v>
      </c>
      <c r="F145" s="14">
        <v>0.28299999999999997</v>
      </c>
      <c r="G145" t="s">
        <v>35</v>
      </c>
    </row>
    <row r="146" spans="1:7" x14ac:dyDescent="0.3">
      <c r="A146" s="8">
        <v>145</v>
      </c>
      <c r="B146" t="s">
        <v>88</v>
      </c>
      <c r="C146">
        <v>4</v>
      </c>
      <c r="D146" t="s">
        <v>39</v>
      </c>
      <c r="E146" t="s">
        <v>16</v>
      </c>
      <c r="F146" s="14">
        <v>0.248</v>
      </c>
      <c r="G146" t="s">
        <v>35</v>
      </c>
    </row>
    <row r="147" spans="1:7" x14ac:dyDescent="0.3">
      <c r="A147" s="8">
        <v>146</v>
      </c>
      <c r="B147" t="s">
        <v>89</v>
      </c>
      <c r="C147">
        <v>4</v>
      </c>
      <c r="D147" t="s">
        <v>39</v>
      </c>
      <c r="E147" t="s">
        <v>16</v>
      </c>
      <c r="F147" s="14">
        <v>3.5000000000000003E-2</v>
      </c>
      <c r="G147" t="s">
        <v>35</v>
      </c>
    </row>
    <row r="148" spans="1:7" x14ac:dyDescent="0.3">
      <c r="A148" s="8">
        <v>147</v>
      </c>
      <c r="B148" t="s">
        <v>90</v>
      </c>
      <c r="C148">
        <v>4</v>
      </c>
      <c r="D148" t="s">
        <v>39</v>
      </c>
      <c r="E148" t="s">
        <v>16</v>
      </c>
      <c r="F148" s="14">
        <v>0.248</v>
      </c>
      <c r="G148" t="s">
        <v>35</v>
      </c>
    </row>
    <row r="149" spans="1:7" x14ac:dyDescent="0.3">
      <c r="A149" s="8">
        <v>148</v>
      </c>
      <c r="B149" t="s">
        <v>91</v>
      </c>
      <c r="C149">
        <v>4</v>
      </c>
      <c r="D149" t="s">
        <v>14</v>
      </c>
      <c r="E149" t="s">
        <v>14</v>
      </c>
    </row>
    <row r="150" spans="1:7" x14ac:dyDescent="0.3">
      <c r="A150" s="7">
        <v>149</v>
      </c>
      <c r="B150" t="s">
        <v>23</v>
      </c>
      <c r="C150">
        <v>3</v>
      </c>
      <c r="D150" t="s">
        <v>14</v>
      </c>
      <c r="E150" t="s">
        <v>14</v>
      </c>
    </row>
    <row r="151" spans="1:7" x14ac:dyDescent="0.3">
      <c r="A151" s="7">
        <v>150</v>
      </c>
      <c r="B151" t="s">
        <v>27</v>
      </c>
      <c r="C151">
        <v>3</v>
      </c>
      <c r="D151" t="s">
        <v>18</v>
      </c>
      <c r="E151" t="s">
        <v>16</v>
      </c>
      <c r="F151" s="14">
        <v>1</v>
      </c>
      <c r="G151" t="s">
        <v>19</v>
      </c>
    </row>
    <row r="152" spans="1:7" x14ac:dyDescent="0.3">
      <c r="A152" s="7">
        <v>151</v>
      </c>
      <c r="B152" t="s">
        <v>28</v>
      </c>
      <c r="C152">
        <v>3</v>
      </c>
      <c r="D152" t="s">
        <v>18</v>
      </c>
      <c r="E152" t="s">
        <v>16</v>
      </c>
      <c r="F152" s="14">
        <v>1</v>
      </c>
      <c r="G152" t="s">
        <v>19</v>
      </c>
    </row>
    <row r="153" spans="1:7" x14ac:dyDescent="0.3">
      <c r="A153" s="7">
        <v>152</v>
      </c>
      <c r="B153" t="s">
        <v>29</v>
      </c>
      <c r="C153">
        <v>3</v>
      </c>
      <c r="D153" t="s">
        <v>14</v>
      </c>
      <c r="E153" t="s">
        <v>14</v>
      </c>
    </row>
    <row r="154" spans="1:7" x14ac:dyDescent="0.3">
      <c r="A154" s="6">
        <v>153</v>
      </c>
      <c r="B154" t="s">
        <v>116</v>
      </c>
      <c r="C154">
        <v>3</v>
      </c>
      <c r="D154" t="s">
        <v>14</v>
      </c>
      <c r="E154" t="s">
        <v>14</v>
      </c>
    </row>
    <row r="155" spans="1:7" x14ac:dyDescent="0.3">
      <c r="A155" s="6">
        <v>154</v>
      </c>
      <c r="B155" t="s">
        <v>119</v>
      </c>
      <c r="C155">
        <v>3</v>
      </c>
      <c r="D155" t="s">
        <v>14</v>
      </c>
      <c r="E155" t="s">
        <v>14</v>
      </c>
    </row>
    <row r="156" spans="1:7" x14ac:dyDescent="0.3">
      <c r="A156" s="6">
        <v>155</v>
      </c>
      <c r="B156" t="s">
        <v>117</v>
      </c>
      <c r="C156">
        <v>3</v>
      </c>
      <c r="D156" t="s">
        <v>15</v>
      </c>
      <c r="E156" t="s">
        <v>16</v>
      </c>
      <c r="F156" s="14">
        <v>100</v>
      </c>
      <c r="G156" t="s">
        <v>17</v>
      </c>
    </row>
    <row r="157" spans="1:7" x14ac:dyDescent="0.3">
      <c r="A157" s="6">
        <v>156</v>
      </c>
      <c r="B157" t="s">
        <v>118</v>
      </c>
      <c r="C157">
        <v>3</v>
      </c>
      <c r="D157" t="s">
        <v>14</v>
      </c>
      <c r="E157" t="s">
        <v>14</v>
      </c>
    </row>
    <row r="158" spans="1:7" x14ac:dyDescent="0.3">
      <c r="A158" s="6">
        <v>157</v>
      </c>
      <c r="B158" t="s">
        <v>28</v>
      </c>
      <c r="C158">
        <v>3</v>
      </c>
      <c r="D158" t="s">
        <v>18</v>
      </c>
      <c r="E158" t="s">
        <v>16</v>
      </c>
      <c r="F158" s="14">
        <v>1</v>
      </c>
      <c r="G158" t="s">
        <v>19</v>
      </c>
    </row>
    <row r="159" spans="1:7" x14ac:dyDescent="0.3">
      <c r="A159" s="6">
        <v>158</v>
      </c>
      <c r="B159" t="s">
        <v>27</v>
      </c>
      <c r="C159">
        <v>3</v>
      </c>
      <c r="D159" t="s">
        <v>18</v>
      </c>
      <c r="E159" t="s">
        <v>16</v>
      </c>
      <c r="F159" s="14">
        <v>1</v>
      </c>
      <c r="G159" t="s">
        <v>19</v>
      </c>
    </row>
    <row r="160" spans="1:7" x14ac:dyDescent="0.3">
      <c r="A160" s="6">
        <v>159</v>
      </c>
      <c r="B160" t="s">
        <v>120</v>
      </c>
      <c r="C160">
        <v>3</v>
      </c>
      <c r="D160" t="s">
        <v>14</v>
      </c>
      <c r="E160" t="s">
        <v>14</v>
      </c>
    </row>
  </sheetData>
  <autoFilter ref="A1:F160"/>
  <pageMargins left="0.7" right="0.7" top="0.75" bottom="0.75" header="0.3" footer="0.3"/>
  <pageSetup paperSize="9"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37" zoomScale="85" zoomScaleNormal="85" workbookViewId="0">
      <selection activeCell="K60" sqref="K60"/>
    </sheetView>
  </sheetViews>
  <sheetFormatPr defaultRowHeight="14.4" x14ac:dyDescent="0.3"/>
  <cols>
    <col min="1" max="1" width="36.21875" bestFit="1" customWidth="1"/>
    <col min="2" max="2" width="11.88671875" style="48" bestFit="1" customWidth="1"/>
    <col min="3" max="3" width="14.109375" bestFit="1" customWidth="1"/>
    <col min="4" max="4" width="15.109375" bestFit="1" customWidth="1"/>
    <col min="5" max="5" width="13.44140625" style="17" bestFit="1" customWidth="1"/>
    <col min="6" max="6" width="12.109375" bestFit="1" customWidth="1"/>
    <col min="7" max="7" width="17.44140625" bestFit="1" customWidth="1"/>
    <col min="8" max="8" width="17.6640625" bestFit="1" customWidth="1"/>
    <col min="9" max="9" width="17" style="17" bestFit="1" customWidth="1"/>
    <col min="10" max="10" width="14.44140625" style="17" bestFit="1" customWidth="1"/>
    <col min="11" max="11" width="18" style="23" bestFit="1" customWidth="1"/>
    <col min="13" max="13" width="52.44140625" bestFit="1" customWidth="1"/>
  </cols>
  <sheetData>
    <row r="1" spans="1:11" s="108" customFormat="1" ht="31.8" customHeight="1" x14ac:dyDescent="0.3">
      <c r="A1" s="108" t="s">
        <v>129</v>
      </c>
      <c r="B1" s="108" t="s">
        <v>132</v>
      </c>
      <c r="C1" s="108" t="s">
        <v>163</v>
      </c>
      <c r="D1" s="108" t="s">
        <v>164</v>
      </c>
      <c r="E1" s="109" t="s">
        <v>121</v>
      </c>
      <c r="F1" s="108" t="s">
        <v>134</v>
      </c>
      <c r="G1" s="108" t="s">
        <v>162</v>
      </c>
      <c r="H1" s="108" t="s">
        <v>171</v>
      </c>
      <c r="I1" s="109" t="s">
        <v>175</v>
      </c>
      <c r="J1" s="64" t="s">
        <v>176</v>
      </c>
      <c r="K1" s="107" t="s">
        <v>177</v>
      </c>
    </row>
    <row r="2" spans="1:11" ht="15.6" x14ac:dyDescent="0.3">
      <c r="A2" t="s">
        <v>123</v>
      </c>
      <c r="B2" s="48">
        <v>1</v>
      </c>
      <c r="C2" t="s">
        <v>165</v>
      </c>
      <c r="D2" t="s">
        <v>346</v>
      </c>
      <c r="E2" s="14">
        <v>1</v>
      </c>
      <c r="F2" t="s">
        <v>10</v>
      </c>
      <c r="G2" t="s">
        <v>10</v>
      </c>
      <c r="H2" t="s">
        <v>172</v>
      </c>
      <c r="I2" s="17" t="s">
        <v>135</v>
      </c>
      <c r="J2" s="17" t="s">
        <v>135</v>
      </c>
      <c r="K2" s="31">
        <f>+SUM(K3,K56,K57,K58,K59,K60,K61,K62)</f>
        <v>4.6552680587207016</v>
      </c>
    </row>
    <row r="3" spans="1:11" x14ac:dyDescent="0.3">
      <c r="A3" t="s">
        <v>125</v>
      </c>
      <c r="B3" s="48">
        <v>2</v>
      </c>
      <c r="C3" t="s">
        <v>166</v>
      </c>
      <c r="D3" t="s">
        <v>12</v>
      </c>
      <c r="E3" s="14">
        <f>+E2</f>
        <v>1</v>
      </c>
      <c r="F3" t="s">
        <v>10</v>
      </c>
      <c r="G3" t="s">
        <v>10</v>
      </c>
      <c r="H3" t="s">
        <v>172</v>
      </c>
      <c r="I3" s="17" t="s">
        <v>135</v>
      </c>
      <c r="J3" s="17" t="s">
        <v>135</v>
      </c>
      <c r="K3" s="26">
        <f>+SUM(K4,K19,K36,K44,K52,K53,K54,K55)</f>
        <v>4.4312746107272538</v>
      </c>
    </row>
    <row r="4" spans="1:11" x14ac:dyDescent="0.3">
      <c r="A4" t="s">
        <v>20</v>
      </c>
      <c r="B4" s="48">
        <v>3</v>
      </c>
      <c r="C4" t="s">
        <v>166</v>
      </c>
      <c r="D4" t="str">
        <f>+VLOOKUP(A4,'BOM Tanımları'!A3:E119,3,0)</f>
        <v>ÇÖZGÜ</v>
      </c>
      <c r="E4" s="14">
        <f>+'BOM Tanımları'!D13*'Birleşik Ağaç'!$E$3</f>
        <v>265.76</v>
      </c>
      <c r="F4" t="str">
        <f>+VLOOKUP(D4,'BOM Tanımları'!C3:E119,3,0)</f>
        <v>Gram</v>
      </c>
      <c r="G4" t="s">
        <v>169</v>
      </c>
      <c r="H4" t="s">
        <v>172</v>
      </c>
      <c r="I4" s="17" t="s">
        <v>135</v>
      </c>
      <c r="J4" s="17" t="s">
        <v>135</v>
      </c>
      <c r="K4" s="27">
        <f>+SUM(K5,K9,K17,K18)</f>
        <v>1.6337993701460083</v>
      </c>
    </row>
    <row r="5" spans="1:11" x14ac:dyDescent="0.3">
      <c r="A5" t="s">
        <v>31</v>
      </c>
      <c r="B5" s="48">
        <v>4</v>
      </c>
      <c r="C5" t="s">
        <v>166</v>
      </c>
      <c r="D5" t="str">
        <f>+VLOOKUP(A5,'BOM Tanımları'!A4:E120,3,0)</f>
        <v>İPLİK</v>
      </c>
      <c r="E5" s="14">
        <f>+'BOM Tanımları'!D23*'Birleşik Ağaç'!E4</f>
        <v>95.27</v>
      </c>
      <c r="F5" t="str">
        <f>+VLOOKUP(D5,'BOM Tanımları'!C4:E120,3,0)</f>
        <v>Gram</v>
      </c>
      <c r="G5" t="s">
        <v>170</v>
      </c>
      <c r="H5" t="s">
        <v>172</v>
      </c>
      <c r="I5" s="17" t="s">
        <v>135</v>
      </c>
      <c r="J5" s="17" t="s">
        <v>135</v>
      </c>
      <c r="K5" s="28">
        <f>+SUM(K6:K8)</f>
        <v>0.70628543243243236</v>
      </c>
    </row>
    <row r="6" spans="1:11" x14ac:dyDescent="0.3">
      <c r="A6" t="s">
        <v>36</v>
      </c>
      <c r="B6" s="48">
        <v>5</v>
      </c>
      <c r="C6" t="s">
        <v>167</v>
      </c>
      <c r="D6" t="s">
        <v>30</v>
      </c>
      <c r="E6" s="14">
        <f>+'BOM Tanımları'!D29*'Birleşik Ağaç'!$E$5</f>
        <v>19.053999999999998</v>
      </c>
      <c r="F6" t="str">
        <f>+VLOOKUP(D6,'BOM Tanımları'!C11:E121,3,0)</f>
        <v>Gram</v>
      </c>
      <c r="G6" t="s">
        <v>170</v>
      </c>
      <c r="H6" t="s">
        <v>173</v>
      </c>
      <c r="I6" s="23">
        <f>+VLOOKUP(A6,'Sabit Fiyatlar ve Dönüşümler'!A1:C28,3,0)</f>
        <v>4</v>
      </c>
      <c r="J6" s="23">
        <f>+I6/'Sabit Fiyatlar ve Dönüşümler'!I2*'Birleşik Ağaç'!E6</f>
        <v>7.6215999999999992E-2</v>
      </c>
      <c r="K6" s="29">
        <f>+J6</f>
        <v>7.6215999999999992E-2</v>
      </c>
    </row>
    <row r="7" spans="1:11" x14ac:dyDescent="0.3">
      <c r="A7" t="s">
        <v>37</v>
      </c>
      <c r="B7" s="48">
        <v>5</v>
      </c>
      <c r="C7" t="s">
        <v>167</v>
      </c>
      <c r="D7" t="s">
        <v>30</v>
      </c>
      <c r="E7" s="14">
        <f>+'BOM Tanımları'!D30*'Birleşik Ağaç'!$E$5</f>
        <v>76.215999999999994</v>
      </c>
      <c r="F7" t="str">
        <f>+VLOOKUP(D7,'BOM Tanımları'!C12:E122,3,0)</f>
        <v>Gram</v>
      </c>
      <c r="G7" t="s">
        <v>170</v>
      </c>
      <c r="H7" t="s">
        <v>173</v>
      </c>
      <c r="I7" s="23">
        <f>+VLOOKUP(A7,'Sabit Fiyatlar ve Dönüşümler'!A2:C29,3,0)</f>
        <v>7</v>
      </c>
      <c r="J7" s="23">
        <f>+I7/'Sabit Fiyatlar ve Dönüşümler'!I3*'Birleşik Ağaç'!E7</f>
        <v>0.53351199999999999</v>
      </c>
      <c r="K7" s="29">
        <f>+J7</f>
        <v>0.53351199999999999</v>
      </c>
    </row>
    <row r="8" spans="1:11" x14ac:dyDescent="0.3">
      <c r="A8" t="s">
        <v>38</v>
      </c>
      <c r="B8" s="48">
        <v>5</v>
      </c>
      <c r="C8" t="s">
        <v>158</v>
      </c>
      <c r="D8" t="s">
        <v>128</v>
      </c>
      <c r="E8" s="14">
        <f>+'BOM Tanımları'!D31*'Birleşik Ağaç'!$E$5</f>
        <v>0.42871499999999996</v>
      </c>
      <c r="F8" t="str">
        <f ca="1">+VLOOKUP(D8,'BOM Tanımları'!C3:E113,3,0)</f>
        <v>Dakika</v>
      </c>
      <c r="G8" t="s">
        <v>345</v>
      </c>
      <c r="H8" t="s">
        <v>135</v>
      </c>
      <c r="I8" s="22">
        <f>+'Sabit Fiyatlar ve Dönüşümler'!S3</f>
        <v>8.3333333333333339</v>
      </c>
      <c r="J8" s="24">
        <f>+E8*'Sabit Fiyatlar ve Dönüşümler'!S3</f>
        <v>3.5726249999999999</v>
      </c>
      <c r="K8" s="29">
        <f>+J8/37</f>
        <v>9.6557432432432436E-2</v>
      </c>
    </row>
    <row r="9" spans="1:11" x14ac:dyDescent="0.3">
      <c r="A9" t="s">
        <v>32</v>
      </c>
      <c r="B9" s="48">
        <v>4</v>
      </c>
      <c r="C9" t="s">
        <v>166</v>
      </c>
      <c r="D9" t="str">
        <f>+VLOOKUP(A9,'BOM Tanımları'!A11:E121,3,0)</f>
        <v>İPLİK</v>
      </c>
      <c r="E9" s="14">
        <f>+'BOM Tanımları'!D24*'Birleşik Ağaç'!E4</f>
        <v>169.03000000000003</v>
      </c>
      <c r="F9" t="str">
        <f>+VLOOKUP(D9,'BOM Tanımları'!C11:E121,3,0)</f>
        <v>Gram</v>
      </c>
      <c r="G9" t="s">
        <v>170</v>
      </c>
      <c r="H9" t="s">
        <v>172</v>
      </c>
      <c r="I9" s="17" t="s">
        <v>135</v>
      </c>
      <c r="J9" s="17" t="s">
        <v>135</v>
      </c>
      <c r="K9" s="28">
        <f>+SUM(K10:K16)</f>
        <v>0.78417790167753976</v>
      </c>
    </row>
    <row r="10" spans="1:11" x14ac:dyDescent="0.3">
      <c r="A10" t="s">
        <v>43</v>
      </c>
      <c r="B10" s="48">
        <v>5</v>
      </c>
      <c r="C10" t="s">
        <v>167</v>
      </c>
      <c r="D10" t="s">
        <v>30</v>
      </c>
      <c r="E10" s="14">
        <f>+'BOM Tanımları'!D34*'Birleşik Ağaç'!$E$9</f>
        <v>25.354500000000005</v>
      </c>
      <c r="F10" t="str">
        <f>+VLOOKUP(D10,'BOM Tanımları'!C15:E125,3,0)</f>
        <v>Gram</v>
      </c>
      <c r="G10" t="s">
        <v>170</v>
      </c>
      <c r="H10" t="s">
        <v>173</v>
      </c>
      <c r="I10" s="23">
        <f>+VLOOKUP(A10,'Sabit Fiyatlar ve Dönüşümler'!A2:C29,3,0)</f>
        <v>5</v>
      </c>
      <c r="J10" s="23">
        <f>+I10/'Sabit Fiyatlar ve Dönüşümler'!I4*'Birleşik Ağaç'!E10</f>
        <v>0.12677250000000004</v>
      </c>
      <c r="K10" s="29">
        <f t="shared" ref="K10:K17" si="0">+J10</f>
        <v>0.12677250000000004</v>
      </c>
    </row>
    <row r="11" spans="1:11" x14ac:dyDescent="0.3">
      <c r="A11" t="s">
        <v>40</v>
      </c>
      <c r="B11" s="48">
        <v>5</v>
      </c>
      <c r="C11" t="s">
        <v>167</v>
      </c>
      <c r="D11" t="s">
        <v>39</v>
      </c>
      <c r="E11" s="14">
        <f>+'BOM Tanımları'!D35*'Birleşik Ağaç'!$E$9</f>
        <v>5.916050000000002</v>
      </c>
      <c r="F11" t="str">
        <f ca="1">+VLOOKUP(D11,'BOM Tanımları'!C16:E126,3,0)</f>
        <v>Gram</v>
      </c>
      <c r="G11" t="s">
        <v>170</v>
      </c>
      <c r="H11" t="s">
        <v>173</v>
      </c>
      <c r="I11" s="23">
        <f>+VLOOKUP(A11,'Sabit Fiyatlar ve Dönüşümler'!A3:C30,3,0)</f>
        <v>4</v>
      </c>
      <c r="J11" s="23">
        <f>+I11/'Sabit Fiyatlar ve Dönüşümler'!I5*'Birleşik Ağaç'!E11</f>
        <v>2.366420000000001E-2</v>
      </c>
      <c r="K11" s="29">
        <f t="shared" si="0"/>
        <v>2.366420000000001E-2</v>
      </c>
    </row>
    <row r="12" spans="1:11" x14ac:dyDescent="0.3">
      <c r="A12" t="s">
        <v>41</v>
      </c>
      <c r="B12" s="48">
        <v>5</v>
      </c>
      <c r="C12" t="s">
        <v>167</v>
      </c>
      <c r="D12" t="s">
        <v>39</v>
      </c>
      <c r="E12" s="14">
        <f>+'BOM Tanımları'!D36*'Birleşik Ağaç'!$E$9</f>
        <v>12.170160000000001</v>
      </c>
      <c r="F12" t="str">
        <f ca="1">+VLOOKUP(D12,'BOM Tanımları'!C17:E127,3,0)</f>
        <v>Gram</v>
      </c>
      <c r="G12" t="s">
        <v>170</v>
      </c>
      <c r="H12" t="s">
        <v>173</v>
      </c>
      <c r="I12" s="23">
        <f>+VLOOKUP(A12,'Sabit Fiyatlar ve Dönüşümler'!A4:C31,3,0)</f>
        <v>4</v>
      </c>
      <c r="J12" s="23">
        <f>+I12/'Sabit Fiyatlar ve Dönüşümler'!I6*'Birleşik Ağaç'!E12</f>
        <v>4.8680640000000004E-2</v>
      </c>
      <c r="K12" s="29">
        <f t="shared" si="0"/>
        <v>4.8680640000000004E-2</v>
      </c>
    </row>
    <row r="13" spans="1:11" x14ac:dyDescent="0.3">
      <c r="A13" t="s">
        <v>42</v>
      </c>
      <c r="B13" s="48">
        <v>5</v>
      </c>
      <c r="C13" t="s">
        <v>167</v>
      </c>
      <c r="D13" t="s">
        <v>39</v>
      </c>
      <c r="E13" s="14">
        <f>+'BOM Tanımları'!D37*'Birleşik Ağaç'!$E$9</f>
        <v>35.834360000000004</v>
      </c>
      <c r="F13" t="str">
        <f ca="1">+VLOOKUP(D13,'BOM Tanımları'!C18:E128,3,0)</f>
        <v>Gram</v>
      </c>
      <c r="G13" t="s">
        <v>170</v>
      </c>
      <c r="H13" t="s">
        <v>173</v>
      </c>
      <c r="I13" s="23">
        <f>+VLOOKUP(A13,'Sabit Fiyatlar ve Dönüşümler'!A5:C32,3,0)</f>
        <v>4</v>
      </c>
      <c r="J13" s="23">
        <f>+I13/'Sabit Fiyatlar ve Dönüşümler'!I7*'Birleşik Ağaç'!E13</f>
        <v>0.14333744000000001</v>
      </c>
      <c r="K13" s="29">
        <f t="shared" si="0"/>
        <v>0.14333744000000001</v>
      </c>
    </row>
    <row r="14" spans="1:11" x14ac:dyDescent="0.3">
      <c r="A14" t="s">
        <v>42</v>
      </c>
      <c r="B14" s="48">
        <v>5</v>
      </c>
      <c r="C14" t="s">
        <v>167</v>
      </c>
      <c r="D14" t="s">
        <v>39</v>
      </c>
      <c r="E14" s="14">
        <f>+'BOM Tanımları'!D38*'Birleşik Ağaç'!$E$9</f>
        <v>41.919440000000009</v>
      </c>
      <c r="F14" t="str">
        <f ca="1">+VLOOKUP(D14,'BOM Tanımları'!C19:E129,3,0)</f>
        <v>Gram</v>
      </c>
      <c r="G14" t="s">
        <v>170</v>
      </c>
      <c r="H14" t="s">
        <v>173</v>
      </c>
      <c r="I14" s="23">
        <f>+VLOOKUP(A14,'Sabit Fiyatlar ve Dönüşümler'!A6:C33,3,0)</f>
        <v>4</v>
      </c>
      <c r="J14" s="23">
        <f>+I14/'Sabit Fiyatlar ve Dönüşümler'!I7*'Birleşik Ağaç'!E14</f>
        <v>0.16767776000000004</v>
      </c>
      <c r="K14" s="29">
        <f t="shared" si="0"/>
        <v>0.16767776000000004</v>
      </c>
    </row>
    <row r="15" spans="1:11" x14ac:dyDescent="0.3">
      <c r="A15" t="s">
        <v>42</v>
      </c>
      <c r="B15" s="48">
        <v>5</v>
      </c>
      <c r="C15" t="s">
        <v>167</v>
      </c>
      <c r="D15" t="s">
        <v>39</v>
      </c>
      <c r="E15" s="14">
        <f>+'BOM Tanımları'!D39*'Birleşik Ağaç'!$E$9</f>
        <v>47.835490000000007</v>
      </c>
      <c r="F15" t="str">
        <f ca="1">+VLOOKUP(D15,'BOM Tanımları'!C20:E130,3,0)</f>
        <v>Gram</v>
      </c>
      <c r="G15" t="s">
        <v>170</v>
      </c>
      <c r="H15" t="s">
        <v>173</v>
      </c>
      <c r="I15" s="23">
        <f>+VLOOKUP(A15,'Sabit Fiyatlar ve Dönüşümler'!A7:C34,3,0)</f>
        <v>4</v>
      </c>
      <c r="J15" s="23">
        <f>+I15/'Sabit Fiyatlar ve Dönüşümler'!I7*'Birleşik Ağaç'!E15</f>
        <v>0.19134196000000003</v>
      </c>
      <c r="K15" s="29">
        <f t="shared" si="0"/>
        <v>0.19134196000000003</v>
      </c>
    </row>
    <row r="16" spans="1:11" x14ac:dyDescent="0.3">
      <c r="A16" t="s">
        <v>44</v>
      </c>
      <c r="B16" s="48">
        <v>5</v>
      </c>
      <c r="C16" t="s">
        <v>158</v>
      </c>
      <c r="D16" t="s">
        <v>128</v>
      </c>
      <c r="E16" s="14">
        <f>+'BOM Tanımları'!D40*'Birleşik Ağaç'!$E$9</f>
        <v>0.59160500000000016</v>
      </c>
      <c r="F16" t="str">
        <f ca="1">+VLOOKUP(D16,'BOM Tanımları'!C11:E121,3,0)</f>
        <v>Dakika</v>
      </c>
      <c r="G16" t="s">
        <v>345</v>
      </c>
      <c r="H16" t="s">
        <v>135</v>
      </c>
      <c r="I16" s="22">
        <f>+'Sabit Fiyatlar ve Dönüşümler'!S4</f>
        <v>5.1724137931034484</v>
      </c>
      <c r="J16" s="24">
        <f>+E16*'Sabit Fiyatlar ve Dönüşümler'!S4</f>
        <v>3.0600258620689664</v>
      </c>
      <c r="K16" s="29">
        <f>+J16/37</f>
        <v>8.2703401677539631E-2</v>
      </c>
    </row>
    <row r="17" spans="1:11" x14ac:dyDescent="0.3">
      <c r="A17" t="s">
        <v>33</v>
      </c>
      <c r="B17" s="48">
        <v>4</v>
      </c>
      <c r="C17" t="s">
        <v>166</v>
      </c>
      <c r="D17" t="str">
        <f>+VLOOKUP(A17,'BOM Tanımları'!A12:E122,3,0)</f>
        <v>İPLİK</v>
      </c>
      <c r="E17" s="14">
        <f>+'BOM Tanımları'!D25*'Birleşik Ağaç'!E4</f>
        <v>1.46</v>
      </c>
      <c r="F17" t="str">
        <f>+VLOOKUP(D17,'BOM Tanımları'!C12:E122,3,0)</f>
        <v>Gram</v>
      </c>
      <c r="G17" t="s">
        <v>170</v>
      </c>
      <c r="H17" t="s">
        <v>172</v>
      </c>
      <c r="I17" s="23">
        <f>+VLOOKUP(A17,'Sabit Fiyatlar ve Dönüşümler'!A9:C36,3,0)</f>
        <v>5</v>
      </c>
      <c r="J17" s="23">
        <f>+I17/'Sabit Fiyatlar ve Dönüşümler'!I9*'Birleşik Ağaç'!E17</f>
        <v>7.3000000000000001E-3</v>
      </c>
      <c r="K17" s="29">
        <f t="shared" si="0"/>
        <v>7.3000000000000001E-3</v>
      </c>
    </row>
    <row r="18" spans="1:11" x14ac:dyDescent="0.3">
      <c r="A18" t="s">
        <v>34</v>
      </c>
      <c r="B18" s="48">
        <v>4</v>
      </c>
      <c r="C18" t="s">
        <v>158</v>
      </c>
      <c r="D18" t="str">
        <f>+VLOOKUP(A18,'BOM Tanımları'!A13:E123,3,0)</f>
        <v>OPERASYON</v>
      </c>
      <c r="E18" s="14">
        <f>+'BOM Tanımları'!D26*'Birleşik Ağaç'!E4</f>
        <v>0.66439999999999999</v>
      </c>
      <c r="F18" t="str">
        <f>+VLOOKUP(D18,'BOM Tanımları'!C13:E123,3,0)</f>
        <v>Dakika</v>
      </c>
      <c r="G18" t="s">
        <v>345</v>
      </c>
      <c r="H18" t="s">
        <v>135</v>
      </c>
      <c r="I18" s="22">
        <f>+'Sabit Fiyatlar ve Dönüşümler'!S2</f>
        <v>7.5757575757575752</v>
      </c>
      <c r="J18" s="24">
        <f>+E18*'Sabit Fiyatlar ve Dönüşümler'!S2</f>
        <v>5.0333333333333332</v>
      </c>
      <c r="K18" s="28">
        <f>+J18/37</f>
        <v>0.13603603603603603</v>
      </c>
    </row>
    <row r="19" spans="1:11" x14ac:dyDescent="0.3">
      <c r="A19" t="s">
        <v>21</v>
      </c>
      <c r="B19" s="48">
        <v>3</v>
      </c>
      <c r="C19" t="s">
        <v>166</v>
      </c>
      <c r="D19" t="str">
        <f>+VLOOKUP(A19,'BOM Tanımları'!A14:E124,3,0)</f>
        <v>ATKI</v>
      </c>
      <c r="E19" s="14">
        <f>+'BOM Tanımları'!D14*'Birleşik Ağaç'!$E$3</f>
        <v>99.272999999999996</v>
      </c>
      <c r="F19" t="str">
        <f>+VLOOKUP(D19,'BOM Tanımları'!C14:E124,3,0)</f>
        <v>Gram</v>
      </c>
      <c r="G19" t="s">
        <v>170</v>
      </c>
      <c r="H19" t="s">
        <v>172</v>
      </c>
      <c r="I19" s="17" t="s">
        <v>135</v>
      </c>
      <c r="J19" s="17" t="s">
        <v>135</v>
      </c>
      <c r="K19" s="27">
        <f>+SUM(K20,K33,K34,K35)</f>
        <v>1.7685091181606492</v>
      </c>
    </row>
    <row r="20" spans="1:11" x14ac:dyDescent="0.3">
      <c r="A20" t="s">
        <v>78</v>
      </c>
      <c r="B20" s="48">
        <v>4</v>
      </c>
      <c r="C20" t="s">
        <v>166</v>
      </c>
      <c r="D20" t="str">
        <f>+VLOOKUP(A20,'BOM Tanımları'!A15:E125,3,0)</f>
        <v>İPLİK</v>
      </c>
      <c r="E20" s="14">
        <f>+'BOM Tanımları'!D43*'Birleşik Ağaç'!E19</f>
        <v>19.854600000000001</v>
      </c>
      <c r="F20" t="str">
        <f>+VLOOKUP(D20,'BOM Tanımları'!C15:E125,3,0)</f>
        <v>Gram</v>
      </c>
      <c r="G20" t="s">
        <v>170</v>
      </c>
      <c r="H20" t="s">
        <v>172</v>
      </c>
      <c r="I20" s="17" t="s">
        <v>135</v>
      </c>
      <c r="J20" s="17" t="s">
        <v>135</v>
      </c>
      <c r="K20" s="28">
        <f>+SUM(K21:K32)</f>
        <v>1.0722565911336219</v>
      </c>
    </row>
    <row r="21" spans="1:11" x14ac:dyDescent="0.3">
      <c r="A21" t="s">
        <v>82</v>
      </c>
      <c r="B21" s="48">
        <v>5</v>
      </c>
      <c r="C21" t="s">
        <v>167</v>
      </c>
      <c r="D21" t="s">
        <v>30</v>
      </c>
      <c r="E21" s="14">
        <f>+'BOM Tanımları'!D49*'Birleşik Ağaç'!$E$20</f>
        <v>19.854600000000001</v>
      </c>
      <c r="F21" t="str">
        <f ca="1">+VLOOKUP(D21,'BOM Tanımları'!C26:E136,3,0)</f>
        <v>Gram</v>
      </c>
      <c r="G21" t="s">
        <v>170</v>
      </c>
      <c r="H21" t="s">
        <v>173</v>
      </c>
      <c r="I21" s="23">
        <f>+VLOOKUP(A21,'Sabit Fiyatlar ve Dönüşümler'!A2:C29,3,0)</f>
        <v>6</v>
      </c>
      <c r="J21" s="23">
        <f>+I21/'Sabit Fiyatlar ve Dönüşümler'!I8*'Birleşik Ağaç'!E21</f>
        <v>0.11912760000000001</v>
      </c>
      <c r="K21" s="29">
        <f t="shared" ref="K21:K28" si="1">+J21</f>
        <v>0.11912760000000001</v>
      </c>
    </row>
    <row r="22" spans="1:11" x14ac:dyDescent="0.3">
      <c r="A22" t="s">
        <v>95</v>
      </c>
      <c r="B22" s="48">
        <v>5</v>
      </c>
      <c r="C22" t="s">
        <v>167</v>
      </c>
      <c r="D22" t="s">
        <v>130</v>
      </c>
      <c r="E22" s="14">
        <f>+'BOM Tanımları'!D50*'Birleşik Ağaç'!$E$20</f>
        <v>10.920030000000002</v>
      </c>
      <c r="F22" t="str">
        <f ca="1">+VLOOKUP(D22,'BOM Tanımları'!C27:E137,3,0)</f>
        <v>Gram</v>
      </c>
      <c r="G22" t="s">
        <v>170</v>
      </c>
      <c r="H22" t="s">
        <v>173</v>
      </c>
      <c r="I22" s="23">
        <f>+VLOOKUP(A22,'Sabit Fiyatlar ve Dönüşümler'!A3:C30,3,0)</f>
        <v>12</v>
      </c>
      <c r="J22" s="23">
        <f>+I22/'Sabit Fiyatlar ve Dönüşümler'!I9*'Birleşik Ağaç'!E22</f>
        <v>0.13104036000000002</v>
      </c>
      <c r="K22" s="29">
        <f t="shared" si="1"/>
        <v>0.13104036000000002</v>
      </c>
    </row>
    <row r="23" spans="1:11" x14ac:dyDescent="0.3">
      <c r="A23" t="s">
        <v>96</v>
      </c>
      <c r="B23" s="48">
        <v>5</v>
      </c>
      <c r="C23" t="s">
        <v>167</v>
      </c>
      <c r="D23" t="s">
        <v>130</v>
      </c>
      <c r="E23" s="14">
        <f>+'BOM Tanımları'!D51*'Birleşik Ağaç'!$E$20</f>
        <v>4.1694659999999999</v>
      </c>
      <c r="F23" t="str">
        <f ca="1">+VLOOKUP(D23,'BOM Tanımları'!C28:E138,3,0)</f>
        <v>Gram</v>
      </c>
      <c r="G23" t="s">
        <v>142</v>
      </c>
      <c r="H23" t="s">
        <v>173</v>
      </c>
      <c r="I23" s="23">
        <f>+VLOOKUP(A23,'Sabit Fiyatlar ve Dönüşümler'!A4:C31,3,0)</f>
        <v>12</v>
      </c>
      <c r="J23" s="23">
        <f>+I23/'Sabit Fiyatlar ve Dönüşümler'!I10*'Birleşik Ağaç'!E23</f>
        <v>5.0033592000000002E-2</v>
      </c>
      <c r="K23" s="29">
        <f t="shared" si="1"/>
        <v>5.0033592000000002E-2</v>
      </c>
    </row>
    <row r="24" spans="1:11" x14ac:dyDescent="0.3">
      <c r="A24" t="s">
        <v>97</v>
      </c>
      <c r="B24" s="48">
        <v>5</v>
      </c>
      <c r="C24" t="s">
        <v>167</v>
      </c>
      <c r="D24" t="s">
        <v>130</v>
      </c>
      <c r="E24" s="14">
        <f>+'BOM Tanımları'!D52*'Birleşik Ağaç'!$E$20</f>
        <v>19.854600000000001</v>
      </c>
      <c r="F24" t="e">
        <f>+VLOOKUP(D24,'BOM Tanımları'!C29:E139,3,0)</f>
        <v>#N/A</v>
      </c>
      <c r="G24" t="s">
        <v>170</v>
      </c>
      <c r="H24" t="s">
        <v>173</v>
      </c>
      <c r="I24" s="23">
        <f>+VLOOKUP(A24,'Sabit Fiyatlar ve Dönüşümler'!A5:C32,3,0)</f>
        <v>12</v>
      </c>
      <c r="J24" s="23">
        <f>+I24/'Sabit Fiyatlar ve Dönüşümler'!I11*'Birleşik Ağaç'!E24</f>
        <v>0.23825520000000003</v>
      </c>
      <c r="K24" s="29">
        <f t="shared" si="1"/>
        <v>0.23825520000000003</v>
      </c>
    </row>
    <row r="25" spans="1:11" x14ac:dyDescent="0.3">
      <c r="A25" t="s">
        <v>98</v>
      </c>
      <c r="B25" s="48">
        <v>5</v>
      </c>
      <c r="C25" t="s">
        <v>167</v>
      </c>
      <c r="D25" t="s">
        <v>130</v>
      </c>
      <c r="E25" s="14">
        <f>+'BOM Tanımları'!D53*'Birleşik Ağaç'!$E$20</f>
        <v>19.854600000000001</v>
      </c>
      <c r="F25" t="e">
        <f>+VLOOKUP(D25,'BOM Tanımları'!C30:E140,3,0)</f>
        <v>#N/A</v>
      </c>
      <c r="G25" t="s">
        <v>170</v>
      </c>
      <c r="H25" t="s">
        <v>173</v>
      </c>
      <c r="I25" s="23">
        <f>+VLOOKUP(A25,'Sabit Fiyatlar ve Dönüşümler'!A6:C33,3,0)</f>
        <v>12</v>
      </c>
      <c r="J25" s="23">
        <f>+I25/'Sabit Fiyatlar ve Dönüşümler'!I12*'Birleşik Ağaç'!E25</f>
        <v>0.23825520000000003</v>
      </c>
      <c r="K25" s="29">
        <f t="shared" si="1"/>
        <v>0.23825520000000003</v>
      </c>
    </row>
    <row r="26" spans="1:11" x14ac:dyDescent="0.3">
      <c r="A26" t="s">
        <v>99</v>
      </c>
      <c r="B26" s="48">
        <v>5</v>
      </c>
      <c r="C26" t="s">
        <v>167</v>
      </c>
      <c r="D26" t="s">
        <v>46</v>
      </c>
      <c r="E26" s="14">
        <f>+'BOM Tanımları'!D54*'Birleşik Ağaç'!$E$20</f>
        <v>2.1661368600000004</v>
      </c>
      <c r="F26" t="str">
        <f>+VLOOKUP(D26,'BOM Tanımları'!C31:E141,3,0)</f>
        <v>Gram</v>
      </c>
      <c r="G26" t="s">
        <v>170</v>
      </c>
      <c r="H26" t="s">
        <v>173</v>
      </c>
      <c r="I26" s="23">
        <f>+VLOOKUP(A26,'Sabit Fiyatlar ve Dönüşümler'!A7:C34,3,0)</f>
        <v>12</v>
      </c>
      <c r="J26" s="23">
        <f>+I26/'Sabit Fiyatlar ve Dönüşümler'!I13*'Birleşik Ağaç'!E26</f>
        <v>2.5993642320000006E-2</v>
      </c>
      <c r="K26" s="29">
        <f t="shared" si="1"/>
        <v>2.5993642320000006E-2</v>
      </c>
    </row>
    <row r="27" spans="1:11" x14ac:dyDescent="0.3">
      <c r="A27" t="s">
        <v>100</v>
      </c>
      <c r="B27" s="48">
        <v>5</v>
      </c>
      <c r="C27" t="s">
        <v>167</v>
      </c>
      <c r="D27" t="s">
        <v>46</v>
      </c>
      <c r="E27" s="14">
        <f>+'BOM Tanımları'!D55*'Birleşik Ağaç'!$E$20</f>
        <v>0.17750012400000001</v>
      </c>
      <c r="F27" t="str">
        <f>+VLOOKUP(D27,'BOM Tanımları'!C32:E142,3,0)</f>
        <v>Gram</v>
      </c>
      <c r="G27" t="s">
        <v>170</v>
      </c>
      <c r="H27" t="s">
        <v>173</v>
      </c>
      <c r="I27" s="23">
        <f>+VLOOKUP(A27,'Sabit Fiyatlar ve Dönüşümler'!A8:C35,3,0)</f>
        <v>12</v>
      </c>
      <c r="J27" s="23">
        <f>+I27/'Sabit Fiyatlar ve Dönüşümler'!I14*'Birleşik Ağaç'!E27</f>
        <v>2.1300014880000001E-3</v>
      </c>
      <c r="K27" s="29">
        <f t="shared" si="1"/>
        <v>2.1300014880000001E-3</v>
      </c>
    </row>
    <row r="28" spans="1:11" x14ac:dyDescent="0.3">
      <c r="A28" t="s">
        <v>101</v>
      </c>
      <c r="B28" s="48">
        <v>5</v>
      </c>
      <c r="C28" t="s">
        <v>167</v>
      </c>
      <c r="D28" t="s">
        <v>46</v>
      </c>
      <c r="E28" s="14">
        <f>+'BOM Tanımları'!D56*'Birleşik Ağaç'!$E$20</f>
        <v>0.48187114200000003</v>
      </c>
      <c r="F28" t="str">
        <f>+VLOOKUP(D28,'BOM Tanımları'!C33:E143,3,0)</f>
        <v>Gram</v>
      </c>
      <c r="G28" t="s">
        <v>170</v>
      </c>
      <c r="H28" t="s">
        <v>173</v>
      </c>
      <c r="I28" s="23">
        <f>+VLOOKUP(A28,'Sabit Fiyatlar ve Dönüşümler'!A9:C36,3,0)</f>
        <v>12</v>
      </c>
      <c r="J28" s="23">
        <f>+I28/'Sabit Fiyatlar ve Dönüşümler'!I15*'Birleşik Ağaç'!E28</f>
        <v>5.7824537040000006E-3</v>
      </c>
      <c r="K28" s="29">
        <f t="shared" si="1"/>
        <v>5.7824537040000006E-3</v>
      </c>
    </row>
    <row r="29" spans="1:11" x14ac:dyDescent="0.3">
      <c r="A29" t="s">
        <v>102</v>
      </c>
      <c r="B29" s="48">
        <v>5</v>
      </c>
      <c r="C29" t="s">
        <v>158</v>
      </c>
      <c r="D29" t="s">
        <v>128</v>
      </c>
      <c r="E29" s="14">
        <v>0.15</v>
      </c>
      <c r="F29" t="e">
        <f>+VLOOKUP(D29,'BOM Tanımları'!C34:E144,3,0)</f>
        <v>#N/A</v>
      </c>
      <c r="G29" t="s">
        <v>345</v>
      </c>
      <c r="H29" t="s">
        <v>135</v>
      </c>
      <c r="I29" s="22">
        <f>+'Sabit Fiyatlar ve Dönüşümler'!S8</f>
        <v>8.3333333333333339</v>
      </c>
      <c r="J29" s="24">
        <f>+E29*'Sabit Fiyatlar ve Dönüşümler'!S8</f>
        <v>1.25</v>
      </c>
      <c r="K29" s="29">
        <f>+J29/37</f>
        <v>3.3783783783783786E-2</v>
      </c>
    </row>
    <row r="30" spans="1:11" x14ac:dyDescent="0.3">
      <c r="A30" t="s">
        <v>103</v>
      </c>
      <c r="B30" s="48">
        <v>5</v>
      </c>
      <c r="C30" t="s">
        <v>167</v>
      </c>
      <c r="D30" t="s">
        <v>130</v>
      </c>
      <c r="E30" s="14">
        <f>+'BOM Tanımları'!D58*'Birleşik Ağaç'!$E$20</f>
        <v>9.9273000000000007</v>
      </c>
      <c r="F30" t="e">
        <f>+VLOOKUP(D30,'BOM Tanımları'!C35:E145,3,0)</f>
        <v>#N/A</v>
      </c>
      <c r="G30" t="s">
        <v>170</v>
      </c>
      <c r="H30" t="s">
        <v>173</v>
      </c>
      <c r="I30" s="23">
        <f>+VLOOKUP(A30,'Sabit Fiyatlar ve Dönüşümler'!A11:C38,3,0)</f>
        <v>12</v>
      </c>
      <c r="J30" s="23">
        <f>+I30/'Sabit Fiyatlar ve Dönüşümler'!I16*'Birleşik Ağaç'!E30</f>
        <v>0.11912760000000001</v>
      </c>
      <c r="K30" s="29">
        <f>+J30</f>
        <v>0.11912760000000001</v>
      </c>
    </row>
    <row r="31" spans="1:11" x14ac:dyDescent="0.3">
      <c r="A31" t="s">
        <v>104</v>
      </c>
      <c r="B31" s="48">
        <v>5</v>
      </c>
      <c r="C31" t="s">
        <v>167</v>
      </c>
      <c r="D31" t="s">
        <v>130</v>
      </c>
      <c r="E31" s="14">
        <f>+'BOM Tanımları'!D59*'Birleşik Ağaç'!$E$20</f>
        <v>6.9491100000000001</v>
      </c>
      <c r="F31" t="e">
        <f>+VLOOKUP(D31,'BOM Tanımları'!C36:E146,3,0)</f>
        <v>#N/A</v>
      </c>
      <c r="G31" t="s">
        <v>170</v>
      </c>
      <c r="H31" t="s">
        <v>173</v>
      </c>
      <c r="I31" s="23">
        <f>+VLOOKUP(A31,'Sabit Fiyatlar ve Dönüşümler'!A12:C39,3,0)</f>
        <v>12</v>
      </c>
      <c r="J31" s="23">
        <f>+I31/'Sabit Fiyatlar ve Dönüşümler'!I17*'Birleşik Ağaç'!E31</f>
        <v>8.3389320000000003E-2</v>
      </c>
      <c r="K31" s="29">
        <f>+J31</f>
        <v>8.3389320000000003E-2</v>
      </c>
    </row>
    <row r="32" spans="1:11" x14ac:dyDescent="0.3">
      <c r="A32" t="s">
        <v>105</v>
      </c>
      <c r="B32" s="48">
        <v>5</v>
      </c>
      <c r="C32" t="s">
        <v>158</v>
      </c>
      <c r="D32" t="s">
        <v>128</v>
      </c>
      <c r="E32" s="14">
        <v>0.15</v>
      </c>
      <c r="F32" t="e">
        <f>+VLOOKUP(D32,'BOM Tanımları'!C37:E147,3,0)</f>
        <v>#N/A</v>
      </c>
      <c r="G32" t="s">
        <v>345</v>
      </c>
      <c r="H32" t="s">
        <v>135</v>
      </c>
      <c r="I32" s="22">
        <f>+'Sabit Fiyatlar ve Dönüşümler'!S9</f>
        <v>6.25</v>
      </c>
      <c r="J32" s="24">
        <f>+E32*'Sabit Fiyatlar ve Dönüşümler'!S9</f>
        <v>0.9375</v>
      </c>
      <c r="K32" s="29">
        <f>+J32/37</f>
        <v>2.5337837837837839E-2</v>
      </c>
    </row>
    <row r="33" spans="1:11" x14ac:dyDescent="0.3">
      <c r="A33" t="s">
        <v>79</v>
      </c>
      <c r="B33" s="48">
        <v>4</v>
      </c>
      <c r="C33" t="s">
        <v>167</v>
      </c>
      <c r="D33" t="str">
        <f>+VLOOKUP(A33,'BOM Tanımları'!A16:E126,3,0)</f>
        <v>İPLİK</v>
      </c>
      <c r="E33" s="14">
        <f>+'BOM Tanımları'!D44*'Birleşik Ağaç'!E19</f>
        <v>39.709200000000003</v>
      </c>
      <c r="F33" t="str">
        <f>+VLOOKUP(D33,'BOM Tanımları'!C16:E126,3,0)</f>
        <v>Gram</v>
      </c>
      <c r="G33" t="s">
        <v>170</v>
      </c>
      <c r="H33" t="s">
        <v>173</v>
      </c>
      <c r="I33" s="23">
        <f>+VLOOKUP(A33,'Sabit Fiyatlar ve Dönüşümler'!A14:C41,3,0)</f>
        <v>7.5</v>
      </c>
      <c r="J33" s="23">
        <f>+I33/'Sabit Fiyatlar ve Dönüşümler'!I18*'Birleşik Ağaç'!E33</f>
        <v>0.297819</v>
      </c>
      <c r="K33" s="28">
        <f>+J33</f>
        <v>0.297819</v>
      </c>
    </row>
    <row r="34" spans="1:11" x14ac:dyDescent="0.3">
      <c r="A34" t="s">
        <v>80</v>
      </c>
      <c r="B34" s="48">
        <v>4</v>
      </c>
      <c r="C34" t="s">
        <v>167</v>
      </c>
      <c r="D34" t="str">
        <f>+VLOOKUP(A34,'BOM Tanımları'!A17:E127,3,0)</f>
        <v>İPLİK</v>
      </c>
      <c r="E34" s="14">
        <f>+'BOM Tanımları'!D45*'Birleşik Ağaç'!E19</f>
        <v>39.709200000000003</v>
      </c>
      <c r="F34" t="str">
        <f>+VLOOKUP(D34,'BOM Tanımları'!C17:E127,3,0)</f>
        <v>Gram</v>
      </c>
      <c r="G34" t="s">
        <v>170</v>
      </c>
      <c r="H34" t="s">
        <v>173</v>
      </c>
      <c r="I34" s="23">
        <f>+VLOOKUP(A34,'Sabit Fiyatlar ve Dönüşümler'!A15:C42,3,0)</f>
        <v>7.5</v>
      </c>
      <c r="J34" s="23">
        <f>+I34/'Sabit Fiyatlar ve Dönüşümler'!I19*'Birleşik Ağaç'!E34</f>
        <v>0.297819</v>
      </c>
      <c r="K34" s="28">
        <f>+J34</f>
        <v>0.297819</v>
      </c>
    </row>
    <row r="35" spans="1:11" x14ac:dyDescent="0.3">
      <c r="A35" t="s">
        <v>81</v>
      </c>
      <c r="B35" s="48">
        <v>4</v>
      </c>
      <c r="C35" t="s">
        <v>158</v>
      </c>
      <c r="D35" t="str">
        <f>+VLOOKUP(A35,'BOM Tanımları'!A18:E128,3,0)</f>
        <v>OPERASYON</v>
      </c>
      <c r="E35" s="14">
        <f>+'BOM Tanımları'!D46*'Birleşik Ağaç'!E19</f>
        <v>0.44672849999999997</v>
      </c>
      <c r="F35" t="str">
        <f>+VLOOKUP(D35,'BOM Tanımları'!C18:E128,3,0)</f>
        <v>Dakika</v>
      </c>
      <c r="G35" t="s">
        <v>345</v>
      </c>
      <c r="H35" t="s">
        <v>135</v>
      </c>
      <c r="I35" s="22">
        <f>+'Sabit Fiyatlar ve Dönüşümler'!S3</f>
        <v>8.3333333333333339</v>
      </c>
      <c r="J35" s="24">
        <f>+E35*'Sabit Fiyatlar ve Dönüşümler'!S3</f>
        <v>3.7227375</v>
      </c>
      <c r="K35" s="28">
        <f>+J35/37</f>
        <v>0.10061452702702703</v>
      </c>
    </row>
    <row r="36" spans="1:11" x14ac:dyDescent="0.3">
      <c r="A36" t="s">
        <v>22</v>
      </c>
      <c r="B36" s="48">
        <v>3</v>
      </c>
      <c r="C36" t="s">
        <v>166</v>
      </c>
      <c r="D36" t="str">
        <f>+VLOOKUP(A36,'BOM Tanımları'!A19:E129,3,0)</f>
        <v>ATKI</v>
      </c>
      <c r="E36" s="14">
        <f>+'BOM Tanımları'!D15*'Birleşik Ağaç'!$E$3</f>
        <v>88.064999999999998</v>
      </c>
      <c r="F36" t="str">
        <f ca="1">+VLOOKUP(D36,'BOM Tanımları'!C19:E129,3,0)</f>
        <v>Gram</v>
      </c>
      <c r="G36" t="s">
        <v>170</v>
      </c>
      <c r="H36" t="s">
        <v>172</v>
      </c>
      <c r="I36" s="17" t="s">
        <v>135</v>
      </c>
      <c r="J36" s="17" t="s">
        <v>135</v>
      </c>
      <c r="K36" s="27">
        <f>+SUM(K37:K43)</f>
        <v>0.47726494351817328</v>
      </c>
    </row>
    <row r="37" spans="1:11" x14ac:dyDescent="0.3">
      <c r="A37" t="s">
        <v>85</v>
      </c>
      <c r="B37" s="48">
        <v>4</v>
      </c>
      <c r="C37" t="s">
        <v>167</v>
      </c>
      <c r="D37" t="str">
        <f>+VLOOKUP(A37,'BOM Tanımları'!A20:E130,3,0)</f>
        <v>İPLİK</v>
      </c>
      <c r="E37" s="14">
        <f>+'BOM Tanımları'!D89*'Birleşik Ağaç'!$E$36</f>
        <v>13.20975</v>
      </c>
      <c r="F37" t="str">
        <f>+VLOOKUP(D37,'BOM Tanımları'!C20:E130,3,0)</f>
        <v>Gram</v>
      </c>
      <c r="G37" t="s">
        <v>170</v>
      </c>
      <c r="H37" t="s">
        <v>173</v>
      </c>
      <c r="I37" s="23">
        <f>+VLOOKUP(A37,'Sabit Fiyatlar ve Dönüşümler'!A18:C45,3,0)</f>
        <v>6.5</v>
      </c>
      <c r="J37" s="23">
        <f>+E37*'Sabit Fiyatlar ve Dönüşümler'!E20</f>
        <v>8.5863374999999992E-2</v>
      </c>
      <c r="K37" s="28">
        <f t="shared" ref="K37:K42" si="2">+J37</f>
        <v>8.5863374999999992E-2</v>
      </c>
    </row>
    <row r="38" spans="1:11" x14ac:dyDescent="0.3">
      <c r="A38" t="s">
        <v>86</v>
      </c>
      <c r="B38" s="48">
        <v>4</v>
      </c>
      <c r="C38" t="s">
        <v>167</v>
      </c>
      <c r="D38" t="str">
        <f>+VLOOKUP(A38,'BOM Tanımları'!A21:E131,3,0)</f>
        <v>ELYAF</v>
      </c>
      <c r="E38" s="14">
        <f>+'BOM Tanımları'!D90*'Birleşik Ağaç'!$E$36</f>
        <v>3.0822750000000001</v>
      </c>
      <c r="F38" t="str">
        <f ca="1">+VLOOKUP(D38,'BOM Tanımları'!C21:E131,3,0)</f>
        <v>Gram</v>
      </c>
      <c r="G38" t="s">
        <v>170</v>
      </c>
      <c r="H38" t="s">
        <v>173</v>
      </c>
      <c r="I38" s="23">
        <f>+VLOOKUP(A38,'Sabit Fiyatlar ve Dönüşümler'!A19:C46,3,0)</f>
        <v>4</v>
      </c>
      <c r="J38" s="23">
        <f>+E38*'Sabit Fiyatlar ve Dönüşümler'!E21</f>
        <v>1.2329100000000001E-2</v>
      </c>
      <c r="K38" s="28">
        <f t="shared" si="2"/>
        <v>1.2329100000000001E-2</v>
      </c>
    </row>
    <row r="39" spans="1:11" x14ac:dyDescent="0.3">
      <c r="A39" t="s">
        <v>87</v>
      </c>
      <c r="B39" s="48">
        <v>4</v>
      </c>
      <c r="C39" t="s">
        <v>167</v>
      </c>
      <c r="D39" t="str">
        <f>+VLOOKUP(A39,'BOM Tanımları'!A22:E132,3,0)</f>
        <v>ELYAF</v>
      </c>
      <c r="E39" s="14">
        <f>+'BOM Tanımları'!D91*'Birleşik Ağaç'!$E$36</f>
        <v>24.922394999999998</v>
      </c>
      <c r="F39" t="str">
        <f ca="1">+VLOOKUP(D39,'BOM Tanımları'!C22:E132,3,0)</f>
        <v>Gram</v>
      </c>
      <c r="G39" t="s">
        <v>170</v>
      </c>
      <c r="H39" t="s">
        <v>173</v>
      </c>
      <c r="I39" s="23">
        <f>+VLOOKUP(A39,'Sabit Fiyatlar ve Dönüşümler'!A20:C47,3,0)</f>
        <v>4</v>
      </c>
      <c r="J39" s="23">
        <f>+E39*'Sabit Fiyatlar ve Dönüşümler'!E22</f>
        <v>9.968958E-2</v>
      </c>
      <c r="K39" s="28">
        <f t="shared" si="2"/>
        <v>9.968958E-2</v>
      </c>
    </row>
    <row r="40" spans="1:11" x14ac:dyDescent="0.3">
      <c r="A40" t="s">
        <v>88</v>
      </c>
      <c r="B40" s="48">
        <v>4</v>
      </c>
      <c r="C40" t="s">
        <v>167</v>
      </c>
      <c r="D40" t="str">
        <f>+VLOOKUP(A40,'BOM Tanımları'!A23:E133,3,0)</f>
        <v>ELYAF</v>
      </c>
      <c r="E40" s="14">
        <f>+'BOM Tanımları'!D92*'Birleşik Ağaç'!$E$36</f>
        <v>21.840119999999999</v>
      </c>
      <c r="F40" t="str">
        <f ca="1">+VLOOKUP(D40,'BOM Tanımları'!C23:E133,3,0)</f>
        <v>Gram</v>
      </c>
      <c r="G40" t="s">
        <v>170</v>
      </c>
      <c r="H40" t="s">
        <v>173</v>
      </c>
      <c r="I40" s="23">
        <f>+VLOOKUP(A40,'Sabit Fiyatlar ve Dönüşümler'!A21:C48,3,0)</f>
        <v>4</v>
      </c>
      <c r="J40" s="23">
        <f>+E40*'Sabit Fiyatlar ve Dönüşümler'!E23</f>
        <v>8.736047999999999E-2</v>
      </c>
      <c r="K40" s="28">
        <f t="shared" si="2"/>
        <v>8.736047999999999E-2</v>
      </c>
    </row>
    <row r="41" spans="1:11" x14ac:dyDescent="0.3">
      <c r="A41" t="s">
        <v>89</v>
      </c>
      <c r="B41" s="48">
        <v>4</v>
      </c>
      <c r="C41" t="s">
        <v>167</v>
      </c>
      <c r="D41" t="str">
        <f>+VLOOKUP(A41,'BOM Tanımları'!A24:E134,3,0)</f>
        <v>ELYAF</v>
      </c>
      <c r="E41" s="14">
        <f>+'BOM Tanımları'!D93*'Birleşik Ağaç'!$E$36</f>
        <v>3.0822750000000001</v>
      </c>
      <c r="F41" t="str">
        <f ca="1">+VLOOKUP(D41,'BOM Tanımları'!C24:E134,3,0)</f>
        <v>Gram</v>
      </c>
      <c r="G41" t="s">
        <v>170</v>
      </c>
      <c r="H41" t="s">
        <v>173</v>
      </c>
      <c r="I41" s="23">
        <f>+VLOOKUP(A41,'Sabit Fiyatlar ve Dönüşümler'!A22:C49,3,0)</f>
        <v>4</v>
      </c>
      <c r="J41" s="23">
        <f>+E41*'Sabit Fiyatlar ve Dönüşümler'!E24</f>
        <v>1.2329100000000001E-2</v>
      </c>
      <c r="K41" s="28">
        <f t="shared" si="2"/>
        <v>1.2329100000000001E-2</v>
      </c>
    </row>
    <row r="42" spans="1:11" x14ac:dyDescent="0.3">
      <c r="A42" t="s">
        <v>90</v>
      </c>
      <c r="B42" s="48">
        <v>4</v>
      </c>
      <c r="C42" t="s">
        <v>167</v>
      </c>
      <c r="D42" t="str">
        <f>+VLOOKUP(A42,'BOM Tanımları'!A25:E135,3,0)</f>
        <v>ELYAF</v>
      </c>
      <c r="E42" s="14">
        <f>+'BOM Tanımları'!D94*'Birleşik Ağaç'!$E$36</f>
        <v>21.840119999999999</v>
      </c>
      <c r="F42" t="str">
        <f ca="1">+VLOOKUP(D42,'BOM Tanımları'!C25:E135,3,0)</f>
        <v>Gram</v>
      </c>
      <c r="G42" t="s">
        <v>170</v>
      </c>
      <c r="H42" t="s">
        <v>173</v>
      </c>
      <c r="I42" s="23">
        <f>+VLOOKUP(A42,'Sabit Fiyatlar ve Dönüşümler'!A23:C50,3,0)</f>
        <v>4</v>
      </c>
      <c r="J42" s="23">
        <f>+E42*'Sabit Fiyatlar ve Dönüşümler'!E25</f>
        <v>8.736047999999999E-2</v>
      </c>
      <c r="K42" s="28">
        <f t="shared" si="2"/>
        <v>8.736047999999999E-2</v>
      </c>
    </row>
    <row r="43" spans="1:11" x14ac:dyDescent="0.3">
      <c r="A43" t="s">
        <v>91</v>
      </c>
      <c r="B43" s="48">
        <v>4</v>
      </c>
      <c r="C43" t="s">
        <v>158</v>
      </c>
      <c r="D43" t="str">
        <f>+VLOOKUP(A43,'BOM Tanımları'!A26:E136,3,0)</f>
        <v>OPERASYON</v>
      </c>
      <c r="E43" s="14">
        <f>+'BOM Tanımları'!D95*'Birleşik Ağaç'!$E$36</f>
        <v>0.66048750000000001</v>
      </c>
      <c r="F43" t="str">
        <f>+VLOOKUP(D43,'BOM Tanımları'!C26:E136,3,0)</f>
        <v>Dakika</v>
      </c>
      <c r="G43" t="s">
        <v>345</v>
      </c>
      <c r="H43" t="s">
        <v>135</v>
      </c>
      <c r="I43" s="22">
        <f>+'Sabit Fiyatlar ve Dönüşümler'!S4</f>
        <v>5.1724137931034484</v>
      </c>
      <c r="J43" s="24">
        <f>+E43*'Sabit Fiyatlar ve Dönüşümler'!S4</f>
        <v>3.4163146551724139</v>
      </c>
      <c r="K43" s="28">
        <f>+J43/37</f>
        <v>9.2332828518173343E-2</v>
      </c>
    </row>
    <row r="44" spans="1:11" x14ac:dyDescent="0.3">
      <c r="A44" t="s">
        <v>22</v>
      </c>
      <c r="B44" s="48">
        <v>3</v>
      </c>
      <c r="C44" t="s">
        <v>166</v>
      </c>
      <c r="D44" t="str">
        <f>+VLOOKUP(A44,'BOM Tanımları'!A41:E137,3,0)</f>
        <v>ATKI</v>
      </c>
      <c r="E44" s="14">
        <f>+'BOM Tanımları'!D16*'Birleşik Ağaç'!$E$3</f>
        <v>88.064999999999998</v>
      </c>
      <c r="F44" t="str">
        <f>+VLOOKUP(D44,'BOM Tanımları'!C41:E137,3,0)</f>
        <v>Gram</v>
      </c>
      <c r="G44" t="s">
        <v>170</v>
      </c>
      <c r="H44" t="s">
        <v>172</v>
      </c>
      <c r="I44" s="17" t="s">
        <v>135</v>
      </c>
      <c r="J44" s="17" t="s">
        <v>135</v>
      </c>
      <c r="K44" s="27">
        <f>+SUM(K45:K51)</f>
        <v>0.48342046541938483</v>
      </c>
    </row>
    <row r="45" spans="1:11" x14ac:dyDescent="0.3">
      <c r="A45" t="s">
        <v>85</v>
      </c>
      <c r="B45" s="48">
        <v>4</v>
      </c>
      <c r="C45" t="s">
        <v>167</v>
      </c>
      <c r="D45" t="str">
        <f>+VLOOKUP(A45,'BOM Tanımları'!A42:E138,3,0)</f>
        <v>İPLİK</v>
      </c>
      <c r="E45" s="14">
        <f>+'BOM Tanımları'!D111*'Birleşik Ağaç'!$E$44</f>
        <v>13.20975</v>
      </c>
      <c r="F45" t="str">
        <f>+VLOOKUP(D45,'BOM Tanımları'!C42:E138,3,0)</f>
        <v>Gram</v>
      </c>
      <c r="G45" t="s">
        <v>170</v>
      </c>
      <c r="H45" t="s">
        <v>173</v>
      </c>
      <c r="I45" s="23">
        <f>+VLOOKUP(A45,'Sabit Fiyatlar ve Dönüşümler'!A2:C29,3,0)</f>
        <v>6.5</v>
      </c>
      <c r="J45" s="23">
        <f>+E45*'Sabit Fiyatlar ve Dönüşümler'!E20</f>
        <v>8.5863374999999992E-2</v>
      </c>
      <c r="K45" s="28">
        <f t="shared" ref="K45:K50" si="3">+J45</f>
        <v>8.5863374999999992E-2</v>
      </c>
    </row>
    <row r="46" spans="1:11" x14ac:dyDescent="0.3">
      <c r="A46" t="s">
        <v>86</v>
      </c>
      <c r="B46" s="48">
        <v>4</v>
      </c>
      <c r="C46" t="s">
        <v>167</v>
      </c>
      <c r="D46" t="str">
        <f>+VLOOKUP(A46,'BOM Tanımları'!A43:E139,3,0)</f>
        <v>ELYAF</v>
      </c>
      <c r="E46" s="14">
        <f>+'BOM Tanımları'!D112*'Birleşik Ağaç'!$E$44</f>
        <v>3.0822750000000001</v>
      </c>
      <c r="F46" t="str">
        <f>+VLOOKUP(D46,'BOM Tanımları'!C43:E139,3,0)</f>
        <v>Gram</v>
      </c>
      <c r="G46" t="s">
        <v>170</v>
      </c>
      <c r="H46" t="s">
        <v>173</v>
      </c>
      <c r="I46" s="23">
        <f>+VLOOKUP(A46,'Sabit Fiyatlar ve Dönüşümler'!A3:C30,3,0)</f>
        <v>4</v>
      </c>
      <c r="J46" s="23">
        <f>+E46*'Sabit Fiyatlar ve Dönüşümler'!E21</f>
        <v>1.2329100000000001E-2</v>
      </c>
      <c r="K46" s="28">
        <f t="shared" si="3"/>
        <v>1.2329100000000001E-2</v>
      </c>
    </row>
    <row r="47" spans="1:11" x14ac:dyDescent="0.3">
      <c r="A47" t="s">
        <v>87</v>
      </c>
      <c r="B47" s="48">
        <v>4</v>
      </c>
      <c r="C47" t="s">
        <v>167</v>
      </c>
      <c r="D47" t="str">
        <f>+VLOOKUP(A47,'BOM Tanımları'!A44:E140,3,0)</f>
        <v>ELYAF</v>
      </c>
      <c r="E47" s="14">
        <f>+'BOM Tanımları'!D113*'Birleşik Ağaç'!$E$44</f>
        <v>24.922394999999998</v>
      </c>
      <c r="F47" t="str">
        <f>+VLOOKUP(D47,'BOM Tanımları'!C44:E140,3,0)</f>
        <v>Gram</v>
      </c>
      <c r="G47" t="s">
        <v>170</v>
      </c>
      <c r="H47" t="s">
        <v>173</v>
      </c>
      <c r="I47" s="23">
        <f>+VLOOKUP(A47,'Sabit Fiyatlar ve Dönüşümler'!A4:C31,3,0)</f>
        <v>4</v>
      </c>
      <c r="J47" s="23">
        <f>+E47*'Sabit Fiyatlar ve Dönüşümler'!E22</f>
        <v>9.968958E-2</v>
      </c>
      <c r="K47" s="28">
        <f t="shared" si="3"/>
        <v>9.968958E-2</v>
      </c>
    </row>
    <row r="48" spans="1:11" x14ac:dyDescent="0.3">
      <c r="A48" t="s">
        <v>88</v>
      </c>
      <c r="B48" s="48">
        <v>4</v>
      </c>
      <c r="C48" t="s">
        <v>167</v>
      </c>
      <c r="D48" t="str">
        <f>+VLOOKUP(A48,'BOM Tanımları'!A45:E141,3,0)</f>
        <v>ELYAF</v>
      </c>
      <c r="E48" s="14">
        <f>+'BOM Tanımları'!D114*'Birleşik Ağaç'!$E$44</f>
        <v>21.840119999999999</v>
      </c>
      <c r="F48" t="str">
        <f>+VLOOKUP(D48,'BOM Tanımları'!C45:E141,3,0)</f>
        <v>Gram</v>
      </c>
      <c r="G48" t="s">
        <v>170</v>
      </c>
      <c r="H48" t="s">
        <v>173</v>
      </c>
      <c r="I48" s="23">
        <f>+VLOOKUP(A48,'Sabit Fiyatlar ve Dönüşümler'!A5:C32,3,0)</f>
        <v>4</v>
      </c>
      <c r="J48" s="23">
        <f>+E48*'Sabit Fiyatlar ve Dönüşümler'!E23</f>
        <v>8.736047999999999E-2</v>
      </c>
      <c r="K48" s="28">
        <f t="shared" si="3"/>
        <v>8.736047999999999E-2</v>
      </c>
    </row>
    <row r="49" spans="1:11" x14ac:dyDescent="0.3">
      <c r="A49" t="s">
        <v>89</v>
      </c>
      <c r="B49" s="48">
        <v>4</v>
      </c>
      <c r="C49" t="s">
        <v>167</v>
      </c>
      <c r="D49" t="str">
        <f>+VLOOKUP(A49,'BOM Tanımları'!A46:E142,3,0)</f>
        <v>ELYAF</v>
      </c>
      <c r="E49" s="14">
        <f>+'BOM Tanımları'!D115*'Birleşik Ağaç'!$E$44</f>
        <v>3.0822750000000001</v>
      </c>
      <c r="F49" t="str">
        <f>+VLOOKUP(D49,'BOM Tanımları'!C46:E142,3,0)</f>
        <v>Gram</v>
      </c>
      <c r="G49" t="s">
        <v>170</v>
      </c>
      <c r="H49" t="s">
        <v>173</v>
      </c>
      <c r="I49" s="23">
        <f>+VLOOKUP(A49,'Sabit Fiyatlar ve Dönüşümler'!A6:C33,3,0)</f>
        <v>4</v>
      </c>
      <c r="J49" s="23">
        <f>+E49*'Sabit Fiyatlar ve Dönüşümler'!E24</f>
        <v>1.2329100000000001E-2</v>
      </c>
      <c r="K49" s="28">
        <f t="shared" si="3"/>
        <v>1.2329100000000001E-2</v>
      </c>
    </row>
    <row r="50" spans="1:11" x14ac:dyDescent="0.3">
      <c r="A50" t="s">
        <v>90</v>
      </c>
      <c r="B50" s="48">
        <v>4</v>
      </c>
      <c r="C50" t="s">
        <v>167</v>
      </c>
      <c r="D50" t="str">
        <f>+VLOOKUP(A50,'BOM Tanımları'!A87:E143,3,0)</f>
        <v>ELYAF</v>
      </c>
      <c r="E50" s="14">
        <f>+'BOM Tanımları'!D116*'Birleşik Ağaç'!$E$44</f>
        <v>21.840119999999999</v>
      </c>
      <c r="F50" t="str">
        <f>+VLOOKUP(D50,'BOM Tanımları'!C87:E143,3,0)</f>
        <v>Gram</v>
      </c>
      <c r="G50" t="s">
        <v>170</v>
      </c>
      <c r="H50" t="s">
        <v>173</v>
      </c>
      <c r="I50" s="23">
        <f>+VLOOKUP(A50,'Sabit Fiyatlar ve Dönüşümler'!A7:C34,3,0)</f>
        <v>4</v>
      </c>
      <c r="J50" s="23">
        <f>+I50/'Sabit Fiyatlar ve Dönüşümler'!I25*'Birleşik Ağaç'!E50</f>
        <v>8.736047999999999E-2</v>
      </c>
      <c r="K50" s="28">
        <f t="shared" si="3"/>
        <v>8.736047999999999E-2</v>
      </c>
    </row>
    <row r="51" spans="1:11" x14ac:dyDescent="0.3">
      <c r="A51" t="s">
        <v>91</v>
      </c>
      <c r="B51" s="48">
        <v>4</v>
      </c>
      <c r="C51" t="s">
        <v>158</v>
      </c>
      <c r="D51" t="str">
        <f>+VLOOKUP(A51,'BOM Tanımları'!A88:E144,3,0)</f>
        <v>OPERASYON</v>
      </c>
      <c r="E51" s="14">
        <f>+'BOM Tanımları'!D117*'Birleşik Ağaç'!$E$44</f>
        <v>0.70452000000000004</v>
      </c>
      <c r="F51" t="str">
        <f>+VLOOKUP(D51,'BOM Tanımları'!C88:E144,3,0)</f>
        <v>Dakika</v>
      </c>
      <c r="G51" t="s">
        <v>345</v>
      </c>
      <c r="H51" t="s">
        <v>135</v>
      </c>
      <c r="I51" s="22">
        <f>+'Sabit Fiyatlar ve Dönüşümler'!S4</f>
        <v>5.1724137931034484</v>
      </c>
      <c r="J51" s="24">
        <f>+E51*'Sabit Fiyatlar ve Dönüşümler'!S4</f>
        <v>3.6440689655172416</v>
      </c>
      <c r="K51" s="28">
        <f>+J51/37</f>
        <v>9.8488350419384904E-2</v>
      </c>
    </row>
    <row r="52" spans="1:11" x14ac:dyDescent="0.3">
      <c r="A52" t="s">
        <v>23</v>
      </c>
      <c r="B52" s="48">
        <v>3</v>
      </c>
      <c r="C52" t="s">
        <v>158</v>
      </c>
      <c r="D52" t="str">
        <f>+VLOOKUP(A52,'BOM Tanımları'!A1:E17,3,0)</f>
        <v>OPERASYON</v>
      </c>
      <c r="E52" s="14">
        <f>+'BOM Tanımları'!D17*'Birleşik Ağaç'!$E$3</f>
        <v>0.2</v>
      </c>
      <c r="F52" t="str">
        <f>+VLOOKUP(D52,'BOM Tanımları'!C89:E145,3,0)</f>
        <v>Dakika</v>
      </c>
      <c r="G52" t="s">
        <v>345</v>
      </c>
      <c r="H52" t="s">
        <v>135</v>
      </c>
      <c r="I52" s="22">
        <f>+'Sabit Fiyatlar ve Dönüşümler'!S5</f>
        <v>6.6067653276955589</v>
      </c>
      <c r="J52" s="24">
        <f>+E52*'Sabit Fiyatlar ve Dönüşümler'!S5</f>
        <v>1.3213530655391119</v>
      </c>
      <c r="K52" s="27">
        <f>+J52/37</f>
        <v>3.5712245014570591E-2</v>
      </c>
    </row>
    <row r="53" spans="1:11" x14ac:dyDescent="0.3">
      <c r="A53" t="s">
        <v>27</v>
      </c>
      <c r="B53" s="48">
        <v>3</v>
      </c>
      <c r="C53" t="s">
        <v>168</v>
      </c>
      <c r="D53" t="str">
        <f>+VLOOKUP(A53,'BOM Tanımları'!A18:E146,3,0)</f>
        <v>SARF</v>
      </c>
      <c r="E53" s="14">
        <f>+'BOM Tanımları'!D18*'Birleşik Ağaç'!$E$3</f>
        <v>0.02</v>
      </c>
      <c r="F53" t="str">
        <f>+VLOOKUP(D53,'BOM Tanımları'!C18:E146,3,0)</f>
        <v>Adet</v>
      </c>
      <c r="G53" t="s">
        <v>19</v>
      </c>
      <c r="H53" t="s">
        <v>173</v>
      </c>
      <c r="I53" s="23">
        <f>+VLOOKUP(A53,'Sabit Fiyatlar ve Dönüşümler'!A10:C37,3,0)</f>
        <v>8</v>
      </c>
      <c r="J53" s="23">
        <f>+I53/'Sabit Fiyatlar ve Dönüşümler'!I26*'Birleşik Ağaç'!E53</f>
        <v>8.0000000000000004E-4</v>
      </c>
      <c r="K53" s="27">
        <f>+J53</f>
        <v>8.0000000000000004E-4</v>
      </c>
    </row>
    <row r="54" spans="1:11" x14ac:dyDescent="0.3">
      <c r="A54" t="s">
        <v>28</v>
      </c>
      <c r="B54" s="48">
        <v>3</v>
      </c>
      <c r="C54" t="s">
        <v>168</v>
      </c>
      <c r="D54" t="str">
        <f>+VLOOKUP(A54,'BOM Tanımları'!A19:E147,3,0)</f>
        <v>SARF</v>
      </c>
      <c r="E54" s="14">
        <f>+'BOM Tanımları'!D19*'Birleşik Ağaç'!$E$3</f>
        <v>0.02</v>
      </c>
      <c r="F54" t="str">
        <f>+VLOOKUP(D54,'BOM Tanımları'!C19:E147,3,0)</f>
        <v>Adet</v>
      </c>
      <c r="G54" t="s">
        <v>19</v>
      </c>
      <c r="H54" t="s">
        <v>173</v>
      </c>
      <c r="I54" s="23">
        <f>+VLOOKUP(A54,'Sabit Fiyatlar ve Dönüşümler'!A11:C38,3,0)</f>
        <v>6</v>
      </c>
      <c r="J54" s="23">
        <f>+I54/'Sabit Fiyatlar ve Dönüşümler'!I27*'Birleşik Ağaç'!E54</f>
        <v>8.0000000000000004E-4</v>
      </c>
      <c r="K54" s="27">
        <f>+J54</f>
        <v>8.0000000000000004E-4</v>
      </c>
    </row>
    <row r="55" spans="1:11" x14ac:dyDescent="0.3">
      <c r="A55" t="s">
        <v>29</v>
      </c>
      <c r="B55" s="48">
        <v>3</v>
      </c>
      <c r="C55" t="s">
        <v>158</v>
      </c>
      <c r="D55" t="str">
        <f>+VLOOKUP(A55,'BOM Tanımları'!A1:E20,3,0)</f>
        <v>OPERASYON</v>
      </c>
      <c r="E55" s="14">
        <v>0.22</v>
      </c>
      <c r="F55" t="str">
        <f>+VLOOKUP(D55,'BOM Tanımları'!C92:E148,3,0)</f>
        <v>Dakika</v>
      </c>
      <c r="G55" t="s">
        <v>345</v>
      </c>
      <c r="H55" t="s">
        <v>135</v>
      </c>
      <c r="I55" s="22">
        <f>+'Sabit Fiyatlar ve Dönüşümler'!S6</f>
        <v>5.208333333333333</v>
      </c>
      <c r="J55" s="24">
        <f>+E55*'Sabit Fiyatlar ve Dönüşümler'!S6</f>
        <v>1.1458333333333333</v>
      </c>
      <c r="K55" s="27">
        <f>+J55/37</f>
        <v>3.0968468468468468E-2</v>
      </c>
    </row>
    <row r="56" spans="1:11" x14ac:dyDescent="0.3">
      <c r="A56" t="s">
        <v>275</v>
      </c>
      <c r="B56" s="48">
        <v>2</v>
      </c>
      <c r="C56" t="s">
        <v>158</v>
      </c>
      <c r="D56" t="str">
        <f>+VLOOKUP(A56,'BOM Tanımları'!A4:E150,3,0)</f>
        <v>OPERASYON</v>
      </c>
      <c r="E56" s="14">
        <f>+VLOOKUP(A56,'BOM Tanımları'!A1:E10,4,0)</f>
        <v>0.2</v>
      </c>
      <c r="F56" t="str">
        <f>+VLOOKUP(D56,'BOM Tanımları'!C4:E150,3,0)</f>
        <v>Dakika</v>
      </c>
      <c r="G56" t="s">
        <v>345</v>
      </c>
      <c r="H56" t="s">
        <v>135</v>
      </c>
      <c r="I56" s="22">
        <f>+'Sabit Fiyatlar ve Dönüşümler'!S7</f>
        <v>7.5757575757575752</v>
      </c>
      <c r="J56" s="24">
        <f>+E56*'Sabit Fiyatlar ve Dönüşümler'!S7</f>
        <v>1.5151515151515151</v>
      </c>
      <c r="K56" s="27">
        <f>+J56/37</f>
        <v>4.0950040950040949E-2</v>
      </c>
    </row>
    <row r="57" spans="1:11" x14ac:dyDescent="0.3">
      <c r="A57" t="s">
        <v>276</v>
      </c>
      <c r="B57" s="48">
        <v>2</v>
      </c>
      <c r="C57" t="s">
        <v>158</v>
      </c>
      <c r="D57" t="str">
        <f>+VLOOKUP(A57,'BOM Tanımları'!A5:E151,3,0)</f>
        <v>OPERASYON</v>
      </c>
      <c r="E57" s="14">
        <f>+VLOOKUP(A57,'BOM Tanımları'!A2:E11,4,0)</f>
        <v>0.21</v>
      </c>
      <c r="F57" t="str">
        <f>+VLOOKUP(D57,'BOM Tanımları'!C5:E151,3,0)</f>
        <v>Dakika</v>
      </c>
      <c r="G57" t="s">
        <v>345</v>
      </c>
      <c r="H57" t="s">
        <v>135</v>
      </c>
      <c r="I57" s="22">
        <f>+'Sabit Fiyatlar ve Dönüşümler'!S10</f>
        <v>8.3333333333333339</v>
      </c>
      <c r="J57" s="24">
        <f>+E57*'Sabit Fiyatlar ve Dönüşümler'!S10</f>
        <v>1.75</v>
      </c>
      <c r="K57" s="27">
        <f>+J57/37</f>
        <v>4.72972972972973E-2</v>
      </c>
    </row>
    <row r="58" spans="1:11" x14ac:dyDescent="0.3">
      <c r="A58" t="s">
        <v>277</v>
      </c>
      <c r="B58" s="48">
        <v>2</v>
      </c>
      <c r="C58" t="s">
        <v>167</v>
      </c>
      <c r="D58" t="str">
        <f>+VLOOKUP(A58,'BOM Tanımları'!A6:E152,3,0)</f>
        <v>KİMYASAL</v>
      </c>
      <c r="E58" s="14">
        <f>+VLOOKUP(A58,'BOM Tanımları'!A3:E12,4,0)</f>
        <v>3</v>
      </c>
      <c r="F58" t="str">
        <f>+VLOOKUP(D58,'BOM Tanımları'!C6:E152,3,0)</f>
        <v>Gram</v>
      </c>
      <c r="G58" t="s">
        <v>170</v>
      </c>
      <c r="H58" t="s">
        <v>173</v>
      </c>
      <c r="I58" s="23">
        <f>+VLOOKUP(A58,'Sabit Fiyatlar ve Dönüşümler'!A16:C43,3,0)</f>
        <v>22</v>
      </c>
      <c r="J58" s="23">
        <f>+I58/'Sabit Fiyatlar ve Dönüşümler'!I28*'Birleşik Ağaç'!E58</f>
        <v>6.6000000000000003E-2</v>
      </c>
      <c r="K58" s="27">
        <f>+J58</f>
        <v>6.6000000000000003E-2</v>
      </c>
    </row>
    <row r="59" spans="1:11" x14ac:dyDescent="0.3">
      <c r="A59" t="s">
        <v>278</v>
      </c>
      <c r="B59" s="48">
        <v>2</v>
      </c>
      <c r="C59" t="s">
        <v>158</v>
      </c>
      <c r="D59" t="str">
        <f>+VLOOKUP(A59,'BOM Tanımları'!A7:E153,3,0)</f>
        <v>OPERASYON</v>
      </c>
      <c r="E59" s="14">
        <f>+VLOOKUP(A59,'BOM Tanımları'!A4:E13,4,0)</f>
        <v>0.26</v>
      </c>
      <c r="F59" t="str">
        <f>+VLOOKUP(D59,'BOM Tanımları'!C7:E153,3,0)</f>
        <v>Dakika</v>
      </c>
      <c r="G59" t="s">
        <v>345</v>
      </c>
      <c r="H59" t="s">
        <v>135</v>
      </c>
      <c r="I59" s="22">
        <f>+'Sabit Fiyatlar ve Dönüşümler'!S11</f>
        <v>5.6818181818181817</v>
      </c>
      <c r="J59" s="24">
        <f>+E59*'Sabit Fiyatlar ve Dönüşümler'!S11</f>
        <v>1.4772727272727273</v>
      </c>
      <c r="K59" s="27">
        <f>+J59/37</f>
        <v>3.9926289926289923E-2</v>
      </c>
    </row>
    <row r="60" spans="1:11" x14ac:dyDescent="0.3">
      <c r="A60" t="s">
        <v>279</v>
      </c>
      <c r="B60" s="48">
        <v>2</v>
      </c>
      <c r="C60" t="s">
        <v>168</v>
      </c>
      <c r="D60" t="str">
        <f>+VLOOKUP(A60,'BOM Tanımları'!A8:E154,3,0)</f>
        <v>SARF</v>
      </c>
      <c r="E60" s="14">
        <f>+VLOOKUP(A60,'BOM Tanımları'!A5:E14,4,0)</f>
        <v>0.02</v>
      </c>
      <c r="F60" t="str">
        <f>+VLOOKUP(D60,'BOM Tanımları'!C8:E154,3,0)</f>
        <v>Adet</v>
      </c>
      <c r="G60" t="s">
        <v>19</v>
      </c>
      <c r="H60" t="s">
        <v>173</v>
      </c>
      <c r="I60" s="23">
        <f>+VLOOKUP(A60,'Sabit Fiyatlar ve Dönüşümler'!A18:C45,3,0)</f>
        <v>6</v>
      </c>
      <c r="J60" s="23">
        <f>+I60/'Sabit Fiyatlar ve Dönüşümler'!I26*'Birleşik Ağaç'!E60</f>
        <v>5.9999999999999995E-4</v>
      </c>
      <c r="K60" s="27">
        <f>+J60</f>
        <v>5.9999999999999995E-4</v>
      </c>
    </row>
    <row r="61" spans="1:11" x14ac:dyDescent="0.3">
      <c r="A61" t="s">
        <v>280</v>
      </c>
      <c r="B61" s="48">
        <v>2</v>
      </c>
      <c r="C61" t="s">
        <v>168</v>
      </c>
      <c r="D61" t="str">
        <f>+VLOOKUP(A61,'BOM Tanımları'!A9:E155,3,0)</f>
        <v>SARF</v>
      </c>
      <c r="E61" s="14">
        <f>+VLOOKUP(A61,'BOM Tanımları'!A6:E15,4,0)</f>
        <v>0.02</v>
      </c>
      <c r="F61" t="str">
        <f>+VLOOKUP(D61,'BOM Tanımları'!C9:E155,3,0)</f>
        <v>Adet</v>
      </c>
      <c r="G61" t="s">
        <v>19</v>
      </c>
      <c r="H61" t="s">
        <v>173</v>
      </c>
      <c r="I61" s="23">
        <f>+VLOOKUP(A61,'Sabit Fiyatlar ve Dönüşümler'!A19:C46,3,0)</f>
        <v>8</v>
      </c>
      <c r="J61" s="23">
        <f>+I61/'Sabit Fiyatlar ve Dönüşümler'!I27*'Birleşik Ağaç'!E61</f>
        <v>1.0666666666666667E-3</v>
      </c>
      <c r="K61" s="27">
        <f>+J61</f>
        <v>1.0666666666666667E-3</v>
      </c>
    </row>
    <row r="62" spans="1:11" x14ac:dyDescent="0.3">
      <c r="A62" t="s">
        <v>281</v>
      </c>
      <c r="B62" s="48">
        <v>2</v>
      </c>
      <c r="C62" t="s">
        <v>158</v>
      </c>
      <c r="D62" t="str">
        <f>+VLOOKUP(A62,'BOM Tanımları'!A10:E156,3,0)</f>
        <v>OPERASYON</v>
      </c>
      <c r="E62" s="14">
        <f>+VLOOKUP(A62,'BOM Tanımları'!A7:E16,4,0)</f>
        <v>0.2</v>
      </c>
      <c r="F62" t="str">
        <f>+VLOOKUP(D62,'BOM Tanımları'!C10:E156,3,0)</f>
        <v>Dakika</v>
      </c>
      <c r="G62" t="s">
        <v>345</v>
      </c>
      <c r="H62" t="s">
        <v>135</v>
      </c>
      <c r="I62" s="22">
        <f>+'Sabit Fiyatlar ve Dönüşümler'!S12</f>
        <v>5.208333333333333</v>
      </c>
      <c r="J62" s="24">
        <f>+E62*'Sabit Fiyatlar ve Dönüşümler'!S12</f>
        <v>1.0416666666666667</v>
      </c>
      <c r="K62" s="27">
        <f>+J62/37</f>
        <v>2.8153153153153154E-2</v>
      </c>
    </row>
    <row r="63" spans="1:11" x14ac:dyDescent="0.3">
      <c r="J63" s="17" t="s">
        <v>158</v>
      </c>
      <c r="K63" s="23">
        <f>+SUM(K62,K59,K55,K52,K51,K43,K35,K32,K29,K18,K8,K56,K57,K16)</f>
        <v>0.8888616925420354</v>
      </c>
    </row>
    <row r="64" spans="1:11" x14ac:dyDescent="0.3">
      <c r="J64" s="17" t="s">
        <v>157</v>
      </c>
      <c r="K64" s="23">
        <f>+K2-K63</f>
        <v>3.766406366178666</v>
      </c>
    </row>
    <row r="65" spans="3:11" x14ac:dyDescent="0.3">
      <c r="C65" s="1" t="s">
        <v>252</v>
      </c>
      <c r="D65" s="49" t="s">
        <v>253</v>
      </c>
      <c r="E65" s="1" t="s">
        <v>254</v>
      </c>
      <c r="F65" s="1" t="s">
        <v>255</v>
      </c>
      <c r="G65" s="1" t="s">
        <v>256</v>
      </c>
      <c r="I65" s="23">
        <f>+F66/G66/36.5</f>
        <v>0.49986301369863018</v>
      </c>
      <c r="J65" s="17" t="s">
        <v>178</v>
      </c>
      <c r="K65" s="23">
        <f>+F66/G66/37</f>
        <v>0.49310810810810812</v>
      </c>
    </row>
    <row r="66" spans="3:11" x14ac:dyDescent="0.3">
      <c r="C66" s="18">
        <v>618000</v>
      </c>
      <c r="D66" s="18">
        <v>5480000</v>
      </c>
      <c r="E66" s="18">
        <v>1200000</v>
      </c>
      <c r="F66" s="20">
        <f>+SUM(C66:E66)</f>
        <v>7298000</v>
      </c>
      <c r="G66" s="18">
        <v>400000</v>
      </c>
      <c r="J66" s="17" t="s">
        <v>159</v>
      </c>
      <c r="K66" s="23">
        <f>+(K63+K65+K64)*0.1</f>
        <v>0.51483761668288097</v>
      </c>
    </row>
    <row r="67" spans="3:11" x14ac:dyDescent="0.3">
      <c r="J67" s="17" t="s">
        <v>160</v>
      </c>
      <c r="K67" s="23">
        <f>+(K63+K65+K64)*0.1</f>
        <v>0.51483761668288097</v>
      </c>
    </row>
    <row r="68" spans="3:11" x14ac:dyDescent="0.3">
      <c r="J68" s="17" t="s">
        <v>161</v>
      </c>
      <c r="K68" s="23">
        <f>+SUM(K63:K67)*0.2</f>
        <v>1.2356102800389142</v>
      </c>
    </row>
    <row r="69" spans="3:11" ht="15.6" x14ac:dyDescent="0.3">
      <c r="J69" s="30" t="s">
        <v>179</v>
      </c>
      <c r="K69" s="25">
        <f>+SUM(K63:K68)</f>
        <v>7.4136616802334849</v>
      </c>
    </row>
  </sheetData>
  <autoFilter ref="A1:K69"/>
  <pageMargins left="0.7" right="0.7" top="0.75" bottom="0.75" header="0.3" footer="0.3"/>
  <pageSetup paperSize="9" orientation="portrait" r:id="rId1"/>
  <ignoredErrors>
    <ignoredError sqref="K58:K5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zoomScaleNormal="100" workbookViewId="0">
      <selection activeCell="C13" sqref="C13"/>
    </sheetView>
  </sheetViews>
  <sheetFormatPr defaultRowHeight="14.4" x14ac:dyDescent="0.3"/>
  <cols>
    <col min="1" max="1" width="31.5546875" bestFit="1" customWidth="1"/>
    <col min="2" max="2" width="6.88671875" bestFit="1" customWidth="1"/>
    <col min="3" max="3" width="11.88671875" bestFit="1" customWidth="1"/>
    <col min="4" max="4" width="11.109375" style="46" bestFit="1" customWidth="1"/>
    <col min="5" max="5" width="8" bestFit="1" customWidth="1"/>
    <col min="6" max="8" width="8.88671875" customWidth="1"/>
  </cols>
  <sheetData>
    <row r="1" spans="1:5" x14ac:dyDescent="0.3">
      <c r="A1" t="s">
        <v>129</v>
      </c>
      <c r="B1" t="s">
        <v>132</v>
      </c>
      <c r="C1" t="s">
        <v>133</v>
      </c>
      <c r="D1" s="46" t="s">
        <v>121</v>
      </c>
      <c r="E1" t="s">
        <v>134</v>
      </c>
    </row>
    <row r="2" spans="1:5" x14ac:dyDescent="0.3">
      <c r="A2" t="s">
        <v>123</v>
      </c>
      <c r="B2">
        <v>1</v>
      </c>
      <c r="C2" t="s">
        <v>346</v>
      </c>
      <c r="D2" s="46">
        <v>1</v>
      </c>
      <c r="E2" t="s">
        <v>10</v>
      </c>
    </row>
    <row r="3" spans="1:5" x14ac:dyDescent="0.3">
      <c r="A3" t="s">
        <v>125</v>
      </c>
      <c r="B3">
        <v>2</v>
      </c>
      <c r="C3" t="s">
        <v>12</v>
      </c>
      <c r="D3" s="46">
        <v>1</v>
      </c>
      <c r="E3" t="s">
        <v>10</v>
      </c>
    </row>
    <row r="4" spans="1:5" x14ac:dyDescent="0.3">
      <c r="A4" t="s">
        <v>275</v>
      </c>
      <c r="B4">
        <v>3</v>
      </c>
      <c r="C4" t="s">
        <v>14</v>
      </c>
      <c r="D4" s="47">
        <v>0.2</v>
      </c>
      <c r="E4" t="s">
        <v>345</v>
      </c>
    </row>
    <row r="5" spans="1:5" x14ac:dyDescent="0.3">
      <c r="A5" t="s">
        <v>276</v>
      </c>
      <c r="B5">
        <v>3</v>
      </c>
      <c r="C5" t="s">
        <v>14</v>
      </c>
      <c r="D5" s="47">
        <v>0.21</v>
      </c>
      <c r="E5" t="s">
        <v>345</v>
      </c>
    </row>
    <row r="6" spans="1:5" x14ac:dyDescent="0.3">
      <c r="A6" t="s">
        <v>277</v>
      </c>
      <c r="B6">
        <v>3</v>
      </c>
      <c r="C6" t="s">
        <v>15</v>
      </c>
      <c r="D6" s="47">
        <v>3</v>
      </c>
      <c r="E6" t="s">
        <v>131</v>
      </c>
    </row>
    <row r="7" spans="1:5" x14ac:dyDescent="0.3">
      <c r="A7" t="s">
        <v>278</v>
      </c>
      <c r="B7">
        <v>3</v>
      </c>
      <c r="C7" t="s">
        <v>14</v>
      </c>
      <c r="D7" s="47">
        <v>0.26</v>
      </c>
      <c r="E7" t="s">
        <v>345</v>
      </c>
    </row>
    <row r="8" spans="1:5" x14ac:dyDescent="0.3">
      <c r="A8" t="s">
        <v>279</v>
      </c>
      <c r="B8">
        <v>3</v>
      </c>
      <c r="C8" t="s">
        <v>127</v>
      </c>
      <c r="D8" s="47">
        <v>0.02</v>
      </c>
      <c r="E8" t="s">
        <v>19</v>
      </c>
    </row>
    <row r="9" spans="1:5" x14ac:dyDescent="0.3">
      <c r="A9" t="s">
        <v>280</v>
      </c>
      <c r="B9">
        <v>3</v>
      </c>
      <c r="C9" t="s">
        <v>127</v>
      </c>
      <c r="D9" s="47">
        <v>0.02</v>
      </c>
      <c r="E9" t="s">
        <v>19</v>
      </c>
    </row>
    <row r="10" spans="1:5" x14ac:dyDescent="0.3">
      <c r="A10" t="s">
        <v>281</v>
      </c>
      <c r="B10">
        <v>3</v>
      </c>
      <c r="C10" t="s">
        <v>14</v>
      </c>
      <c r="D10" s="47">
        <v>0.2</v>
      </c>
      <c r="E10" t="s">
        <v>345</v>
      </c>
    </row>
    <row r="11" spans="1:5" x14ac:dyDescent="0.3">
      <c r="A11" t="s">
        <v>135</v>
      </c>
      <c r="B11" t="s">
        <v>135</v>
      </c>
      <c r="C11" t="s">
        <v>135</v>
      </c>
      <c r="D11" s="46" t="s">
        <v>135</v>
      </c>
      <c r="E11" t="s">
        <v>135</v>
      </c>
    </row>
    <row r="12" spans="1:5" x14ac:dyDescent="0.3">
      <c r="A12" t="s">
        <v>124</v>
      </c>
      <c r="B12">
        <v>2</v>
      </c>
      <c r="C12" t="s">
        <v>12</v>
      </c>
      <c r="D12" s="47">
        <v>1</v>
      </c>
      <c r="E12" t="s">
        <v>10</v>
      </c>
    </row>
    <row r="13" spans="1:5" x14ac:dyDescent="0.3">
      <c r="A13" t="s">
        <v>20</v>
      </c>
      <c r="B13">
        <v>3</v>
      </c>
      <c r="C13" t="s">
        <v>25</v>
      </c>
      <c r="D13" s="47">
        <v>265.76</v>
      </c>
      <c r="E13" t="s">
        <v>131</v>
      </c>
    </row>
    <row r="14" spans="1:5" x14ac:dyDescent="0.3">
      <c r="A14" t="s">
        <v>21</v>
      </c>
      <c r="B14">
        <v>3</v>
      </c>
      <c r="C14" t="s">
        <v>26</v>
      </c>
      <c r="D14" s="47">
        <v>99.272999999999996</v>
      </c>
      <c r="E14" t="s">
        <v>131</v>
      </c>
    </row>
    <row r="15" spans="1:5" x14ac:dyDescent="0.3">
      <c r="A15" t="s">
        <v>22</v>
      </c>
      <c r="B15">
        <v>3</v>
      </c>
      <c r="C15" t="s">
        <v>26</v>
      </c>
      <c r="D15" s="47">
        <v>88.064999999999998</v>
      </c>
      <c r="E15" t="s">
        <v>131</v>
      </c>
    </row>
    <row r="16" spans="1:5" x14ac:dyDescent="0.3">
      <c r="A16" t="s">
        <v>22</v>
      </c>
      <c r="B16">
        <v>3</v>
      </c>
      <c r="C16" t="s">
        <v>26</v>
      </c>
      <c r="D16" s="47">
        <v>88.064999999999998</v>
      </c>
      <c r="E16" t="s">
        <v>131</v>
      </c>
    </row>
    <row r="17" spans="1:5" x14ac:dyDescent="0.3">
      <c r="A17" t="s">
        <v>23</v>
      </c>
      <c r="B17">
        <v>3</v>
      </c>
      <c r="C17" t="s">
        <v>14</v>
      </c>
      <c r="D17" s="47">
        <v>0.2</v>
      </c>
      <c r="E17" t="s">
        <v>345</v>
      </c>
    </row>
    <row r="18" spans="1:5" x14ac:dyDescent="0.3">
      <c r="A18" t="s">
        <v>27</v>
      </c>
      <c r="B18">
        <v>3</v>
      </c>
      <c r="C18" t="s">
        <v>127</v>
      </c>
      <c r="D18" s="47">
        <v>0.02</v>
      </c>
      <c r="E18" t="s">
        <v>19</v>
      </c>
    </row>
    <row r="19" spans="1:5" x14ac:dyDescent="0.3">
      <c r="A19" t="s">
        <v>28</v>
      </c>
      <c r="B19">
        <v>3</v>
      </c>
      <c r="C19" t="s">
        <v>127</v>
      </c>
      <c r="D19" s="47">
        <v>0.02</v>
      </c>
      <c r="E19" t="s">
        <v>19</v>
      </c>
    </row>
    <row r="20" spans="1:5" x14ac:dyDescent="0.3">
      <c r="A20" t="s">
        <v>29</v>
      </c>
      <c r="B20">
        <v>3</v>
      </c>
      <c r="C20" t="s">
        <v>14</v>
      </c>
      <c r="D20" s="47">
        <v>0.15</v>
      </c>
      <c r="E20" t="s">
        <v>345</v>
      </c>
    </row>
    <row r="21" spans="1:5" x14ac:dyDescent="0.3">
      <c r="A21" t="s">
        <v>135</v>
      </c>
      <c r="B21" t="s">
        <v>135</v>
      </c>
      <c r="C21" t="s">
        <v>135</v>
      </c>
      <c r="D21" s="46" t="s">
        <v>135</v>
      </c>
      <c r="E21" t="s">
        <v>135</v>
      </c>
    </row>
    <row r="22" spans="1:5" x14ac:dyDescent="0.3">
      <c r="A22" t="s">
        <v>20</v>
      </c>
      <c r="B22">
        <v>3</v>
      </c>
      <c r="C22" t="s">
        <v>25</v>
      </c>
      <c r="D22" s="47">
        <v>1</v>
      </c>
      <c r="E22" t="s">
        <v>131</v>
      </c>
    </row>
    <row r="23" spans="1:5" x14ac:dyDescent="0.3">
      <c r="A23" t="s">
        <v>31</v>
      </c>
      <c r="B23">
        <v>4</v>
      </c>
      <c r="C23" t="s">
        <v>30</v>
      </c>
      <c r="D23" s="47">
        <f>95.27/265.76</f>
        <v>0.35848133654425046</v>
      </c>
      <c r="E23" t="s">
        <v>131</v>
      </c>
    </row>
    <row r="24" spans="1:5" x14ac:dyDescent="0.3">
      <c r="A24" t="s">
        <v>32</v>
      </c>
      <c r="B24">
        <v>4</v>
      </c>
      <c r="C24" t="s">
        <v>30</v>
      </c>
      <c r="D24" s="47">
        <f>169.03/265.76</f>
        <v>0.63602498494882609</v>
      </c>
      <c r="E24" t="s">
        <v>131</v>
      </c>
    </row>
    <row r="25" spans="1:5" x14ac:dyDescent="0.3">
      <c r="A25" t="s">
        <v>33</v>
      </c>
      <c r="B25">
        <v>4</v>
      </c>
      <c r="C25" t="s">
        <v>30</v>
      </c>
      <c r="D25" s="47">
        <f>1.46/265.76</f>
        <v>5.4936785069235397E-3</v>
      </c>
      <c r="E25" t="s">
        <v>131</v>
      </c>
    </row>
    <row r="26" spans="1:5" x14ac:dyDescent="0.3">
      <c r="A26" t="s">
        <v>34</v>
      </c>
      <c r="B26">
        <v>4</v>
      </c>
      <c r="C26" t="s">
        <v>14</v>
      </c>
      <c r="D26" s="47">
        <v>2.5000000000000001E-3</v>
      </c>
      <c r="E26" t="s">
        <v>345</v>
      </c>
    </row>
    <row r="27" spans="1:5" x14ac:dyDescent="0.3">
      <c r="D27" s="47"/>
    </row>
    <row r="28" spans="1:5" x14ac:dyDescent="0.3">
      <c r="A28" t="s">
        <v>31</v>
      </c>
      <c r="B28">
        <v>4</v>
      </c>
      <c r="C28" t="str">
        <f ca="1">+VLOOKUP(A28,'BOM Tanımları'!A27:E137,3,0)</f>
        <v>İPLİK</v>
      </c>
      <c r="D28" s="47">
        <v>1</v>
      </c>
      <c r="E28" t="str">
        <f ca="1">+VLOOKUP(C28,'BOM Tanımları'!C27:E137,3,0)</f>
        <v>Gram</v>
      </c>
    </row>
    <row r="29" spans="1:5" x14ac:dyDescent="0.3">
      <c r="A29" t="s">
        <v>36</v>
      </c>
      <c r="B29">
        <v>5</v>
      </c>
      <c r="C29" t="s">
        <v>30</v>
      </c>
      <c r="D29" s="47">
        <v>0.2</v>
      </c>
      <c r="E29" t="s">
        <v>131</v>
      </c>
    </row>
    <row r="30" spans="1:5" x14ac:dyDescent="0.3">
      <c r="A30" t="s">
        <v>37</v>
      </c>
      <c r="B30">
        <v>5</v>
      </c>
      <c r="C30" t="s">
        <v>30</v>
      </c>
      <c r="D30" s="47">
        <v>0.8</v>
      </c>
      <c r="E30" t="s">
        <v>131</v>
      </c>
    </row>
    <row r="31" spans="1:5" x14ac:dyDescent="0.3">
      <c r="A31" t="s">
        <v>38</v>
      </c>
      <c r="B31">
        <v>5</v>
      </c>
      <c r="C31" t="s">
        <v>14</v>
      </c>
      <c r="D31" s="47">
        <v>4.4999999999999997E-3</v>
      </c>
      <c r="E31" t="s">
        <v>345</v>
      </c>
    </row>
    <row r="32" spans="1:5" x14ac:dyDescent="0.3">
      <c r="D32" s="47"/>
    </row>
    <row r="33" spans="1:5" x14ac:dyDescent="0.3">
      <c r="A33" t="s">
        <v>32</v>
      </c>
      <c r="B33">
        <v>4</v>
      </c>
      <c r="C33" t="s">
        <v>30</v>
      </c>
      <c r="D33" s="47">
        <v>1</v>
      </c>
      <c r="E33" t="s">
        <v>131</v>
      </c>
    </row>
    <row r="34" spans="1:5" x14ac:dyDescent="0.3">
      <c r="A34" t="s">
        <v>43</v>
      </c>
      <c r="B34">
        <v>5</v>
      </c>
      <c r="C34" t="s">
        <v>30</v>
      </c>
      <c r="D34" s="47">
        <v>0.15</v>
      </c>
      <c r="E34" t="s">
        <v>131</v>
      </c>
    </row>
    <row r="35" spans="1:5" x14ac:dyDescent="0.3">
      <c r="A35" t="s">
        <v>40</v>
      </c>
      <c r="B35">
        <v>5</v>
      </c>
      <c r="C35" t="s">
        <v>39</v>
      </c>
      <c r="D35" s="47">
        <v>3.5000000000000003E-2</v>
      </c>
      <c r="E35" t="s">
        <v>131</v>
      </c>
    </row>
    <row r="36" spans="1:5" x14ac:dyDescent="0.3">
      <c r="A36" t="s">
        <v>41</v>
      </c>
      <c r="B36">
        <v>5</v>
      </c>
      <c r="C36" t="s">
        <v>39</v>
      </c>
      <c r="D36" s="47">
        <v>7.1999999999999995E-2</v>
      </c>
      <c r="E36" t="s">
        <v>131</v>
      </c>
    </row>
    <row r="37" spans="1:5" x14ac:dyDescent="0.3">
      <c r="A37" t="s">
        <v>42</v>
      </c>
      <c r="B37">
        <v>5</v>
      </c>
      <c r="C37" t="s">
        <v>39</v>
      </c>
      <c r="D37" s="47">
        <v>0.21199999999999999</v>
      </c>
      <c r="E37" t="s">
        <v>131</v>
      </c>
    </row>
    <row r="38" spans="1:5" x14ac:dyDescent="0.3">
      <c r="A38" t="s">
        <v>42</v>
      </c>
      <c r="B38">
        <v>5</v>
      </c>
      <c r="C38" t="s">
        <v>39</v>
      </c>
      <c r="D38" s="47">
        <v>0.248</v>
      </c>
      <c r="E38" t="s">
        <v>131</v>
      </c>
    </row>
    <row r="39" spans="1:5" x14ac:dyDescent="0.3">
      <c r="A39" t="s">
        <v>42</v>
      </c>
      <c r="B39">
        <v>5</v>
      </c>
      <c r="C39" t="s">
        <v>39</v>
      </c>
      <c r="D39" s="47">
        <v>0.28299999999999997</v>
      </c>
      <c r="E39" t="s">
        <v>131</v>
      </c>
    </row>
    <row r="40" spans="1:5" x14ac:dyDescent="0.3">
      <c r="A40" t="s">
        <v>44</v>
      </c>
      <c r="B40">
        <v>5</v>
      </c>
      <c r="C40" t="s">
        <v>14</v>
      </c>
      <c r="D40" s="46">
        <v>3.5000000000000001E-3</v>
      </c>
      <c r="E40" t="s">
        <v>345</v>
      </c>
    </row>
    <row r="41" spans="1:5" x14ac:dyDescent="0.3">
      <c r="A41" t="s">
        <v>135</v>
      </c>
      <c r="B41" t="s">
        <v>135</v>
      </c>
      <c r="C41" t="s">
        <v>135</v>
      </c>
      <c r="D41" s="46" t="s">
        <v>135</v>
      </c>
      <c r="E41" t="s">
        <v>135</v>
      </c>
    </row>
    <row r="42" spans="1:5" x14ac:dyDescent="0.3">
      <c r="A42" t="s">
        <v>21</v>
      </c>
      <c r="B42">
        <v>3</v>
      </c>
      <c r="C42" t="s">
        <v>26</v>
      </c>
      <c r="D42" s="47">
        <v>1</v>
      </c>
      <c r="E42" t="s">
        <v>131</v>
      </c>
    </row>
    <row r="43" spans="1:5" x14ac:dyDescent="0.3">
      <c r="A43" t="s">
        <v>78</v>
      </c>
      <c r="B43">
        <v>4</v>
      </c>
      <c r="C43" t="s">
        <v>30</v>
      </c>
      <c r="D43" s="47">
        <v>0.2</v>
      </c>
      <c r="E43" t="s">
        <v>131</v>
      </c>
    </row>
    <row r="44" spans="1:5" x14ac:dyDescent="0.3">
      <c r="A44" t="s">
        <v>79</v>
      </c>
      <c r="B44">
        <v>4</v>
      </c>
      <c r="C44" t="s">
        <v>30</v>
      </c>
      <c r="D44" s="47">
        <v>0.4</v>
      </c>
      <c r="E44" t="s">
        <v>131</v>
      </c>
    </row>
    <row r="45" spans="1:5" x14ac:dyDescent="0.3">
      <c r="A45" t="s">
        <v>80</v>
      </c>
      <c r="B45">
        <v>4</v>
      </c>
      <c r="C45" t="s">
        <v>30</v>
      </c>
      <c r="D45" s="47">
        <v>0.4</v>
      </c>
      <c r="E45" t="s">
        <v>131</v>
      </c>
    </row>
    <row r="46" spans="1:5" x14ac:dyDescent="0.3">
      <c r="A46" t="s">
        <v>81</v>
      </c>
      <c r="B46">
        <v>4</v>
      </c>
      <c r="C46" t="s">
        <v>14</v>
      </c>
      <c r="D46" s="47">
        <v>4.4999999999999997E-3</v>
      </c>
      <c r="E46" t="s">
        <v>345</v>
      </c>
    </row>
    <row r="47" spans="1:5" x14ac:dyDescent="0.3">
      <c r="A47" t="s">
        <v>135</v>
      </c>
      <c r="B47" t="s">
        <v>135</v>
      </c>
      <c r="C47" t="s">
        <v>135</v>
      </c>
      <c r="D47" s="47" t="s">
        <v>135</v>
      </c>
      <c r="E47" t="s">
        <v>135</v>
      </c>
    </row>
    <row r="48" spans="1:5" x14ac:dyDescent="0.3">
      <c r="A48" t="s">
        <v>78</v>
      </c>
      <c r="B48">
        <v>4</v>
      </c>
      <c r="C48" t="s">
        <v>30</v>
      </c>
      <c r="D48" s="47">
        <v>1</v>
      </c>
      <c r="E48" t="s">
        <v>131</v>
      </c>
    </row>
    <row r="49" spans="1:5" x14ac:dyDescent="0.3">
      <c r="A49" t="s">
        <v>82</v>
      </c>
      <c r="B49">
        <v>5</v>
      </c>
      <c r="C49" t="s">
        <v>30</v>
      </c>
      <c r="D49" s="47">
        <v>1</v>
      </c>
      <c r="E49" t="s">
        <v>131</v>
      </c>
    </row>
    <row r="50" spans="1:5" x14ac:dyDescent="0.3">
      <c r="A50" t="s">
        <v>95</v>
      </c>
      <c r="B50">
        <v>5</v>
      </c>
      <c r="C50" t="s">
        <v>15</v>
      </c>
      <c r="D50" s="47">
        <v>0.55000000000000004</v>
      </c>
      <c r="E50" t="s">
        <v>131</v>
      </c>
    </row>
    <row r="51" spans="1:5" x14ac:dyDescent="0.3">
      <c r="A51" t="s">
        <v>96</v>
      </c>
      <c r="B51">
        <v>5</v>
      </c>
      <c r="C51" t="s">
        <v>15</v>
      </c>
      <c r="D51" s="47">
        <v>0.21</v>
      </c>
      <c r="E51" t="s">
        <v>131</v>
      </c>
    </row>
    <row r="52" spans="1:5" x14ac:dyDescent="0.3">
      <c r="A52" t="s">
        <v>97</v>
      </c>
      <c r="B52">
        <v>5</v>
      </c>
      <c r="C52" t="s">
        <v>15</v>
      </c>
      <c r="D52" s="47">
        <v>1</v>
      </c>
      <c r="E52" t="s">
        <v>131</v>
      </c>
    </row>
    <row r="53" spans="1:5" x14ac:dyDescent="0.3">
      <c r="A53" t="s">
        <v>98</v>
      </c>
      <c r="B53">
        <v>5</v>
      </c>
      <c r="C53" t="s">
        <v>15</v>
      </c>
      <c r="D53" s="47">
        <v>1</v>
      </c>
      <c r="E53" t="s">
        <v>131</v>
      </c>
    </row>
    <row r="54" spans="1:5" x14ac:dyDescent="0.3">
      <c r="A54" t="s">
        <v>99</v>
      </c>
      <c r="B54">
        <v>5</v>
      </c>
      <c r="C54" t="s">
        <v>46</v>
      </c>
      <c r="D54" s="47">
        <v>0.1091</v>
      </c>
      <c r="E54" t="s">
        <v>131</v>
      </c>
    </row>
    <row r="55" spans="1:5" x14ac:dyDescent="0.3">
      <c r="A55" t="s">
        <v>100</v>
      </c>
      <c r="B55">
        <v>5</v>
      </c>
      <c r="C55" t="s">
        <v>46</v>
      </c>
      <c r="D55" s="47">
        <v>8.94E-3</v>
      </c>
      <c r="E55" t="s">
        <v>131</v>
      </c>
    </row>
    <row r="56" spans="1:5" x14ac:dyDescent="0.3">
      <c r="A56" t="s">
        <v>101</v>
      </c>
      <c r="B56">
        <v>5</v>
      </c>
      <c r="C56" t="s">
        <v>46</v>
      </c>
      <c r="D56" s="47">
        <v>2.427E-2</v>
      </c>
      <c r="E56" t="s">
        <v>131</v>
      </c>
    </row>
    <row r="57" spans="1:5" x14ac:dyDescent="0.3">
      <c r="A57" t="s">
        <v>102</v>
      </c>
      <c r="B57">
        <v>5</v>
      </c>
      <c r="C57" t="s">
        <v>14</v>
      </c>
      <c r="D57" s="47">
        <v>5.0000000000000001E-3</v>
      </c>
      <c r="E57" t="s">
        <v>345</v>
      </c>
    </row>
    <row r="58" spans="1:5" x14ac:dyDescent="0.3">
      <c r="A58" t="s">
        <v>103</v>
      </c>
      <c r="B58">
        <v>5</v>
      </c>
      <c r="C58" t="s">
        <v>15</v>
      </c>
      <c r="D58" s="47">
        <v>0.5</v>
      </c>
      <c r="E58" t="s">
        <v>131</v>
      </c>
    </row>
    <row r="59" spans="1:5" x14ac:dyDescent="0.3">
      <c r="A59" t="s">
        <v>104</v>
      </c>
      <c r="B59">
        <v>5</v>
      </c>
      <c r="C59" t="s">
        <v>15</v>
      </c>
      <c r="D59" s="47">
        <v>0.35</v>
      </c>
      <c r="E59" t="s">
        <v>131</v>
      </c>
    </row>
    <row r="60" spans="1:5" x14ac:dyDescent="0.3">
      <c r="A60" t="s">
        <v>105</v>
      </c>
      <c r="B60">
        <v>5</v>
      </c>
      <c r="C60" t="s">
        <v>14</v>
      </c>
      <c r="D60" s="47">
        <v>4.0000000000000001E-3</v>
      </c>
      <c r="E60" t="s">
        <v>345</v>
      </c>
    </row>
    <row r="61" spans="1:5" x14ac:dyDescent="0.3">
      <c r="A61" t="s">
        <v>135</v>
      </c>
      <c r="B61" t="s">
        <v>135</v>
      </c>
      <c r="C61" t="s">
        <v>135</v>
      </c>
      <c r="D61" s="47" t="s">
        <v>135</v>
      </c>
      <c r="E61" t="s">
        <v>135</v>
      </c>
    </row>
    <row r="62" spans="1:5" x14ac:dyDescent="0.3">
      <c r="A62" t="s">
        <v>79</v>
      </c>
      <c r="B62">
        <v>4</v>
      </c>
      <c r="C62" t="str">
        <f>+VLOOKUP(A62,'BOM Tanımları'!A39:E149,3,0)</f>
        <v>İPLİK</v>
      </c>
      <c r="D62" s="47">
        <v>1</v>
      </c>
      <c r="E62" t="str">
        <f>+VLOOKUP(C62,'BOM Tanımları'!C39:E149,3,0)</f>
        <v>Gram</v>
      </c>
    </row>
    <row r="63" spans="1:5" x14ac:dyDescent="0.3">
      <c r="A63" t="s">
        <v>82</v>
      </c>
      <c r="B63">
        <v>5</v>
      </c>
      <c r="C63" t="s">
        <v>30</v>
      </c>
      <c r="D63" s="47">
        <v>1</v>
      </c>
      <c r="E63" t="s">
        <v>131</v>
      </c>
    </row>
    <row r="64" spans="1:5" x14ac:dyDescent="0.3">
      <c r="A64" t="s">
        <v>106</v>
      </c>
      <c r="B64">
        <v>5</v>
      </c>
      <c r="C64" t="s">
        <v>15</v>
      </c>
      <c r="D64" s="47">
        <v>0.55000000000000004</v>
      </c>
      <c r="E64" t="s">
        <v>131</v>
      </c>
    </row>
    <row r="65" spans="1:5" x14ac:dyDescent="0.3">
      <c r="A65" t="s">
        <v>96</v>
      </c>
      <c r="B65">
        <v>5</v>
      </c>
      <c r="C65" t="s">
        <v>15</v>
      </c>
      <c r="D65" s="47">
        <v>0.21</v>
      </c>
      <c r="E65" t="s">
        <v>131</v>
      </c>
    </row>
    <row r="66" spans="1:5" x14ac:dyDescent="0.3">
      <c r="A66" t="s">
        <v>97</v>
      </c>
      <c r="B66">
        <v>5</v>
      </c>
      <c r="C66" t="s">
        <v>15</v>
      </c>
      <c r="D66" s="47">
        <v>1.5</v>
      </c>
      <c r="E66" t="s">
        <v>131</v>
      </c>
    </row>
    <row r="67" spans="1:5" x14ac:dyDescent="0.3">
      <c r="A67" t="s">
        <v>107</v>
      </c>
      <c r="B67">
        <v>5</v>
      </c>
      <c r="C67" t="s">
        <v>15</v>
      </c>
      <c r="D67" s="47">
        <v>0.25</v>
      </c>
      <c r="E67" t="s">
        <v>131</v>
      </c>
    </row>
    <row r="68" spans="1:5" x14ac:dyDescent="0.3">
      <c r="A68" t="s">
        <v>98</v>
      </c>
      <c r="B68">
        <v>5</v>
      </c>
      <c r="C68" t="s">
        <v>15</v>
      </c>
      <c r="D68" s="47">
        <v>1</v>
      </c>
      <c r="E68" t="s">
        <v>131</v>
      </c>
    </row>
    <row r="69" spans="1:5" x14ac:dyDescent="0.3">
      <c r="A69" t="s">
        <v>108</v>
      </c>
      <c r="B69">
        <v>5</v>
      </c>
      <c r="C69" t="s">
        <v>46</v>
      </c>
      <c r="D69" s="47">
        <v>6.7599999999999993E-2</v>
      </c>
      <c r="E69" t="s">
        <v>131</v>
      </c>
    </row>
    <row r="70" spans="1:5" x14ac:dyDescent="0.3">
      <c r="A70" t="s">
        <v>100</v>
      </c>
      <c r="B70">
        <v>5</v>
      </c>
      <c r="C70" t="s">
        <v>46</v>
      </c>
      <c r="D70" s="47">
        <v>5.1700000000000003E-2</v>
      </c>
      <c r="E70" t="s">
        <v>131</v>
      </c>
    </row>
    <row r="71" spans="1:5" x14ac:dyDescent="0.3">
      <c r="A71" t="s">
        <v>101</v>
      </c>
      <c r="B71">
        <v>5</v>
      </c>
      <c r="C71" t="s">
        <v>46</v>
      </c>
      <c r="D71" s="47">
        <v>6.4100000000000004E-2</v>
      </c>
      <c r="E71" t="s">
        <v>131</v>
      </c>
    </row>
    <row r="72" spans="1:5" x14ac:dyDescent="0.3">
      <c r="A72" t="s">
        <v>102</v>
      </c>
      <c r="B72">
        <v>5</v>
      </c>
      <c r="C72" t="s">
        <v>14</v>
      </c>
      <c r="D72" s="47">
        <v>5.0000000000000001E-3</v>
      </c>
      <c r="E72" t="s">
        <v>345</v>
      </c>
    </row>
    <row r="73" spans="1:5" x14ac:dyDescent="0.3">
      <c r="A73" t="s">
        <v>109</v>
      </c>
      <c r="B73">
        <v>5</v>
      </c>
      <c r="C73" t="s">
        <v>15</v>
      </c>
      <c r="D73" s="47">
        <v>0.5</v>
      </c>
      <c r="E73" t="s">
        <v>131</v>
      </c>
    </row>
    <row r="74" spans="1:5" x14ac:dyDescent="0.3">
      <c r="A74" t="s">
        <v>110</v>
      </c>
      <c r="B74">
        <v>5</v>
      </c>
      <c r="C74" t="s">
        <v>14</v>
      </c>
      <c r="D74" s="47">
        <v>4.0000000000000001E-3</v>
      </c>
      <c r="E74" t="s">
        <v>345</v>
      </c>
    </row>
    <row r="75" spans="1:5" x14ac:dyDescent="0.3">
      <c r="A75" t="s">
        <v>104</v>
      </c>
      <c r="B75">
        <v>5</v>
      </c>
      <c r="C75" t="s">
        <v>15</v>
      </c>
      <c r="D75" s="47">
        <v>0.45</v>
      </c>
      <c r="E75" t="s">
        <v>131</v>
      </c>
    </row>
    <row r="76" spans="1:5" x14ac:dyDescent="0.3">
      <c r="A76" t="s">
        <v>103</v>
      </c>
      <c r="B76">
        <v>5</v>
      </c>
      <c r="C76" t="s">
        <v>15</v>
      </c>
      <c r="D76" s="47">
        <v>0.5</v>
      </c>
      <c r="E76" t="s">
        <v>131</v>
      </c>
    </row>
    <row r="77" spans="1:5" x14ac:dyDescent="0.3">
      <c r="A77" t="s">
        <v>105</v>
      </c>
      <c r="B77">
        <v>5</v>
      </c>
      <c r="C77" t="s">
        <v>14</v>
      </c>
      <c r="D77" s="47">
        <v>6.0000000000000001E-3</v>
      </c>
      <c r="E77" t="s">
        <v>345</v>
      </c>
    </row>
    <row r="78" spans="1:5" x14ac:dyDescent="0.3">
      <c r="A78" t="s">
        <v>135</v>
      </c>
      <c r="B78" t="s">
        <v>135</v>
      </c>
      <c r="C78" t="s">
        <v>135</v>
      </c>
      <c r="D78" s="47" t="s">
        <v>135</v>
      </c>
      <c r="E78" t="s">
        <v>135</v>
      </c>
    </row>
    <row r="79" spans="1:5" x14ac:dyDescent="0.3">
      <c r="A79" t="s">
        <v>80</v>
      </c>
      <c r="B79">
        <v>4</v>
      </c>
      <c r="C79" t="str">
        <f>+VLOOKUP(A79,'BOM Tanımları'!A41:E151,3,0)</f>
        <v>İPLİK</v>
      </c>
      <c r="D79" s="47">
        <v>1</v>
      </c>
      <c r="E79" t="str">
        <f>+VLOOKUP(C79,'BOM Tanımları'!C41:E151,3,0)</f>
        <v>Gram</v>
      </c>
    </row>
    <row r="80" spans="1:5" x14ac:dyDescent="0.3">
      <c r="A80" t="s">
        <v>82</v>
      </c>
      <c r="B80">
        <v>5</v>
      </c>
      <c r="C80" t="s">
        <v>30</v>
      </c>
      <c r="D80" s="47">
        <v>1</v>
      </c>
      <c r="E80" t="s">
        <v>131</v>
      </c>
    </row>
    <row r="81" spans="1:5" x14ac:dyDescent="0.3">
      <c r="A81" t="s">
        <v>111</v>
      </c>
      <c r="B81">
        <v>5</v>
      </c>
      <c r="C81" t="s">
        <v>15</v>
      </c>
      <c r="D81" s="47">
        <v>1</v>
      </c>
      <c r="E81" t="s">
        <v>131</v>
      </c>
    </row>
    <row r="82" spans="1:5" x14ac:dyDescent="0.3">
      <c r="A82" t="s">
        <v>112</v>
      </c>
      <c r="B82">
        <v>5</v>
      </c>
      <c r="C82" t="s">
        <v>15</v>
      </c>
      <c r="D82" s="47">
        <v>0.5</v>
      </c>
      <c r="E82" t="s">
        <v>131</v>
      </c>
    </row>
    <row r="83" spans="1:5" x14ac:dyDescent="0.3">
      <c r="A83" t="s">
        <v>103</v>
      </c>
      <c r="B83">
        <v>5</v>
      </c>
      <c r="C83" t="s">
        <v>15</v>
      </c>
      <c r="D83" s="47">
        <v>0.5</v>
      </c>
      <c r="E83" t="s">
        <v>131</v>
      </c>
    </row>
    <row r="84" spans="1:5" x14ac:dyDescent="0.3">
      <c r="A84" t="s">
        <v>113</v>
      </c>
      <c r="B84">
        <v>5</v>
      </c>
      <c r="C84" t="s">
        <v>15</v>
      </c>
      <c r="D84" s="47">
        <v>1.2</v>
      </c>
      <c r="E84" t="s">
        <v>131</v>
      </c>
    </row>
    <row r="85" spans="1:5" x14ac:dyDescent="0.3">
      <c r="A85" t="s">
        <v>102</v>
      </c>
      <c r="B85">
        <v>5</v>
      </c>
      <c r="C85" t="s">
        <v>14</v>
      </c>
      <c r="D85" s="47">
        <v>5.0000000000000001E-3</v>
      </c>
      <c r="E85" t="s">
        <v>345</v>
      </c>
    </row>
    <row r="86" spans="1:5" x14ac:dyDescent="0.3">
      <c r="A86" t="s">
        <v>110</v>
      </c>
      <c r="B86">
        <v>5</v>
      </c>
      <c r="C86" t="s">
        <v>14</v>
      </c>
      <c r="D86" s="47">
        <v>7.0000000000000001E-3</v>
      </c>
      <c r="E86" t="s">
        <v>345</v>
      </c>
    </row>
    <row r="87" spans="1:5" x14ac:dyDescent="0.3">
      <c r="A87" t="s">
        <v>135</v>
      </c>
      <c r="B87" t="s">
        <v>135</v>
      </c>
      <c r="C87" t="s">
        <v>135</v>
      </c>
      <c r="D87" s="46" t="s">
        <v>135</v>
      </c>
      <c r="E87" t="s">
        <v>135</v>
      </c>
    </row>
    <row r="88" spans="1:5" x14ac:dyDescent="0.3">
      <c r="A88" t="s">
        <v>22</v>
      </c>
      <c r="B88">
        <v>3</v>
      </c>
      <c r="C88" t="s">
        <v>26</v>
      </c>
      <c r="D88" s="47">
        <v>1</v>
      </c>
      <c r="E88" t="s">
        <v>131</v>
      </c>
    </row>
    <row r="89" spans="1:5" x14ac:dyDescent="0.3">
      <c r="A89" t="s">
        <v>85</v>
      </c>
      <c r="B89">
        <v>4</v>
      </c>
      <c r="C89" t="s">
        <v>30</v>
      </c>
      <c r="D89" s="47">
        <v>0.15</v>
      </c>
      <c r="E89" t="s">
        <v>131</v>
      </c>
    </row>
    <row r="90" spans="1:5" x14ac:dyDescent="0.3">
      <c r="A90" t="s">
        <v>86</v>
      </c>
      <c r="B90">
        <v>4</v>
      </c>
      <c r="C90" t="s">
        <v>39</v>
      </c>
      <c r="D90" s="47">
        <v>3.5000000000000003E-2</v>
      </c>
      <c r="E90" t="s">
        <v>131</v>
      </c>
    </row>
    <row r="91" spans="1:5" x14ac:dyDescent="0.3">
      <c r="A91" t="s">
        <v>87</v>
      </c>
      <c r="B91">
        <v>4</v>
      </c>
      <c r="C91" t="s">
        <v>39</v>
      </c>
      <c r="D91" s="47">
        <v>0.28299999999999997</v>
      </c>
      <c r="E91" t="s">
        <v>131</v>
      </c>
    </row>
    <row r="92" spans="1:5" x14ac:dyDescent="0.3">
      <c r="A92" t="s">
        <v>88</v>
      </c>
      <c r="B92">
        <v>4</v>
      </c>
      <c r="C92" t="s">
        <v>39</v>
      </c>
      <c r="D92" s="47">
        <v>0.248</v>
      </c>
      <c r="E92" t="s">
        <v>131</v>
      </c>
    </row>
    <row r="93" spans="1:5" x14ac:dyDescent="0.3">
      <c r="A93" t="s">
        <v>89</v>
      </c>
      <c r="B93">
        <v>4</v>
      </c>
      <c r="C93" t="s">
        <v>39</v>
      </c>
      <c r="D93" s="47">
        <v>3.5000000000000003E-2</v>
      </c>
      <c r="E93" t="s">
        <v>131</v>
      </c>
    </row>
    <row r="94" spans="1:5" x14ac:dyDescent="0.3">
      <c r="A94" t="s">
        <v>90</v>
      </c>
      <c r="B94">
        <v>4</v>
      </c>
      <c r="C94" t="s">
        <v>39</v>
      </c>
      <c r="D94" s="47">
        <v>0.248</v>
      </c>
      <c r="E94" t="s">
        <v>131</v>
      </c>
    </row>
    <row r="95" spans="1:5" x14ac:dyDescent="0.3">
      <c r="A95" t="s">
        <v>91</v>
      </c>
      <c r="B95">
        <v>4</v>
      </c>
      <c r="C95" t="s">
        <v>14</v>
      </c>
      <c r="D95" s="47">
        <v>7.4999999999999997E-3</v>
      </c>
      <c r="E95" t="s">
        <v>345</v>
      </c>
    </row>
    <row r="96" spans="1:5" x14ac:dyDescent="0.3">
      <c r="A96" t="s">
        <v>135</v>
      </c>
      <c r="B96" t="s">
        <v>135</v>
      </c>
      <c r="C96" t="s">
        <v>135</v>
      </c>
      <c r="D96" s="46" t="s">
        <v>135</v>
      </c>
      <c r="E96" t="s">
        <v>135</v>
      </c>
    </row>
    <row r="97" spans="1:5" x14ac:dyDescent="0.3">
      <c r="A97" t="s">
        <v>85</v>
      </c>
      <c r="B97">
        <v>4</v>
      </c>
      <c r="C97" t="str">
        <f>+VLOOKUP(A97,'BOM Tanımları'!A52:E162,3,0)</f>
        <v>İPLİK</v>
      </c>
      <c r="D97" s="47">
        <v>1</v>
      </c>
      <c r="E97" t="str">
        <f>+VLOOKUP(C97,'BOM Tanımları'!C52:E162,3,0)</f>
        <v>Gram</v>
      </c>
    </row>
    <row r="98" spans="1:5" x14ac:dyDescent="0.3">
      <c r="A98" t="s">
        <v>114</v>
      </c>
      <c r="B98">
        <v>5</v>
      </c>
      <c r="C98" t="s">
        <v>30</v>
      </c>
      <c r="D98" s="47">
        <v>1</v>
      </c>
      <c r="E98" t="s">
        <v>131</v>
      </c>
    </row>
    <row r="99" spans="1:5" x14ac:dyDescent="0.3">
      <c r="A99" t="s">
        <v>106</v>
      </c>
      <c r="B99">
        <v>5</v>
      </c>
      <c r="C99" t="s">
        <v>15</v>
      </c>
      <c r="D99" s="47">
        <v>0.55000000000000004</v>
      </c>
      <c r="E99" t="s">
        <v>131</v>
      </c>
    </row>
    <row r="100" spans="1:5" x14ac:dyDescent="0.3">
      <c r="A100" t="s">
        <v>96</v>
      </c>
      <c r="B100">
        <v>5</v>
      </c>
      <c r="C100" t="s">
        <v>15</v>
      </c>
      <c r="D100" s="47">
        <v>0.21</v>
      </c>
      <c r="E100" t="s">
        <v>131</v>
      </c>
    </row>
    <row r="101" spans="1:5" x14ac:dyDescent="0.3">
      <c r="A101" t="s">
        <v>97</v>
      </c>
      <c r="B101">
        <v>5</v>
      </c>
      <c r="C101" t="s">
        <v>15</v>
      </c>
      <c r="D101" s="47">
        <v>1</v>
      </c>
      <c r="E101" t="s">
        <v>131</v>
      </c>
    </row>
    <row r="102" spans="1:5" x14ac:dyDescent="0.3">
      <c r="A102" t="s">
        <v>108</v>
      </c>
      <c r="B102">
        <v>5</v>
      </c>
      <c r="C102" t="s">
        <v>46</v>
      </c>
      <c r="D102" s="47">
        <v>4.2000000000000003E-2</v>
      </c>
      <c r="E102" t="s">
        <v>131</v>
      </c>
    </row>
    <row r="103" spans="1:5" x14ac:dyDescent="0.3">
      <c r="A103" t="s">
        <v>100</v>
      </c>
      <c r="B103">
        <v>5</v>
      </c>
      <c r="C103" t="s">
        <v>46</v>
      </c>
      <c r="D103" s="47">
        <v>3.2280000000000003E-2</v>
      </c>
      <c r="E103" t="s">
        <v>131</v>
      </c>
    </row>
    <row r="104" spans="1:5" x14ac:dyDescent="0.3">
      <c r="A104" t="s">
        <v>101</v>
      </c>
      <c r="B104">
        <v>5</v>
      </c>
      <c r="C104" t="s">
        <v>46</v>
      </c>
      <c r="D104" s="47">
        <v>2.9000000000000001E-2</v>
      </c>
      <c r="E104" t="s">
        <v>131</v>
      </c>
    </row>
    <row r="105" spans="1:5" x14ac:dyDescent="0.3">
      <c r="A105" t="s">
        <v>102</v>
      </c>
      <c r="B105">
        <v>5</v>
      </c>
      <c r="C105" t="s">
        <v>14</v>
      </c>
      <c r="D105" s="47">
        <v>5.0000000000000001E-3</v>
      </c>
      <c r="E105" t="s">
        <v>345</v>
      </c>
    </row>
    <row r="106" spans="1:5" x14ac:dyDescent="0.3">
      <c r="A106" t="s">
        <v>104</v>
      </c>
      <c r="B106">
        <v>5</v>
      </c>
      <c r="C106" t="s">
        <v>15</v>
      </c>
      <c r="D106" s="47">
        <v>0.35</v>
      </c>
      <c r="E106" t="s">
        <v>131</v>
      </c>
    </row>
    <row r="107" spans="1:5" x14ac:dyDescent="0.3">
      <c r="A107" t="s">
        <v>103</v>
      </c>
      <c r="B107">
        <v>5</v>
      </c>
      <c r="C107" t="s">
        <v>15</v>
      </c>
      <c r="D107" s="47">
        <v>0.5</v>
      </c>
      <c r="E107" t="s">
        <v>131</v>
      </c>
    </row>
    <row r="108" spans="1:5" x14ac:dyDescent="0.3">
      <c r="A108" t="s">
        <v>105</v>
      </c>
      <c r="B108">
        <v>5</v>
      </c>
      <c r="C108" t="s">
        <v>14</v>
      </c>
      <c r="D108" s="47">
        <v>8.0000000000000002E-3</v>
      </c>
      <c r="E108" t="s">
        <v>345</v>
      </c>
    </row>
    <row r="109" spans="1:5" x14ac:dyDescent="0.3">
      <c r="A109" t="s">
        <v>135</v>
      </c>
      <c r="B109" t="s">
        <v>135</v>
      </c>
      <c r="C109" t="s">
        <v>135</v>
      </c>
      <c r="D109" s="46" t="s">
        <v>135</v>
      </c>
      <c r="E109" t="s">
        <v>135</v>
      </c>
    </row>
    <row r="110" spans="1:5" x14ac:dyDescent="0.3">
      <c r="A110" t="s">
        <v>22</v>
      </c>
      <c r="B110">
        <v>3</v>
      </c>
      <c r="C110" t="s">
        <v>26</v>
      </c>
      <c r="D110" s="47">
        <v>1</v>
      </c>
      <c r="E110" t="s">
        <v>131</v>
      </c>
    </row>
    <row r="111" spans="1:5" x14ac:dyDescent="0.3">
      <c r="A111" t="s">
        <v>85</v>
      </c>
      <c r="B111">
        <v>4</v>
      </c>
      <c r="C111" t="s">
        <v>30</v>
      </c>
      <c r="D111" s="47">
        <v>0.15</v>
      </c>
      <c r="E111" t="s">
        <v>131</v>
      </c>
    </row>
    <row r="112" spans="1:5" x14ac:dyDescent="0.3">
      <c r="A112" t="s">
        <v>86</v>
      </c>
      <c r="B112">
        <v>4</v>
      </c>
      <c r="C112" t="s">
        <v>39</v>
      </c>
      <c r="D112" s="47">
        <v>3.5000000000000003E-2</v>
      </c>
      <c r="E112" t="s">
        <v>131</v>
      </c>
    </row>
    <row r="113" spans="1:5" x14ac:dyDescent="0.3">
      <c r="A113" t="s">
        <v>87</v>
      </c>
      <c r="B113">
        <v>4</v>
      </c>
      <c r="C113" t="s">
        <v>39</v>
      </c>
      <c r="D113" s="47">
        <v>0.28299999999999997</v>
      </c>
      <c r="E113" t="s">
        <v>131</v>
      </c>
    </row>
    <row r="114" spans="1:5" x14ac:dyDescent="0.3">
      <c r="A114" t="s">
        <v>88</v>
      </c>
      <c r="B114">
        <v>4</v>
      </c>
      <c r="C114" t="s">
        <v>39</v>
      </c>
      <c r="D114" s="47">
        <v>0.248</v>
      </c>
      <c r="E114" t="s">
        <v>131</v>
      </c>
    </row>
    <row r="115" spans="1:5" x14ac:dyDescent="0.3">
      <c r="A115" t="s">
        <v>89</v>
      </c>
      <c r="B115">
        <v>4</v>
      </c>
      <c r="C115" t="s">
        <v>39</v>
      </c>
      <c r="D115" s="47">
        <v>3.5000000000000003E-2</v>
      </c>
      <c r="E115" t="s">
        <v>131</v>
      </c>
    </row>
    <row r="116" spans="1:5" x14ac:dyDescent="0.3">
      <c r="A116" t="s">
        <v>90</v>
      </c>
      <c r="B116">
        <v>4</v>
      </c>
      <c r="C116" t="s">
        <v>39</v>
      </c>
      <c r="D116" s="47">
        <v>0.248</v>
      </c>
      <c r="E116" t="s">
        <v>131</v>
      </c>
    </row>
    <row r="117" spans="1:5" x14ac:dyDescent="0.3">
      <c r="A117" t="s">
        <v>91</v>
      </c>
      <c r="B117">
        <v>4</v>
      </c>
      <c r="C117" t="s">
        <v>14</v>
      </c>
      <c r="D117" s="47">
        <v>8.0000000000000002E-3</v>
      </c>
      <c r="E117" t="s">
        <v>345</v>
      </c>
    </row>
  </sheetData>
  <autoFilter ref="A1:E26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opLeftCell="A4" zoomScaleNormal="100" workbookViewId="0">
      <selection activeCell="I26" sqref="I26"/>
    </sheetView>
  </sheetViews>
  <sheetFormatPr defaultRowHeight="14.4" x14ac:dyDescent="0.3"/>
  <cols>
    <col min="1" max="1" width="34.88671875" bestFit="1" customWidth="1"/>
    <col min="3" max="3" width="9.109375" style="16"/>
    <col min="5" max="5" width="18.44140625" style="15" bestFit="1" customWidth="1"/>
    <col min="7" max="7" width="2" bestFit="1" customWidth="1"/>
    <col min="8" max="8" width="5.109375" bestFit="1" customWidth="1"/>
    <col min="9" max="9" width="5" bestFit="1" customWidth="1"/>
    <col min="10" max="10" width="5.109375" bestFit="1" customWidth="1"/>
    <col min="11" max="11" width="33.88671875" bestFit="1" customWidth="1"/>
    <col min="12" max="12" width="12.5546875" customWidth="1"/>
    <col min="13" max="13" width="25.5546875" customWidth="1"/>
    <col min="14" max="14" width="12.109375" bestFit="1" customWidth="1"/>
    <col min="15" max="15" width="10.5546875" bestFit="1" customWidth="1"/>
    <col min="16" max="16" width="10" bestFit="1" customWidth="1"/>
    <col min="17" max="17" width="13.109375" bestFit="1" customWidth="1"/>
    <col min="18" max="18" width="15.5546875" bestFit="1" customWidth="1"/>
    <col min="19" max="19" width="15.44140625" bestFit="1" customWidth="1"/>
    <col min="20" max="20" width="13.33203125" style="19" bestFit="1" customWidth="1"/>
    <col min="21" max="21" width="11.6640625" bestFit="1" customWidth="1"/>
    <col min="22" max="22" width="14.88671875" style="15" bestFit="1" customWidth="1"/>
    <col min="23" max="23" width="16.88671875" bestFit="1" customWidth="1"/>
    <col min="24" max="24" width="10.5546875" style="21" bestFit="1" customWidth="1"/>
  </cols>
  <sheetData>
    <row r="1" spans="1:24" x14ac:dyDescent="0.3">
      <c r="A1" t="s">
        <v>129</v>
      </c>
      <c r="B1" t="s">
        <v>136</v>
      </c>
      <c r="C1" s="16" t="s">
        <v>137</v>
      </c>
      <c r="D1" t="s">
        <v>134</v>
      </c>
      <c r="E1" s="15" t="s">
        <v>269</v>
      </c>
      <c r="G1" s="68" t="s">
        <v>144</v>
      </c>
      <c r="H1" s="68"/>
      <c r="I1" s="68"/>
      <c r="J1" s="68"/>
      <c r="K1" s="68"/>
      <c r="M1" t="s">
        <v>146</v>
      </c>
      <c r="N1" t="s">
        <v>248</v>
      </c>
      <c r="O1" s="18" t="s">
        <v>150</v>
      </c>
      <c r="P1" s="18" t="s">
        <v>149</v>
      </c>
      <c r="Q1" s="18" t="s">
        <v>148</v>
      </c>
      <c r="R1" s="18" t="s">
        <v>284</v>
      </c>
      <c r="S1" s="17" t="s">
        <v>174</v>
      </c>
      <c r="T1" s="17"/>
      <c r="U1" s="18"/>
      <c r="W1" s="18"/>
      <c r="X1" s="15"/>
    </row>
    <row r="2" spans="1:24" x14ac:dyDescent="0.3">
      <c r="A2" t="s">
        <v>36</v>
      </c>
      <c r="B2" t="s">
        <v>138</v>
      </c>
      <c r="C2" s="16">
        <v>4</v>
      </c>
      <c r="D2" t="s">
        <v>170</v>
      </c>
      <c r="E2" s="15">
        <f>+C2/I5</f>
        <v>4.0000000000000001E-3</v>
      </c>
      <c r="G2">
        <v>1</v>
      </c>
      <c r="H2" t="s">
        <v>170</v>
      </c>
      <c r="I2">
        <v>1000</v>
      </c>
      <c r="J2" t="s">
        <v>131</v>
      </c>
      <c r="K2" t="s">
        <v>36</v>
      </c>
      <c r="M2" t="s">
        <v>34</v>
      </c>
      <c r="N2" t="s">
        <v>247</v>
      </c>
      <c r="O2" s="18">
        <v>11</v>
      </c>
      <c r="P2" s="18">
        <v>20</v>
      </c>
      <c r="Q2" s="18">
        <v>55000</v>
      </c>
      <c r="R2" s="18">
        <v>600</v>
      </c>
      <c r="S2" s="17">
        <f>+((P2/O2)*Q2)/R2/22</f>
        <v>7.5757575757575752</v>
      </c>
      <c r="T2" s="17"/>
      <c r="U2" s="18"/>
      <c r="W2" s="21"/>
    </row>
    <row r="3" spans="1:24" x14ac:dyDescent="0.3">
      <c r="A3" t="s">
        <v>37</v>
      </c>
      <c r="B3" t="s">
        <v>139</v>
      </c>
      <c r="C3" s="16">
        <v>7</v>
      </c>
      <c r="D3" t="s">
        <v>170</v>
      </c>
      <c r="E3" s="15">
        <f t="shared" ref="E3:E25" si="0">+C3/I6</f>
        <v>7.0000000000000001E-3</v>
      </c>
      <c r="G3">
        <v>1</v>
      </c>
      <c r="H3" t="s">
        <v>170</v>
      </c>
      <c r="I3">
        <v>1000</v>
      </c>
      <c r="J3" t="s">
        <v>131</v>
      </c>
      <c r="K3" t="s">
        <v>37</v>
      </c>
      <c r="M3" t="s">
        <v>81</v>
      </c>
      <c r="N3" t="s">
        <v>238</v>
      </c>
      <c r="O3" s="18">
        <v>10</v>
      </c>
      <c r="P3" s="18">
        <v>20</v>
      </c>
      <c r="Q3" s="18">
        <v>55000</v>
      </c>
      <c r="R3" s="18">
        <v>600</v>
      </c>
      <c r="S3" s="17">
        <f t="shared" ref="S3:S12" si="1">+((P3/O3)*Q3)/R3/22</f>
        <v>8.3333333333333339</v>
      </c>
      <c r="U3" s="18"/>
      <c r="W3" s="21"/>
    </row>
    <row r="4" spans="1:24" x14ac:dyDescent="0.3">
      <c r="A4" t="s">
        <v>43</v>
      </c>
      <c r="B4" t="s">
        <v>139</v>
      </c>
      <c r="C4" s="16">
        <v>5</v>
      </c>
      <c r="D4" t="s">
        <v>170</v>
      </c>
      <c r="E4" s="15">
        <f t="shared" si="0"/>
        <v>5.0000000000000001E-3</v>
      </c>
      <c r="G4">
        <v>1</v>
      </c>
      <c r="H4" t="s">
        <v>170</v>
      </c>
      <c r="I4">
        <v>1000</v>
      </c>
      <c r="J4" t="s">
        <v>131</v>
      </c>
      <c r="K4" t="s">
        <v>43</v>
      </c>
      <c r="M4" t="s">
        <v>91</v>
      </c>
      <c r="N4" t="s">
        <v>237</v>
      </c>
      <c r="O4" s="18">
        <v>29</v>
      </c>
      <c r="P4" s="18">
        <v>36</v>
      </c>
      <c r="Q4" s="18">
        <v>55000</v>
      </c>
      <c r="R4" s="18">
        <v>600</v>
      </c>
      <c r="S4" s="17">
        <f t="shared" si="1"/>
        <v>5.1724137931034484</v>
      </c>
      <c r="U4" s="18"/>
      <c r="W4" s="21"/>
    </row>
    <row r="5" spans="1:24" x14ac:dyDescent="0.3">
      <c r="A5" t="s">
        <v>40</v>
      </c>
      <c r="B5" t="s">
        <v>140</v>
      </c>
      <c r="C5" s="16">
        <v>4</v>
      </c>
      <c r="D5" t="s">
        <v>170</v>
      </c>
      <c r="E5" s="15">
        <f t="shared" si="0"/>
        <v>4.0000000000000001E-3</v>
      </c>
      <c r="G5">
        <v>1</v>
      </c>
      <c r="H5" t="s">
        <v>170</v>
      </c>
      <c r="I5">
        <v>1000</v>
      </c>
      <c r="J5" t="s">
        <v>131</v>
      </c>
      <c r="K5" t="s">
        <v>40</v>
      </c>
      <c r="M5" t="s">
        <v>23</v>
      </c>
      <c r="N5" t="s">
        <v>126</v>
      </c>
      <c r="O5" s="18">
        <v>172</v>
      </c>
      <c r="P5" s="18">
        <v>250</v>
      </c>
      <c r="Q5" s="18">
        <v>60000</v>
      </c>
      <c r="R5" s="18">
        <v>600</v>
      </c>
      <c r="S5" s="17">
        <f t="shared" si="1"/>
        <v>6.6067653276955589</v>
      </c>
      <c r="U5" s="18"/>
      <c r="W5" s="21"/>
    </row>
    <row r="6" spans="1:24" x14ac:dyDescent="0.3">
      <c r="A6" t="s">
        <v>41</v>
      </c>
      <c r="B6" t="s">
        <v>140</v>
      </c>
      <c r="C6" s="16">
        <v>4</v>
      </c>
      <c r="D6" t="s">
        <v>170</v>
      </c>
      <c r="E6" s="15">
        <f t="shared" si="0"/>
        <v>4.0000000000000001E-3</v>
      </c>
      <c r="G6">
        <v>1</v>
      </c>
      <c r="H6" t="s">
        <v>170</v>
      </c>
      <c r="I6">
        <v>1000</v>
      </c>
      <c r="J6" t="s">
        <v>131</v>
      </c>
      <c r="K6" t="s">
        <v>41</v>
      </c>
      <c r="M6" t="s">
        <v>29</v>
      </c>
      <c r="N6" t="s">
        <v>249</v>
      </c>
      <c r="O6" s="18">
        <v>20</v>
      </c>
      <c r="P6" s="18">
        <v>25</v>
      </c>
      <c r="Q6" s="18">
        <v>55000</v>
      </c>
      <c r="R6" s="18">
        <v>600</v>
      </c>
      <c r="S6" s="17">
        <f t="shared" si="1"/>
        <v>5.208333333333333</v>
      </c>
      <c r="U6" s="18"/>
      <c r="W6" s="21"/>
    </row>
    <row r="7" spans="1:24" x14ac:dyDescent="0.3">
      <c r="A7" t="s">
        <v>42</v>
      </c>
      <c r="B7" t="s">
        <v>140</v>
      </c>
      <c r="C7" s="16">
        <v>4</v>
      </c>
      <c r="D7" t="s">
        <v>170</v>
      </c>
      <c r="E7" s="15">
        <f t="shared" si="0"/>
        <v>4.0000000000000001E-3</v>
      </c>
      <c r="G7">
        <v>1</v>
      </c>
      <c r="H7" t="s">
        <v>170</v>
      </c>
      <c r="I7">
        <v>1000</v>
      </c>
      <c r="J7" t="s">
        <v>131</v>
      </c>
      <c r="K7" t="s">
        <v>42</v>
      </c>
      <c r="M7" t="s">
        <v>275</v>
      </c>
      <c r="N7" t="s">
        <v>246</v>
      </c>
      <c r="O7" s="18">
        <v>1</v>
      </c>
      <c r="P7" s="18">
        <v>2</v>
      </c>
      <c r="Q7" s="18">
        <v>50000</v>
      </c>
      <c r="R7" s="18">
        <v>600</v>
      </c>
      <c r="S7" s="17">
        <f t="shared" si="1"/>
        <v>7.5757575757575752</v>
      </c>
      <c r="U7" s="18"/>
      <c r="W7" s="21"/>
    </row>
    <row r="8" spans="1:24" x14ac:dyDescent="0.3">
      <c r="A8" t="s">
        <v>82</v>
      </c>
      <c r="B8" t="s">
        <v>140</v>
      </c>
      <c r="C8" s="16">
        <v>6</v>
      </c>
      <c r="D8" t="s">
        <v>170</v>
      </c>
      <c r="E8" s="15">
        <f t="shared" si="0"/>
        <v>6.0000000000000001E-3</v>
      </c>
      <c r="G8">
        <v>1</v>
      </c>
      <c r="H8" t="s">
        <v>170</v>
      </c>
      <c r="I8">
        <v>1000</v>
      </c>
      <c r="J8" t="s">
        <v>131</v>
      </c>
      <c r="K8" t="s">
        <v>82</v>
      </c>
      <c r="M8" t="s">
        <v>102</v>
      </c>
      <c r="N8" t="s">
        <v>245</v>
      </c>
      <c r="O8" s="18">
        <v>15</v>
      </c>
      <c r="P8" s="18">
        <v>30</v>
      </c>
      <c r="Q8" s="18">
        <v>55000</v>
      </c>
      <c r="R8" s="18">
        <v>600</v>
      </c>
      <c r="S8" s="17">
        <f t="shared" si="1"/>
        <v>8.3333333333333339</v>
      </c>
      <c r="U8" s="18"/>
      <c r="W8" s="21"/>
    </row>
    <row r="9" spans="1:24" x14ac:dyDescent="0.3">
      <c r="A9" t="s">
        <v>95</v>
      </c>
      <c r="B9" t="s">
        <v>155</v>
      </c>
      <c r="C9" s="16">
        <v>12</v>
      </c>
      <c r="D9" t="s">
        <v>170</v>
      </c>
      <c r="E9" s="15">
        <f t="shared" si="0"/>
        <v>1.2E-2</v>
      </c>
      <c r="G9">
        <v>1</v>
      </c>
      <c r="H9" t="s">
        <v>170</v>
      </c>
      <c r="I9">
        <v>1000</v>
      </c>
      <c r="J9" t="s">
        <v>131</v>
      </c>
      <c r="K9" t="s">
        <v>95</v>
      </c>
      <c r="M9" t="s">
        <v>105</v>
      </c>
      <c r="N9" t="s">
        <v>245</v>
      </c>
      <c r="O9" s="18">
        <v>10</v>
      </c>
      <c r="P9" s="18">
        <v>15</v>
      </c>
      <c r="Q9" s="18">
        <v>55000</v>
      </c>
      <c r="R9" s="18">
        <v>600</v>
      </c>
      <c r="S9" s="17">
        <f t="shared" si="1"/>
        <v>6.25</v>
      </c>
      <c r="U9" s="18"/>
      <c r="W9" s="21"/>
    </row>
    <row r="10" spans="1:24" x14ac:dyDescent="0.3">
      <c r="A10" t="s">
        <v>96</v>
      </c>
      <c r="B10" t="s">
        <v>155</v>
      </c>
      <c r="C10" s="16">
        <v>12</v>
      </c>
      <c r="D10" t="s">
        <v>170</v>
      </c>
      <c r="E10" s="15">
        <f t="shared" si="0"/>
        <v>1.2E-2</v>
      </c>
      <c r="G10">
        <v>1</v>
      </c>
      <c r="H10" t="s">
        <v>170</v>
      </c>
      <c r="I10">
        <v>1000</v>
      </c>
      <c r="J10" t="s">
        <v>131</v>
      </c>
      <c r="K10" t="s">
        <v>96</v>
      </c>
      <c r="M10" t="s">
        <v>276</v>
      </c>
      <c r="N10" t="s">
        <v>246</v>
      </c>
      <c r="O10" s="18">
        <v>1</v>
      </c>
      <c r="P10" s="18">
        <v>2</v>
      </c>
      <c r="Q10" s="18">
        <v>55000</v>
      </c>
      <c r="R10" s="18">
        <v>600</v>
      </c>
      <c r="S10" s="17">
        <f t="shared" si="1"/>
        <v>8.3333333333333339</v>
      </c>
      <c r="U10" s="18"/>
      <c r="W10" s="21"/>
    </row>
    <row r="11" spans="1:24" x14ac:dyDescent="0.3">
      <c r="A11" t="s">
        <v>97</v>
      </c>
      <c r="B11" t="s">
        <v>155</v>
      </c>
      <c r="C11" s="16">
        <v>12</v>
      </c>
      <c r="D11" t="s">
        <v>170</v>
      </c>
      <c r="E11" s="15">
        <f t="shared" si="0"/>
        <v>1.2E-2</v>
      </c>
      <c r="G11">
        <v>1</v>
      </c>
      <c r="H11" t="s">
        <v>170</v>
      </c>
      <c r="I11">
        <v>1000</v>
      </c>
      <c r="J11" t="s">
        <v>131</v>
      </c>
      <c r="K11" t="s">
        <v>97</v>
      </c>
      <c r="M11" t="s">
        <v>278</v>
      </c>
      <c r="N11" t="s">
        <v>246</v>
      </c>
      <c r="O11" s="18">
        <v>4</v>
      </c>
      <c r="P11" s="18">
        <v>6</v>
      </c>
      <c r="Q11" s="18">
        <v>50000</v>
      </c>
      <c r="R11" s="18">
        <v>600</v>
      </c>
      <c r="S11" s="17">
        <f t="shared" si="1"/>
        <v>5.6818181818181817</v>
      </c>
      <c r="U11" s="18"/>
      <c r="W11" s="21"/>
    </row>
    <row r="12" spans="1:24" x14ac:dyDescent="0.3">
      <c r="A12" t="s">
        <v>98</v>
      </c>
      <c r="B12" t="s">
        <v>155</v>
      </c>
      <c r="C12" s="16">
        <v>12</v>
      </c>
      <c r="D12" t="s">
        <v>170</v>
      </c>
      <c r="E12" s="15">
        <f t="shared" si="0"/>
        <v>1.2E-2</v>
      </c>
      <c r="G12">
        <v>1</v>
      </c>
      <c r="H12" t="s">
        <v>170</v>
      </c>
      <c r="I12">
        <v>1000</v>
      </c>
      <c r="J12" t="s">
        <v>131</v>
      </c>
      <c r="K12" t="s">
        <v>98</v>
      </c>
      <c r="M12" t="s">
        <v>281</v>
      </c>
      <c r="N12" t="s">
        <v>250</v>
      </c>
      <c r="O12" s="18">
        <v>20</v>
      </c>
      <c r="P12" s="18">
        <v>25</v>
      </c>
      <c r="Q12" s="18">
        <v>55000</v>
      </c>
      <c r="R12" s="18">
        <v>600</v>
      </c>
      <c r="S12" s="17">
        <f t="shared" si="1"/>
        <v>5.208333333333333</v>
      </c>
      <c r="U12" s="18"/>
      <c r="W12" s="21"/>
    </row>
    <row r="13" spans="1:24" x14ac:dyDescent="0.3">
      <c r="A13" t="s">
        <v>99</v>
      </c>
      <c r="B13" t="s">
        <v>155</v>
      </c>
      <c r="C13" s="16">
        <v>12</v>
      </c>
      <c r="D13" t="s">
        <v>170</v>
      </c>
      <c r="E13" s="15">
        <f t="shared" si="0"/>
        <v>1.2E-2</v>
      </c>
      <c r="G13">
        <v>1</v>
      </c>
      <c r="H13" t="s">
        <v>170</v>
      </c>
      <c r="I13">
        <v>1000</v>
      </c>
      <c r="J13" t="s">
        <v>131</v>
      </c>
      <c r="K13" t="s">
        <v>99</v>
      </c>
      <c r="M13" t="s">
        <v>156</v>
      </c>
      <c r="U13" s="20"/>
      <c r="W13" s="21"/>
    </row>
    <row r="14" spans="1:24" x14ac:dyDescent="0.3">
      <c r="A14" t="s">
        <v>100</v>
      </c>
      <c r="B14" t="s">
        <v>155</v>
      </c>
      <c r="C14" s="16">
        <v>12</v>
      </c>
      <c r="D14" t="s">
        <v>170</v>
      </c>
      <c r="E14" s="15">
        <f t="shared" si="0"/>
        <v>1.2E-2</v>
      </c>
      <c r="G14">
        <v>1</v>
      </c>
      <c r="H14" t="s">
        <v>170</v>
      </c>
      <c r="I14">
        <v>1000</v>
      </c>
      <c r="J14" t="s">
        <v>131</v>
      </c>
      <c r="K14" t="s">
        <v>100</v>
      </c>
      <c r="M14" t="s">
        <v>156</v>
      </c>
      <c r="Q14" s="18" t="s">
        <v>151</v>
      </c>
      <c r="R14" s="18" t="s">
        <v>152</v>
      </c>
      <c r="S14" s="18" t="s">
        <v>153</v>
      </c>
      <c r="U14" s="18"/>
      <c r="W14" s="21"/>
    </row>
    <row r="15" spans="1:24" x14ac:dyDescent="0.3">
      <c r="A15" t="s">
        <v>101</v>
      </c>
      <c r="B15" t="s">
        <v>155</v>
      </c>
      <c r="C15" s="16">
        <v>12</v>
      </c>
      <c r="D15" t="s">
        <v>170</v>
      </c>
      <c r="E15" s="15">
        <f>+C15/I20</f>
        <v>1.2E-2</v>
      </c>
      <c r="G15">
        <v>1</v>
      </c>
      <c r="H15" t="s">
        <v>170</v>
      </c>
      <c r="I15">
        <v>1000</v>
      </c>
      <c r="J15" t="s">
        <v>131</v>
      </c>
      <c r="K15" t="s">
        <v>101</v>
      </c>
      <c r="M15" t="s">
        <v>156</v>
      </c>
      <c r="Q15" s="18">
        <v>618000</v>
      </c>
      <c r="R15" s="18">
        <v>5480000</v>
      </c>
      <c r="S15" s="18">
        <v>1200000</v>
      </c>
      <c r="U15" s="18"/>
      <c r="W15" s="21"/>
    </row>
    <row r="16" spans="1:24" x14ac:dyDescent="0.3">
      <c r="A16" t="s">
        <v>103</v>
      </c>
      <c r="B16" t="s">
        <v>155</v>
      </c>
      <c r="C16" s="16">
        <v>12</v>
      </c>
      <c r="D16" t="s">
        <v>170</v>
      </c>
      <c r="E16" s="15">
        <f>+C16/I21</f>
        <v>1.2E-2</v>
      </c>
      <c r="G16">
        <v>1</v>
      </c>
      <c r="H16" t="s">
        <v>170</v>
      </c>
      <c r="I16">
        <v>1000</v>
      </c>
      <c r="J16" t="s">
        <v>131</v>
      </c>
      <c r="K16" t="s">
        <v>103</v>
      </c>
      <c r="M16" t="s">
        <v>156</v>
      </c>
      <c r="O16" s="18"/>
      <c r="P16" s="18"/>
      <c r="Q16" s="18">
        <v>76.599999999999994</v>
      </c>
      <c r="R16" s="17">
        <v>4.37</v>
      </c>
      <c r="S16" s="17">
        <v>1.1000000000000001</v>
      </c>
      <c r="U16" s="18"/>
      <c r="V16" s="44"/>
      <c r="W16" s="21"/>
    </row>
    <row r="17" spans="1:23" x14ac:dyDescent="0.3">
      <c r="A17" t="s">
        <v>104</v>
      </c>
      <c r="B17" t="s">
        <v>155</v>
      </c>
      <c r="C17" s="16">
        <v>12</v>
      </c>
      <c r="D17" t="s">
        <v>170</v>
      </c>
      <c r="E17" s="15">
        <f>+C17/I22</f>
        <v>1.2E-2</v>
      </c>
      <c r="G17">
        <v>1</v>
      </c>
      <c r="H17" t="s">
        <v>170</v>
      </c>
      <c r="I17">
        <v>1000</v>
      </c>
      <c r="J17" t="s">
        <v>131</v>
      </c>
      <c r="K17" t="s">
        <v>104</v>
      </c>
      <c r="O17" s="18"/>
      <c r="P17" s="18"/>
      <c r="Q17" s="18">
        <f>+Q15/Q16</f>
        <v>8067.8851174934734</v>
      </c>
      <c r="R17" s="18">
        <f>+R15/R16</f>
        <v>1254004.5766590389</v>
      </c>
      <c r="S17" s="17">
        <f>+S15/S16</f>
        <v>1090909.0909090908</v>
      </c>
      <c r="U17" s="17"/>
      <c r="W17" s="21"/>
    </row>
    <row r="18" spans="1:23" x14ac:dyDescent="0.3">
      <c r="A18" t="s">
        <v>79</v>
      </c>
      <c r="B18" t="s">
        <v>138</v>
      </c>
      <c r="C18" s="16">
        <v>7.5</v>
      </c>
      <c r="D18" t="s">
        <v>170</v>
      </c>
      <c r="E18" s="15">
        <f>+C18/I23</f>
        <v>7.4999999999999997E-3</v>
      </c>
      <c r="G18">
        <v>1</v>
      </c>
      <c r="H18" t="s">
        <v>170</v>
      </c>
      <c r="I18">
        <v>1000</v>
      </c>
      <c r="J18" t="s">
        <v>131</v>
      </c>
      <c r="K18" t="s">
        <v>79</v>
      </c>
      <c r="O18" s="18"/>
      <c r="P18" s="18"/>
      <c r="Q18" s="18"/>
      <c r="R18" s="18">
        <v>850000</v>
      </c>
      <c r="S18" s="17"/>
      <c r="U18" s="18"/>
      <c r="W18" s="21"/>
    </row>
    <row r="19" spans="1:23" x14ac:dyDescent="0.3">
      <c r="A19" t="s">
        <v>80</v>
      </c>
      <c r="B19" t="s">
        <v>138</v>
      </c>
      <c r="C19" s="16">
        <v>7.5</v>
      </c>
      <c r="D19" t="s">
        <v>170</v>
      </c>
      <c r="E19" s="15">
        <f>+C19/I24</f>
        <v>7.4999999999999997E-3</v>
      </c>
      <c r="G19">
        <v>1</v>
      </c>
      <c r="H19" t="s">
        <v>170</v>
      </c>
      <c r="I19">
        <v>1000</v>
      </c>
      <c r="J19" t="s">
        <v>131</v>
      </c>
      <c r="K19" t="s">
        <v>80</v>
      </c>
      <c r="O19" s="18"/>
      <c r="P19" s="18"/>
      <c r="Q19" s="18"/>
      <c r="R19" s="18">
        <f>+R17-R18</f>
        <v>404004.5766590389</v>
      </c>
      <c r="S19" s="17"/>
      <c r="U19" s="18"/>
      <c r="W19" s="21"/>
    </row>
    <row r="20" spans="1:23" x14ac:dyDescent="0.3">
      <c r="A20" t="s">
        <v>85</v>
      </c>
      <c r="B20" t="s">
        <v>141</v>
      </c>
      <c r="C20" s="16">
        <v>6.5</v>
      </c>
      <c r="D20" t="s">
        <v>170</v>
      </c>
      <c r="E20" s="15">
        <f>+C20/I23</f>
        <v>6.4999999999999997E-3</v>
      </c>
      <c r="G20">
        <v>1</v>
      </c>
      <c r="H20" t="s">
        <v>170</v>
      </c>
      <c r="I20">
        <v>1000</v>
      </c>
      <c r="J20" t="s">
        <v>131</v>
      </c>
      <c r="K20" t="s">
        <v>85</v>
      </c>
      <c r="O20" s="18"/>
      <c r="P20" s="18"/>
      <c r="Q20" s="18"/>
      <c r="R20" s="18" t="s">
        <v>271</v>
      </c>
      <c r="S20" t="s">
        <v>270</v>
      </c>
      <c r="T20" s="19" t="s">
        <v>147</v>
      </c>
      <c r="U20" s="18" t="s">
        <v>272</v>
      </c>
      <c r="V20" s="15" t="s">
        <v>273</v>
      </c>
      <c r="W20" s="21" t="s">
        <v>274</v>
      </c>
    </row>
    <row r="21" spans="1:23" x14ac:dyDescent="0.3">
      <c r="A21" t="s">
        <v>86</v>
      </c>
      <c r="B21" t="s">
        <v>140</v>
      </c>
      <c r="C21" s="16">
        <v>4</v>
      </c>
      <c r="D21" t="s">
        <v>170</v>
      </c>
      <c r="E21" s="15">
        <f t="shared" si="0"/>
        <v>4.0000000000000001E-3</v>
      </c>
      <c r="G21">
        <v>1</v>
      </c>
      <c r="H21" t="s">
        <v>170</v>
      </c>
      <c r="I21">
        <v>1000</v>
      </c>
      <c r="J21" t="s">
        <v>131</v>
      </c>
      <c r="K21" t="s">
        <v>86</v>
      </c>
      <c r="N21" s="18"/>
      <c r="O21" s="18"/>
      <c r="P21" s="18"/>
      <c r="Q21" s="18"/>
      <c r="R21" s="18" t="s">
        <v>237</v>
      </c>
      <c r="S21">
        <v>29</v>
      </c>
      <c r="T21" s="19">
        <v>1.5</v>
      </c>
      <c r="U21" s="18">
        <f>+T21*S21</f>
        <v>43.5</v>
      </c>
      <c r="V21" s="17">
        <f t="shared" ref="V21:V31" si="2">+U21*$R$18/$U$34</f>
        <v>28749.708420807092</v>
      </c>
      <c r="W21" s="21">
        <f t="shared" ref="W21:W31" si="3">+V21*$R$16</f>
        <v>125636.225798927</v>
      </c>
    </row>
    <row r="22" spans="1:23" x14ac:dyDescent="0.3">
      <c r="A22" t="s">
        <v>87</v>
      </c>
      <c r="B22" t="s">
        <v>140</v>
      </c>
      <c r="C22" s="16">
        <v>4</v>
      </c>
      <c r="D22" t="s">
        <v>170</v>
      </c>
      <c r="E22" s="15">
        <f t="shared" si="0"/>
        <v>4.0000000000000001E-3</v>
      </c>
      <c r="G22">
        <v>1</v>
      </c>
      <c r="H22" t="s">
        <v>170</v>
      </c>
      <c r="I22">
        <v>1000</v>
      </c>
      <c r="J22" t="s">
        <v>131</v>
      </c>
      <c r="K22" t="s">
        <v>87</v>
      </c>
      <c r="N22" s="18"/>
      <c r="R22" t="s">
        <v>238</v>
      </c>
      <c r="S22">
        <v>10</v>
      </c>
      <c r="T22" s="19">
        <v>1.5</v>
      </c>
      <c r="U22" s="18">
        <f t="shared" ref="U22:U33" si="4">+T22*S22</f>
        <v>15</v>
      </c>
      <c r="V22" s="17">
        <f t="shared" si="2"/>
        <v>9913.692558898998</v>
      </c>
      <c r="W22" s="21">
        <f t="shared" si="3"/>
        <v>43322.836482388622</v>
      </c>
    </row>
    <row r="23" spans="1:23" x14ac:dyDescent="0.3">
      <c r="A23" t="s">
        <v>88</v>
      </c>
      <c r="B23" t="s">
        <v>140</v>
      </c>
      <c r="C23" s="16">
        <v>4</v>
      </c>
      <c r="D23" t="s">
        <v>170</v>
      </c>
      <c r="E23" s="15">
        <f>+C23/I23</f>
        <v>4.0000000000000001E-3</v>
      </c>
      <c r="G23">
        <v>1</v>
      </c>
      <c r="H23" t="s">
        <v>170</v>
      </c>
      <c r="I23">
        <v>1000</v>
      </c>
      <c r="J23" t="s">
        <v>131</v>
      </c>
      <c r="K23" t="s">
        <v>88</v>
      </c>
      <c r="O23" s="18"/>
      <c r="P23" s="18"/>
      <c r="Q23" s="18"/>
      <c r="R23" s="18" t="s">
        <v>239</v>
      </c>
      <c r="S23">
        <v>45</v>
      </c>
      <c r="T23" s="19">
        <v>2</v>
      </c>
      <c r="U23" s="18">
        <f t="shared" si="4"/>
        <v>90</v>
      </c>
      <c r="V23" s="17">
        <f t="shared" si="2"/>
        <v>59482.155353393988</v>
      </c>
      <c r="W23" s="21">
        <f t="shared" si="3"/>
        <v>259937.01889433173</v>
      </c>
    </row>
    <row r="24" spans="1:23" x14ac:dyDescent="0.3">
      <c r="A24" t="s">
        <v>89</v>
      </c>
      <c r="B24" t="s">
        <v>140</v>
      </c>
      <c r="C24" s="16">
        <v>4</v>
      </c>
      <c r="D24" t="s">
        <v>170</v>
      </c>
      <c r="E24" s="15">
        <f>+C24/I24</f>
        <v>4.0000000000000001E-3</v>
      </c>
      <c r="G24">
        <v>1</v>
      </c>
      <c r="H24" t="s">
        <v>170</v>
      </c>
      <c r="I24">
        <v>1000</v>
      </c>
      <c r="J24" t="s">
        <v>131</v>
      </c>
      <c r="K24" t="s">
        <v>89</v>
      </c>
      <c r="N24" s="19"/>
      <c r="O24" s="18"/>
      <c r="P24" s="18"/>
      <c r="Q24" s="18"/>
      <c r="R24" s="18" t="s">
        <v>240</v>
      </c>
      <c r="S24">
        <v>6</v>
      </c>
      <c r="T24" s="19">
        <v>1.5</v>
      </c>
      <c r="U24" s="18">
        <f t="shared" si="4"/>
        <v>9</v>
      </c>
      <c r="V24" s="17">
        <f t="shared" si="2"/>
        <v>5948.2155353393982</v>
      </c>
      <c r="W24" s="21">
        <f t="shared" si="3"/>
        <v>25993.70188943317</v>
      </c>
    </row>
    <row r="25" spans="1:23" x14ac:dyDescent="0.3">
      <c r="A25" t="s">
        <v>90</v>
      </c>
      <c r="B25" t="s">
        <v>140</v>
      </c>
      <c r="C25" s="16">
        <v>4</v>
      </c>
      <c r="D25" t="s">
        <v>170</v>
      </c>
      <c r="E25" s="15">
        <f t="shared" si="0"/>
        <v>4.0000000000000001E-3</v>
      </c>
      <c r="G25">
        <v>1</v>
      </c>
      <c r="H25" t="s">
        <v>170</v>
      </c>
      <c r="I25">
        <v>1000</v>
      </c>
      <c r="J25" t="s">
        <v>131</v>
      </c>
      <c r="K25" t="s">
        <v>90</v>
      </c>
      <c r="O25" s="18"/>
      <c r="P25" s="18"/>
      <c r="Q25" s="18"/>
      <c r="R25" s="18" t="s">
        <v>241</v>
      </c>
      <c r="S25">
        <v>34</v>
      </c>
      <c r="T25" s="19">
        <v>1.5</v>
      </c>
      <c r="U25" s="18">
        <f t="shared" si="4"/>
        <v>51</v>
      </c>
      <c r="V25" s="17">
        <f t="shared" si="2"/>
        <v>33706.554700256595</v>
      </c>
      <c r="W25" s="21">
        <f t="shared" si="3"/>
        <v>147297.64404012132</v>
      </c>
    </row>
    <row r="26" spans="1:23" x14ac:dyDescent="0.3">
      <c r="A26" t="s">
        <v>280</v>
      </c>
      <c r="B26" t="s">
        <v>154</v>
      </c>
      <c r="C26" s="16">
        <v>8</v>
      </c>
      <c r="D26" t="s">
        <v>143</v>
      </c>
      <c r="E26" s="15">
        <f>+C26/I26</f>
        <v>0.04</v>
      </c>
      <c r="G26">
        <v>1</v>
      </c>
      <c r="H26" t="s">
        <v>143</v>
      </c>
      <c r="I26">
        <v>200</v>
      </c>
      <c r="J26" t="s">
        <v>19</v>
      </c>
      <c r="K26" t="s">
        <v>27</v>
      </c>
      <c r="O26" s="18"/>
      <c r="P26" s="18"/>
      <c r="Q26" s="18"/>
      <c r="R26" s="18" t="s">
        <v>242</v>
      </c>
      <c r="S26" s="44">
        <v>4</v>
      </c>
      <c r="T26" s="19">
        <v>1</v>
      </c>
      <c r="U26" s="18">
        <f t="shared" si="4"/>
        <v>4</v>
      </c>
      <c r="V26" s="17">
        <f t="shared" si="2"/>
        <v>2643.6513490397328</v>
      </c>
      <c r="W26" s="21">
        <f t="shared" si="3"/>
        <v>11552.756395303633</v>
      </c>
    </row>
    <row r="27" spans="1:23" x14ac:dyDescent="0.3">
      <c r="A27" t="s">
        <v>279</v>
      </c>
      <c r="B27" t="s">
        <v>154</v>
      </c>
      <c r="C27" s="16">
        <v>6</v>
      </c>
      <c r="D27" t="s">
        <v>143</v>
      </c>
      <c r="E27" s="15">
        <f>+C27/I27</f>
        <v>0.04</v>
      </c>
      <c r="G27">
        <v>1</v>
      </c>
      <c r="H27" t="s">
        <v>143</v>
      </c>
      <c r="I27">
        <v>150</v>
      </c>
      <c r="J27" t="s">
        <v>19</v>
      </c>
      <c r="K27" t="s">
        <v>28</v>
      </c>
      <c r="O27" s="18"/>
      <c r="P27" s="18"/>
      <c r="Q27" s="18"/>
      <c r="R27" s="18" t="s">
        <v>243</v>
      </c>
      <c r="S27" s="44">
        <v>2</v>
      </c>
      <c r="T27" s="19">
        <v>1</v>
      </c>
      <c r="U27" s="18">
        <f t="shared" si="4"/>
        <v>2</v>
      </c>
      <c r="V27" s="17">
        <f t="shared" si="2"/>
        <v>1321.8256745198664</v>
      </c>
      <c r="W27" s="21">
        <f t="shared" si="3"/>
        <v>5776.3781976518167</v>
      </c>
    </row>
    <row r="28" spans="1:23" x14ac:dyDescent="0.3">
      <c r="A28" t="s">
        <v>277</v>
      </c>
      <c r="B28" t="s">
        <v>155</v>
      </c>
      <c r="C28" s="16">
        <v>22</v>
      </c>
      <c r="D28" t="s">
        <v>170</v>
      </c>
      <c r="E28" s="15">
        <f>+C28/I28</f>
        <v>2.1999999999999999E-2</v>
      </c>
      <c r="G28">
        <v>1</v>
      </c>
      <c r="H28" t="s">
        <v>170</v>
      </c>
      <c r="I28">
        <v>1000</v>
      </c>
      <c r="J28" t="s">
        <v>131</v>
      </c>
      <c r="K28" t="s">
        <v>117</v>
      </c>
      <c r="O28" s="18"/>
      <c r="P28" s="18"/>
      <c r="Q28" s="18"/>
      <c r="R28" s="18" t="s">
        <v>244</v>
      </c>
      <c r="S28" s="44">
        <v>24</v>
      </c>
      <c r="T28" s="19">
        <v>4.5</v>
      </c>
      <c r="U28" s="18">
        <f t="shared" si="4"/>
        <v>108</v>
      </c>
      <c r="V28" s="17">
        <f t="shared" si="2"/>
        <v>71378.586424072782</v>
      </c>
      <c r="W28" s="21">
        <f t="shared" si="3"/>
        <v>311924.42267319805</v>
      </c>
    </row>
    <row r="29" spans="1:23" x14ac:dyDescent="0.3">
      <c r="A29" t="s">
        <v>27</v>
      </c>
      <c r="B29" t="s">
        <v>154</v>
      </c>
      <c r="C29" s="16">
        <v>8</v>
      </c>
      <c r="D29" t="s">
        <v>143</v>
      </c>
      <c r="E29" s="15">
        <f>+C29/I29</f>
        <v>0.04</v>
      </c>
      <c r="G29">
        <v>1</v>
      </c>
      <c r="H29" t="s">
        <v>143</v>
      </c>
      <c r="I29">
        <v>200</v>
      </c>
      <c r="J29" t="s">
        <v>19</v>
      </c>
      <c r="K29" t="s">
        <v>282</v>
      </c>
      <c r="O29" s="18"/>
      <c r="P29" s="18"/>
      <c r="Q29" s="18"/>
      <c r="R29" s="18" t="s">
        <v>245</v>
      </c>
      <c r="S29" s="44">
        <v>8</v>
      </c>
      <c r="T29" s="19">
        <v>6</v>
      </c>
      <c r="U29" s="18">
        <f t="shared" si="4"/>
        <v>48</v>
      </c>
      <c r="V29" s="17">
        <f t="shared" si="2"/>
        <v>31723.816188476794</v>
      </c>
      <c r="W29" s="21">
        <f t="shared" si="3"/>
        <v>138633.07674364359</v>
      </c>
    </row>
    <row r="30" spans="1:23" x14ac:dyDescent="0.3">
      <c r="A30" t="s">
        <v>28</v>
      </c>
      <c r="B30" t="s">
        <v>154</v>
      </c>
      <c r="C30" s="16">
        <v>6</v>
      </c>
      <c r="D30" t="s">
        <v>143</v>
      </c>
      <c r="E30" s="15">
        <f>+C30/I30</f>
        <v>0.04</v>
      </c>
      <c r="G30">
        <v>1</v>
      </c>
      <c r="H30" t="s">
        <v>143</v>
      </c>
      <c r="I30">
        <v>150</v>
      </c>
      <c r="J30" t="s">
        <v>19</v>
      </c>
      <c r="K30" t="s">
        <v>283</v>
      </c>
      <c r="O30" s="18"/>
      <c r="P30" s="18"/>
      <c r="Q30" s="18"/>
      <c r="R30" s="18" t="s">
        <v>246</v>
      </c>
      <c r="S30" s="44">
        <v>32</v>
      </c>
      <c r="T30" s="19">
        <v>5</v>
      </c>
      <c r="U30" s="18">
        <f t="shared" si="4"/>
        <v>160</v>
      </c>
      <c r="V30" s="17">
        <f t="shared" si="2"/>
        <v>105746.05396158931</v>
      </c>
      <c r="W30" s="21">
        <f t="shared" si="3"/>
        <v>462110.2558121453</v>
      </c>
    </row>
    <row r="31" spans="1:23" x14ac:dyDescent="0.3">
      <c r="A31" t="s">
        <v>33</v>
      </c>
      <c r="B31" t="s">
        <v>138</v>
      </c>
      <c r="C31" s="16">
        <v>5</v>
      </c>
      <c r="D31" t="s">
        <v>170</v>
      </c>
      <c r="E31" s="15">
        <f>+C31/I31</f>
        <v>5.0000000000000001E-3</v>
      </c>
      <c r="G31">
        <v>1</v>
      </c>
      <c r="H31" t="s">
        <v>170</v>
      </c>
      <c r="I31">
        <v>1000</v>
      </c>
      <c r="J31" t="s">
        <v>131</v>
      </c>
      <c r="K31" t="s">
        <v>33</v>
      </c>
      <c r="O31" s="18"/>
      <c r="P31" s="18"/>
      <c r="Q31" s="18"/>
      <c r="R31" s="18" t="s">
        <v>247</v>
      </c>
      <c r="S31" s="44">
        <v>11</v>
      </c>
      <c r="T31" s="19">
        <v>2</v>
      </c>
      <c r="U31" s="18">
        <f t="shared" si="4"/>
        <v>22</v>
      </c>
      <c r="V31" s="17">
        <f t="shared" si="2"/>
        <v>14540.08241971853</v>
      </c>
      <c r="W31" s="21">
        <f t="shared" si="3"/>
        <v>63540.160174169978</v>
      </c>
    </row>
    <row r="32" spans="1:23" x14ac:dyDescent="0.3">
      <c r="O32" s="18"/>
      <c r="P32" s="18"/>
      <c r="Q32" s="18"/>
      <c r="R32" s="18" t="s">
        <v>126</v>
      </c>
      <c r="S32" s="44">
        <v>172</v>
      </c>
      <c r="T32" s="19">
        <v>3.8</v>
      </c>
      <c r="U32" s="18">
        <f t="shared" si="4"/>
        <v>653.6</v>
      </c>
      <c r="V32" s="17">
        <f>+U32*$R$18/$U$34</f>
        <v>431972.6304330923</v>
      </c>
      <c r="W32" s="21">
        <f>+V32*$R$16</f>
        <v>1887720.3949926135</v>
      </c>
    </row>
    <row r="33" spans="15:23" x14ac:dyDescent="0.3">
      <c r="O33" s="18"/>
      <c r="P33" s="18"/>
      <c r="Q33" s="18"/>
      <c r="R33" s="18" t="s">
        <v>251</v>
      </c>
      <c r="S33" s="44">
        <v>2</v>
      </c>
      <c r="T33" s="19">
        <v>40</v>
      </c>
      <c r="U33" s="18">
        <f t="shared" si="4"/>
        <v>80</v>
      </c>
      <c r="W33" s="21"/>
    </row>
    <row r="34" spans="15:23" x14ac:dyDescent="0.3">
      <c r="S34" s="44">
        <f>+SUM(S21:S32)</f>
        <v>377</v>
      </c>
      <c r="U34" s="20">
        <f>+SUM(U21:U33)</f>
        <v>1286.0999999999999</v>
      </c>
    </row>
    <row r="35" spans="15:23" x14ac:dyDescent="0.3">
      <c r="O35" s="18"/>
      <c r="P35" s="18"/>
      <c r="Q35" s="18"/>
      <c r="R35" s="18"/>
      <c r="S35" s="17"/>
      <c r="U35" s="18"/>
      <c r="W35" s="21"/>
    </row>
    <row r="36" spans="15:23" x14ac:dyDescent="0.3">
      <c r="O36" s="18"/>
      <c r="P36" s="18"/>
      <c r="Q36" s="18"/>
      <c r="R36" s="18"/>
      <c r="S36" s="17"/>
      <c r="U36" s="18"/>
      <c r="W36" s="21"/>
    </row>
    <row r="37" spans="15:23" x14ac:dyDescent="0.3">
      <c r="O37" s="18"/>
      <c r="P37" s="18"/>
      <c r="Q37" s="18"/>
      <c r="R37" s="18"/>
      <c r="S37" s="17"/>
      <c r="U37" s="18"/>
      <c r="W37" s="21"/>
    </row>
    <row r="38" spans="15:23" x14ac:dyDescent="0.3">
      <c r="O38" s="18"/>
      <c r="P38" s="18"/>
      <c r="Q38" s="18"/>
      <c r="R38" s="18"/>
      <c r="S38" s="17"/>
      <c r="U38" s="18"/>
      <c r="W38" s="21"/>
    </row>
    <row r="40" spans="15:23" x14ac:dyDescent="0.3">
      <c r="O40" s="18"/>
      <c r="P40" s="18"/>
      <c r="Q40" s="18"/>
      <c r="R40" s="45" t="s">
        <v>257</v>
      </c>
      <c r="S40" s="17" t="s">
        <v>268</v>
      </c>
      <c r="U40" s="18"/>
      <c r="W40" s="21"/>
    </row>
    <row r="41" spans="15:23" x14ac:dyDescent="0.3">
      <c r="O41" s="18"/>
      <c r="P41" s="18"/>
      <c r="Q41" s="18"/>
      <c r="R41" s="45" t="s">
        <v>258</v>
      </c>
      <c r="S41" s="17" t="s">
        <v>259</v>
      </c>
      <c r="U41" s="18"/>
      <c r="W41" s="21"/>
    </row>
    <row r="42" spans="15:23" x14ac:dyDescent="0.3">
      <c r="O42" s="18"/>
      <c r="P42" s="18"/>
      <c r="Q42" s="18"/>
      <c r="R42" s="45" t="s">
        <v>260</v>
      </c>
      <c r="S42" s="17"/>
      <c r="U42" s="18"/>
      <c r="W42" s="21"/>
    </row>
    <row r="43" spans="15:23" x14ac:dyDescent="0.3">
      <c r="O43" s="18"/>
      <c r="P43" s="18"/>
      <c r="Q43" s="18"/>
      <c r="R43" s="45" t="s">
        <v>261</v>
      </c>
      <c r="S43" s="17"/>
      <c r="U43" s="18"/>
      <c r="W43" s="21"/>
    </row>
    <row r="44" spans="15:23" x14ac:dyDescent="0.3">
      <c r="O44" s="18"/>
      <c r="P44" s="18"/>
      <c r="Q44" s="18"/>
      <c r="R44" s="45" t="s">
        <v>262</v>
      </c>
      <c r="S44" s="17"/>
      <c r="U44" s="18"/>
      <c r="W44" s="21"/>
    </row>
    <row r="45" spans="15:23" x14ac:dyDescent="0.3">
      <c r="O45" s="18"/>
      <c r="P45" s="18"/>
      <c r="Q45" s="18"/>
      <c r="R45" s="45" t="s">
        <v>263</v>
      </c>
      <c r="S45" s="17"/>
      <c r="U45" s="18"/>
      <c r="W45" s="21"/>
    </row>
    <row r="46" spans="15:23" x14ac:dyDescent="0.3">
      <c r="O46" s="18"/>
      <c r="P46" s="18"/>
      <c r="Q46" s="18"/>
      <c r="R46" s="45" t="s">
        <v>264</v>
      </c>
      <c r="S46" s="17"/>
      <c r="U46" s="18"/>
      <c r="W46" s="21"/>
    </row>
    <row r="47" spans="15:23" x14ac:dyDescent="0.3">
      <c r="O47" s="18"/>
      <c r="P47" s="18"/>
      <c r="Q47" s="18"/>
      <c r="R47" s="45" t="s">
        <v>265</v>
      </c>
      <c r="S47" s="17"/>
      <c r="U47" s="18"/>
      <c r="W47" s="21"/>
    </row>
    <row r="48" spans="15:23" x14ac:dyDescent="0.3">
      <c r="R48" s="45" t="s">
        <v>266</v>
      </c>
    </row>
    <row r="49" spans="15:23" x14ac:dyDescent="0.3">
      <c r="R49" s="45" t="s">
        <v>267</v>
      </c>
    </row>
    <row r="50" spans="15:23" x14ac:dyDescent="0.3">
      <c r="W50" s="21"/>
    </row>
    <row r="51" spans="15:23" x14ac:dyDescent="0.3">
      <c r="W51" s="21"/>
    </row>
    <row r="52" spans="15:23" x14ac:dyDescent="0.3">
      <c r="W52" s="21"/>
    </row>
    <row r="53" spans="15:23" x14ac:dyDescent="0.3">
      <c r="O53" s="18"/>
    </row>
    <row r="54" spans="15:23" x14ac:dyDescent="0.3">
      <c r="O54" s="18"/>
    </row>
    <row r="55" spans="15:23" x14ac:dyDescent="0.3">
      <c r="O55" s="18"/>
    </row>
    <row r="56" spans="15:23" x14ac:dyDescent="0.3">
      <c r="O56" s="18"/>
    </row>
    <row r="57" spans="15:23" x14ac:dyDescent="0.3">
      <c r="O57" s="18"/>
    </row>
    <row r="58" spans="15:23" x14ac:dyDescent="0.3">
      <c r="O58" s="18"/>
    </row>
    <row r="59" spans="15:23" x14ac:dyDescent="0.3">
      <c r="O59" s="18"/>
    </row>
    <row r="60" spans="15:23" x14ac:dyDescent="0.3">
      <c r="O60" s="18"/>
    </row>
    <row r="64" spans="15:23" x14ac:dyDescent="0.3">
      <c r="O64" s="18"/>
      <c r="P64" s="18"/>
      <c r="Q64" s="18"/>
    </row>
    <row r="65" spans="15:17" x14ac:dyDescent="0.3">
      <c r="O65" s="18"/>
      <c r="P65" s="18"/>
      <c r="Q65" s="18"/>
    </row>
    <row r="66" spans="15:17" x14ac:dyDescent="0.3">
      <c r="O66" s="18"/>
      <c r="P66" s="18"/>
      <c r="Q66" s="18"/>
    </row>
    <row r="67" spans="15:17" x14ac:dyDescent="0.3">
      <c r="O67" s="18"/>
      <c r="P67" s="18"/>
      <c r="Q67" s="18"/>
    </row>
    <row r="68" spans="15:17" x14ac:dyDescent="0.3">
      <c r="O68" s="18"/>
      <c r="P68" s="18"/>
      <c r="Q68" s="18"/>
    </row>
    <row r="69" spans="15:17" x14ac:dyDescent="0.3">
      <c r="O69" s="18"/>
      <c r="P69" s="18"/>
      <c r="Q69" s="18"/>
    </row>
    <row r="70" spans="15:17" x14ac:dyDescent="0.3">
      <c r="O70" s="18"/>
      <c r="P70" s="18"/>
      <c r="Q70" s="18"/>
    </row>
    <row r="71" spans="15:17" x14ac:dyDescent="0.3">
      <c r="O71" s="18"/>
      <c r="P71" s="18"/>
      <c r="Q71" s="18"/>
    </row>
  </sheetData>
  <mergeCells count="1">
    <mergeCell ref="G1:K1"/>
  </mergeCells>
  <phoneticPr fontId="4" type="noConversion"/>
  <conditionalFormatting sqref="A36:A1048576 A1:A30">
    <cfRule type="duplicateValues" dxfId="12" priority="24"/>
  </conditionalFormatting>
  <conditionalFormatting sqref="A45:A1048576 A1:A30">
    <cfRule type="duplicateValues" dxfId="11" priority="32"/>
  </conditionalFormatting>
  <conditionalFormatting sqref="A62:A1048576 A1:A30">
    <cfRule type="duplicateValues" dxfId="10" priority="28"/>
  </conditionalFormatting>
  <conditionalFormatting sqref="K2:K17 K21:K30">
    <cfRule type="duplicateValues" dxfId="9" priority="116"/>
  </conditionalFormatting>
  <conditionalFormatting sqref="K18:K19">
    <cfRule type="duplicateValues" dxfId="8" priority="4"/>
    <cfRule type="duplicateValues" dxfId="7" priority="5"/>
    <cfRule type="duplicateValues" dxfId="6" priority="6"/>
  </conditionalFormatting>
  <conditionalFormatting sqref="K20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  <pageSetup paperSize="0" orientation="portrait" horizontalDpi="0" verticalDpi="0" copies="0" r:id="rId1"/>
  <ignoredErrors>
    <ignoredError sqref="S3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Z45"/>
  <sheetViews>
    <sheetView showGridLines="0" zoomScale="85" zoomScaleNormal="85" workbookViewId="0">
      <selection activeCell="E5" sqref="E5"/>
    </sheetView>
  </sheetViews>
  <sheetFormatPr defaultRowHeight="14.4" x14ac:dyDescent="0.3"/>
  <cols>
    <col min="1" max="1" width="34.88671875" bestFit="1" customWidth="1"/>
    <col min="2" max="4" width="34.88671875" customWidth="1"/>
    <col min="5" max="5" width="45" customWidth="1"/>
    <col min="14" max="14" width="13.109375" customWidth="1"/>
    <col min="15" max="15" width="14.109375" customWidth="1"/>
    <col min="16" max="16" width="13.44140625" customWidth="1"/>
    <col min="17" max="17" width="19.44140625" customWidth="1"/>
    <col min="18" max="18" width="35.6640625" style="33" bestFit="1" customWidth="1"/>
    <col min="19" max="19" width="16" bestFit="1" customWidth="1"/>
    <col min="20" max="20" width="17.44140625" bestFit="1" customWidth="1"/>
    <col min="21" max="21" width="14.88671875" bestFit="1" customWidth="1"/>
    <col min="22" max="22" width="33.33203125" customWidth="1"/>
    <col min="23" max="23" width="17.88671875" bestFit="1" customWidth="1"/>
    <col min="24" max="24" width="48.5546875" bestFit="1" customWidth="1"/>
    <col min="25" max="25" width="17.33203125" bestFit="1" customWidth="1"/>
  </cols>
  <sheetData>
    <row r="2" spans="6:26" x14ac:dyDescent="0.3">
      <c r="F2" s="97" t="s">
        <v>222</v>
      </c>
      <c r="G2" s="97"/>
      <c r="H2" s="97"/>
      <c r="I2" s="97"/>
      <c r="J2" s="97"/>
      <c r="K2" s="97"/>
      <c r="M2" s="91" t="s">
        <v>223</v>
      </c>
      <c r="N2" s="91"/>
      <c r="O2" s="91"/>
    </row>
    <row r="3" spans="6:26" x14ac:dyDescent="0.3">
      <c r="F3" s="97"/>
      <c r="G3" s="97"/>
      <c r="H3" s="97"/>
      <c r="I3" s="97"/>
      <c r="J3" s="97"/>
      <c r="K3" s="97"/>
      <c r="M3" s="91" t="s">
        <v>224</v>
      </c>
      <c r="N3" s="91"/>
      <c r="O3" s="91"/>
    </row>
    <row r="4" spans="6:26" x14ac:dyDescent="0.3">
      <c r="F4" s="97"/>
      <c r="G4" s="97"/>
      <c r="H4" s="97"/>
      <c r="I4" s="97"/>
      <c r="J4" s="97"/>
      <c r="K4" s="97"/>
      <c r="R4" s="33" t="s">
        <v>180</v>
      </c>
      <c r="S4" t="s">
        <v>181</v>
      </c>
      <c r="T4" t="s">
        <v>180</v>
      </c>
      <c r="U4" t="s">
        <v>181</v>
      </c>
      <c r="V4" t="s">
        <v>180</v>
      </c>
      <c r="W4" t="s">
        <v>181</v>
      </c>
      <c r="X4" t="s">
        <v>180</v>
      </c>
      <c r="Y4" t="s">
        <v>181</v>
      </c>
      <c r="Z4" t="s">
        <v>180</v>
      </c>
    </row>
    <row r="5" spans="6:26" x14ac:dyDescent="0.3">
      <c r="F5" s="97"/>
      <c r="G5" s="97"/>
      <c r="H5" s="97"/>
      <c r="I5" s="97"/>
      <c r="J5" s="97"/>
      <c r="K5" s="97"/>
      <c r="R5" s="33" t="s">
        <v>36</v>
      </c>
      <c r="S5" s="32" t="s">
        <v>182</v>
      </c>
      <c r="T5" t="s">
        <v>31</v>
      </c>
      <c r="U5" s="32" t="s">
        <v>198</v>
      </c>
      <c r="V5" t="s">
        <v>20</v>
      </c>
      <c r="W5" t="s">
        <v>216</v>
      </c>
    </row>
    <row r="6" spans="6:26" x14ac:dyDescent="0.3">
      <c r="M6" s="98" t="s">
        <v>225</v>
      </c>
      <c r="N6" s="99"/>
      <c r="O6" s="99"/>
      <c r="R6" s="33" t="s">
        <v>37</v>
      </c>
      <c r="S6" s="32" t="s">
        <v>183</v>
      </c>
    </row>
    <row r="7" spans="6:26" x14ac:dyDescent="0.3">
      <c r="F7" s="35" t="s">
        <v>226</v>
      </c>
      <c r="G7" s="36"/>
      <c r="I7" s="35" t="s">
        <v>227</v>
      </c>
      <c r="J7" s="36"/>
      <c r="M7" s="98" t="s">
        <v>228</v>
      </c>
      <c r="N7" s="91"/>
      <c r="O7" s="91"/>
    </row>
    <row r="8" spans="6:26" x14ac:dyDescent="0.3">
      <c r="R8" s="33" t="s">
        <v>43</v>
      </c>
      <c r="S8" s="32" t="s">
        <v>184</v>
      </c>
      <c r="T8" t="s">
        <v>32</v>
      </c>
      <c r="U8" s="32" t="s">
        <v>199</v>
      </c>
    </row>
    <row r="9" spans="6:26" ht="15" thickBot="1" x14ac:dyDescent="0.35">
      <c r="F9" s="37" t="s">
        <v>229</v>
      </c>
      <c r="G9" s="37" t="s">
        <v>180</v>
      </c>
      <c r="H9" s="37"/>
      <c r="I9" s="94" t="s">
        <v>129</v>
      </c>
      <c r="J9" s="95"/>
      <c r="K9" s="96"/>
      <c r="L9" s="37" t="s">
        <v>121</v>
      </c>
      <c r="M9" s="39" t="s">
        <v>134</v>
      </c>
      <c r="N9" s="39" t="s">
        <v>235</v>
      </c>
      <c r="O9" s="39" t="s">
        <v>233</v>
      </c>
      <c r="R9" s="33" t="s">
        <v>40</v>
      </c>
      <c r="S9" s="32" t="s">
        <v>185</v>
      </c>
    </row>
    <row r="10" spans="6:26" ht="15" thickTop="1" x14ac:dyDescent="0.3">
      <c r="F10" s="38"/>
      <c r="G10" s="91" t="s">
        <v>236</v>
      </c>
      <c r="H10" s="91"/>
      <c r="I10" s="91"/>
      <c r="J10" s="91"/>
      <c r="K10" s="91"/>
      <c r="L10" s="36"/>
      <c r="M10" s="34"/>
      <c r="N10" s="34"/>
      <c r="O10" s="34"/>
      <c r="R10" s="33" t="s">
        <v>41</v>
      </c>
      <c r="S10" s="32" t="s">
        <v>186</v>
      </c>
    </row>
    <row r="11" spans="6:26" x14ac:dyDescent="0.3">
      <c r="F11" s="88" t="s">
        <v>234</v>
      </c>
      <c r="G11" s="89"/>
      <c r="H11" s="89"/>
      <c r="I11" s="89"/>
      <c r="J11" s="89"/>
      <c r="K11" s="89"/>
      <c r="L11" s="89"/>
      <c r="M11" s="89"/>
      <c r="N11" s="89"/>
      <c r="O11" s="90"/>
      <c r="R11" s="33" t="s">
        <v>42</v>
      </c>
      <c r="S11" s="32" t="s">
        <v>187</v>
      </c>
      <c r="T11" t="s">
        <v>33</v>
      </c>
      <c r="U11" s="32" t="s">
        <v>200</v>
      </c>
    </row>
    <row r="12" spans="6:26" x14ac:dyDescent="0.3">
      <c r="F12" s="38">
        <v>1</v>
      </c>
      <c r="G12" s="91"/>
      <c r="H12" s="91"/>
      <c r="I12" s="91"/>
      <c r="J12" s="91"/>
      <c r="K12" s="91"/>
      <c r="L12" s="36"/>
      <c r="M12" s="34"/>
      <c r="N12" s="34"/>
      <c r="O12" s="34"/>
      <c r="R12" s="33" t="s">
        <v>42</v>
      </c>
      <c r="S12" s="32" t="s">
        <v>187</v>
      </c>
    </row>
    <row r="13" spans="6:26" x14ac:dyDescent="0.3">
      <c r="F13" s="38">
        <v>2</v>
      </c>
      <c r="G13" s="91"/>
      <c r="H13" s="91"/>
      <c r="I13" s="91"/>
      <c r="J13" s="91"/>
      <c r="K13" s="91"/>
      <c r="L13" s="36"/>
      <c r="M13" s="34"/>
      <c r="N13" s="34"/>
      <c r="O13" s="34"/>
      <c r="R13" s="33" t="s">
        <v>42</v>
      </c>
      <c r="S13" s="32" t="s">
        <v>187</v>
      </c>
      <c r="X13" t="s">
        <v>11</v>
      </c>
    </row>
    <row r="14" spans="6:26" x14ac:dyDescent="0.3">
      <c r="F14" s="40">
        <v>3</v>
      </c>
      <c r="G14" s="93"/>
      <c r="H14" s="93"/>
      <c r="I14" s="93"/>
      <c r="J14" s="93"/>
      <c r="K14" s="93"/>
      <c r="L14" s="41"/>
      <c r="M14" s="34"/>
      <c r="N14" s="34"/>
      <c r="O14" s="34"/>
    </row>
    <row r="15" spans="6:26" x14ac:dyDescent="0.3">
      <c r="F15" s="38">
        <v>4</v>
      </c>
      <c r="G15" s="91"/>
      <c r="H15" s="91"/>
      <c r="I15" s="91"/>
      <c r="J15" s="91"/>
      <c r="K15" s="91"/>
      <c r="L15" s="36"/>
      <c r="M15" s="34"/>
      <c r="N15" s="34"/>
      <c r="O15" s="34"/>
      <c r="R15" s="33" t="s">
        <v>82</v>
      </c>
      <c r="S15" s="32" t="s">
        <v>188</v>
      </c>
      <c r="T15" t="s">
        <v>78</v>
      </c>
      <c r="U15" s="32" t="s">
        <v>201</v>
      </c>
      <c r="V15" t="s">
        <v>21</v>
      </c>
      <c r="W15" s="32" t="s">
        <v>199</v>
      </c>
      <c r="X15" t="s">
        <v>117</v>
      </c>
      <c r="Z15" t="s">
        <v>7</v>
      </c>
    </row>
    <row r="16" spans="6:26" x14ac:dyDescent="0.3">
      <c r="F16" s="42">
        <v>5</v>
      </c>
      <c r="G16" s="92"/>
      <c r="H16" s="92"/>
      <c r="I16" s="92"/>
      <c r="J16" s="92"/>
      <c r="K16" s="92"/>
      <c r="L16" s="43"/>
      <c r="M16" s="34"/>
      <c r="N16" s="34"/>
      <c r="O16" s="34"/>
      <c r="R16" s="33" t="s">
        <v>95</v>
      </c>
      <c r="S16" s="32" t="s">
        <v>189</v>
      </c>
      <c r="X16" t="s">
        <v>28</v>
      </c>
      <c r="Y16" t="s">
        <v>219</v>
      </c>
    </row>
    <row r="17" spans="6:25" x14ac:dyDescent="0.3">
      <c r="F17" s="38">
        <v>6</v>
      </c>
      <c r="G17" s="91"/>
      <c r="H17" s="91"/>
      <c r="I17" s="91"/>
      <c r="J17" s="91"/>
      <c r="K17" s="91"/>
      <c r="L17" s="36"/>
      <c r="M17" s="34"/>
      <c r="N17" s="34"/>
      <c r="O17" s="34"/>
      <c r="R17" s="33" t="s">
        <v>96</v>
      </c>
      <c r="S17" s="32" t="s">
        <v>190</v>
      </c>
      <c r="T17" t="s">
        <v>79</v>
      </c>
      <c r="U17" s="32" t="s">
        <v>202</v>
      </c>
      <c r="X17" t="s">
        <v>27</v>
      </c>
      <c r="Y17" t="s">
        <v>220</v>
      </c>
    </row>
    <row r="18" spans="6:25" x14ac:dyDescent="0.3">
      <c r="F18" s="38">
        <v>7</v>
      </c>
      <c r="G18" s="91"/>
      <c r="H18" s="91"/>
      <c r="I18" s="91"/>
      <c r="J18" s="91"/>
      <c r="K18" s="91"/>
      <c r="L18" s="36"/>
      <c r="M18" s="34"/>
      <c r="N18" s="34"/>
      <c r="O18" s="34"/>
      <c r="R18" s="33" t="s">
        <v>97</v>
      </c>
      <c r="S18" s="32" t="s">
        <v>191</v>
      </c>
      <c r="T18" t="s">
        <v>80</v>
      </c>
      <c r="U18" s="32" t="s">
        <v>203</v>
      </c>
    </row>
    <row r="19" spans="6:25" x14ac:dyDescent="0.3">
      <c r="F19" s="38">
        <v>8</v>
      </c>
      <c r="G19" s="91"/>
      <c r="H19" s="91"/>
      <c r="I19" s="91"/>
      <c r="J19" s="91"/>
      <c r="K19" s="91"/>
      <c r="L19" s="36"/>
      <c r="M19" s="34"/>
      <c r="N19" s="34"/>
      <c r="O19" s="34"/>
      <c r="R19" s="33" t="s">
        <v>98</v>
      </c>
      <c r="S19" s="32" t="s">
        <v>192</v>
      </c>
    </row>
    <row r="20" spans="6:25" x14ac:dyDescent="0.3">
      <c r="F20" s="38">
        <v>9</v>
      </c>
      <c r="G20" s="91"/>
      <c r="H20" s="91"/>
      <c r="I20" s="91"/>
      <c r="J20" s="91"/>
      <c r="K20" s="91"/>
      <c r="L20" s="36"/>
      <c r="M20" s="34"/>
      <c r="N20" s="34"/>
      <c r="O20" s="34"/>
      <c r="R20" s="33" t="s">
        <v>99</v>
      </c>
      <c r="S20" s="32" t="s">
        <v>193</v>
      </c>
      <c r="T20" t="s">
        <v>85</v>
      </c>
      <c r="U20" s="32" t="s">
        <v>204</v>
      </c>
      <c r="V20" t="s">
        <v>22</v>
      </c>
      <c r="W20" s="32" t="s">
        <v>199</v>
      </c>
    </row>
    <row r="21" spans="6:25" x14ac:dyDescent="0.3">
      <c r="R21" s="33" t="s">
        <v>100</v>
      </c>
      <c r="S21" s="32" t="s">
        <v>194</v>
      </c>
      <c r="T21" t="s">
        <v>86</v>
      </c>
      <c r="U21" s="32" t="s">
        <v>206</v>
      </c>
    </row>
    <row r="22" spans="6:25" x14ac:dyDescent="0.3">
      <c r="F22" s="69" t="s">
        <v>230</v>
      </c>
      <c r="G22" s="70"/>
      <c r="H22" s="70"/>
      <c r="I22" s="70"/>
      <c r="J22" s="70"/>
      <c r="K22" s="70"/>
      <c r="L22" s="70"/>
      <c r="M22" s="70"/>
      <c r="N22" s="70"/>
      <c r="O22" s="71"/>
      <c r="R22" s="33" t="s">
        <v>101</v>
      </c>
      <c r="S22" s="32" t="s">
        <v>195</v>
      </c>
      <c r="T22" t="s">
        <v>87</v>
      </c>
      <c r="U22" s="32" t="s">
        <v>207</v>
      </c>
    </row>
    <row r="23" spans="6:25" x14ac:dyDescent="0.3">
      <c r="F23" s="72"/>
      <c r="G23" s="73"/>
      <c r="H23" s="73"/>
      <c r="I23" s="73"/>
      <c r="J23" s="73"/>
      <c r="K23" s="73"/>
      <c r="L23" s="73"/>
      <c r="M23" s="73"/>
      <c r="N23" s="73"/>
      <c r="O23" s="74"/>
      <c r="R23" s="33" t="s">
        <v>103</v>
      </c>
      <c r="S23" s="32" t="s">
        <v>196</v>
      </c>
      <c r="T23" t="s">
        <v>88</v>
      </c>
      <c r="U23" s="32" t="s">
        <v>208</v>
      </c>
    </row>
    <row r="24" spans="6:25" x14ac:dyDescent="0.3">
      <c r="F24" s="72"/>
      <c r="G24" s="73"/>
      <c r="H24" s="73"/>
      <c r="I24" s="73"/>
      <c r="J24" s="73"/>
      <c r="K24" s="73"/>
      <c r="L24" s="73"/>
      <c r="M24" s="73"/>
      <c r="N24" s="73"/>
      <c r="O24" s="74"/>
      <c r="R24" s="33" t="s">
        <v>104</v>
      </c>
      <c r="S24" s="32" t="s">
        <v>197</v>
      </c>
      <c r="T24" t="s">
        <v>89</v>
      </c>
      <c r="U24" s="32" t="s">
        <v>209</v>
      </c>
    </row>
    <row r="25" spans="6:25" x14ac:dyDescent="0.3">
      <c r="F25" s="72"/>
      <c r="G25" s="73"/>
      <c r="H25" s="73"/>
      <c r="I25" s="73"/>
      <c r="J25" s="73"/>
      <c r="K25" s="73"/>
      <c r="L25" s="73"/>
      <c r="M25" s="73"/>
      <c r="N25" s="73"/>
      <c r="O25" s="74"/>
      <c r="S25" s="32"/>
      <c r="T25" t="s">
        <v>90</v>
      </c>
      <c r="U25" s="32" t="s">
        <v>210</v>
      </c>
    </row>
    <row r="26" spans="6:25" x14ac:dyDescent="0.3">
      <c r="F26" s="72"/>
      <c r="G26" s="73"/>
      <c r="H26" s="73"/>
      <c r="I26" s="73"/>
      <c r="J26" s="73"/>
      <c r="K26" s="73"/>
      <c r="L26" s="73"/>
      <c r="M26" s="73"/>
      <c r="N26" s="73"/>
      <c r="O26" s="74"/>
      <c r="S26" s="32"/>
    </row>
    <row r="27" spans="6:25" x14ac:dyDescent="0.3">
      <c r="F27" s="72"/>
      <c r="G27" s="73"/>
      <c r="H27" s="73"/>
      <c r="I27" s="73"/>
      <c r="J27" s="73"/>
      <c r="K27" s="73"/>
      <c r="L27" s="73"/>
      <c r="M27" s="73"/>
      <c r="N27" s="73"/>
      <c r="O27" s="74"/>
      <c r="T27" t="s">
        <v>85</v>
      </c>
      <c r="U27" s="32" t="s">
        <v>205</v>
      </c>
      <c r="V27" t="s">
        <v>22</v>
      </c>
      <c r="W27" s="32" t="s">
        <v>199</v>
      </c>
    </row>
    <row r="28" spans="6:25" x14ac:dyDescent="0.3">
      <c r="F28" s="72"/>
      <c r="G28" s="73"/>
      <c r="H28" s="73"/>
      <c r="I28" s="73"/>
      <c r="J28" s="73"/>
      <c r="K28" s="73"/>
      <c r="L28" s="73"/>
      <c r="M28" s="73"/>
      <c r="N28" s="73"/>
      <c r="O28" s="74"/>
      <c r="T28" t="s">
        <v>86</v>
      </c>
      <c r="U28" s="32" t="s">
        <v>211</v>
      </c>
    </row>
    <row r="29" spans="6:25" x14ac:dyDescent="0.3">
      <c r="F29" s="72"/>
      <c r="G29" s="73"/>
      <c r="H29" s="73"/>
      <c r="I29" s="73"/>
      <c r="J29" s="73"/>
      <c r="K29" s="73"/>
      <c r="L29" s="73"/>
      <c r="M29" s="73"/>
      <c r="N29" s="73"/>
      <c r="O29" s="74"/>
      <c r="T29" t="s">
        <v>87</v>
      </c>
      <c r="U29" s="32" t="s">
        <v>212</v>
      </c>
    </row>
    <row r="30" spans="6:25" x14ac:dyDescent="0.3">
      <c r="F30" s="72"/>
      <c r="G30" s="73"/>
      <c r="H30" s="73"/>
      <c r="I30" s="73"/>
      <c r="J30" s="73"/>
      <c r="K30" s="73"/>
      <c r="L30" s="73"/>
      <c r="M30" s="73"/>
      <c r="N30" s="73"/>
      <c r="O30" s="74"/>
      <c r="T30" t="s">
        <v>88</v>
      </c>
      <c r="U30" s="32" t="s">
        <v>213</v>
      </c>
      <c r="V30" t="s">
        <v>27</v>
      </c>
      <c r="W30" t="s">
        <v>217</v>
      </c>
    </row>
    <row r="31" spans="6:25" x14ac:dyDescent="0.3">
      <c r="F31" s="72"/>
      <c r="G31" s="73"/>
      <c r="H31" s="73"/>
      <c r="I31" s="73"/>
      <c r="J31" s="73"/>
      <c r="K31" s="73"/>
      <c r="L31" s="73"/>
      <c r="M31" s="73"/>
      <c r="N31" s="73"/>
      <c r="O31" s="74"/>
      <c r="T31" t="s">
        <v>89</v>
      </c>
      <c r="U31" s="32" t="s">
        <v>214</v>
      </c>
      <c r="V31" t="s">
        <v>28</v>
      </c>
      <c r="W31" t="s">
        <v>218</v>
      </c>
    </row>
    <row r="32" spans="6:25" x14ac:dyDescent="0.3">
      <c r="F32" s="72"/>
      <c r="G32" s="73"/>
      <c r="H32" s="73"/>
      <c r="I32" s="73"/>
      <c r="J32" s="73"/>
      <c r="K32" s="73"/>
      <c r="L32" s="73"/>
      <c r="M32" s="73"/>
      <c r="N32" s="73"/>
      <c r="O32" s="74"/>
      <c r="T32" t="s">
        <v>90</v>
      </c>
      <c r="U32" s="32" t="s">
        <v>215</v>
      </c>
    </row>
    <row r="33" spans="3:15" x14ac:dyDescent="0.3">
      <c r="F33" s="72"/>
      <c r="G33" s="73"/>
      <c r="H33" s="73"/>
      <c r="I33" s="73"/>
      <c r="J33" s="73"/>
      <c r="K33" s="73"/>
      <c r="L33" s="73"/>
      <c r="M33" s="73"/>
      <c r="N33" s="73"/>
      <c r="O33" s="74"/>
    </row>
    <row r="34" spans="3:15" x14ac:dyDescent="0.3">
      <c r="F34" s="75"/>
      <c r="G34" s="73"/>
      <c r="H34" s="73"/>
      <c r="I34" s="73"/>
      <c r="J34" s="73"/>
      <c r="K34" s="73"/>
      <c r="L34" s="73"/>
      <c r="M34" s="73"/>
      <c r="N34" s="73"/>
      <c r="O34" s="74"/>
    </row>
    <row r="35" spans="3:15" x14ac:dyDescent="0.3">
      <c r="F35" s="75"/>
      <c r="G35" s="73"/>
      <c r="H35" s="73"/>
      <c r="I35" s="73"/>
      <c r="J35" s="73"/>
      <c r="K35" s="73"/>
      <c r="L35" s="73"/>
      <c r="M35" s="73"/>
      <c r="N35" s="73"/>
      <c r="O35" s="74"/>
    </row>
    <row r="36" spans="3:15" x14ac:dyDescent="0.3">
      <c r="F36" s="75"/>
      <c r="G36" s="73"/>
      <c r="H36" s="73"/>
      <c r="I36" s="73"/>
      <c r="J36" s="73"/>
      <c r="K36" s="73"/>
      <c r="L36" s="73"/>
      <c r="M36" s="73"/>
      <c r="N36" s="73"/>
      <c r="O36" s="74"/>
    </row>
    <row r="37" spans="3:15" x14ac:dyDescent="0.3">
      <c r="C37" t="s">
        <v>221</v>
      </c>
      <c r="F37" s="75"/>
      <c r="G37" s="73"/>
      <c r="H37" s="73"/>
      <c r="I37" s="73"/>
      <c r="J37" s="73"/>
      <c r="K37" s="73"/>
      <c r="L37" s="73"/>
      <c r="M37" s="73"/>
      <c r="N37" s="73"/>
      <c r="O37" s="74"/>
    </row>
    <row r="38" spans="3:15" x14ac:dyDescent="0.3">
      <c r="F38" s="76"/>
      <c r="G38" s="77"/>
      <c r="H38" s="77"/>
      <c r="I38" s="77"/>
      <c r="J38" s="77"/>
      <c r="K38" s="77"/>
      <c r="L38" s="77"/>
      <c r="M38" s="77"/>
      <c r="N38" s="77"/>
      <c r="O38" s="78"/>
    </row>
    <row r="40" spans="3:15" x14ac:dyDescent="0.3">
      <c r="F40" s="79" t="s">
        <v>231</v>
      </c>
      <c r="G40" s="80"/>
      <c r="H40" s="80"/>
      <c r="I40" s="81"/>
      <c r="K40" s="79" t="s">
        <v>232</v>
      </c>
      <c r="L40" s="80"/>
      <c r="M40" s="80"/>
      <c r="N40" s="80"/>
      <c r="O40" s="81"/>
    </row>
    <row r="41" spans="3:15" x14ac:dyDescent="0.3">
      <c r="F41" s="82"/>
      <c r="G41" s="83"/>
      <c r="H41" s="83"/>
      <c r="I41" s="84"/>
      <c r="K41" s="82"/>
      <c r="L41" s="83"/>
      <c r="M41" s="83"/>
      <c r="N41" s="83"/>
      <c r="O41" s="84"/>
    </row>
    <row r="42" spans="3:15" x14ac:dyDescent="0.3">
      <c r="F42" s="82"/>
      <c r="G42" s="83"/>
      <c r="H42" s="83"/>
      <c r="I42" s="84"/>
      <c r="K42" s="82"/>
      <c r="L42" s="83"/>
      <c r="M42" s="83"/>
      <c r="N42" s="83"/>
      <c r="O42" s="84"/>
    </row>
    <row r="43" spans="3:15" x14ac:dyDescent="0.3">
      <c r="F43" s="82"/>
      <c r="G43" s="83"/>
      <c r="H43" s="83"/>
      <c r="I43" s="84"/>
      <c r="K43" s="82"/>
      <c r="L43" s="83"/>
      <c r="M43" s="83"/>
      <c r="N43" s="83"/>
      <c r="O43" s="84"/>
    </row>
    <row r="44" spans="3:15" x14ac:dyDescent="0.3">
      <c r="F44" s="82"/>
      <c r="G44" s="83"/>
      <c r="H44" s="83"/>
      <c r="I44" s="84"/>
      <c r="K44" s="82"/>
      <c r="L44" s="83"/>
      <c r="M44" s="83"/>
      <c r="N44" s="83"/>
      <c r="O44" s="84"/>
    </row>
    <row r="45" spans="3:15" x14ac:dyDescent="0.3">
      <c r="F45" s="85"/>
      <c r="G45" s="86"/>
      <c r="H45" s="86"/>
      <c r="I45" s="87"/>
      <c r="K45" s="85"/>
      <c r="L45" s="86"/>
      <c r="M45" s="86"/>
      <c r="N45" s="86"/>
      <c r="O45" s="87"/>
    </row>
  </sheetData>
  <mergeCells count="30">
    <mergeCell ref="I9:K9"/>
    <mergeCell ref="F2:K5"/>
    <mergeCell ref="M2:O2"/>
    <mergeCell ref="M3:O3"/>
    <mergeCell ref="M6:O6"/>
    <mergeCell ref="M7:O7"/>
    <mergeCell ref="G13:H13"/>
    <mergeCell ref="I13:K13"/>
    <mergeCell ref="G14:H14"/>
    <mergeCell ref="I14:K14"/>
    <mergeCell ref="G10:H10"/>
    <mergeCell ref="I10:K10"/>
    <mergeCell ref="G12:H12"/>
    <mergeCell ref="I12:K12"/>
    <mergeCell ref="F22:O38"/>
    <mergeCell ref="F40:I45"/>
    <mergeCell ref="K40:O45"/>
    <mergeCell ref="F11:O11"/>
    <mergeCell ref="G19:H19"/>
    <mergeCell ref="I19:K19"/>
    <mergeCell ref="G20:H20"/>
    <mergeCell ref="I20:K20"/>
    <mergeCell ref="G17:H17"/>
    <mergeCell ref="I17:K17"/>
    <mergeCell ref="G18:H18"/>
    <mergeCell ref="I18:K18"/>
    <mergeCell ref="G15:H15"/>
    <mergeCell ref="I15:K15"/>
    <mergeCell ref="G16:H16"/>
    <mergeCell ref="I16:K16"/>
  </mergeCells>
  <phoneticPr fontId="4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2" sqref="I2:I12"/>
    </sheetView>
  </sheetViews>
  <sheetFormatPr defaultRowHeight="14.4" x14ac:dyDescent="0.3"/>
  <cols>
    <col min="1" max="1" width="22.44140625" bestFit="1" customWidth="1"/>
    <col min="2" max="2" width="14" bestFit="1" customWidth="1"/>
    <col min="3" max="3" width="13.21875" bestFit="1" customWidth="1"/>
    <col min="4" max="4" width="14.21875" bestFit="1" customWidth="1"/>
    <col min="5" max="5" width="16.33203125" bestFit="1" customWidth="1"/>
    <col min="6" max="6" width="12.77734375" bestFit="1" customWidth="1"/>
    <col min="7" max="7" width="15.88671875" bestFit="1" customWidth="1"/>
    <col min="8" max="8" width="16.21875" bestFit="1" customWidth="1"/>
  </cols>
  <sheetData>
    <row r="1" spans="1:9" s="62" customFormat="1" ht="43.2" x14ac:dyDescent="0.3">
      <c r="A1" s="62" t="s">
        <v>337</v>
      </c>
      <c r="B1" s="62" t="s">
        <v>338</v>
      </c>
      <c r="C1" s="63" t="s">
        <v>339</v>
      </c>
      <c r="D1" s="63" t="s">
        <v>340</v>
      </c>
      <c r="E1" s="63" t="s">
        <v>341</v>
      </c>
      <c r="F1" s="63" t="s">
        <v>342</v>
      </c>
      <c r="G1" s="63" t="s">
        <v>343</v>
      </c>
      <c r="H1" s="64" t="s">
        <v>344</v>
      </c>
      <c r="I1" s="62">
        <v>36.5</v>
      </c>
    </row>
    <row r="2" spans="1:9" x14ac:dyDescent="0.3">
      <c r="A2" t="s">
        <v>324</v>
      </c>
      <c r="B2" t="s">
        <v>30</v>
      </c>
      <c r="C2" s="18">
        <v>10</v>
      </c>
      <c r="D2" s="18">
        <v>20</v>
      </c>
      <c r="E2" s="65">
        <v>55000</v>
      </c>
      <c r="F2" s="18">
        <v>10</v>
      </c>
      <c r="G2" s="18">
        <v>22</v>
      </c>
      <c r="H2" s="66">
        <f>+((D2/C2)*E2)/(F2*60)/G2</f>
        <v>8.3333333333333339</v>
      </c>
      <c r="I2" s="67">
        <f>H2/$I$1</f>
        <v>0.22831050228310504</v>
      </c>
    </row>
    <row r="3" spans="1:9" x14ac:dyDescent="0.3">
      <c r="A3" t="s">
        <v>325</v>
      </c>
      <c r="B3" t="s">
        <v>30</v>
      </c>
      <c r="C3" s="18">
        <v>29</v>
      </c>
      <c r="D3" s="18">
        <v>36</v>
      </c>
      <c r="E3" s="65">
        <v>55000</v>
      </c>
      <c r="F3" s="18">
        <v>10</v>
      </c>
      <c r="G3" s="18">
        <v>22</v>
      </c>
      <c r="H3" s="66">
        <f t="shared" ref="H3:H12" si="0">+((D3/C3)*E3)/(F3*60)/G3</f>
        <v>5.1724137931034484</v>
      </c>
      <c r="I3" s="67">
        <f t="shared" ref="I3:I12" si="1">H3/$I$1</f>
        <v>0.14170996693434104</v>
      </c>
    </row>
    <row r="4" spans="1:9" x14ac:dyDescent="0.3">
      <c r="A4" t="s">
        <v>329</v>
      </c>
      <c r="B4" t="s">
        <v>336</v>
      </c>
      <c r="C4" s="18">
        <v>15</v>
      </c>
      <c r="D4" s="18">
        <v>30</v>
      </c>
      <c r="E4" s="65">
        <v>55000</v>
      </c>
      <c r="F4" s="18">
        <v>10</v>
      </c>
      <c r="G4" s="18">
        <v>22</v>
      </c>
      <c r="H4" s="66">
        <f t="shared" si="0"/>
        <v>8.3333333333333339</v>
      </c>
      <c r="I4" s="67">
        <f t="shared" si="1"/>
        <v>0.22831050228310504</v>
      </c>
    </row>
    <row r="5" spans="1:9" x14ac:dyDescent="0.3">
      <c r="A5" t="s">
        <v>330</v>
      </c>
      <c r="B5" t="s">
        <v>336</v>
      </c>
      <c r="C5" s="18">
        <v>10</v>
      </c>
      <c r="D5" s="18">
        <v>15</v>
      </c>
      <c r="E5" s="65">
        <v>55000</v>
      </c>
      <c r="F5" s="18">
        <v>10</v>
      </c>
      <c r="G5" s="18">
        <v>22</v>
      </c>
      <c r="H5" s="66">
        <f t="shared" si="0"/>
        <v>6.25</v>
      </c>
      <c r="I5" s="67">
        <f t="shared" si="1"/>
        <v>0.17123287671232876</v>
      </c>
    </row>
    <row r="6" spans="1:9" x14ac:dyDescent="0.3">
      <c r="A6" t="s">
        <v>326</v>
      </c>
      <c r="B6" t="s">
        <v>334</v>
      </c>
      <c r="C6" s="18">
        <v>172</v>
      </c>
      <c r="D6" s="18">
        <v>250</v>
      </c>
      <c r="E6" s="65">
        <v>60000</v>
      </c>
      <c r="F6" s="18">
        <v>10</v>
      </c>
      <c r="G6" s="18">
        <v>22</v>
      </c>
      <c r="H6" s="66">
        <f t="shared" si="0"/>
        <v>6.6067653276955589</v>
      </c>
      <c r="I6" s="67">
        <f t="shared" si="1"/>
        <v>0.18100726925193311</v>
      </c>
    </row>
    <row r="7" spans="1:9" x14ac:dyDescent="0.3">
      <c r="A7" t="s">
        <v>323</v>
      </c>
      <c r="B7" t="s">
        <v>25</v>
      </c>
      <c r="C7" s="18">
        <v>11</v>
      </c>
      <c r="D7" s="18">
        <v>20</v>
      </c>
      <c r="E7" s="65">
        <v>55000</v>
      </c>
      <c r="F7" s="18">
        <v>10</v>
      </c>
      <c r="G7" s="18">
        <v>22</v>
      </c>
      <c r="H7" s="66">
        <f t="shared" si="0"/>
        <v>7.5757575757575752</v>
      </c>
      <c r="I7" s="67">
        <f t="shared" si="1"/>
        <v>0.20755500207555</v>
      </c>
    </row>
    <row r="8" spans="1:9" x14ac:dyDescent="0.3">
      <c r="A8" t="s">
        <v>327</v>
      </c>
      <c r="B8" t="s">
        <v>335</v>
      </c>
      <c r="C8" s="18">
        <v>20</v>
      </c>
      <c r="D8" s="18">
        <v>25</v>
      </c>
      <c r="E8" s="65">
        <v>55000</v>
      </c>
      <c r="F8" s="18">
        <v>10</v>
      </c>
      <c r="G8" s="18">
        <v>22</v>
      </c>
      <c r="H8" s="66">
        <f t="shared" si="0"/>
        <v>5.208333333333333</v>
      </c>
      <c r="I8" s="67">
        <f t="shared" si="1"/>
        <v>0.14269406392694062</v>
      </c>
    </row>
    <row r="9" spans="1:9" x14ac:dyDescent="0.3">
      <c r="A9" t="s">
        <v>328</v>
      </c>
      <c r="B9" t="s">
        <v>335</v>
      </c>
      <c r="C9" s="18">
        <v>1</v>
      </c>
      <c r="D9" s="18">
        <v>2</v>
      </c>
      <c r="E9" s="65">
        <v>50000</v>
      </c>
      <c r="F9" s="18">
        <v>10</v>
      </c>
      <c r="G9" s="18">
        <v>22</v>
      </c>
      <c r="H9" s="66">
        <f t="shared" si="0"/>
        <v>7.5757575757575752</v>
      </c>
      <c r="I9" s="67">
        <f t="shared" si="1"/>
        <v>0.20755500207555</v>
      </c>
    </row>
    <row r="10" spans="1:9" x14ac:dyDescent="0.3">
      <c r="A10" t="s">
        <v>331</v>
      </c>
      <c r="B10" t="s">
        <v>335</v>
      </c>
      <c r="C10" s="18">
        <v>1</v>
      </c>
      <c r="D10" s="18">
        <v>2</v>
      </c>
      <c r="E10" s="65">
        <v>55000</v>
      </c>
      <c r="F10" s="18">
        <v>10</v>
      </c>
      <c r="G10" s="18">
        <v>22</v>
      </c>
      <c r="H10" s="66">
        <f t="shared" si="0"/>
        <v>8.3333333333333339</v>
      </c>
      <c r="I10" s="67">
        <f t="shared" si="1"/>
        <v>0.22831050228310504</v>
      </c>
    </row>
    <row r="11" spans="1:9" x14ac:dyDescent="0.3">
      <c r="A11" t="s">
        <v>332</v>
      </c>
      <c r="B11" t="s">
        <v>335</v>
      </c>
      <c r="C11" s="18">
        <v>4</v>
      </c>
      <c r="D11" s="18">
        <v>6</v>
      </c>
      <c r="E11" s="65">
        <v>50000</v>
      </c>
      <c r="F11" s="18">
        <v>10</v>
      </c>
      <c r="G11" s="18">
        <v>22</v>
      </c>
      <c r="H11" s="66">
        <f t="shared" si="0"/>
        <v>5.6818181818181817</v>
      </c>
      <c r="I11" s="67">
        <f t="shared" si="1"/>
        <v>0.1556662515566625</v>
      </c>
    </row>
    <row r="12" spans="1:9" x14ac:dyDescent="0.3">
      <c r="A12" t="s">
        <v>333</v>
      </c>
      <c r="B12" t="s">
        <v>335</v>
      </c>
      <c r="C12" s="18">
        <v>20</v>
      </c>
      <c r="D12" s="18">
        <v>25</v>
      </c>
      <c r="E12" s="65">
        <v>55000</v>
      </c>
      <c r="F12" s="18">
        <v>10</v>
      </c>
      <c r="G12" s="18">
        <v>22</v>
      </c>
      <c r="H12" s="66">
        <f t="shared" si="0"/>
        <v>5.208333333333333</v>
      </c>
      <c r="I12" s="67">
        <f t="shared" si="1"/>
        <v>0.14269406392694062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7" sqref="A17"/>
    </sheetView>
  </sheetViews>
  <sheetFormatPr defaultRowHeight="14.4" x14ac:dyDescent="0.3"/>
  <cols>
    <col min="1" max="1" width="27.88671875" bestFit="1" customWidth="1"/>
    <col min="2" max="2" width="9.21875" bestFit="1" customWidth="1"/>
    <col min="3" max="3" width="26.33203125" customWidth="1"/>
    <col min="4" max="4" width="9.5546875" bestFit="1" customWidth="1"/>
    <col min="5" max="5" width="14.44140625" bestFit="1" customWidth="1"/>
    <col min="6" max="6" width="4.33203125" customWidth="1"/>
    <col min="7" max="7" width="16.21875" bestFit="1" customWidth="1"/>
    <col min="8" max="8" width="16.6640625" bestFit="1" customWidth="1"/>
    <col min="9" max="9" width="15.21875" bestFit="1" customWidth="1"/>
    <col min="10" max="10" width="14" customWidth="1"/>
  </cols>
  <sheetData>
    <row r="1" spans="1:10" s="51" customFormat="1" x14ac:dyDescent="0.3">
      <c r="A1" s="100" t="s">
        <v>321</v>
      </c>
      <c r="B1" s="100"/>
      <c r="C1" s="100"/>
      <c r="D1" s="100"/>
      <c r="E1" s="100"/>
      <c r="F1" s="52"/>
      <c r="G1" s="101" t="s">
        <v>320</v>
      </c>
      <c r="H1" s="102"/>
      <c r="I1" s="102"/>
      <c r="J1" s="102"/>
    </row>
    <row r="2" spans="1:10" s="50" customFormat="1" x14ac:dyDescent="0.3">
      <c r="A2" s="53" t="s">
        <v>313</v>
      </c>
      <c r="B2" s="53" t="s">
        <v>312</v>
      </c>
      <c r="C2" s="53" t="s">
        <v>309</v>
      </c>
      <c r="D2" s="54" t="s">
        <v>310</v>
      </c>
      <c r="E2" s="53" t="s">
        <v>311</v>
      </c>
      <c r="F2" s="55"/>
      <c r="G2" s="53" t="s">
        <v>317</v>
      </c>
      <c r="H2" s="53" t="s">
        <v>319</v>
      </c>
      <c r="I2" s="53" t="s">
        <v>318</v>
      </c>
      <c r="J2" s="56" t="s">
        <v>322</v>
      </c>
    </row>
    <row r="3" spans="1:10" x14ac:dyDescent="0.3">
      <c r="A3" s="57" t="s">
        <v>285</v>
      </c>
      <c r="B3" s="57" t="s">
        <v>30</v>
      </c>
      <c r="C3" s="57" t="s">
        <v>315</v>
      </c>
      <c r="D3" s="58">
        <v>4</v>
      </c>
      <c r="E3" s="57" t="s">
        <v>170</v>
      </c>
      <c r="F3" s="59"/>
      <c r="G3" s="57" t="s">
        <v>170</v>
      </c>
      <c r="H3" s="60">
        <v>1000</v>
      </c>
      <c r="I3" s="57" t="s">
        <v>122</v>
      </c>
      <c r="J3" s="61">
        <f>D3/H3</f>
        <v>4.0000000000000001E-3</v>
      </c>
    </row>
    <row r="4" spans="1:10" x14ac:dyDescent="0.3">
      <c r="A4" s="57" t="s">
        <v>286</v>
      </c>
      <c r="B4" s="57" t="s">
        <v>30</v>
      </c>
      <c r="C4" s="57" t="s">
        <v>315</v>
      </c>
      <c r="D4" s="58">
        <v>7</v>
      </c>
      <c r="E4" s="57" t="s">
        <v>170</v>
      </c>
      <c r="F4" s="59"/>
      <c r="G4" s="57" t="s">
        <v>170</v>
      </c>
      <c r="H4" s="60">
        <v>1000</v>
      </c>
      <c r="I4" s="57" t="s">
        <v>122</v>
      </c>
      <c r="J4" s="61">
        <f t="shared" ref="J4:J26" si="0">D4/H4</f>
        <v>7.0000000000000001E-3</v>
      </c>
    </row>
    <row r="5" spans="1:10" x14ac:dyDescent="0.3">
      <c r="A5" s="57" t="s">
        <v>287</v>
      </c>
      <c r="B5" s="57" t="s">
        <v>30</v>
      </c>
      <c r="C5" s="57" t="s">
        <v>315</v>
      </c>
      <c r="D5" s="58">
        <v>5</v>
      </c>
      <c r="E5" s="57" t="s">
        <v>170</v>
      </c>
      <c r="F5" s="59"/>
      <c r="G5" s="57" t="s">
        <v>170</v>
      </c>
      <c r="H5" s="60">
        <v>1000</v>
      </c>
      <c r="I5" s="57" t="s">
        <v>122</v>
      </c>
      <c r="J5" s="61">
        <f t="shared" si="0"/>
        <v>5.0000000000000001E-3</v>
      </c>
    </row>
    <row r="6" spans="1:10" x14ac:dyDescent="0.3">
      <c r="A6" s="57" t="s">
        <v>288</v>
      </c>
      <c r="B6" s="57" t="s">
        <v>39</v>
      </c>
      <c r="C6" s="57" t="s">
        <v>315</v>
      </c>
      <c r="D6" s="58">
        <v>4</v>
      </c>
      <c r="E6" s="57" t="s">
        <v>170</v>
      </c>
      <c r="F6" s="59"/>
      <c r="G6" s="57" t="s">
        <v>170</v>
      </c>
      <c r="H6" s="60">
        <v>1000</v>
      </c>
      <c r="I6" s="57" t="s">
        <v>122</v>
      </c>
      <c r="J6" s="61">
        <f t="shared" si="0"/>
        <v>4.0000000000000001E-3</v>
      </c>
    </row>
    <row r="7" spans="1:10" x14ac:dyDescent="0.3">
      <c r="A7" s="57" t="s">
        <v>289</v>
      </c>
      <c r="B7" s="57" t="s">
        <v>39</v>
      </c>
      <c r="C7" s="57" t="s">
        <v>315</v>
      </c>
      <c r="D7" s="58">
        <v>4</v>
      </c>
      <c r="E7" s="57" t="s">
        <v>170</v>
      </c>
      <c r="F7" s="59"/>
      <c r="G7" s="57" t="s">
        <v>170</v>
      </c>
      <c r="H7" s="60">
        <v>1000</v>
      </c>
      <c r="I7" s="57" t="s">
        <v>122</v>
      </c>
      <c r="J7" s="61">
        <f t="shared" si="0"/>
        <v>4.0000000000000001E-3</v>
      </c>
    </row>
    <row r="8" spans="1:10" x14ac:dyDescent="0.3">
      <c r="A8" s="57" t="s">
        <v>290</v>
      </c>
      <c r="B8" s="57" t="s">
        <v>39</v>
      </c>
      <c r="C8" s="57" t="s">
        <v>315</v>
      </c>
      <c r="D8" s="58">
        <v>4</v>
      </c>
      <c r="E8" s="57" t="s">
        <v>170</v>
      </c>
      <c r="F8" s="59"/>
      <c r="G8" s="57" t="s">
        <v>170</v>
      </c>
      <c r="H8" s="60">
        <v>1000</v>
      </c>
      <c r="I8" s="57" t="s">
        <v>122</v>
      </c>
      <c r="J8" s="61">
        <f t="shared" si="0"/>
        <v>4.0000000000000001E-3</v>
      </c>
    </row>
    <row r="9" spans="1:10" x14ac:dyDescent="0.3">
      <c r="A9" s="57" t="s">
        <v>291</v>
      </c>
      <c r="B9" s="57" t="s">
        <v>30</v>
      </c>
      <c r="C9" s="57" t="s">
        <v>315</v>
      </c>
      <c r="D9" s="58">
        <v>6</v>
      </c>
      <c r="E9" s="57" t="s">
        <v>170</v>
      </c>
      <c r="F9" s="59"/>
      <c r="G9" s="57" t="s">
        <v>170</v>
      </c>
      <c r="H9" s="60">
        <v>1000</v>
      </c>
      <c r="I9" s="57" t="s">
        <v>122</v>
      </c>
      <c r="J9" s="61">
        <f t="shared" si="0"/>
        <v>6.0000000000000001E-3</v>
      </c>
    </row>
    <row r="10" spans="1:10" x14ac:dyDescent="0.3">
      <c r="A10" s="57" t="s">
        <v>292</v>
      </c>
      <c r="B10" s="57" t="s">
        <v>15</v>
      </c>
      <c r="C10" s="57" t="s">
        <v>314</v>
      </c>
      <c r="D10" s="58">
        <v>12</v>
      </c>
      <c r="E10" s="57" t="s">
        <v>170</v>
      </c>
      <c r="F10" s="59"/>
      <c r="G10" s="57" t="s">
        <v>170</v>
      </c>
      <c r="H10" s="60">
        <v>1000</v>
      </c>
      <c r="I10" s="57" t="s">
        <v>122</v>
      </c>
      <c r="J10" s="61">
        <f t="shared" si="0"/>
        <v>1.2E-2</v>
      </c>
    </row>
    <row r="11" spans="1:10" x14ac:dyDescent="0.3">
      <c r="A11" s="57" t="s">
        <v>293</v>
      </c>
      <c r="B11" s="57" t="s">
        <v>15</v>
      </c>
      <c r="C11" s="57" t="s">
        <v>314</v>
      </c>
      <c r="D11" s="58">
        <v>12</v>
      </c>
      <c r="E11" s="57" t="s">
        <v>170</v>
      </c>
      <c r="F11" s="59"/>
      <c r="G11" s="57" t="s">
        <v>170</v>
      </c>
      <c r="H11" s="60">
        <v>1000</v>
      </c>
      <c r="I11" s="57" t="s">
        <v>122</v>
      </c>
      <c r="J11" s="61">
        <f t="shared" si="0"/>
        <v>1.2E-2</v>
      </c>
    </row>
    <row r="12" spans="1:10" x14ac:dyDescent="0.3">
      <c r="A12" s="57" t="s">
        <v>294</v>
      </c>
      <c r="B12" s="57" t="s">
        <v>15</v>
      </c>
      <c r="C12" s="57" t="s">
        <v>314</v>
      </c>
      <c r="D12" s="58">
        <v>12</v>
      </c>
      <c r="E12" s="57" t="s">
        <v>170</v>
      </c>
      <c r="F12" s="59"/>
      <c r="G12" s="57" t="s">
        <v>170</v>
      </c>
      <c r="H12" s="60">
        <v>1000</v>
      </c>
      <c r="I12" s="57" t="s">
        <v>122</v>
      </c>
      <c r="J12" s="61">
        <f t="shared" si="0"/>
        <v>1.2E-2</v>
      </c>
    </row>
    <row r="13" spans="1:10" x14ac:dyDescent="0.3">
      <c r="A13" s="57" t="s">
        <v>295</v>
      </c>
      <c r="B13" s="57" t="s">
        <v>15</v>
      </c>
      <c r="C13" s="57" t="s">
        <v>314</v>
      </c>
      <c r="D13" s="58">
        <v>12</v>
      </c>
      <c r="E13" s="57" t="s">
        <v>170</v>
      </c>
      <c r="F13" s="59"/>
      <c r="G13" s="57" t="s">
        <v>170</v>
      </c>
      <c r="H13" s="60">
        <v>1000</v>
      </c>
      <c r="I13" s="57" t="s">
        <v>122</v>
      </c>
      <c r="J13" s="61">
        <f t="shared" si="0"/>
        <v>1.2E-2</v>
      </c>
    </row>
    <row r="14" spans="1:10" x14ac:dyDescent="0.3">
      <c r="A14" s="57" t="s">
        <v>296</v>
      </c>
      <c r="B14" s="57" t="s">
        <v>46</v>
      </c>
      <c r="C14" s="57" t="s">
        <v>314</v>
      </c>
      <c r="D14" s="58">
        <v>12</v>
      </c>
      <c r="E14" s="57" t="s">
        <v>170</v>
      </c>
      <c r="F14" s="59"/>
      <c r="G14" s="57" t="s">
        <v>170</v>
      </c>
      <c r="H14" s="60">
        <v>1000</v>
      </c>
      <c r="I14" s="57" t="s">
        <v>122</v>
      </c>
      <c r="J14" s="61">
        <f t="shared" si="0"/>
        <v>1.2E-2</v>
      </c>
    </row>
    <row r="15" spans="1:10" x14ac:dyDescent="0.3">
      <c r="A15" s="57" t="s">
        <v>297</v>
      </c>
      <c r="B15" s="57" t="s">
        <v>46</v>
      </c>
      <c r="C15" s="57" t="s">
        <v>314</v>
      </c>
      <c r="D15" s="58">
        <v>12</v>
      </c>
      <c r="E15" s="57" t="s">
        <v>170</v>
      </c>
      <c r="F15" s="59"/>
      <c r="G15" s="57" t="s">
        <v>170</v>
      </c>
      <c r="H15" s="60">
        <v>1000</v>
      </c>
      <c r="I15" s="57" t="s">
        <v>122</v>
      </c>
      <c r="J15" s="61">
        <f t="shared" si="0"/>
        <v>1.2E-2</v>
      </c>
    </row>
    <row r="16" spans="1:10" x14ac:dyDescent="0.3">
      <c r="A16" s="57" t="s">
        <v>298</v>
      </c>
      <c r="B16" s="57" t="s">
        <v>46</v>
      </c>
      <c r="C16" s="57" t="s">
        <v>314</v>
      </c>
      <c r="D16" s="58">
        <v>12</v>
      </c>
      <c r="E16" s="57" t="s">
        <v>170</v>
      </c>
      <c r="F16" s="59"/>
      <c r="G16" s="57" t="s">
        <v>170</v>
      </c>
      <c r="H16" s="60">
        <v>1000</v>
      </c>
      <c r="I16" s="57" t="s">
        <v>122</v>
      </c>
      <c r="J16" s="61">
        <f t="shared" si="0"/>
        <v>1.2E-2</v>
      </c>
    </row>
    <row r="17" spans="1:10" x14ac:dyDescent="0.3">
      <c r="A17" s="57" t="s">
        <v>299</v>
      </c>
      <c r="B17" s="57" t="s">
        <v>15</v>
      </c>
      <c r="C17" s="57" t="s">
        <v>314</v>
      </c>
      <c r="D17" s="58">
        <v>12</v>
      </c>
      <c r="E17" s="57" t="s">
        <v>170</v>
      </c>
      <c r="F17" s="59"/>
      <c r="G17" s="57" t="s">
        <v>170</v>
      </c>
      <c r="H17" s="60">
        <v>1000</v>
      </c>
      <c r="I17" s="57" t="s">
        <v>122</v>
      </c>
      <c r="J17" s="61">
        <f t="shared" si="0"/>
        <v>1.2E-2</v>
      </c>
    </row>
    <row r="18" spans="1:10" x14ac:dyDescent="0.3">
      <c r="A18" s="57" t="s">
        <v>300</v>
      </c>
      <c r="B18" s="57" t="s">
        <v>15</v>
      </c>
      <c r="C18" s="57" t="s">
        <v>314</v>
      </c>
      <c r="D18" s="58">
        <v>12</v>
      </c>
      <c r="E18" s="57" t="s">
        <v>170</v>
      </c>
      <c r="F18" s="59"/>
      <c r="G18" s="57" t="s">
        <v>170</v>
      </c>
      <c r="H18" s="60">
        <v>1000</v>
      </c>
      <c r="I18" s="57" t="s">
        <v>122</v>
      </c>
      <c r="J18" s="61">
        <f t="shared" si="0"/>
        <v>1.2E-2</v>
      </c>
    </row>
    <row r="19" spans="1:10" x14ac:dyDescent="0.3">
      <c r="A19" s="57" t="s">
        <v>301</v>
      </c>
      <c r="B19" s="57" t="s">
        <v>30</v>
      </c>
      <c r="C19" s="57" t="s">
        <v>315</v>
      </c>
      <c r="D19" s="58">
        <v>7.5</v>
      </c>
      <c r="E19" s="57" t="s">
        <v>170</v>
      </c>
      <c r="F19" s="59"/>
      <c r="G19" s="57" t="s">
        <v>170</v>
      </c>
      <c r="H19" s="60">
        <v>1000</v>
      </c>
      <c r="I19" s="57" t="s">
        <v>122</v>
      </c>
      <c r="J19" s="61">
        <f t="shared" si="0"/>
        <v>7.4999999999999997E-3</v>
      </c>
    </row>
    <row r="20" spans="1:10" x14ac:dyDescent="0.3">
      <c r="A20" s="57" t="s">
        <v>302</v>
      </c>
      <c r="B20" s="57" t="s">
        <v>30</v>
      </c>
      <c r="C20" s="57" t="s">
        <v>315</v>
      </c>
      <c r="D20" s="58">
        <v>7.5</v>
      </c>
      <c r="E20" s="57" t="s">
        <v>170</v>
      </c>
      <c r="F20" s="59"/>
      <c r="G20" s="57" t="s">
        <v>170</v>
      </c>
      <c r="H20" s="60">
        <v>1000</v>
      </c>
      <c r="I20" s="57" t="s">
        <v>122</v>
      </c>
      <c r="J20" s="61">
        <f t="shared" si="0"/>
        <v>7.4999999999999997E-3</v>
      </c>
    </row>
    <row r="21" spans="1:10" x14ac:dyDescent="0.3">
      <c r="A21" s="57" t="s">
        <v>303</v>
      </c>
      <c r="B21" s="57" t="s">
        <v>30</v>
      </c>
      <c r="C21" s="57" t="s">
        <v>315</v>
      </c>
      <c r="D21" s="58">
        <v>6.5</v>
      </c>
      <c r="E21" s="57" t="s">
        <v>170</v>
      </c>
      <c r="F21" s="59"/>
      <c r="G21" s="57" t="s">
        <v>170</v>
      </c>
      <c r="H21" s="60">
        <v>1000</v>
      </c>
      <c r="I21" s="57" t="s">
        <v>122</v>
      </c>
      <c r="J21" s="61">
        <f t="shared" si="0"/>
        <v>6.4999999999999997E-3</v>
      </c>
    </row>
    <row r="22" spans="1:10" x14ac:dyDescent="0.3">
      <c r="A22" s="57" t="s">
        <v>304</v>
      </c>
      <c r="B22" s="57" t="s">
        <v>39</v>
      </c>
      <c r="C22" s="57" t="s">
        <v>315</v>
      </c>
      <c r="D22" s="58">
        <v>4</v>
      </c>
      <c r="E22" s="57" t="s">
        <v>170</v>
      </c>
      <c r="F22" s="59"/>
      <c r="G22" s="57" t="s">
        <v>170</v>
      </c>
      <c r="H22" s="60">
        <v>1000</v>
      </c>
      <c r="I22" s="57" t="s">
        <v>122</v>
      </c>
      <c r="J22" s="61">
        <f t="shared" si="0"/>
        <v>4.0000000000000001E-3</v>
      </c>
    </row>
    <row r="23" spans="1:10" x14ac:dyDescent="0.3">
      <c r="A23" s="57" t="s">
        <v>305</v>
      </c>
      <c r="B23" s="57" t="s">
        <v>39</v>
      </c>
      <c r="C23" s="57" t="s">
        <v>315</v>
      </c>
      <c r="D23" s="58">
        <v>4</v>
      </c>
      <c r="E23" s="57" t="s">
        <v>170</v>
      </c>
      <c r="F23" s="59"/>
      <c r="G23" s="57" t="s">
        <v>170</v>
      </c>
      <c r="H23" s="60">
        <v>1000</v>
      </c>
      <c r="I23" s="57" t="s">
        <v>122</v>
      </c>
      <c r="J23" s="61">
        <f t="shared" si="0"/>
        <v>4.0000000000000001E-3</v>
      </c>
    </row>
    <row r="24" spans="1:10" x14ac:dyDescent="0.3">
      <c r="A24" s="57" t="s">
        <v>306</v>
      </c>
      <c r="B24" s="57" t="s">
        <v>127</v>
      </c>
      <c r="C24" s="57" t="s">
        <v>316</v>
      </c>
      <c r="D24" s="58">
        <v>8</v>
      </c>
      <c r="E24" s="57" t="s">
        <v>143</v>
      </c>
      <c r="F24" s="59"/>
      <c r="G24" s="57" t="s">
        <v>143</v>
      </c>
      <c r="H24" s="60">
        <v>200</v>
      </c>
      <c r="I24" s="57" t="s">
        <v>145</v>
      </c>
      <c r="J24" s="61">
        <f t="shared" si="0"/>
        <v>0.04</v>
      </c>
    </row>
    <row r="25" spans="1:10" x14ac:dyDescent="0.3">
      <c r="A25" s="57" t="s">
        <v>307</v>
      </c>
      <c r="B25" s="57" t="s">
        <v>127</v>
      </c>
      <c r="C25" s="57" t="s">
        <v>316</v>
      </c>
      <c r="D25" s="58">
        <v>6</v>
      </c>
      <c r="E25" s="57" t="s">
        <v>143</v>
      </c>
      <c r="F25" s="59"/>
      <c r="G25" s="57" t="s">
        <v>143</v>
      </c>
      <c r="H25" s="60">
        <v>150</v>
      </c>
      <c r="I25" s="57" t="s">
        <v>145</v>
      </c>
      <c r="J25" s="61">
        <f t="shared" si="0"/>
        <v>0.04</v>
      </c>
    </row>
    <row r="26" spans="1:10" x14ac:dyDescent="0.3">
      <c r="A26" s="57" t="s">
        <v>308</v>
      </c>
      <c r="B26" s="57" t="s">
        <v>15</v>
      </c>
      <c r="C26" s="57" t="s">
        <v>314</v>
      </c>
      <c r="D26" s="58">
        <v>22</v>
      </c>
      <c r="E26" s="57" t="s">
        <v>170</v>
      </c>
      <c r="F26" s="59"/>
      <c r="G26" s="57" t="s">
        <v>170</v>
      </c>
      <c r="H26" s="60">
        <v>1000</v>
      </c>
      <c r="I26" s="57" t="s">
        <v>122</v>
      </c>
      <c r="J26" s="61">
        <f t="shared" si="0"/>
        <v>2.1999999999999999E-2</v>
      </c>
    </row>
  </sheetData>
  <autoFilter ref="A2:I26"/>
  <mergeCells count="2">
    <mergeCell ref="A1:E1"/>
    <mergeCell ref="G1:J1"/>
  </mergeCells>
  <conditionalFormatting sqref="A2:C2">
    <cfRule type="duplicateValues" dxfId="2" priority="8"/>
  </conditionalFormatting>
  <conditionalFormatting sqref="A2:C2">
    <cfRule type="duplicateValues" dxfId="1" priority="10"/>
  </conditionalFormatting>
  <conditionalFormatting sqref="A2:C2">
    <cfRule type="duplicateValues" dxfId="0" priority="9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topLeftCell="A52" zoomScale="85" zoomScaleNormal="85" workbookViewId="0">
      <selection activeCell="F70" sqref="F70"/>
    </sheetView>
  </sheetViews>
  <sheetFormatPr defaultRowHeight="14.4" x14ac:dyDescent="0.3"/>
  <cols>
    <col min="1" max="1" width="36.21875" bestFit="1" customWidth="1"/>
    <col min="2" max="2" width="11.88671875" bestFit="1" customWidth="1"/>
    <col min="3" max="3" width="14.33203125" bestFit="1" customWidth="1"/>
    <col min="4" max="4" width="15.21875" bestFit="1" customWidth="1"/>
    <col min="5" max="5" width="12.6640625" bestFit="1" customWidth="1"/>
    <col min="6" max="6" width="12" bestFit="1" customWidth="1"/>
    <col min="7" max="7" width="13.44140625" customWidth="1"/>
    <col min="8" max="8" width="17.44140625" bestFit="1" customWidth="1"/>
    <col min="9" max="9" width="13.44140625" bestFit="1" customWidth="1"/>
  </cols>
  <sheetData>
    <row r="1" spans="1:9" s="110" customFormat="1" ht="40.799999999999997" customHeight="1" x14ac:dyDescent="0.3">
      <c r="A1" s="62" t="s">
        <v>129</v>
      </c>
      <c r="B1" s="62" t="s">
        <v>132</v>
      </c>
      <c r="C1" s="62" t="s">
        <v>349</v>
      </c>
      <c r="D1" s="62" t="s">
        <v>350</v>
      </c>
      <c r="E1" s="64" t="s">
        <v>121</v>
      </c>
      <c r="F1" s="62" t="s">
        <v>353</v>
      </c>
      <c r="G1" s="62" t="s">
        <v>352</v>
      </c>
      <c r="H1" s="62" t="s">
        <v>347</v>
      </c>
      <c r="I1" s="107" t="s">
        <v>351</v>
      </c>
    </row>
    <row r="2" spans="1:9" s="103" customFormat="1" ht="15.6" x14ac:dyDescent="0.3">
      <c r="A2" s="103" t="s">
        <v>123</v>
      </c>
      <c r="B2" s="104">
        <v>1</v>
      </c>
      <c r="C2" s="103" t="s">
        <v>165</v>
      </c>
      <c r="D2" s="103" t="str">
        <f>+VLOOKUP(A2,'BOM Tanımları'!A1:E117,3,0)</f>
        <v>MAMUL KUMAŞ</v>
      </c>
      <c r="E2" s="106">
        <v>1</v>
      </c>
      <c r="F2" s="103" t="s">
        <v>10</v>
      </c>
      <c r="G2" s="103" t="s">
        <v>10</v>
      </c>
      <c r="H2" s="103" t="s">
        <v>172</v>
      </c>
      <c r="I2" s="111">
        <v>4.6674442462897714</v>
      </c>
    </row>
    <row r="3" spans="1:9" s="103" customFormat="1" x14ac:dyDescent="0.3">
      <c r="A3" s="103" t="s">
        <v>125</v>
      </c>
      <c r="B3" s="104">
        <v>2</v>
      </c>
      <c r="C3" s="103" t="s">
        <v>166</v>
      </c>
      <c r="D3" s="103" t="str">
        <f>+VLOOKUP(A3,'BOM Tanımları'!A2:E118,3,0)</f>
        <v>HAM KUMAŞ</v>
      </c>
      <c r="E3" s="106">
        <f>+E2</f>
        <v>1</v>
      </c>
      <c r="F3" s="103" t="s">
        <v>10</v>
      </c>
      <c r="G3" s="103" t="s">
        <v>10</v>
      </c>
      <c r="H3" s="103" t="s">
        <v>172</v>
      </c>
      <c r="I3" s="112">
        <v>4.4413093355384214</v>
      </c>
    </row>
    <row r="4" spans="1:9" s="103" customFormat="1" x14ac:dyDescent="0.3">
      <c r="A4" s="103" t="s">
        <v>20</v>
      </c>
      <c r="B4" s="104">
        <v>3</v>
      </c>
      <c r="C4" s="103" t="s">
        <v>166</v>
      </c>
      <c r="D4" s="103" t="str">
        <f>+VLOOKUP(A4,'BOM Tanımları'!A3:E119,3,0)</f>
        <v>ÇÖZGÜ</v>
      </c>
      <c r="E4" s="106">
        <f>+'BOM Tanımları'!D13*'Birleşik Ağaç'!$E$3</f>
        <v>265.76</v>
      </c>
      <c r="F4" s="103" t="str">
        <f>+VLOOKUP(D4,'BOM Tanımları'!C3:E119,3,0)</f>
        <v>Gram</v>
      </c>
      <c r="G4" s="103" t="s">
        <v>169</v>
      </c>
      <c r="H4" s="103" t="s">
        <v>172</v>
      </c>
      <c r="I4" s="113">
        <v>1.6381185053534877</v>
      </c>
    </row>
    <row r="5" spans="1:9" s="103" customFormat="1" x14ac:dyDescent="0.3">
      <c r="A5" s="103" t="s">
        <v>31</v>
      </c>
      <c r="B5" s="104">
        <v>4</v>
      </c>
      <c r="C5" s="103" t="s">
        <v>166</v>
      </c>
      <c r="D5" s="103" t="str">
        <f>+VLOOKUP(A5,'BOM Tanımları'!A4:E120,3,0)</f>
        <v>İPLİK</v>
      </c>
      <c r="E5" s="106">
        <f>+'BOM Tanımları'!D23*'Birleşik Ağaç'!E4</f>
        <v>95.27</v>
      </c>
      <c r="F5" s="103" t="str">
        <f>+VLOOKUP(D5,'BOM Tanımları'!C4:E120,3,0)</f>
        <v>Gram</v>
      </c>
      <c r="G5" s="103" t="s">
        <v>170</v>
      </c>
      <c r="H5" s="103" t="s">
        <v>172</v>
      </c>
      <c r="I5" s="114">
        <v>0.70760813698630132</v>
      </c>
    </row>
    <row r="6" spans="1:9" s="103" customFormat="1" x14ac:dyDescent="0.3">
      <c r="A6" s="103" t="s">
        <v>36</v>
      </c>
      <c r="B6" s="104">
        <v>5</v>
      </c>
      <c r="C6" s="103" t="s">
        <v>167</v>
      </c>
      <c r="D6" s="103" t="s">
        <v>30</v>
      </c>
      <c r="E6" s="106">
        <f>+'BOM Tanımları'!D29*'Birleşik Ağaç'!$E$5</f>
        <v>19.053999999999998</v>
      </c>
      <c r="F6" s="103" t="str">
        <f>+VLOOKUP(D6,'BOM Tanımları'!C11:E121,3,0)</f>
        <v>Gram</v>
      </c>
      <c r="G6" s="103" t="s">
        <v>170</v>
      </c>
      <c r="H6" s="103" t="s">
        <v>173</v>
      </c>
      <c r="I6" s="115">
        <v>7.6215999999999992E-2</v>
      </c>
    </row>
    <row r="7" spans="1:9" s="103" customFormat="1" x14ac:dyDescent="0.3">
      <c r="A7" s="103" t="s">
        <v>37</v>
      </c>
      <c r="B7" s="104">
        <v>5</v>
      </c>
      <c r="C7" s="103" t="s">
        <v>167</v>
      </c>
      <c r="D7" s="103" t="s">
        <v>30</v>
      </c>
      <c r="E7" s="106">
        <f>+'BOM Tanımları'!D30*'Birleşik Ağaç'!$E$5</f>
        <v>76.215999999999994</v>
      </c>
      <c r="F7" s="103" t="str">
        <f>+VLOOKUP(D7,'BOM Tanımları'!C12:E122,3,0)</f>
        <v>Gram</v>
      </c>
      <c r="G7" s="103" t="s">
        <v>170</v>
      </c>
      <c r="H7" s="103" t="s">
        <v>173</v>
      </c>
      <c r="I7" s="115">
        <v>0.53351199999999999</v>
      </c>
    </row>
    <row r="8" spans="1:9" s="103" customFormat="1" x14ac:dyDescent="0.3">
      <c r="A8" s="103" t="s">
        <v>38</v>
      </c>
      <c r="B8" s="104">
        <v>5</v>
      </c>
      <c r="C8" s="103" t="s">
        <v>158</v>
      </c>
      <c r="D8" s="103" t="s">
        <v>128</v>
      </c>
      <c r="E8" s="106">
        <f>+'BOM Tanımları'!D31*'Birleşik Ağaç'!$E$5</f>
        <v>0.42871499999999996</v>
      </c>
      <c r="F8" s="103" t="str">
        <f ca="1">+VLOOKUP(D8,'BOM Tanımları'!C3:E113,3,0)</f>
        <v>Dakika</v>
      </c>
      <c r="G8" s="103" t="s">
        <v>345</v>
      </c>
      <c r="H8" s="103" t="s">
        <v>158</v>
      </c>
      <c r="I8" s="115">
        <v>9.7880136986301366E-2</v>
      </c>
    </row>
    <row r="9" spans="1:9" s="103" customFormat="1" x14ac:dyDescent="0.3">
      <c r="A9" s="103" t="s">
        <v>32</v>
      </c>
      <c r="B9" s="104">
        <v>4</v>
      </c>
      <c r="C9" s="103" t="s">
        <v>166</v>
      </c>
      <c r="D9" s="103" t="str">
        <f>+VLOOKUP(A9,'BOM Tanımları'!A11:E121,3,0)</f>
        <v>İPLİK</v>
      </c>
      <c r="E9" s="106">
        <f>+'BOM Tanımları'!D24*'Birleşik Ağaç'!E4</f>
        <v>169.03000000000003</v>
      </c>
      <c r="F9" s="103" t="str">
        <f>+VLOOKUP(D9,'BOM Tanımları'!C11:E121,3,0)</f>
        <v>Gram</v>
      </c>
      <c r="G9" s="103" t="s">
        <v>170</v>
      </c>
      <c r="H9" s="103" t="s">
        <v>172</v>
      </c>
      <c r="I9" s="114">
        <v>0.78531082498819094</v>
      </c>
    </row>
    <row r="10" spans="1:9" s="103" customFormat="1" x14ac:dyDescent="0.3">
      <c r="A10" s="103" t="s">
        <v>43</v>
      </c>
      <c r="B10" s="104">
        <v>5</v>
      </c>
      <c r="C10" s="103" t="s">
        <v>167</v>
      </c>
      <c r="D10" s="103" t="s">
        <v>30</v>
      </c>
      <c r="E10" s="106">
        <f>+'BOM Tanımları'!D34*'Birleşik Ağaç'!$E$9</f>
        <v>25.354500000000005</v>
      </c>
      <c r="F10" s="103" t="str">
        <f>+VLOOKUP(D10,'BOM Tanımları'!C15:E125,3,0)</f>
        <v>Gram</v>
      </c>
      <c r="G10" s="103" t="s">
        <v>170</v>
      </c>
      <c r="H10" s="103" t="s">
        <v>173</v>
      </c>
      <c r="I10" s="115">
        <v>0.12677250000000004</v>
      </c>
    </row>
    <row r="11" spans="1:9" s="103" customFormat="1" x14ac:dyDescent="0.3">
      <c r="A11" s="103" t="s">
        <v>40</v>
      </c>
      <c r="B11" s="104">
        <v>5</v>
      </c>
      <c r="C11" s="103" t="s">
        <v>167</v>
      </c>
      <c r="D11" s="103" t="s">
        <v>39</v>
      </c>
      <c r="E11" s="106">
        <f>+'BOM Tanımları'!D35*'Birleşik Ağaç'!$E$9</f>
        <v>5.916050000000002</v>
      </c>
      <c r="F11" s="103" t="str">
        <f ca="1">+VLOOKUP(D11,'BOM Tanımları'!C16:E126,3,0)</f>
        <v>Gram</v>
      </c>
      <c r="G11" s="103" t="s">
        <v>170</v>
      </c>
      <c r="H11" s="103" t="s">
        <v>173</v>
      </c>
      <c r="I11" s="115">
        <v>2.366420000000001E-2</v>
      </c>
    </row>
    <row r="12" spans="1:9" s="103" customFormat="1" x14ac:dyDescent="0.3">
      <c r="A12" s="103" t="s">
        <v>41</v>
      </c>
      <c r="B12" s="104">
        <v>5</v>
      </c>
      <c r="C12" s="103" t="s">
        <v>167</v>
      </c>
      <c r="D12" s="103" t="s">
        <v>39</v>
      </c>
      <c r="E12" s="106">
        <f>+'BOM Tanımları'!D36*'Birleşik Ağaç'!$E$9</f>
        <v>12.170160000000001</v>
      </c>
      <c r="F12" s="103" t="str">
        <f ca="1">+VLOOKUP(D12,'BOM Tanımları'!C17:E127,3,0)</f>
        <v>Gram</v>
      </c>
      <c r="G12" s="103" t="s">
        <v>170</v>
      </c>
      <c r="H12" s="103" t="s">
        <v>173</v>
      </c>
      <c r="I12" s="115">
        <v>4.8680640000000004E-2</v>
      </c>
    </row>
    <row r="13" spans="1:9" s="103" customFormat="1" x14ac:dyDescent="0.3">
      <c r="A13" s="103" t="s">
        <v>42</v>
      </c>
      <c r="B13" s="104">
        <v>5</v>
      </c>
      <c r="C13" s="103" t="s">
        <v>167</v>
      </c>
      <c r="D13" s="103" t="s">
        <v>39</v>
      </c>
      <c r="E13" s="106">
        <f>+'BOM Tanımları'!D37*'Birleşik Ağaç'!$E$9</f>
        <v>35.834360000000004</v>
      </c>
      <c r="F13" s="103" t="str">
        <f ca="1">+VLOOKUP(D13,'BOM Tanımları'!C18:E128,3,0)</f>
        <v>Gram</v>
      </c>
      <c r="G13" s="103" t="s">
        <v>170</v>
      </c>
      <c r="H13" s="103" t="s">
        <v>173</v>
      </c>
      <c r="I13" s="115">
        <v>0.14333744000000001</v>
      </c>
    </row>
    <row r="14" spans="1:9" s="103" customFormat="1" x14ac:dyDescent="0.3">
      <c r="A14" s="103" t="s">
        <v>42</v>
      </c>
      <c r="B14" s="104">
        <v>5</v>
      </c>
      <c r="C14" s="103" t="s">
        <v>167</v>
      </c>
      <c r="D14" s="103" t="s">
        <v>39</v>
      </c>
      <c r="E14" s="106">
        <f>+'BOM Tanımları'!D38*'Birleşik Ağaç'!$E$9</f>
        <v>41.919440000000009</v>
      </c>
      <c r="F14" s="103" t="str">
        <f ca="1">+VLOOKUP(D14,'BOM Tanımları'!C19:E129,3,0)</f>
        <v>Gram</v>
      </c>
      <c r="G14" s="103" t="s">
        <v>170</v>
      </c>
      <c r="H14" s="103" t="s">
        <v>173</v>
      </c>
      <c r="I14" s="115">
        <v>0.16767776000000004</v>
      </c>
    </row>
    <row r="15" spans="1:9" s="103" customFormat="1" x14ac:dyDescent="0.3">
      <c r="A15" s="103" t="s">
        <v>42</v>
      </c>
      <c r="B15" s="104">
        <v>5</v>
      </c>
      <c r="C15" s="103" t="s">
        <v>167</v>
      </c>
      <c r="D15" s="103" t="s">
        <v>39</v>
      </c>
      <c r="E15" s="106">
        <f>+'BOM Tanımları'!D39*'Birleşik Ağaç'!$E$9</f>
        <v>47.835490000000007</v>
      </c>
      <c r="F15" s="103" t="str">
        <f ca="1">+VLOOKUP(D15,'BOM Tanımları'!C20:E130,3,0)</f>
        <v>Gram</v>
      </c>
      <c r="G15" s="103" t="s">
        <v>170</v>
      </c>
      <c r="H15" s="103" t="s">
        <v>173</v>
      </c>
      <c r="I15" s="115">
        <v>0.19134196000000003</v>
      </c>
    </row>
    <row r="16" spans="1:9" s="103" customFormat="1" x14ac:dyDescent="0.3">
      <c r="A16" s="103" t="s">
        <v>44</v>
      </c>
      <c r="B16" s="104">
        <v>5</v>
      </c>
      <c r="C16" s="103" t="s">
        <v>158</v>
      </c>
      <c r="D16" s="103" t="s">
        <v>128</v>
      </c>
      <c r="E16" s="106">
        <f>+'BOM Tanımları'!D40*'Birleşik Ağaç'!$E$9</f>
        <v>0.59160500000000016</v>
      </c>
      <c r="F16" s="103" t="str">
        <f ca="1">+VLOOKUP(D16,'BOM Tanımları'!C11:E121,3,0)</f>
        <v>Dakika</v>
      </c>
      <c r="G16" s="103" t="s">
        <v>345</v>
      </c>
      <c r="H16" s="103" t="s">
        <v>158</v>
      </c>
      <c r="I16" s="115">
        <v>8.3836324988190866E-2</v>
      </c>
    </row>
    <row r="17" spans="1:9" s="103" customFormat="1" x14ac:dyDescent="0.3">
      <c r="A17" s="103" t="s">
        <v>33</v>
      </c>
      <c r="B17" s="104">
        <v>4</v>
      </c>
      <c r="C17" s="103" t="s">
        <v>166</v>
      </c>
      <c r="D17" s="103" t="str">
        <f>+VLOOKUP(A17,'BOM Tanımları'!A12:E122,3,0)</f>
        <v>İPLİK</v>
      </c>
      <c r="E17" s="106">
        <f>+'BOM Tanımları'!D25*'Birleşik Ağaç'!E4</f>
        <v>1.46</v>
      </c>
      <c r="F17" s="103" t="str">
        <f>+VLOOKUP(D17,'BOM Tanımları'!C12:E122,3,0)</f>
        <v>Gram</v>
      </c>
      <c r="G17" s="103" t="s">
        <v>170</v>
      </c>
      <c r="H17" s="103" t="s">
        <v>172</v>
      </c>
      <c r="I17" s="114">
        <v>7.3000000000000001E-3</v>
      </c>
    </row>
    <row r="18" spans="1:9" s="103" customFormat="1" x14ac:dyDescent="0.3">
      <c r="A18" s="103" t="s">
        <v>34</v>
      </c>
      <c r="B18" s="104">
        <v>4</v>
      </c>
      <c r="C18" s="103" t="s">
        <v>158</v>
      </c>
      <c r="D18" s="103" t="str">
        <f>+VLOOKUP(A18,'BOM Tanımları'!A13:E123,3,0)</f>
        <v>OPERASYON</v>
      </c>
      <c r="E18" s="106">
        <f>+'BOM Tanımları'!D26*'Birleşik Ağaç'!E4</f>
        <v>0.66439999999999999</v>
      </c>
      <c r="F18" s="103" t="str">
        <f>+VLOOKUP(D18,'BOM Tanımları'!C13:E123,3,0)</f>
        <v>Dakika</v>
      </c>
      <c r="G18" s="103" t="s">
        <v>345</v>
      </c>
      <c r="H18" s="103" t="s">
        <v>158</v>
      </c>
      <c r="I18" s="114">
        <v>0.13789954337899543</v>
      </c>
    </row>
    <row r="19" spans="1:9" s="103" customFormat="1" x14ac:dyDescent="0.3">
      <c r="A19" s="103" t="s">
        <v>21</v>
      </c>
      <c r="B19" s="104">
        <v>3</v>
      </c>
      <c r="C19" s="103" t="s">
        <v>166</v>
      </c>
      <c r="D19" s="103" t="str">
        <f>+VLOOKUP(A19,'BOM Tanımları'!A14:E124,3,0)</f>
        <v>ATKI</v>
      </c>
      <c r="E19" s="106">
        <f>+'BOM Tanımları'!D14*'Birleşik Ağaç'!$E$3</f>
        <v>99.272999999999996</v>
      </c>
      <c r="F19" s="103" t="str">
        <f>+VLOOKUP(D19,'BOM Tanımları'!C14:E124,3,0)</f>
        <v>Gram</v>
      </c>
      <c r="G19" s="103" t="s">
        <v>170</v>
      </c>
      <c r="H19" s="103" t="s">
        <v>172</v>
      </c>
      <c r="I19" s="113">
        <v>1.7706972845804934</v>
      </c>
    </row>
    <row r="20" spans="1:9" s="103" customFormat="1" x14ac:dyDescent="0.3">
      <c r="A20" s="103" t="s">
        <v>78</v>
      </c>
      <c r="B20" s="104">
        <v>4</v>
      </c>
      <c r="C20" s="103" t="s">
        <v>166</v>
      </c>
      <c r="D20" s="103" t="str">
        <f>+VLOOKUP(A20,'BOM Tanımları'!A15:E125,3,0)</f>
        <v>İPLİK</v>
      </c>
      <c r="E20" s="106">
        <f>+'BOM Tanımları'!D43*'Birleşik Ağaç'!E19</f>
        <v>19.854600000000001</v>
      </c>
      <c r="F20" s="103" t="str">
        <f>+VLOOKUP(D20,'BOM Tanımları'!C15:E125,3,0)</f>
        <v>Gram</v>
      </c>
      <c r="G20" s="103" t="s">
        <v>170</v>
      </c>
      <c r="H20" s="103" t="s">
        <v>172</v>
      </c>
      <c r="I20" s="114">
        <v>1.0730664763613151</v>
      </c>
    </row>
    <row r="21" spans="1:9" s="103" customFormat="1" x14ac:dyDescent="0.3">
      <c r="A21" s="103" t="s">
        <v>82</v>
      </c>
      <c r="B21" s="104">
        <v>5</v>
      </c>
      <c r="C21" s="103" t="s">
        <v>167</v>
      </c>
      <c r="D21" s="103" t="str">
        <f>+VLOOKUP(A21,'BOM Tanımları'!A16:E126,3,0)</f>
        <v>İPLİK</v>
      </c>
      <c r="E21" s="106">
        <f>+'BOM Tanımları'!D49*'Birleşik Ağaç'!$E$20</f>
        <v>19.854600000000001</v>
      </c>
      <c r="F21" s="103" t="str">
        <f ca="1">+VLOOKUP(D21,'BOM Tanımları'!C26:E136,3,0)</f>
        <v>Gram</v>
      </c>
      <c r="G21" s="103" t="s">
        <v>170</v>
      </c>
      <c r="H21" s="103" t="s">
        <v>173</v>
      </c>
      <c r="I21" s="115">
        <v>0.11912760000000001</v>
      </c>
    </row>
    <row r="22" spans="1:9" s="103" customFormat="1" x14ac:dyDescent="0.3">
      <c r="A22" s="103" t="s">
        <v>95</v>
      </c>
      <c r="B22" s="104">
        <v>5</v>
      </c>
      <c r="C22" s="103" t="s">
        <v>167</v>
      </c>
      <c r="D22" s="103" t="str">
        <f>+VLOOKUP(A22,'BOM Tanımları'!A17:E127,3,0)</f>
        <v>KİMYASAL</v>
      </c>
      <c r="E22" s="106">
        <f>+'BOM Tanımları'!D50*'Birleşik Ağaç'!$E$20</f>
        <v>10.920030000000002</v>
      </c>
      <c r="F22" s="103" t="str">
        <f ca="1">+VLOOKUP(D22,'BOM Tanımları'!C27:E137,3,0)</f>
        <v>Gram</v>
      </c>
      <c r="G22" s="103" t="s">
        <v>170</v>
      </c>
      <c r="H22" s="103" t="s">
        <v>173</v>
      </c>
      <c r="I22" s="115">
        <v>0.13104036000000002</v>
      </c>
    </row>
    <row r="23" spans="1:9" s="103" customFormat="1" x14ac:dyDescent="0.3">
      <c r="A23" s="103" t="s">
        <v>96</v>
      </c>
      <c r="B23" s="104">
        <v>5</v>
      </c>
      <c r="C23" s="103" t="s">
        <v>167</v>
      </c>
      <c r="D23" s="103" t="str">
        <f>+VLOOKUP(A23,'BOM Tanımları'!A18:E128,3,0)</f>
        <v>KİMYASAL</v>
      </c>
      <c r="E23" s="106">
        <f>+'BOM Tanımları'!D51*'Birleşik Ağaç'!$E$20</f>
        <v>4.1694659999999999</v>
      </c>
      <c r="F23" s="103" t="str">
        <f ca="1">+VLOOKUP(D23,'BOM Tanımları'!C28:E138,3,0)</f>
        <v>Gram</v>
      </c>
      <c r="G23" s="103" t="s">
        <v>142</v>
      </c>
      <c r="H23" s="103" t="s">
        <v>173</v>
      </c>
      <c r="I23" s="115">
        <v>5.0033592000000002E-2</v>
      </c>
    </row>
    <row r="24" spans="1:9" s="103" customFormat="1" x14ac:dyDescent="0.3">
      <c r="A24" s="103" t="s">
        <v>97</v>
      </c>
      <c r="B24" s="104">
        <v>5</v>
      </c>
      <c r="C24" s="103" t="s">
        <v>167</v>
      </c>
      <c r="D24" s="103" t="str">
        <f>+VLOOKUP(A24,'BOM Tanımları'!A19:E129,3,0)</f>
        <v>KİMYASAL</v>
      </c>
      <c r="E24" s="106">
        <f>+'BOM Tanımları'!D52*'Birleşik Ağaç'!$E$20</f>
        <v>19.854600000000001</v>
      </c>
      <c r="F24" s="103" t="str">
        <f>+VLOOKUP(D24,'BOM Tanımları'!C29:E139,3,0)</f>
        <v>Gram</v>
      </c>
      <c r="G24" s="103" t="s">
        <v>170</v>
      </c>
      <c r="H24" s="103" t="s">
        <v>173</v>
      </c>
      <c r="I24" s="115">
        <v>0.23825520000000003</v>
      </c>
    </row>
    <row r="25" spans="1:9" s="103" customFormat="1" x14ac:dyDescent="0.3">
      <c r="A25" s="103" t="s">
        <v>98</v>
      </c>
      <c r="B25" s="104">
        <v>5</v>
      </c>
      <c r="C25" s="103" t="s">
        <v>167</v>
      </c>
      <c r="D25" s="103" t="str">
        <f>+VLOOKUP(A25,'BOM Tanımları'!A20:E130,3,0)</f>
        <v>KİMYASAL</v>
      </c>
      <c r="E25" s="106">
        <f>+'BOM Tanımları'!D53*'Birleşik Ağaç'!$E$20</f>
        <v>19.854600000000001</v>
      </c>
      <c r="F25" s="103" t="str">
        <f>+VLOOKUP(D25,'BOM Tanımları'!C30:E140,3,0)</f>
        <v>Gram</v>
      </c>
      <c r="G25" s="103" t="s">
        <v>170</v>
      </c>
      <c r="H25" s="103" t="s">
        <v>173</v>
      </c>
      <c r="I25" s="115">
        <v>0.23825520000000003</v>
      </c>
    </row>
    <row r="26" spans="1:9" s="103" customFormat="1" x14ac:dyDescent="0.3">
      <c r="A26" s="103" t="s">
        <v>99</v>
      </c>
      <c r="B26" s="104">
        <v>5</v>
      </c>
      <c r="C26" s="103" t="s">
        <v>167</v>
      </c>
      <c r="D26" s="103" t="str">
        <f>+VLOOKUP(A26,'BOM Tanımları'!A21:E131,3,0)</f>
        <v>BOYA</v>
      </c>
      <c r="E26" s="106">
        <f>+'BOM Tanımları'!D54*'Birleşik Ağaç'!$E$20</f>
        <v>2.1661368600000004</v>
      </c>
      <c r="F26" s="103" t="str">
        <f>+VLOOKUP(D26,'BOM Tanımları'!C31:E141,3,0)</f>
        <v>Gram</v>
      </c>
      <c r="G26" s="103" t="s">
        <v>170</v>
      </c>
      <c r="H26" s="103" t="s">
        <v>173</v>
      </c>
      <c r="I26" s="115">
        <v>2.5993642320000006E-2</v>
      </c>
    </row>
    <row r="27" spans="1:9" s="103" customFormat="1" x14ac:dyDescent="0.3">
      <c r="A27" s="103" t="s">
        <v>100</v>
      </c>
      <c r="B27" s="104">
        <v>5</v>
      </c>
      <c r="C27" s="103" t="s">
        <v>167</v>
      </c>
      <c r="D27" s="103" t="str">
        <f>+VLOOKUP(A27,'BOM Tanımları'!A22:E132,3,0)</f>
        <v>BOYA</v>
      </c>
      <c r="E27" s="106">
        <f>+'BOM Tanımları'!D55*'Birleşik Ağaç'!$E$20</f>
        <v>0.17750012400000001</v>
      </c>
      <c r="F27" s="103" t="str">
        <f>+VLOOKUP(D27,'BOM Tanımları'!C32:E142,3,0)</f>
        <v>Gram</v>
      </c>
      <c r="G27" s="103" t="s">
        <v>170</v>
      </c>
      <c r="H27" s="103" t="s">
        <v>173</v>
      </c>
      <c r="I27" s="115">
        <v>2.1300014880000001E-3</v>
      </c>
    </row>
    <row r="28" spans="1:9" s="103" customFormat="1" x14ac:dyDescent="0.3">
      <c r="A28" s="103" t="s">
        <v>101</v>
      </c>
      <c r="B28" s="104">
        <v>5</v>
      </c>
      <c r="C28" s="103" t="s">
        <v>167</v>
      </c>
      <c r="D28" s="103" t="str">
        <f>+VLOOKUP(A28,'BOM Tanımları'!A23:E133,3,0)</f>
        <v>BOYA</v>
      </c>
      <c r="E28" s="106">
        <f>+'BOM Tanımları'!D56*'Birleşik Ağaç'!$E$20</f>
        <v>0.48187114200000003</v>
      </c>
      <c r="F28" s="103" t="str">
        <f>+VLOOKUP(D28,'BOM Tanımları'!C33:E143,3,0)</f>
        <v>Gram</v>
      </c>
      <c r="G28" s="103" t="s">
        <v>170</v>
      </c>
      <c r="H28" s="103" t="s">
        <v>173</v>
      </c>
      <c r="I28" s="115">
        <v>5.7824537040000006E-3</v>
      </c>
    </row>
    <row r="29" spans="1:9" s="103" customFormat="1" x14ac:dyDescent="0.3">
      <c r="A29" s="103" t="s">
        <v>102</v>
      </c>
      <c r="B29" s="104">
        <v>5</v>
      </c>
      <c r="C29" s="103" t="s">
        <v>158</v>
      </c>
      <c r="D29" s="103" t="str">
        <f>+VLOOKUP(A29,'BOM Tanımları'!A24:E134,3,0)</f>
        <v>OPERASYON</v>
      </c>
      <c r="E29" s="106">
        <v>0.15</v>
      </c>
      <c r="F29" s="103" t="str">
        <f>+VLOOKUP(D29,'BOM Tanımları'!C34:E144,3,0)</f>
        <v>Dakika</v>
      </c>
      <c r="G29" s="103" t="s">
        <v>345</v>
      </c>
      <c r="H29" s="103" t="s">
        <v>158</v>
      </c>
      <c r="I29" s="115">
        <v>3.4246575342465752E-2</v>
      </c>
    </row>
    <row r="30" spans="1:9" s="103" customFormat="1" x14ac:dyDescent="0.3">
      <c r="A30" s="103" t="s">
        <v>103</v>
      </c>
      <c r="B30" s="104">
        <v>5</v>
      </c>
      <c r="C30" s="103" t="s">
        <v>167</v>
      </c>
      <c r="D30" s="103" t="str">
        <f>+VLOOKUP(A30,'BOM Tanımları'!A25:E135,3,0)</f>
        <v>KİMYASAL</v>
      </c>
      <c r="E30" s="106">
        <f>+'BOM Tanımları'!D58*'Birleşik Ağaç'!$E$20</f>
        <v>9.9273000000000007</v>
      </c>
      <c r="F30" s="103" t="str">
        <f>+VLOOKUP(D30,'BOM Tanımları'!C35:E145,3,0)</f>
        <v>Gram</v>
      </c>
      <c r="G30" s="103" t="s">
        <v>170</v>
      </c>
      <c r="H30" s="103" t="s">
        <v>173</v>
      </c>
      <c r="I30" s="115">
        <v>0.11912760000000001</v>
      </c>
    </row>
    <row r="31" spans="1:9" s="103" customFormat="1" x14ac:dyDescent="0.3">
      <c r="A31" s="103" t="s">
        <v>104</v>
      </c>
      <c r="B31" s="104">
        <v>5</v>
      </c>
      <c r="C31" s="103" t="s">
        <v>167</v>
      </c>
      <c r="D31" s="103" t="str">
        <f>+VLOOKUP(A31,'BOM Tanımları'!A26:E136,3,0)</f>
        <v>KİMYASAL</v>
      </c>
      <c r="E31" s="106">
        <f>+'BOM Tanımları'!D59*'Birleşik Ağaç'!$E$20</f>
        <v>6.9491100000000001</v>
      </c>
      <c r="F31" s="103" t="str">
        <f>+VLOOKUP(D31,'BOM Tanımları'!C36:E146,3,0)</f>
        <v>Gram</v>
      </c>
      <c r="G31" s="103" t="s">
        <v>170</v>
      </c>
      <c r="H31" s="103" t="s">
        <v>173</v>
      </c>
      <c r="I31" s="115">
        <v>8.3389320000000003E-2</v>
      </c>
    </row>
    <row r="32" spans="1:9" s="103" customFormat="1" x14ac:dyDescent="0.3">
      <c r="A32" s="103" t="s">
        <v>105</v>
      </c>
      <c r="B32" s="104">
        <v>5</v>
      </c>
      <c r="C32" s="103" t="s">
        <v>158</v>
      </c>
      <c r="D32" s="103" t="str">
        <f>+VLOOKUP(A32,'BOM Tanımları'!A27:E137,3,0)</f>
        <v>OPERASYON</v>
      </c>
      <c r="E32" s="106">
        <v>0.15</v>
      </c>
      <c r="F32" s="103" t="str">
        <f>+VLOOKUP(D32,'BOM Tanımları'!C37:E147,3,0)</f>
        <v>Dakika</v>
      </c>
      <c r="G32" s="103" t="s">
        <v>345</v>
      </c>
      <c r="H32" s="103" t="s">
        <v>158</v>
      </c>
      <c r="I32" s="115">
        <v>2.5684931506849314E-2</v>
      </c>
    </row>
    <row r="33" spans="1:9" s="103" customFormat="1" x14ac:dyDescent="0.3">
      <c r="A33" s="103" t="s">
        <v>79</v>
      </c>
      <c r="B33" s="104">
        <v>4</v>
      </c>
      <c r="C33" s="103" t="s">
        <v>167</v>
      </c>
      <c r="D33" s="103" t="str">
        <f>+VLOOKUP(A33,'BOM Tanımları'!A16:E126,3,0)</f>
        <v>İPLİK</v>
      </c>
      <c r="E33" s="106">
        <f>+'BOM Tanımları'!D44*'Birleşik Ağaç'!E19</f>
        <v>39.709200000000003</v>
      </c>
      <c r="F33" s="103" t="str">
        <f>+VLOOKUP(D33,'BOM Tanımları'!C16:E126,3,0)</f>
        <v>Gram</v>
      </c>
      <c r="G33" s="103" t="s">
        <v>170</v>
      </c>
      <c r="H33" s="103" t="s">
        <v>173</v>
      </c>
      <c r="I33" s="114">
        <v>0.297819</v>
      </c>
    </row>
    <row r="34" spans="1:9" s="103" customFormat="1" x14ac:dyDescent="0.3">
      <c r="A34" s="103" t="s">
        <v>80</v>
      </c>
      <c r="B34" s="104">
        <v>4</v>
      </c>
      <c r="C34" s="103" t="s">
        <v>167</v>
      </c>
      <c r="D34" s="103" t="str">
        <f>+VLOOKUP(A34,'BOM Tanımları'!A17:E127,3,0)</f>
        <v>İPLİK</v>
      </c>
      <c r="E34" s="106">
        <f>+'BOM Tanımları'!D45*'Birleşik Ağaç'!E19</f>
        <v>39.709200000000003</v>
      </c>
      <c r="F34" s="103" t="str">
        <f>+VLOOKUP(D34,'BOM Tanımları'!C17:E127,3,0)</f>
        <v>Gram</v>
      </c>
      <c r="G34" s="103" t="s">
        <v>170</v>
      </c>
      <c r="H34" s="103" t="s">
        <v>173</v>
      </c>
      <c r="I34" s="114">
        <v>0.297819</v>
      </c>
    </row>
    <row r="35" spans="1:9" s="103" customFormat="1" x14ac:dyDescent="0.3">
      <c r="A35" s="103" t="s">
        <v>81</v>
      </c>
      <c r="B35" s="104">
        <v>4</v>
      </c>
      <c r="C35" s="103" t="s">
        <v>158</v>
      </c>
      <c r="D35" s="103" t="str">
        <f>+VLOOKUP(A35,'BOM Tanımları'!A18:E128,3,0)</f>
        <v>OPERASYON</v>
      </c>
      <c r="E35" s="106">
        <f>+'BOM Tanımları'!D46*'Birleşik Ağaç'!E19</f>
        <v>0.44672849999999997</v>
      </c>
      <c r="F35" s="103" t="str">
        <f>+VLOOKUP(D35,'BOM Tanımları'!C18:E128,3,0)</f>
        <v>Dakika</v>
      </c>
      <c r="G35" s="103" t="s">
        <v>345</v>
      </c>
      <c r="H35" s="103" t="s">
        <v>158</v>
      </c>
      <c r="I35" s="114">
        <v>0.10199280821917808</v>
      </c>
    </row>
    <row r="36" spans="1:9" s="103" customFormat="1" x14ac:dyDescent="0.3">
      <c r="A36" s="103" t="s">
        <v>22</v>
      </c>
      <c r="B36" s="104">
        <v>3</v>
      </c>
      <c r="C36" s="103" t="s">
        <v>166</v>
      </c>
      <c r="D36" s="103" t="str">
        <f>+VLOOKUP(A36,'BOM Tanımları'!A19:E129,3,0)</f>
        <v>ATKI</v>
      </c>
      <c r="E36" s="106">
        <f>+'BOM Tanımları'!D15*'Birleşik Ağaç'!$E$3</f>
        <v>88.064999999999998</v>
      </c>
      <c r="F36" s="103" t="str">
        <f ca="1">+VLOOKUP(D36,'BOM Tanımları'!C19:E129,3,0)</f>
        <v>Gram</v>
      </c>
      <c r="G36" s="103" t="s">
        <v>170</v>
      </c>
      <c r="H36" s="103" t="s">
        <v>172</v>
      </c>
      <c r="I36" s="113">
        <v>0.47852977678554548</v>
      </c>
    </row>
    <row r="37" spans="1:9" s="103" customFormat="1" x14ac:dyDescent="0.3">
      <c r="A37" s="103" t="s">
        <v>85</v>
      </c>
      <c r="B37" s="104">
        <v>4</v>
      </c>
      <c r="C37" s="103" t="s">
        <v>167</v>
      </c>
      <c r="D37" s="103" t="str">
        <f>+VLOOKUP(A37,'BOM Tanımları'!A20:E130,3,0)</f>
        <v>İPLİK</v>
      </c>
      <c r="E37" s="106">
        <f>+'BOM Tanımları'!D89*'Birleşik Ağaç'!$E$36</f>
        <v>13.20975</v>
      </c>
      <c r="F37" s="103" t="str">
        <f>+VLOOKUP(D37,'BOM Tanımları'!C20:E130,3,0)</f>
        <v>Gram</v>
      </c>
      <c r="G37" s="103" t="s">
        <v>170</v>
      </c>
      <c r="H37" s="103" t="s">
        <v>173</v>
      </c>
      <c r="I37" s="114">
        <v>8.5863374999999992E-2</v>
      </c>
    </row>
    <row r="38" spans="1:9" s="103" customFormat="1" x14ac:dyDescent="0.3">
      <c r="A38" s="103" t="s">
        <v>86</v>
      </c>
      <c r="B38" s="104">
        <v>4</v>
      </c>
      <c r="C38" s="103" t="s">
        <v>167</v>
      </c>
      <c r="D38" s="103" t="str">
        <f>+VLOOKUP(A38,'BOM Tanımları'!A21:E131,3,0)</f>
        <v>ELYAF</v>
      </c>
      <c r="E38" s="106">
        <f>+'BOM Tanımları'!D90*'Birleşik Ağaç'!$E$36</f>
        <v>3.0822750000000001</v>
      </c>
      <c r="F38" s="103" t="str">
        <f ca="1">+VLOOKUP(D38,'BOM Tanımları'!C21:E131,3,0)</f>
        <v>Gram</v>
      </c>
      <c r="G38" s="103" t="s">
        <v>170</v>
      </c>
      <c r="H38" s="103" t="s">
        <v>173</v>
      </c>
      <c r="I38" s="114">
        <v>1.2329100000000001E-2</v>
      </c>
    </row>
    <row r="39" spans="1:9" s="103" customFormat="1" x14ac:dyDescent="0.3">
      <c r="A39" s="103" t="s">
        <v>87</v>
      </c>
      <c r="B39" s="104">
        <v>4</v>
      </c>
      <c r="C39" s="103" t="s">
        <v>167</v>
      </c>
      <c r="D39" s="103" t="str">
        <f>+VLOOKUP(A39,'BOM Tanımları'!A22:E132,3,0)</f>
        <v>ELYAF</v>
      </c>
      <c r="E39" s="106">
        <f>+'BOM Tanımları'!D91*'Birleşik Ağaç'!$E$36</f>
        <v>24.922394999999998</v>
      </c>
      <c r="F39" s="103" t="str">
        <f ca="1">+VLOOKUP(D39,'BOM Tanımları'!C22:E132,3,0)</f>
        <v>Gram</v>
      </c>
      <c r="G39" s="103" t="s">
        <v>170</v>
      </c>
      <c r="H39" s="103" t="s">
        <v>173</v>
      </c>
      <c r="I39" s="114">
        <v>9.968958E-2</v>
      </c>
    </row>
    <row r="40" spans="1:9" s="103" customFormat="1" x14ac:dyDescent="0.3">
      <c r="A40" s="103" t="s">
        <v>88</v>
      </c>
      <c r="B40" s="104">
        <v>4</v>
      </c>
      <c r="C40" s="103" t="s">
        <v>167</v>
      </c>
      <c r="D40" s="103" t="str">
        <f>+VLOOKUP(A40,'BOM Tanımları'!A23:E133,3,0)</f>
        <v>ELYAF</v>
      </c>
      <c r="E40" s="106">
        <f>+'BOM Tanımları'!D92*'Birleşik Ağaç'!$E$36</f>
        <v>21.840119999999999</v>
      </c>
      <c r="F40" s="103" t="str">
        <f ca="1">+VLOOKUP(D40,'BOM Tanımları'!C23:E133,3,0)</f>
        <v>Gram</v>
      </c>
      <c r="G40" s="103" t="s">
        <v>170</v>
      </c>
      <c r="H40" s="103" t="s">
        <v>173</v>
      </c>
      <c r="I40" s="114">
        <v>8.736047999999999E-2</v>
      </c>
    </row>
    <row r="41" spans="1:9" s="103" customFormat="1" x14ac:dyDescent="0.3">
      <c r="A41" s="103" t="s">
        <v>89</v>
      </c>
      <c r="B41" s="104">
        <v>4</v>
      </c>
      <c r="C41" s="103" t="s">
        <v>167</v>
      </c>
      <c r="D41" s="103" t="str">
        <f>+VLOOKUP(A41,'BOM Tanımları'!A24:E134,3,0)</f>
        <v>ELYAF</v>
      </c>
      <c r="E41" s="106">
        <f>+'BOM Tanımları'!D93*'Birleşik Ağaç'!$E$36</f>
        <v>3.0822750000000001</v>
      </c>
      <c r="F41" s="103" t="str">
        <f ca="1">+VLOOKUP(D41,'BOM Tanımları'!C24:E134,3,0)</f>
        <v>Gram</v>
      </c>
      <c r="G41" s="103" t="s">
        <v>170</v>
      </c>
      <c r="H41" s="103" t="s">
        <v>173</v>
      </c>
      <c r="I41" s="114">
        <v>1.2329100000000001E-2</v>
      </c>
    </row>
    <row r="42" spans="1:9" s="103" customFormat="1" x14ac:dyDescent="0.3">
      <c r="A42" s="103" t="s">
        <v>90</v>
      </c>
      <c r="B42" s="104">
        <v>4</v>
      </c>
      <c r="C42" s="103" t="s">
        <v>167</v>
      </c>
      <c r="D42" s="103" t="str">
        <f>+VLOOKUP(A42,'BOM Tanımları'!A25:E135,3,0)</f>
        <v>ELYAF</v>
      </c>
      <c r="E42" s="106">
        <f>+'BOM Tanımları'!D94*'Birleşik Ağaç'!$E$36</f>
        <v>21.840119999999999</v>
      </c>
      <c r="F42" s="103" t="str">
        <f ca="1">+VLOOKUP(D42,'BOM Tanımları'!C25:E135,3,0)</f>
        <v>Gram</v>
      </c>
      <c r="G42" s="103" t="s">
        <v>170</v>
      </c>
      <c r="H42" s="103" t="s">
        <v>173</v>
      </c>
      <c r="I42" s="114">
        <v>8.736047999999999E-2</v>
      </c>
    </row>
    <row r="43" spans="1:9" s="103" customFormat="1" x14ac:dyDescent="0.3">
      <c r="A43" s="103" t="s">
        <v>91</v>
      </c>
      <c r="B43" s="104">
        <v>4</v>
      </c>
      <c r="C43" s="103" t="s">
        <v>158</v>
      </c>
      <c r="D43" s="103" t="str">
        <f>+VLOOKUP(A43,'BOM Tanımları'!A26:E136,3,0)</f>
        <v>OPERASYON</v>
      </c>
      <c r="E43" s="106">
        <f>+'BOM Tanımları'!D95*'Birleşik Ağaç'!$E$36</f>
        <v>0.66048750000000001</v>
      </c>
      <c r="F43" s="103" t="str">
        <f>+VLOOKUP(D43,'BOM Tanımları'!C26:E136,3,0)</f>
        <v>Dakika</v>
      </c>
      <c r="G43" s="103" t="s">
        <v>345</v>
      </c>
      <c r="H43" s="103" t="s">
        <v>158</v>
      </c>
      <c r="I43" s="114">
        <v>9.3597661785545586E-2</v>
      </c>
    </row>
    <row r="44" spans="1:9" s="103" customFormat="1" x14ac:dyDescent="0.3">
      <c r="A44" s="103" t="s">
        <v>22</v>
      </c>
      <c r="B44" s="104">
        <v>3</v>
      </c>
      <c r="C44" s="103" t="s">
        <v>166</v>
      </c>
      <c r="D44" s="103" t="str">
        <f>+VLOOKUP(A44,'BOM Tanımları'!A41:E137,3,0)</f>
        <v>ATKI</v>
      </c>
      <c r="E44" s="106">
        <f>+'BOM Tanımları'!D16*'Birleşik Ağaç'!$E$3</f>
        <v>88.064999999999998</v>
      </c>
      <c r="F44" s="103" t="str">
        <f>+VLOOKUP(D44,'BOM Tanımları'!C41:E137,3,0)</f>
        <v>Gram</v>
      </c>
      <c r="G44" s="103" t="s">
        <v>170</v>
      </c>
      <c r="H44" s="103" t="s">
        <v>172</v>
      </c>
      <c r="I44" s="113">
        <v>0.48476962090458187</v>
      </c>
    </row>
    <row r="45" spans="1:9" s="103" customFormat="1" x14ac:dyDescent="0.3">
      <c r="A45" s="103" t="s">
        <v>85</v>
      </c>
      <c r="B45" s="104">
        <v>4</v>
      </c>
      <c r="C45" s="103" t="s">
        <v>167</v>
      </c>
      <c r="D45" s="103" t="str">
        <f>+VLOOKUP(A45,'BOM Tanımları'!A42:E138,3,0)</f>
        <v>İPLİK</v>
      </c>
      <c r="E45" s="106">
        <f>+'BOM Tanımları'!D111*'Birleşik Ağaç'!$E$44</f>
        <v>13.20975</v>
      </c>
      <c r="F45" s="103" t="str">
        <f>+VLOOKUP(D45,'BOM Tanımları'!C42:E138,3,0)</f>
        <v>Gram</v>
      </c>
      <c r="G45" s="103" t="s">
        <v>170</v>
      </c>
      <c r="H45" s="103" t="s">
        <v>173</v>
      </c>
      <c r="I45" s="114">
        <v>8.5863374999999992E-2</v>
      </c>
    </row>
    <row r="46" spans="1:9" s="103" customFormat="1" x14ac:dyDescent="0.3">
      <c r="A46" s="103" t="s">
        <v>86</v>
      </c>
      <c r="B46" s="104">
        <v>4</v>
      </c>
      <c r="C46" s="103" t="s">
        <v>167</v>
      </c>
      <c r="D46" s="103" t="str">
        <f>+VLOOKUP(A46,'BOM Tanımları'!A43:E139,3,0)</f>
        <v>ELYAF</v>
      </c>
      <c r="E46" s="106">
        <f>+'BOM Tanımları'!D112*'Birleşik Ağaç'!$E$44</f>
        <v>3.0822750000000001</v>
      </c>
      <c r="F46" s="103" t="str">
        <f>+VLOOKUP(D46,'BOM Tanımları'!C43:E139,3,0)</f>
        <v>Gram</v>
      </c>
      <c r="G46" s="103" t="s">
        <v>170</v>
      </c>
      <c r="H46" s="103" t="s">
        <v>173</v>
      </c>
      <c r="I46" s="114">
        <v>1.2329100000000001E-2</v>
      </c>
    </row>
    <row r="47" spans="1:9" s="103" customFormat="1" x14ac:dyDescent="0.3">
      <c r="A47" s="103" t="s">
        <v>87</v>
      </c>
      <c r="B47" s="104">
        <v>4</v>
      </c>
      <c r="C47" s="103" t="s">
        <v>167</v>
      </c>
      <c r="D47" s="103" t="str">
        <f>+VLOOKUP(A47,'BOM Tanımları'!A44:E140,3,0)</f>
        <v>ELYAF</v>
      </c>
      <c r="E47" s="106">
        <f>+'BOM Tanımları'!D113*'Birleşik Ağaç'!$E$44</f>
        <v>24.922394999999998</v>
      </c>
      <c r="F47" s="103" t="str">
        <f>+VLOOKUP(D47,'BOM Tanımları'!C44:E140,3,0)</f>
        <v>Gram</v>
      </c>
      <c r="G47" s="103" t="s">
        <v>170</v>
      </c>
      <c r="H47" s="103" t="s">
        <v>173</v>
      </c>
      <c r="I47" s="114">
        <v>9.968958E-2</v>
      </c>
    </row>
    <row r="48" spans="1:9" s="103" customFormat="1" x14ac:dyDescent="0.3">
      <c r="A48" s="103" t="s">
        <v>88</v>
      </c>
      <c r="B48" s="104">
        <v>4</v>
      </c>
      <c r="C48" s="103" t="s">
        <v>167</v>
      </c>
      <c r="D48" s="103" t="str">
        <f>+VLOOKUP(A48,'BOM Tanımları'!A45:E141,3,0)</f>
        <v>ELYAF</v>
      </c>
      <c r="E48" s="106">
        <f>+'BOM Tanımları'!D114*'Birleşik Ağaç'!$E$44</f>
        <v>21.840119999999999</v>
      </c>
      <c r="F48" s="103" t="str">
        <f>+VLOOKUP(D48,'BOM Tanımları'!C45:E141,3,0)</f>
        <v>Gram</v>
      </c>
      <c r="G48" s="103" t="s">
        <v>170</v>
      </c>
      <c r="H48" s="103" t="s">
        <v>173</v>
      </c>
      <c r="I48" s="114">
        <v>8.736047999999999E-2</v>
      </c>
    </row>
    <row r="49" spans="1:9" s="103" customFormat="1" x14ac:dyDescent="0.3">
      <c r="A49" s="103" t="s">
        <v>89</v>
      </c>
      <c r="B49" s="104">
        <v>4</v>
      </c>
      <c r="C49" s="103" t="s">
        <v>167</v>
      </c>
      <c r="D49" s="103" t="str">
        <f>+VLOOKUP(A49,'BOM Tanımları'!A46:E142,3,0)</f>
        <v>ELYAF</v>
      </c>
      <c r="E49" s="106">
        <f>+'BOM Tanımları'!D115*'Birleşik Ağaç'!$E$44</f>
        <v>3.0822750000000001</v>
      </c>
      <c r="F49" s="103" t="str">
        <f>+VLOOKUP(D49,'BOM Tanımları'!C46:E142,3,0)</f>
        <v>Gram</v>
      </c>
      <c r="G49" s="103" t="s">
        <v>170</v>
      </c>
      <c r="H49" s="103" t="s">
        <v>173</v>
      </c>
      <c r="I49" s="114">
        <v>1.2329100000000001E-2</v>
      </c>
    </row>
    <row r="50" spans="1:9" s="103" customFormat="1" x14ac:dyDescent="0.3">
      <c r="A50" s="103" t="s">
        <v>90</v>
      </c>
      <c r="B50" s="104">
        <v>4</v>
      </c>
      <c r="C50" s="103" t="s">
        <v>167</v>
      </c>
      <c r="D50" s="103" t="str">
        <f>+VLOOKUP(A50,'BOM Tanımları'!A47:E143,3,0)</f>
        <v>ELYAF</v>
      </c>
      <c r="E50" s="106">
        <f>+'BOM Tanımları'!D116*'Birleşik Ağaç'!$E$44</f>
        <v>21.840119999999999</v>
      </c>
      <c r="F50" s="103" t="str">
        <f>+VLOOKUP(D50,'BOM Tanımları'!C87:E143,3,0)</f>
        <v>Gram</v>
      </c>
      <c r="G50" s="103" t="s">
        <v>170</v>
      </c>
      <c r="H50" s="103" t="s">
        <v>173</v>
      </c>
      <c r="I50" s="114">
        <v>8.736047999999999E-2</v>
      </c>
    </row>
    <row r="51" spans="1:9" s="103" customFormat="1" x14ac:dyDescent="0.3">
      <c r="A51" s="103" t="s">
        <v>91</v>
      </c>
      <c r="B51" s="104">
        <v>4</v>
      </c>
      <c r="C51" s="103" t="s">
        <v>158</v>
      </c>
      <c r="D51" s="103" t="str">
        <f>+VLOOKUP(A51,'BOM Tanımları'!A88:E144,3,0)</f>
        <v>OPERASYON</v>
      </c>
      <c r="E51" s="106">
        <f>+'BOM Tanımları'!D117*'Birleşik Ağaç'!$E$44</f>
        <v>0.70452000000000004</v>
      </c>
      <c r="F51" s="103" t="str">
        <f>+VLOOKUP(D51,'BOM Tanımları'!C88:E144,3,0)</f>
        <v>Dakika</v>
      </c>
      <c r="G51" s="103" t="s">
        <v>345</v>
      </c>
      <c r="H51" s="103" t="s">
        <v>158</v>
      </c>
      <c r="I51" s="114">
        <v>9.9837505904581958E-2</v>
      </c>
    </row>
    <row r="52" spans="1:9" s="103" customFormat="1" x14ac:dyDescent="0.3">
      <c r="A52" s="103" t="s">
        <v>23</v>
      </c>
      <c r="B52" s="104">
        <v>3</v>
      </c>
      <c r="C52" s="103" t="s">
        <v>158</v>
      </c>
      <c r="D52" s="103" t="str">
        <f>+VLOOKUP(A52,'BOM Tanımları'!A1:E17,3,0)</f>
        <v>OPERASYON</v>
      </c>
      <c r="E52" s="106">
        <f>+'BOM Tanımları'!D17*'Birleşik Ağaç'!$E$3</f>
        <v>0.2</v>
      </c>
      <c r="F52" s="103" t="str">
        <f>+VLOOKUP(D52,'BOM Tanımları'!C89:E145,3,0)</f>
        <v>Dakika</v>
      </c>
      <c r="G52" s="103" t="s">
        <v>345</v>
      </c>
      <c r="H52" s="103" t="s">
        <v>158</v>
      </c>
      <c r="I52" s="113">
        <v>3.6201453850386631E-2</v>
      </c>
    </row>
    <row r="53" spans="1:9" s="103" customFormat="1" x14ac:dyDescent="0.3">
      <c r="A53" s="103" t="s">
        <v>27</v>
      </c>
      <c r="B53" s="104">
        <v>3</v>
      </c>
      <c r="C53" s="103" t="s">
        <v>168</v>
      </c>
      <c r="D53" s="103" t="str">
        <f>+VLOOKUP(A53,'BOM Tanımları'!A18:E146,3,0)</f>
        <v>SARF</v>
      </c>
      <c r="E53" s="106">
        <f>+'BOM Tanımları'!D18*'Birleşik Ağaç'!$E$3</f>
        <v>0.02</v>
      </c>
      <c r="F53" s="103" t="str">
        <f>+VLOOKUP(D53,'BOM Tanımları'!C18:E146,3,0)</f>
        <v>Adet</v>
      </c>
      <c r="G53" s="103" t="s">
        <v>19</v>
      </c>
      <c r="H53" s="103" t="s">
        <v>173</v>
      </c>
      <c r="I53" s="113">
        <v>8.0000000000000004E-4</v>
      </c>
    </row>
    <row r="54" spans="1:9" s="103" customFormat="1" x14ac:dyDescent="0.3">
      <c r="A54" s="103" t="s">
        <v>28</v>
      </c>
      <c r="B54" s="104">
        <v>3</v>
      </c>
      <c r="C54" s="103" t="s">
        <v>168</v>
      </c>
      <c r="D54" s="103" t="str">
        <f>+VLOOKUP(A54,'BOM Tanımları'!A19:E147,3,0)</f>
        <v>SARF</v>
      </c>
      <c r="E54" s="106">
        <f>+'BOM Tanımları'!D19*'Birleşik Ağaç'!$E$3</f>
        <v>0.02</v>
      </c>
      <c r="F54" s="103" t="str">
        <f>+VLOOKUP(D54,'BOM Tanımları'!C19:E147,3,0)</f>
        <v>Adet</v>
      </c>
      <c r="G54" s="103" t="s">
        <v>19</v>
      </c>
      <c r="H54" s="103" t="s">
        <v>173</v>
      </c>
      <c r="I54" s="113">
        <v>8.0000000000000004E-4</v>
      </c>
    </row>
    <row r="55" spans="1:9" s="103" customFormat="1" x14ac:dyDescent="0.3">
      <c r="A55" s="103" t="s">
        <v>29</v>
      </c>
      <c r="B55" s="104">
        <v>3</v>
      </c>
      <c r="C55" s="103" t="s">
        <v>158</v>
      </c>
      <c r="D55" s="103" t="str">
        <f>+VLOOKUP(A55,'BOM Tanımları'!A1:E20,3,0)</f>
        <v>OPERASYON</v>
      </c>
      <c r="E55" s="106">
        <v>0.22</v>
      </c>
      <c r="F55" s="103" t="str">
        <f>+VLOOKUP(D55,'BOM Tanımları'!C92:E148,3,0)</f>
        <v>Dakika</v>
      </c>
      <c r="G55" s="103" t="s">
        <v>345</v>
      </c>
      <c r="H55" s="103" t="s">
        <v>158</v>
      </c>
      <c r="I55" s="113">
        <v>3.1392694063926939E-2</v>
      </c>
    </row>
    <row r="56" spans="1:9" s="103" customFormat="1" x14ac:dyDescent="0.3">
      <c r="A56" s="103" t="s">
        <v>275</v>
      </c>
      <c r="B56" s="104">
        <v>2</v>
      </c>
      <c r="C56" s="103" t="s">
        <v>158</v>
      </c>
      <c r="D56" s="103" t="str">
        <f>+VLOOKUP(A56,'BOM Tanımları'!A4:E150,3,0)</f>
        <v>OPERASYON</v>
      </c>
      <c r="E56" s="106">
        <f>+VLOOKUP(A56,'BOM Tanımları'!A1:E10,4,0)</f>
        <v>0.2</v>
      </c>
      <c r="F56" s="103" t="str">
        <f>+VLOOKUP(D56,'BOM Tanımları'!C4:E150,3,0)</f>
        <v>Dakika</v>
      </c>
      <c r="G56" s="103" t="s">
        <v>345</v>
      </c>
      <c r="H56" s="103" t="s">
        <v>158</v>
      </c>
      <c r="I56" s="112">
        <v>4.1511000415110001E-2</v>
      </c>
    </row>
    <row r="57" spans="1:9" s="103" customFormat="1" x14ac:dyDescent="0.3">
      <c r="A57" s="103" t="s">
        <v>276</v>
      </c>
      <c r="B57" s="104">
        <v>2</v>
      </c>
      <c r="C57" s="103" t="s">
        <v>158</v>
      </c>
      <c r="D57" s="103" t="str">
        <f>+VLOOKUP(A57,'BOM Tanımları'!A5:E151,3,0)</f>
        <v>OPERASYON</v>
      </c>
      <c r="E57" s="106">
        <f>+VLOOKUP(A57,'BOM Tanımları'!A2:E11,4,0)</f>
        <v>0.21</v>
      </c>
      <c r="F57" s="103" t="str">
        <f>+VLOOKUP(D57,'BOM Tanımları'!C5:E151,3,0)</f>
        <v>Dakika</v>
      </c>
      <c r="G57" s="103" t="s">
        <v>345</v>
      </c>
      <c r="H57" s="103" t="s">
        <v>158</v>
      </c>
      <c r="I57" s="112">
        <v>4.7945205479452052E-2</v>
      </c>
    </row>
    <row r="58" spans="1:9" s="103" customFormat="1" x14ac:dyDescent="0.3">
      <c r="A58" s="103" t="s">
        <v>277</v>
      </c>
      <c r="B58" s="104">
        <v>2</v>
      </c>
      <c r="C58" s="103" t="s">
        <v>167</v>
      </c>
      <c r="D58" s="103" t="str">
        <f>+VLOOKUP(A58,'BOM Tanımları'!A6:E152,3,0)</f>
        <v>KİMYASAL</v>
      </c>
      <c r="E58" s="106">
        <f>+VLOOKUP(A58,'BOM Tanımları'!A3:E12,4,0)</f>
        <v>3</v>
      </c>
      <c r="F58" s="103" t="str">
        <f>+VLOOKUP(D58,'BOM Tanımları'!C6:E152,3,0)</f>
        <v>Gram</v>
      </c>
      <c r="G58" s="103" t="s">
        <v>170</v>
      </c>
      <c r="H58" s="103" t="s">
        <v>173</v>
      </c>
      <c r="I58" s="112">
        <v>6.6000000000000003E-2</v>
      </c>
    </row>
    <row r="59" spans="1:9" s="103" customFormat="1" x14ac:dyDescent="0.3">
      <c r="A59" s="103" t="s">
        <v>278</v>
      </c>
      <c r="B59" s="104">
        <v>2</v>
      </c>
      <c r="C59" s="103" t="s">
        <v>158</v>
      </c>
      <c r="D59" s="103" t="str">
        <f>+VLOOKUP(A59,'BOM Tanımları'!A7:E153,3,0)</f>
        <v>OPERASYON</v>
      </c>
      <c r="E59" s="106">
        <f>+VLOOKUP(A59,'BOM Tanımları'!A4:E13,4,0)</f>
        <v>0.26</v>
      </c>
      <c r="F59" s="103" t="str">
        <f>+VLOOKUP(D59,'BOM Tanımları'!C7:E153,3,0)</f>
        <v>Dakika</v>
      </c>
      <c r="G59" s="103" t="s">
        <v>345</v>
      </c>
      <c r="H59" s="103" t="s">
        <v>158</v>
      </c>
      <c r="I59" s="112">
        <v>4.0473225404732256E-2</v>
      </c>
    </row>
    <row r="60" spans="1:9" s="103" customFormat="1" x14ac:dyDescent="0.3">
      <c r="A60" s="103" t="s">
        <v>279</v>
      </c>
      <c r="B60" s="104">
        <v>2</v>
      </c>
      <c r="C60" s="103" t="s">
        <v>168</v>
      </c>
      <c r="D60" s="103" t="str">
        <f>+VLOOKUP(A60,'BOM Tanımları'!A8:E154,3,0)</f>
        <v>SARF</v>
      </c>
      <c r="E60" s="106">
        <f>+VLOOKUP(A60,'BOM Tanımları'!A5:E14,4,0)</f>
        <v>0.02</v>
      </c>
      <c r="F60" s="103" t="str">
        <f>+VLOOKUP(D60,'BOM Tanımları'!C8:E154,3,0)</f>
        <v>Adet</v>
      </c>
      <c r="G60" s="103" t="s">
        <v>19</v>
      </c>
      <c r="H60" s="103" t="s">
        <v>173</v>
      </c>
      <c r="I60" s="112">
        <v>5.9999999999999995E-4</v>
      </c>
    </row>
    <row r="61" spans="1:9" s="103" customFormat="1" x14ac:dyDescent="0.3">
      <c r="A61" s="103" t="s">
        <v>280</v>
      </c>
      <c r="B61" s="104">
        <v>2</v>
      </c>
      <c r="C61" s="103" t="s">
        <v>168</v>
      </c>
      <c r="D61" s="103" t="str">
        <f>+VLOOKUP(A61,'BOM Tanımları'!A9:E155,3,0)</f>
        <v>SARF</v>
      </c>
      <c r="E61" s="106">
        <f>+VLOOKUP(A61,'BOM Tanımları'!A6:E15,4,0)</f>
        <v>0.02</v>
      </c>
      <c r="F61" s="103" t="str">
        <f>+VLOOKUP(D61,'BOM Tanımları'!C9:E155,3,0)</f>
        <v>Adet</v>
      </c>
      <c r="G61" s="103" t="s">
        <v>19</v>
      </c>
      <c r="H61" s="103" t="s">
        <v>173</v>
      </c>
      <c r="I61" s="112">
        <v>1.0666666666666667E-3</v>
      </c>
    </row>
    <row r="62" spans="1:9" s="103" customFormat="1" x14ac:dyDescent="0.3">
      <c r="A62" s="103" t="s">
        <v>281</v>
      </c>
      <c r="B62" s="104">
        <v>2</v>
      </c>
      <c r="C62" s="103" t="s">
        <v>158</v>
      </c>
      <c r="D62" s="103" t="str">
        <f>+VLOOKUP(A62,'BOM Tanımları'!A10:E156,3,0)</f>
        <v>OPERASYON</v>
      </c>
      <c r="E62" s="106">
        <f>+VLOOKUP(A62,'BOM Tanımları'!A7:E16,4,0)</f>
        <v>0.2</v>
      </c>
      <c r="F62" s="103" t="str">
        <f>+VLOOKUP(D62,'BOM Tanımları'!C10:E156,3,0)</f>
        <v>Dakika</v>
      </c>
      <c r="G62" s="103" t="s">
        <v>345</v>
      </c>
      <c r="H62" s="103" t="s">
        <v>158</v>
      </c>
      <c r="I62" s="112">
        <v>2.853881278538813E-2</v>
      </c>
    </row>
    <row r="63" spans="1:9" s="103" customFormat="1" x14ac:dyDescent="0.3">
      <c r="B63" s="104"/>
      <c r="E63" s="106"/>
    </row>
    <row r="64" spans="1:9" s="103" customFormat="1" x14ac:dyDescent="0.3">
      <c r="B64" s="104"/>
      <c r="E64" s="105"/>
      <c r="G64" s="105"/>
      <c r="H64" s="122" t="s">
        <v>158</v>
      </c>
      <c r="I64" s="117">
        <f>+SUM(I62,I59,I55,I52,I51,I43,I35,I32,I29,I18,I8,I56,I57,I16)</f>
        <v>0.90103788011110431</v>
      </c>
    </row>
    <row r="65" spans="2:9" s="103" customFormat="1" x14ac:dyDescent="0.3">
      <c r="B65" s="108" t="s">
        <v>252</v>
      </c>
      <c r="C65" s="109" t="s">
        <v>253</v>
      </c>
      <c r="D65" s="108" t="s">
        <v>254</v>
      </c>
      <c r="E65" s="108" t="s">
        <v>255</v>
      </c>
      <c r="F65" s="108" t="s">
        <v>256</v>
      </c>
      <c r="G65" s="105"/>
      <c r="H65" s="122" t="s">
        <v>157</v>
      </c>
      <c r="I65" s="117">
        <f>+I2-I64</f>
        <v>3.7664063661786669</v>
      </c>
    </row>
    <row r="66" spans="2:9" s="103" customFormat="1" x14ac:dyDescent="0.3">
      <c r="B66" s="118">
        <v>618000</v>
      </c>
      <c r="C66" s="118">
        <v>5480000</v>
      </c>
      <c r="D66" s="118">
        <v>1200000</v>
      </c>
      <c r="E66" s="119">
        <f>+SUM(B66:D66)</f>
        <v>7298000</v>
      </c>
      <c r="F66" s="118">
        <v>400000</v>
      </c>
      <c r="H66" s="122" t="s">
        <v>178</v>
      </c>
      <c r="I66" s="117">
        <f>+E66/F66/$F$69</f>
        <v>0.49986301369863018</v>
      </c>
    </row>
    <row r="67" spans="2:9" s="103" customFormat="1" x14ac:dyDescent="0.3">
      <c r="G67" s="120">
        <v>0.1</v>
      </c>
      <c r="H67" s="122" t="s">
        <v>159</v>
      </c>
      <c r="I67" s="117">
        <f>+(I64+I66+I65)*G67</f>
        <v>0.51673072599884018</v>
      </c>
    </row>
    <row r="68" spans="2:9" s="103" customFormat="1" x14ac:dyDescent="0.3">
      <c r="D68" s="105"/>
      <c r="G68" s="120">
        <v>0.1</v>
      </c>
      <c r="H68" s="122" t="s">
        <v>160</v>
      </c>
      <c r="I68" s="117">
        <f>+(I64+I66+I65)*G68</f>
        <v>0.51673072599884018</v>
      </c>
    </row>
    <row r="69" spans="2:9" s="103" customFormat="1" x14ac:dyDescent="0.3">
      <c r="E69" s="116" t="s">
        <v>348</v>
      </c>
      <c r="F69" s="50">
        <v>36.5</v>
      </c>
      <c r="G69" s="120">
        <v>0.2</v>
      </c>
      <c r="H69" s="122" t="s">
        <v>161</v>
      </c>
      <c r="I69" s="117">
        <f>+SUM(I64:I68)*G69</f>
        <v>1.2401537423972167</v>
      </c>
    </row>
    <row r="70" spans="2:9" s="103" customFormat="1" ht="15.6" x14ac:dyDescent="0.3">
      <c r="B70" s="104"/>
      <c r="E70" s="105"/>
      <c r="G70" s="105"/>
      <c r="H70" s="123" t="s">
        <v>179</v>
      </c>
      <c r="I70" s="121">
        <f>+SUM(I64:I69)</f>
        <v>7.4409224543832995</v>
      </c>
    </row>
    <row r="71" spans="2:9" s="103" customFormat="1" x14ac:dyDescent="0.3"/>
  </sheetData>
  <autoFilter ref="A1:I7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Standart Ağaç</vt:lpstr>
      <vt:lpstr>Birleşik Ağaç</vt:lpstr>
      <vt:lpstr>BOM Tanımları</vt:lpstr>
      <vt:lpstr>Sabit Fiyatlar ve Dönüşümler</vt:lpstr>
      <vt:lpstr>Lot Takibi</vt:lpstr>
      <vt:lpstr>Operasyon Maliyeti</vt:lpstr>
      <vt:lpstr>Satınalma Ürün Listesi</vt:lpstr>
      <vt:lpstr>Sayfa1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Sedat OZTURK</dc:creator>
  <cp:lastModifiedBy>Sedat OZTURK</cp:lastModifiedBy>
  <dcterms:created xsi:type="dcterms:W3CDTF">2024-10-17T08:41:03Z</dcterms:created>
  <dcterms:modified xsi:type="dcterms:W3CDTF">2024-11-19T18:26:22Z</dcterms:modified>
</cp:coreProperties>
</file>