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DATA\"/>
    </mc:Choice>
  </mc:AlternateContent>
  <xr:revisionPtr revIDLastSave="0" documentId="13_ncr:1_{A7186B49-7914-463E-8B72-2619BE56D33D}" xr6:coauthVersionLast="47" xr6:coauthVersionMax="47" xr10:uidLastSave="{00000000-0000-0000-0000-000000000000}"/>
  <bookViews>
    <workbookView xWindow="-108" yWindow="-108" windowWidth="23256" windowHeight="12456" xr2:uid="{346BFFB5-50DE-4B89-9739-726E96EFFB5F}"/>
  </bookViews>
  <sheets>
    <sheet name="Assumptions" sheetId="1" r:id="rId1"/>
    <sheet name="Marketing Budget" sheetId="2" r:id="rId2"/>
    <sheet name="Financial 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E19" i="2"/>
  <c r="F19" i="2"/>
  <c r="G19" i="2"/>
  <c r="H19" i="2"/>
  <c r="I19" i="2"/>
  <c r="J19" i="2"/>
  <c r="K19" i="2"/>
  <c r="L19" i="2"/>
  <c r="M19" i="2"/>
  <c r="N19" i="2"/>
  <c r="C19" i="2"/>
  <c r="D7" i="2"/>
  <c r="E7" i="2"/>
  <c r="F7" i="2"/>
  <c r="G7" i="2"/>
  <c r="H7" i="2"/>
  <c r="I7" i="2"/>
  <c r="J7" i="2"/>
  <c r="K7" i="2"/>
  <c r="L7" i="2"/>
  <c r="M7" i="2"/>
  <c r="N7" i="2"/>
  <c r="C7" i="2"/>
  <c r="O19" i="2"/>
  <c r="O18" i="2"/>
  <c r="E18" i="2"/>
  <c r="F18" i="2" s="1"/>
  <c r="G18" i="2" s="1"/>
  <c r="H18" i="2" s="1"/>
  <c r="I18" i="2" s="1"/>
  <c r="J18" i="2" s="1"/>
  <c r="K18" i="2" s="1"/>
  <c r="L18" i="2" s="1"/>
  <c r="M18" i="2" s="1"/>
  <c r="N18" i="2" s="1"/>
  <c r="D18" i="2"/>
  <c r="D15" i="2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N4" i="2" s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C4" i="3" a="1"/>
  <c r="C4" i="3" s="1"/>
  <c r="D13" i="2"/>
  <c r="E13" i="2"/>
  <c r="F13" i="2"/>
  <c r="G13" i="2"/>
  <c r="H13" i="2"/>
  <c r="I13" i="2"/>
  <c r="J13" i="2"/>
  <c r="K13" i="2"/>
  <c r="L13" i="2"/>
  <c r="M13" i="2"/>
  <c r="N13" i="2"/>
  <c r="C13" i="2"/>
  <c r="O16" i="2"/>
  <c r="O17" i="2"/>
  <c r="D6" i="2"/>
  <c r="E6" i="2" s="1"/>
  <c r="F6" i="2" s="1"/>
  <c r="G6" i="2" s="1"/>
  <c r="H6" i="2" s="1"/>
  <c r="I6" i="2" s="1"/>
  <c r="J6" i="2" s="1"/>
  <c r="K6" i="2" s="1"/>
  <c r="L6" i="2" s="1"/>
  <c r="M6" i="2" s="1"/>
  <c r="N6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C4" i="2"/>
  <c r="C3" i="2"/>
  <c r="C8" i="2" s="1"/>
  <c r="D17" i="2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D16" i="2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C11" i="3" l="1"/>
  <c r="C15" i="3"/>
  <c r="C13" i="3"/>
  <c r="C14" i="3"/>
  <c r="C12" i="3"/>
  <c r="O15" i="2"/>
  <c r="J4" i="2"/>
  <c r="H4" i="2"/>
  <c r="F4" i="2"/>
  <c r="M4" i="2"/>
  <c r="E4" i="2"/>
  <c r="L4" i="2"/>
  <c r="D4" i="2"/>
  <c r="K4" i="2"/>
  <c r="I4" i="2"/>
  <c r="G4" i="2"/>
  <c r="D3" i="2"/>
  <c r="D8" i="2" s="1"/>
  <c r="C10" i="3"/>
  <c r="C9" i="3"/>
  <c r="C8" i="3"/>
  <c r="C7" i="3"/>
  <c r="C6" i="3"/>
  <c r="C5" i="3"/>
  <c r="E3" i="2" l="1"/>
  <c r="E8" i="2" s="1"/>
  <c r="F3" i="2" l="1"/>
  <c r="F8" i="2" s="1"/>
  <c r="G3" i="2" l="1"/>
  <c r="G8" i="2" s="1"/>
  <c r="H3" i="2" l="1"/>
  <c r="H8" i="2" s="1"/>
  <c r="I3" i="2" l="1"/>
  <c r="I8" i="2" s="1"/>
  <c r="J3" i="2" l="1"/>
  <c r="J8" i="2" s="1"/>
  <c r="K3" i="2" l="1"/>
  <c r="K8" i="2" s="1"/>
  <c r="L3" i="2" l="1"/>
  <c r="L8" i="2" s="1"/>
  <c r="M3" i="2" l="1"/>
  <c r="M8" i="2" s="1"/>
  <c r="K4" i="3" l="1" a="1"/>
  <c r="N3" i="2"/>
  <c r="O14" i="2"/>
  <c r="N8" i="2" l="1"/>
  <c r="D4" i="3" s="1" a="1"/>
  <c r="D13" i="3" s="1"/>
  <c r="E13" i="3" s="1"/>
  <c r="F13" i="3" s="1"/>
  <c r="K14" i="3"/>
  <c r="K6" i="3"/>
  <c r="K13" i="3"/>
  <c r="K5" i="3"/>
  <c r="K12" i="3"/>
  <c r="K4" i="3"/>
  <c r="K10" i="3"/>
  <c r="K11" i="3"/>
  <c r="K8" i="3"/>
  <c r="K15" i="3"/>
  <c r="K9" i="3"/>
  <c r="K7" i="3"/>
  <c r="D15" i="3" l="1"/>
  <c r="E15" i="3" s="1"/>
  <c r="F15" i="3" s="1"/>
  <c r="D6" i="3"/>
  <c r="E6" i="3" s="1"/>
  <c r="F6" i="3" s="1"/>
  <c r="D11" i="3"/>
  <c r="E11" i="3" s="1"/>
  <c r="F11" i="3" s="1"/>
  <c r="I11" i="3" s="1"/>
  <c r="D10" i="3"/>
  <c r="E10" i="3" s="1"/>
  <c r="F10" i="3" s="1"/>
  <c r="D9" i="3"/>
  <c r="E9" i="3" s="1"/>
  <c r="F9" i="3" s="1"/>
  <c r="D5" i="3"/>
  <c r="E5" i="3" s="1"/>
  <c r="F5" i="3" s="1"/>
  <c r="D8" i="3"/>
  <c r="E8" i="3" s="1"/>
  <c r="F8" i="3" s="1"/>
  <c r="D12" i="3"/>
  <c r="E12" i="3" s="1"/>
  <c r="F12" i="3" s="1"/>
  <c r="G13" i="3" s="1"/>
  <c r="H13" i="3" s="1"/>
  <c r="D14" i="3"/>
  <c r="E14" i="3" s="1"/>
  <c r="F14" i="3" s="1"/>
  <c r="D4" i="3"/>
  <c r="E4" i="3" s="1"/>
  <c r="F4" i="3" s="1"/>
  <c r="I4" i="3" s="1"/>
  <c r="D7" i="3"/>
  <c r="E7" i="3" s="1"/>
  <c r="F7" i="3" s="1"/>
  <c r="G8" i="3" s="1"/>
  <c r="G11" i="3"/>
  <c r="G14" i="3"/>
  <c r="G10" i="3"/>
  <c r="H10" i="3" s="1"/>
  <c r="G6" i="3"/>
  <c r="H8" i="3" l="1"/>
  <c r="I14" i="3"/>
  <c r="I6" i="3"/>
  <c r="G5" i="3"/>
  <c r="H5" i="3" s="1"/>
  <c r="G15" i="3"/>
  <c r="H15" i="3" s="1"/>
  <c r="H6" i="3"/>
  <c r="G7" i="3"/>
  <c r="H7" i="3" s="1"/>
  <c r="H14" i="3"/>
  <c r="I5" i="3"/>
  <c r="J5" i="3" s="1"/>
  <c r="L5" i="3" s="1"/>
  <c r="I7" i="3"/>
  <c r="G12" i="3"/>
  <c r="H12" i="3" s="1"/>
  <c r="I13" i="3"/>
  <c r="J13" i="3" s="1"/>
  <c r="L13" i="3" s="1"/>
  <c r="I8" i="3"/>
  <c r="H11" i="3"/>
  <c r="J11" i="3" s="1"/>
  <c r="L11" i="3" s="1"/>
  <c r="H4" i="3"/>
  <c r="J4" i="3" s="1"/>
  <c r="L4" i="3" s="1"/>
  <c r="G9" i="3"/>
  <c r="H9" i="3" s="1"/>
  <c r="I10" i="3"/>
  <c r="J10" i="3" s="1"/>
  <c r="L10" i="3" s="1"/>
  <c r="J14" i="3" l="1"/>
  <c r="L14" i="3" s="1"/>
  <c r="J8" i="3"/>
  <c r="L8" i="3" s="1"/>
  <c r="J6" i="3"/>
  <c r="L6" i="3" s="1"/>
  <c r="I12" i="3"/>
  <c r="J12" i="3" s="1"/>
  <c r="L12" i="3" s="1"/>
  <c r="I15" i="3"/>
  <c r="J15" i="3" s="1"/>
  <c r="L15" i="3" s="1"/>
  <c r="J7" i="3"/>
  <c r="L7" i="3" s="1"/>
  <c r="I9" i="3"/>
  <c r="J9" i="3" s="1"/>
  <c r="L9" i="3" s="1"/>
</calcChain>
</file>

<file path=xl/sharedStrings.xml><?xml version="1.0" encoding="utf-8"?>
<sst xmlns="http://schemas.openxmlformats.org/spreadsheetml/2006/main" count="65" uniqueCount="50">
  <si>
    <t xml:space="preserve">   SE-STORE</t>
  </si>
  <si>
    <t>Assumptions</t>
  </si>
  <si>
    <t>Sr</t>
  </si>
  <si>
    <t>Assumption</t>
  </si>
  <si>
    <t>Value</t>
  </si>
  <si>
    <t>Unit</t>
  </si>
  <si>
    <t>How many people will make an account on my store or add to CART</t>
  </si>
  <si>
    <t>How many add to CART will convert into purchase</t>
  </si>
  <si>
    <t>Google Ads CPC</t>
  </si>
  <si>
    <t>Instagram Ads CPC</t>
  </si>
  <si>
    <t>%</t>
  </si>
  <si>
    <t>Rs</t>
  </si>
  <si>
    <t>Average Order Amount</t>
  </si>
  <si>
    <t>Source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</si>
  <si>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</si>
  <si>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</si>
  <si>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</si>
  <si>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</si>
  <si>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</si>
  <si>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</si>
  <si>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</si>
  <si>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</si>
  <si>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</si>
  <si>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</si>
  <si>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</si>
  <si>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</si>
  <si>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Google CPC</t>
  </si>
  <si>
    <t>Instagram Ads</t>
  </si>
  <si>
    <t>SEO</t>
  </si>
  <si>
    <t>Direct</t>
  </si>
  <si>
    <t>Referals</t>
  </si>
  <si>
    <t>Visitor/Source</t>
  </si>
  <si>
    <t>SEO Growth Rate</t>
  </si>
  <si>
    <t>Direct Word of mouth Growth Rate</t>
  </si>
  <si>
    <t>Total</t>
  </si>
  <si>
    <t>Month</t>
  </si>
  <si>
    <t>Visitors</t>
  </si>
  <si>
    <t>Transacting Users</t>
  </si>
  <si>
    <t>Revenue</t>
  </si>
  <si>
    <t>Converted Users</t>
  </si>
  <si>
    <t>Budget Growth for marketing per month</t>
  </si>
  <si>
    <t>Repeat Customers(T)</t>
  </si>
  <si>
    <t>MoM returning users Transacting</t>
  </si>
  <si>
    <t>Gross Profit</t>
  </si>
  <si>
    <t>SE-STORE BUSINESS PLAN</t>
  </si>
  <si>
    <t>Referrals (per new account)</t>
  </si>
  <si>
    <t>cost of goods sold (COGS)</t>
  </si>
  <si>
    <t>Cost Of Goods Sold (COGS)</t>
  </si>
  <si>
    <t>SG&amp;A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</si>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</sst>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_ [$₹-439]* #,##0_ ;_ [$₹-439]* \-#,##0_ ;_ [$₹-439]* &quot;-&quot;??_ ;_ @_ "/>
    <numFmt numFmtId="166" formatCode="[$₹-4009]\ #,##0"/>
    <numFmt numFmtId="167" formatCode="[$₹-447]#,##0"/>
    <numFmt numFmtId="173" formatCode="_ [$₹-446]\ * #,##0_ ;_ [$₹-446]\ * \-#,##0_ ;_ [$₹-446]\ * &quot;-&quot;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1" fontId="0" fillId="0" borderId="1" xfId="0" applyNumberFormat="1" applyBorder="1"/>
    <xf numFmtId="166" fontId="0" fillId="0" borderId="1" xfId="0" applyNumberFormat="1" applyBorder="1"/>
    <xf numFmtId="0" fontId="6" fillId="2" borderId="1" xfId="0" applyFont="1" applyFill="1" applyBorder="1"/>
    <xf numFmtId="167" fontId="0" fillId="0" borderId="1" xfId="0" applyNumberFormat="1" applyBorder="1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0" fillId="6" borderId="1" xfId="0" applyFill="1" applyBorder="1"/>
    <xf numFmtId="0" fontId="4" fillId="6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165" fontId="0" fillId="0" borderId="1" xfId="0" applyNumberFormat="1" applyBorder="1"/>
    <xf numFmtId="164" fontId="0" fillId="4" borderId="1" xfId="1" applyNumberFormat="1" applyFont="1" applyFill="1" applyBorder="1"/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Fill="1" applyBorder="1"/>
    <xf numFmtId="0" fontId="7" fillId="0" borderId="7" xfId="0" applyFont="1" applyFill="1" applyBorder="1"/>
    <xf numFmtId="0" fontId="0" fillId="0" borderId="1" xfId="0" applyFill="1" applyBorder="1"/>
    <xf numFmtId="0" fontId="7" fillId="0" borderId="1" xfId="0" applyFont="1" applyFill="1" applyBorder="1"/>
    <xf numFmtId="1" fontId="0" fillId="4" borderId="1" xfId="0" applyNumberFormat="1" applyFill="1" applyBorder="1"/>
    <xf numFmtId="173" fontId="0" fillId="4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1715-8E31-4C39-AB83-09D296893169}">
  <sheetPr>
    <tabColor theme="5"/>
  </sheetPr>
  <dimension ref="B2:E17"/>
  <sheetViews>
    <sheetView tabSelected="1" workbookViewId="0">
      <selection activeCell="I9" sqref="I9"/>
    </sheetView>
  </sheetViews>
  <sheetFormatPr defaultRowHeight="14.4" x14ac:dyDescent="0.3"/>
  <cols>
    <col min="1" max="1" width="19.5546875" customWidth="1"/>
    <col min="2" max="2" width="20.5546875" customWidth="1"/>
    <col min="3" max="3" width="35.88671875" customWidth="1"/>
    <col min="4" max="4" width="17.33203125" customWidth="1"/>
  </cols>
  <sheetData>
    <row r="2" spans="2:5" ht="28.8" x14ac:dyDescent="0.55000000000000004">
      <c r="B2" s="17" t="s">
        <v>0</v>
      </c>
      <c r="C2" s="18"/>
      <c r="D2" s="18"/>
      <c r="E2" s="19"/>
    </row>
    <row r="3" spans="2:5" x14ac:dyDescent="0.3">
      <c r="B3" s="1"/>
      <c r="C3" s="1"/>
      <c r="D3" s="1"/>
      <c r="E3" s="1"/>
    </row>
    <row r="4" spans="2:5" ht="18" x14ac:dyDescent="0.35">
      <c r="B4" s="11"/>
      <c r="C4" s="12" t="s">
        <v>1</v>
      </c>
      <c r="D4" s="11"/>
      <c r="E4" s="11"/>
    </row>
    <row r="5" spans="2:5" x14ac:dyDescent="0.3">
      <c r="B5" s="1"/>
      <c r="C5" s="1"/>
      <c r="D5" s="1"/>
      <c r="E5" s="1"/>
    </row>
    <row r="6" spans="2:5" x14ac:dyDescent="0.3">
      <c r="B6" s="2" t="s">
        <v>2</v>
      </c>
      <c r="C6" s="2" t="s">
        <v>3</v>
      </c>
      <c r="D6" s="2" t="s">
        <v>4</v>
      </c>
      <c r="E6" s="2" t="s">
        <v>5</v>
      </c>
    </row>
    <row r="7" spans="2:5" ht="28.8" x14ac:dyDescent="0.3">
      <c r="B7" s="1">
        <v>1</v>
      </c>
      <c r="C7" s="3" t="s">
        <v>6</v>
      </c>
      <c r="D7" s="4">
        <v>10</v>
      </c>
      <c r="E7" s="1" t="s">
        <v>10</v>
      </c>
    </row>
    <row r="8" spans="2:5" ht="28.8" x14ac:dyDescent="0.3">
      <c r="B8" s="1">
        <v>2</v>
      </c>
      <c r="C8" s="3" t="s">
        <v>7</v>
      </c>
      <c r="D8" s="4">
        <v>20</v>
      </c>
      <c r="E8" s="1" t="s">
        <v>10</v>
      </c>
    </row>
    <row r="9" spans="2:5" x14ac:dyDescent="0.3">
      <c r="B9" s="1">
        <v>3</v>
      </c>
      <c r="C9" s="1" t="s">
        <v>8</v>
      </c>
      <c r="D9" s="4">
        <v>3</v>
      </c>
      <c r="E9" s="1" t="s">
        <v>11</v>
      </c>
    </row>
    <row r="10" spans="2:5" x14ac:dyDescent="0.3">
      <c r="B10" s="1">
        <v>4</v>
      </c>
      <c r="C10" s="1" t="s">
        <v>9</v>
      </c>
      <c r="D10" s="4">
        <v>2.5</v>
      </c>
      <c r="E10" s="1" t="s">
        <v>11</v>
      </c>
    </row>
    <row r="11" spans="2:5" x14ac:dyDescent="0.3">
      <c r="B11" s="1">
        <v>5</v>
      </c>
      <c r="C11" s="1" t="s">
        <v>12</v>
      </c>
      <c r="D11" s="4">
        <v>450</v>
      </c>
      <c r="E11" s="1" t="s">
        <v>11</v>
      </c>
    </row>
    <row r="12" spans="2:5" x14ac:dyDescent="0.3">
      <c r="B12" s="1">
        <v>6</v>
      </c>
      <c r="C12" s="1" t="s">
        <v>32</v>
      </c>
      <c r="D12" s="4">
        <v>50</v>
      </c>
      <c r="E12" s="1" t="s">
        <v>10</v>
      </c>
    </row>
    <row r="13" spans="2:5" x14ac:dyDescent="0.3">
      <c r="B13" s="1">
        <v>7</v>
      </c>
      <c r="C13" s="1" t="s">
        <v>33</v>
      </c>
      <c r="D13" s="4">
        <v>40</v>
      </c>
      <c r="E13" s="1" t="s">
        <v>10</v>
      </c>
    </row>
    <row r="14" spans="2:5" x14ac:dyDescent="0.3">
      <c r="B14" s="1">
        <v>8</v>
      </c>
      <c r="C14" s="1" t="s">
        <v>40</v>
      </c>
      <c r="D14" s="4">
        <v>11</v>
      </c>
      <c r="E14" s="1" t="s">
        <v>10</v>
      </c>
    </row>
    <row r="15" spans="2:5" x14ac:dyDescent="0.3">
      <c r="B15" s="1">
        <v>9</v>
      </c>
      <c r="C15" s="1" t="s">
        <v>42</v>
      </c>
      <c r="D15" s="4">
        <v>20</v>
      </c>
      <c r="E15" s="1" t="s">
        <v>10</v>
      </c>
    </row>
    <row r="16" spans="2:5" x14ac:dyDescent="0.3">
      <c r="B16" s="24">
        <v>10</v>
      </c>
      <c r="C16" s="24" t="s">
        <v>45</v>
      </c>
      <c r="D16" s="25">
        <v>25</v>
      </c>
      <c r="E16" s="24" t="s">
        <v>11</v>
      </c>
    </row>
    <row r="17" spans="2:5" x14ac:dyDescent="0.3">
      <c r="B17" s="22">
        <v>11</v>
      </c>
      <c r="C17" s="22" t="s">
        <v>46</v>
      </c>
      <c r="D17" s="23">
        <v>150</v>
      </c>
      <c r="E17" s="22" t="s">
        <v>11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DF13-D3C9-4C35-B74C-7ED4855DC0D8}">
  <dimension ref="B2:O19"/>
  <sheetViews>
    <sheetView workbookViewId="0">
      <selection activeCell="J25" sqref="J25"/>
    </sheetView>
  </sheetViews>
  <sheetFormatPr defaultRowHeight="14.4" x14ac:dyDescent="0.3"/>
  <cols>
    <col min="2" max="2" width="16.109375" customWidth="1"/>
    <col min="3" max="14" width="11.88671875" bestFit="1" customWidth="1"/>
    <col min="15" max="15" width="13.44140625" customWidth="1"/>
  </cols>
  <sheetData>
    <row r="2" spans="2:15" ht="15.6" x14ac:dyDescent="0.3">
      <c r="B2" s="7" t="s">
        <v>31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</row>
    <row r="3" spans="2:15" x14ac:dyDescent="0.3">
      <c r="B3" s="1" t="s">
        <v>26</v>
      </c>
      <c r="C3" s="5">
        <f>C14/Assumptions!$D$9</f>
        <v>16666.666666666668</v>
      </c>
      <c r="D3" s="5">
        <f>D14/Assumptions!$D$9</f>
        <v>18500</v>
      </c>
      <c r="E3" s="5">
        <f>E14/Assumptions!$D$9</f>
        <v>20535</v>
      </c>
      <c r="F3" s="5">
        <f>F14/Assumptions!$D$9</f>
        <v>22793.850000000002</v>
      </c>
      <c r="G3" s="5">
        <f>G14/Assumptions!$D$9</f>
        <v>25301.173500000001</v>
      </c>
      <c r="H3" s="5">
        <f>H14/Assumptions!$D$9</f>
        <v>28084.302584999998</v>
      </c>
      <c r="I3" s="5">
        <f>I14/Assumptions!$D$9</f>
        <v>31173.575869349996</v>
      </c>
      <c r="J3" s="5">
        <f>J14/Assumptions!$D$9</f>
        <v>34602.669214978494</v>
      </c>
      <c r="K3" s="5">
        <f>K14/Assumptions!$D$9</f>
        <v>38408.962828626129</v>
      </c>
      <c r="L3" s="5">
        <f>L14/Assumptions!$D$9</f>
        <v>42633.948739774998</v>
      </c>
      <c r="M3" s="5">
        <f>M14/Assumptions!$D$9</f>
        <v>47323.683101150244</v>
      </c>
      <c r="N3" s="5">
        <f>N14/Assumptions!$D$9</f>
        <v>52529.28824227678</v>
      </c>
    </row>
    <row r="4" spans="2:15" x14ac:dyDescent="0.3">
      <c r="B4" s="1" t="s">
        <v>27</v>
      </c>
      <c r="C4" s="5">
        <f>C15/Assumptions!$D$10</f>
        <v>18000</v>
      </c>
      <c r="D4" s="5">
        <f>D15/Assumptions!$D$10</f>
        <v>19980</v>
      </c>
      <c r="E4" s="5">
        <f>E15/Assumptions!$D$10</f>
        <v>22177.8</v>
      </c>
      <c r="F4" s="5">
        <f>F15/Assumptions!$D$10</f>
        <v>24617.358</v>
      </c>
      <c r="G4" s="5">
        <f>G15/Assumptions!$D$10</f>
        <v>27325.267379999998</v>
      </c>
      <c r="H4" s="5">
        <f>H15/Assumptions!$D$10</f>
        <v>30331.046791799999</v>
      </c>
      <c r="I4" s="5">
        <f>I15/Assumptions!$D$10</f>
        <v>33667.461938898006</v>
      </c>
      <c r="J4" s="5">
        <f>J15/Assumptions!$D$10</f>
        <v>37370.882752176782</v>
      </c>
      <c r="K4" s="5">
        <f>K15/Assumptions!$D$10</f>
        <v>41481.679854916227</v>
      </c>
      <c r="L4" s="5">
        <f>L15/Assumptions!$D$10</f>
        <v>46044.664638957016</v>
      </c>
      <c r="M4" s="5">
        <f>M15/Assumptions!$D$10</f>
        <v>51109.577749242286</v>
      </c>
      <c r="N4" s="5">
        <f>N15/Assumptions!$D$10</f>
        <v>56731.631301658941</v>
      </c>
    </row>
    <row r="5" spans="2:15" x14ac:dyDescent="0.3">
      <c r="B5" s="1" t="s">
        <v>28</v>
      </c>
      <c r="C5" s="4">
        <v>100</v>
      </c>
      <c r="D5" s="5">
        <f>C5+C5*Assumptions!$D$12/100</f>
        <v>150</v>
      </c>
      <c r="E5" s="5">
        <f>D5+D5*Assumptions!$D$12/100</f>
        <v>225</v>
      </c>
      <c r="F5" s="5">
        <f>E5+E5*Assumptions!$D$12/100</f>
        <v>337.5</v>
      </c>
      <c r="G5" s="5">
        <f>F5+F5*Assumptions!$D$12/100</f>
        <v>506.25</v>
      </c>
      <c r="H5" s="5">
        <f>G5+G5*Assumptions!$D$12/100</f>
        <v>759.375</v>
      </c>
      <c r="I5" s="5">
        <f>H5+H5*Assumptions!$D$12/100</f>
        <v>1139.0625</v>
      </c>
      <c r="J5" s="5">
        <f>I5+I5*Assumptions!$D$12/100</f>
        <v>1708.59375</v>
      </c>
      <c r="K5" s="5">
        <f>J5+J5*Assumptions!$D$12/100</f>
        <v>2562.890625</v>
      </c>
      <c r="L5" s="5">
        <f>K5+K5*Assumptions!$D$12/100</f>
        <v>3844.3359375</v>
      </c>
      <c r="M5" s="5">
        <f>L5+L5*Assumptions!$D$12/100</f>
        <v>5766.50390625</v>
      </c>
      <c r="N5" s="5">
        <f>M5+M5*Assumptions!$D$12/100</f>
        <v>8649.755859375</v>
      </c>
    </row>
    <row r="6" spans="2:15" x14ac:dyDescent="0.3">
      <c r="B6" s="1" t="s">
        <v>29</v>
      </c>
      <c r="C6" s="4">
        <v>100</v>
      </c>
      <c r="D6" s="5">
        <f>C6+C6*Assumptions!$D$13/100</f>
        <v>140</v>
      </c>
      <c r="E6" s="5">
        <f>D6+D6*Assumptions!$D$13/100</f>
        <v>196</v>
      </c>
      <c r="F6" s="5">
        <f>E6+E6*Assumptions!$D$13/100</f>
        <v>274.39999999999998</v>
      </c>
      <c r="G6" s="5">
        <f>F6+F6*Assumptions!$D$13/100</f>
        <v>384.15999999999997</v>
      </c>
      <c r="H6" s="5">
        <f>G6+G6*Assumptions!$D$13/100</f>
        <v>537.82399999999996</v>
      </c>
      <c r="I6" s="5">
        <f>H6+H6*Assumptions!$D$13/100</f>
        <v>752.95359999999994</v>
      </c>
      <c r="J6" s="5">
        <f>I6+I6*Assumptions!$D$13/100</f>
        <v>1054.1350399999999</v>
      </c>
      <c r="K6" s="5">
        <f>J6+J6*Assumptions!$D$13/100</f>
        <v>1475.7890559999998</v>
      </c>
      <c r="L6" s="5">
        <f>K6+K6*Assumptions!$D$13/100</f>
        <v>2066.1046784</v>
      </c>
      <c r="M6" s="5">
        <f>L6+L6*Assumptions!$D$13/100</f>
        <v>2892.5465497599998</v>
      </c>
      <c r="N6" s="5">
        <f>M6+M6*Assumptions!$D$13/100</f>
        <v>4049.5651696639998</v>
      </c>
    </row>
    <row r="7" spans="2:15" x14ac:dyDescent="0.3">
      <c r="B7" s="1" t="s">
        <v>30</v>
      </c>
      <c r="C7" s="5">
        <f>C18/Assumptions!$D$16</f>
        <v>1000</v>
      </c>
      <c r="D7" s="5">
        <f>D18/Assumptions!$D$16</f>
        <v>1110</v>
      </c>
      <c r="E7" s="5">
        <f>E18/Assumptions!$D$16</f>
        <v>1232.0999999999999</v>
      </c>
      <c r="F7" s="5">
        <f>F18/Assumptions!$D$16</f>
        <v>1367.6310000000001</v>
      </c>
      <c r="G7" s="5">
        <f>G18/Assumptions!$D$16</f>
        <v>1518.07041</v>
      </c>
      <c r="H7" s="5">
        <f>H18/Assumptions!$D$16</f>
        <v>1685.0581550999998</v>
      </c>
      <c r="I7" s="5">
        <f>I18/Assumptions!$D$16</f>
        <v>1870.4145521609998</v>
      </c>
      <c r="J7" s="5">
        <f>J18/Assumptions!$D$16</f>
        <v>2076.1601528987098</v>
      </c>
      <c r="K7" s="5">
        <f>K18/Assumptions!$D$16</f>
        <v>2304.5377697175677</v>
      </c>
      <c r="L7" s="5">
        <f>L18/Assumptions!$D$16</f>
        <v>2558.0369243865002</v>
      </c>
      <c r="M7" s="5">
        <f>M18/Assumptions!$D$16</f>
        <v>2839.4209860690148</v>
      </c>
      <c r="N7" s="5">
        <f>N18/Assumptions!$D$16</f>
        <v>3151.7572945366064</v>
      </c>
    </row>
    <row r="8" spans="2:15" x14ac:dyDescent="0.3">
      <c r="B8" s="2" t="s">
        <v>34</v>
      </c>
      <c r="C8" s="5">
        <f>SUM(C3:C7)</f>
        <v>35866.666666666672</v>
      </c>
      <c r="D8" s="5">
        <f t="shared" ref="D8:N8" si="0">SUM(D3:D7)</f>
        <v>39880</v>
      </c>
      <c r="E8" s="5">
        <f t="shared" si="0"/>
        <v>44365.9</v>
      </c>
      <c r="F8" s="5">
        <f t="shared" si="0"/>
        <v>49390.739000000001</v>
      </c>
      <c r="G8" s="5">
        <f t="shared" si="0"/>
        <v>55034.921289999998</v>
      </c>
      <c r="H8" s="5">
        <f t="shared" si="0"/>
        <v>61397.606531899997</v>
      </c>
      <c r="I8" s="5">
        <f t="shared" si="0"/>
        <v>68603.468460409</v>
      </c>
      <c r="J8" s="5">
        <f t="shared" si="0"/>
        <v>76812.440910053978</v>
      </c>
      <c r="K8" s="5">
        <f t="shared" si="0"/>
        <v>86233.860134259929</v>
      </c>
      <c r="L8" s="5">
        <f t="shared" si="0"/>
        <v>97147.090919018519</v>
      </c>
      <c r="M8" s="5">
        <f t="shared" si="0"/>
        <v>109931.73229247154</v>
      </c>
      <c r="N8" s="5">
        <f t="shared" si="0"/>
        <v>125111.99786751132</v>
      </c>
    </row>
    <row r="13" spans="2:15" ht="15.6" x14ac:dyDescent="0.3">
      <c r="B13" s="7" t="s">
        <v>13</v>
      </c>
      <c r="C13" s="7" t="str">
        <f>C2</f>
        <v>Jan</v>
      </c>
      <c r="D13" s="7" t="str">
        <f t="shared" ref="D13:N13" si="1">D2</f>
        <v>Feb</v>
      </c>
      <c r="E13" s="7" t="str">
        <f t="shared" si="1"/>
        <v>Mar</v>
      </c>
      <c r="F13" s="7" t="str">
        <f t="shared" si="1"/>
        <v>Apr</v>
      </c>
      <c r="G13" s="7" t="str">
        <f t="shared" si="1"/>
        <v>May</v>
      </c>
      <c r="H13" s="7" t="str">
        <f t="shared" si="1"/>
        <v>Jun</v>
      </c>
      <c r="I13" s="7" t="str">
        <f t="shared" si="1"/>
        <v>Jul</v>
      </c>
      <c r="J13" s="7" t="str">
        <f t="shared" si="1"/>
        <v>Aug</v>
      </c>
      <c r="K13" s="7" t="str">
        <f t="shared" si="1"/>
        <v>Sep</v>
      </c>
      <c r="L13" s="7" t="str">
        <f t="shared" si="1"/>
        <v>Oct</v>
      </c>
      <c r="M13" s="7" t="str">
        <f t="shared" si="1"/>
        <v>Nov</v>
      </c>
      <c r="N13" s="7" t="str">
        <f t="shared" si="1"/>
        <v>Dec</v>
      </c>
    </row>
    <row r="14" spans="2:15" x14ac:dyDescent="0.3">
      <c r="B14" s="1" t="s">
        <v>26</v>
      </c>
      <c r="C14" s="4">
        <v>50000</v>
      </c>
      <c r="D14" s="5">
        <f>C14+C14*Assumptions!$D$14/100</f>
        <v>55500</v>
      </c>
      <c r="E14" s="5">
        <f>D14+D14*Assumptions!$D$14/100</f>
        <v>61605</v>
      </c>
      <c r="F14" s="5">
        <f>E14+E14*Assumptions!$D$14/100</f>
        <v>68381.55</v>
      </c>
      <c r="G14" s="5">
        <f>F14+F14*Assumptions!$D$14/100</f>
        <v>75903.520499999999</v>
      </c>
      <c r="H14" s="5">
        <f>G14+G14*Assumptions!$D$14/100</f>
        <v>84252.907754999993</v>
      </c>
      <c r="I14" s="5">
        <f>H14+H14*Assumptions!$D$14/100</f>
        <v>93520.727608049987</v>
      </c>
      <c r="J14" s="5">
        <f>I14+I14*Assumptions!$D$14/100</f>
        <v>103808.00764493548</v>
      </c>
      <c r="K14" s="5">
        <f>J14+J14*Assumptions!$D$14/100</f>
        <v>115226.88848587839</v>
      </c>
      <c r="L14" s="5">
        <f>K14+K14*Assumptions!$D$14/100</f>
        <v>127901.846219325</v>
      </c>
      <c r="M14" s="5">
        <f>L14+L14*Assumptions!$D$14/100</f>
        <v>141971.04930345074</v>
      </c>
      <c r="N14" s="5">
        <f>M14+M14*Assumptions!$D$14/100</f>
        <v>157587.86472683033</v>
      </c>
      <c r="O14" s="16">
        <f>SUM(C14:N14)</f>
        <v>1135659.3622434698</v>
      </c>
    </row>
    <row r="15" spans="2:15" x14ac:dyDescent="0.3">
      <c r="B15" s="1" t="s">
        <v>27</v>
      </c>
      <c r="C15" s="4">
        <v>45000</v>
      </c>
      <c r="D15" s="5">
        <f>C15+C15*Assumptions!$D$14/100</f>
        <v>49950</v>
      </c>
      <c r="E15" s="5">
        <f>D15+D15*Assumptions!$D$14/100</f>
        <v>55444.5</v>
      </c>
      <c r="F15" s="5">
        <f>E15+E15*Assumptions!$D$14/100</f>
        <v>61543.395000000004</v>
      </c>
      <c r="G15" s="5">
        <f>F15+F15*Assumptions!$D$14/100</f>
        <v>68313.168449999997</v>
      </c>
      <c r="H15" s="5">
        <f>G15+G15*Assumptions!$D$14/100</f>
        <v>75827.616979500002</v>
      </c>
      <c r="I15" s="5">
        <f>H15+H15*Assumptions!$D$14/100</f>
        <v>84168.654847245009</v>
      </c>
      <c r="J15" s="5">
        <f>I15+I15*Assumptions!$D$14/100</f>
        <v>93427.206880441954</v>
      </c>
      <c r="K15" s="5">
        <f>J15+J15*Assumptions!$D$14/100</f>
        <v>103704.19963729057</v>
      </c>
      <c r="L15" s="5">
        <f>K15+K15*Assumptions!$D$14/100</f>
        <v>115111.66159739254</v>
      </c>
      <c r="M15" s="5">
        <f>L15+L15*Assumptions!$D$14/100</f>
        <v>127773.94437310571</v>
      </c>
      <c r="N15" s="5">
        <f>M15+M15*Assumptions!$D$14/100</f>
        <v>141829.07825414735</v>
      </c>
      <c r="O15" s="16">
        <f t="shared" ref="O15:O17" si="2">SUM(C15:N15)</f>
        <v>1022093.4260191232</v>
      </c>
    </row>
    <row r="16" spans="2:15" x14ac:dyDescent="0.3">
      <c r="B16" s="13" t="s">
        <v>28</v>
      </c>
      <c r="C16" s="14">
        <v>35000</v>
      </c>
      <c r="D16" s="13">
        <f>C16</f>
        <v>35000</v>
      </c>
      <c r="E16" s="13">
        <f>D16</f>
        <v>35000</v>
      </c>
      <c r="F16" s="13">
        <f t="shared" ref="F16:N16" si="3">E16</f>
        <v>35000</v>
      </c>
      <c r="G16" s="13">
        <f t="shared" si="3"/>
        <v>35000</v>
      </c>
      <c r="H16" s="13">
        <f t="shared" si="3"/>
        <v>35000</v>
      </c>
      <c r="I16" s="13">
        <f t="shared" si="3"/>
        <v>35000</v>
      </c>
      <c r="J16" s="13">
        <f t="shared" si="3"/>
        <v>35000</v>
      </c>
      <c r="K16" s="13">
        <f t="shared" si="3"/>
        <v>35000</v>
      </c>
      <c r="L16" s="13">
        <f t="shared" si="3"/>
        <v>35000</v>
      </c>
      <c r="M16" s="13">
        <f t="shared" si="3"/>
        <v>35000</v>
      </c>
      <c r="N16" s="13">
        <f t="shared" si="3"/>
        <v>35000</v>
      </c>
      <c r="O16" s="16">
        <f t="shared" si="2"/>
        <v>420000</v>
      </c>
    </row>
    <row r="17" spans="2:15" x14ac:dyDescent="0.3">
      <c r="B17" s="13" t="s">
        <v>29</v>
      </c>
      <c r="C17" s="14">
        <v>35000</v>
      </c>
      <c r="D17" s="13">
        <f>C17</f>
        <v>35000</v>
      </c>
      <c r="E17" s="13">
        <f>D17</f>
        <v>35000</v>
      </c>
      <c r="F17" s="13">
        <f t="shared" ref="F17:N17" si="4">E17</f>
        <v>35000</v>
      </c>
      <c r="G17" s="13">
        <f t="shared" si="4"/>
        <v>35000</v>
      </c>
      <c r="H17" s="13">
        <f t="shared" si="4"/>
        <v>35000</v>
      </c>
      <c r="I17" s="13">
        <f t="shared" si="4"/>
        <v>35000</v>
      </c>
      <c r="J17" s="13">
        <f t="shared" si="4"/>
        <v>35000</v>
      </c>
      <c r="K17" s="13">
        <f t="shared" si="4"/>
        <v>35000</v>
      </c>
      <c r="L17" s="13">
        <f t="shared" si="4"/>
        <v>35000</v>
      </c>
      <c r="M17" s="13">
        <f t="shared" si="4"/>
        <v>35000</v>
      </c>
      <c r="N17" s="13">
        <f t="shared" si="4"/>
        <v>35000</v>
      </c>
      <c r="O17" s="16">
        <f t="shared" si="2"/>
        <v>420000</v>
      </c>
    </row>
    <row r="18" spans="2:15" x14ac:dyDescent="0.3">
      <c r="B18" s="1" t="s">
        <v>30</v>
      </c>
      <c r="C18" s="4">
        <v>25000</v>
      </c>
      <c r="D18" s="5">
        <f>C18+C18*Assumptions!$D$14/100</f>
        <v>27750</v>
      </c>
      <c r="E18" s="5">
        <f>D18+D18*Assumptions!$D$14/100</f>
        <v>30802.5</v>
      </c>
      <c r="F18" s="5">
        <f>E18+E18*Assumptions!$D$14/100</f>
        <v>34190.775000000001</v>
      </c>
      <c r="G18" s="5">
        <f>F18+F18*Assumptions!$D$14/100</f>
        <v>37951.760249999999</v>
      </c>
      <c r="H18" s="5">
        <f>G18+G18*Assumptions!$D$14/100</f>
        <v>42126.453877499996</v>
      </c>
      <c r="I18" s="5">
        <f>H18+H18*Assumptions!$D$14/100</f>
        <v>46760.363804024993</v>
      </c>
      <c r="J18" s="5">
        <f>I18+I18*Assumptions!$D$14/100</f>
        <v>51904.003822467741</v>
      </c>
      <c r="K18" s="5">
        <f>J18+J18*Assumptions!$D$14/100</f>
        <v>57613.444242939193</v>
      </c>
      <c r="L18" s="5">
        <f>K18+K18*Assumptions!$D$14/100</f>
        <v>63950.923109662501</v>
      </c>
      <c r="M18" s="5">
        <f>L18+L18*Assumptions!$D$14/100</f>
        <v>70985.524651725369</v>
      </c>
      <c r="N18" s="5">
        <f>M18+M18*Assumptions!$D$14/100</f>
        <v>78793.932363415166</v>
      </c>
      <c r="O18" s="26">
        <f>SUM(C18:N18)</f>
        <v>567829.6811217349</v>
      </c>
    </row>
    <row r="19" spans="2:15" x14ac:dyDescent="0.3">
      <c r="B19" s="2" t="s">
        <v>34</v>
      </c>
      <c r="C19" s="15">
        <f>SUM(C14:C18)</f>
        <v>190000</v>
      </c>
      <c r="D19" s="15">
        <f t="shared" ref="D19:N19" si="5">SUM(D14:D18)</f>
        <v>203200</v>
      </c>
      <c r="E19" s="15">
        <f t="shared" si="5"/>
        <v>217852</v>
      </c>
      <c r="F19" s="15">
        <f t="shared" si="5"/>
        <v>234115.72</v>
      </c>
      <c r="G19" s="15">
        <f t="shared" si="5"/>
        <v>252168.44919999997</v>
      </c>
      <c r="H19" s="15">
        <f t="shared" si="5"/>
        <v>272206.97861200001</v>
      </c>
      <c r="I19" s="15">
        <f t="shared" si="5"/>
        <v>294449.74625932</v>
      </c>
      <c r="J19" s="15">
        <f t="shared" si="5"/>
        <v>319139.21834784519</v>
      </c>
      <c r="K19" s="15">
        <f t="shared" si="5"/>
        <v>346544.53236610815</v>
      </c>
      <c r="L19" s="15">
        <f t="shared" si="5"/>
        <v>376964.43092638004</v>
      </c>
      <c r="M19" s="15">
        <f t="shared" si="5"/>
        <v>410730.51832828182</v>
      </c>
      <c r="N19" s="15">
        <f t="shared" si="5"/>
        <v>448210.87534439284</v>
      </c>
      <c r="O19" s="27">
        <f>SUM(O14:O18)</f>
        <v>3565582.469384328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D7D9-1845-4E89-BE19-CF6C460F5B4E}">
  <sheetPr>
    <tabColor theme="9"/>
  </sheetPr>
  <dimension ref="C1:L15"/>
  <sheetViews>
    <sheetView workbookViewId="0">
      <selection activeCell="J21" sqref="J21"/>
    </sheetView>
  </sheetViews>
  <sheetFormatPr defaultRowHeight="14.4" x14ac:dyDescent="0.3"/>
  <cols>
    <col min="3" max="3" width="13.44140625" customWidth="1"/>
    <col min="4" max="4" width="12.6640625" customWidth="1"/>
    <col min="5" max="5" width="16.5546875" customWidth="1"/>
    <col min="6" max="6" width="13.109375" customWidth="1"/>
    <col min="7" max="7" width="13.6640625" customWidth="1"/>
    <col min="8" max="8" width="12.44140625" customWidth="1"/>
    <col min="9" max="9" width="15.109375" customWidth="1"/>
    <col min="10" max="12" width="11.109375" customWidth="1"/>
  </cols>
  <sheetData>
    <row r="1" spans="3:12" x14ac:dyDescent="0.3">
      <c r="C1" s="20" t="s">
        <v>44</v>
      </c>
      <c r="D1" s="21"/>
      <c r="E1" s="21"/>
      <c r="F1" s="21"/>
      <c r="G1" s="21"/>
      <c r="H1" s="21"/>
      <c r="I1" s="21"/>
      <c r="J1" s="21"/>
      <c r="K1" s="21"/>
      <c r="L1" s="21"/>
    </row>
    <row r="2" spans="3:12" x14ac:dyDescent="0.3"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3:12" ht="31.2" x14ac:dyDescent="0.3">
      <c r="C3" s="7" t="s">
        <v>35</v>
      </c>
      <c r="D3" s="7" t="s">
        <v>36</v>
      </c>
      <c r="E3" s="7" t="s">
        <v>39</v>
      </c>
      <c r="F3" s="9" t="s">
        <v>37</v>
      </c>
      <c r="G3" s="9" t="s">
        <v>41</v>
      </c>
      <c r="H3" s="7" t="s">
        <v>38</v>
      </c>
      <c r="I3" s="9" t="s">
        <v>47</v>
      </c>
      <c r="J3" s="10" t="s">
        <v>43</v>
      </c>
      <c r="K3" s="7" t="s">
        <v>48</v>
      </c>
      <c r="L3" s="10" t="s">
        <v>49</v>
      </c>
    </row>
    <row r="4" spans="3:12" x14ac:dyDescent="0.3">
      <c r="C4" s="1" t="str">
        <f t="array" ref="C4:C15">TRANSPOSE('Marketing Budget'!C2:N2)</f>
        <v>Jan</v>
      </c>
      <c r="D4" s="5">
        <f t="array" ref="D4:D15">TRANSPOSE('Marketing Budget'!C8:N8)</f>
        <v>35866.666666666672</v>
      </c>
      <c r="E4" s="5">
        <f>D4*Assumptions!$D$7/100</f>
        <v>3586.6666666666674</v>
      </c>
      <c r="F4" s="5">
        <f>E4*Assumptions!$D$8/100</f>
        <v>717.33333333333348</v>
      </c>
      <c r="G4" s="5">
        <v>0</v>
      </c>
      <c r="H4" s="6">
        <f>(F4+G4)*Assumptions!$D$11</f>
        <v>322800.00000000006</v>
      </c>
      <c r="I4" s="6">
        <f>(F4+G4)*Assumptions!$D$17</f>
        <v>107600.00000000003</v>
      </c>
      <c r="J4" s="6">
        <f>H4-I4</f>
        <v>215200.00000000003</v>
      </c>
      <c r="K4" s="8">
        <f t="array" ref="K4:K15">TRANSPOSE('Marketing Budget'!C19:N19)</f>
        <v>190000</v>
      </c>
      <c r="L4" s="6">
        <f>J4-K4</f>
        <v>25200.000000000029</v>
      </c>
    </row>
    <row r="5" spans="3:12" x14ac:dyDescent="0.3">
      <c r="C5" s="1" t="str">
        <v>Feb</v>
      </c>
      <c r="D5" s="5">
        <v>39880</v>
      </c>
      <c r="E5" s="5">
        <f>D5*Assumptions!$D$7/100</f>
        <v>3988</v>
      </c>
      <c r="F5" s="5">
        <f>E5*Assumptions!$D$8/100</f>
        <v>797.6</v>
      </c>
      <c r="G5" s="5">
        <f>F4*Assumptions!$D$15/100</f>
        <v>143.4666666666667</v>
      </c>
      <c r="H5" s="6">
        <f>(F5+G5)*Assumptions!$D$11</f>
        <v>423480</v>
      </c>
      <c r="I5" s="6">
        <f>(F5+G5)*Assumptions!$D$17</f>
        <v>141160</v>
      </c>
      <c r="J5" s="6">
        <f t="shared" ref="J5:J15" si="0">H5-I5</f>
        <v>282320</v>
      </c>
      <c r="K5" s="8">
        <v>203200</v>
      </c>
      <c r="L5" s="6">
        <f>J5-K5</f>
        <v>79120</v>
      </c>
    </row>
    <row r="6" spans="3:12" x14ac:dyDescent="0.3">
      <c r="C6" s="1" t="str">
        <v>Mar</v>
      </c>
      <c r="D6" s="5">
        <v>44365.9</v>
      </c>
      <c r="E6" s="5">
        <f>D6*Assumptions!$D$7/100</f>
        <v>4436.59</v>
      </c>
      <c r="F6" s="5">
        <f>E6*Assumptions!$D$8/100</f>
        <v>887.31799999999998</v>
      </c>
      <c r="G6" s="5">
        <f>F5*Assumptions!$D$15/100</f>
        <v>159.52000000000001</v>
      </c>
      <c r="H6" s="6">
        <f>(F6+G6)*Assumptions!$D$11</f>
        <v>471077.1</v>
      </c>
      <c r="I6" s="6">
        <f>(F6+G6)*Assumptions!$D$17</f>
        <v>157025.69999999998</v>
      </c>
      <c r="J6" s="6">
        <f t="shared" si="0"/>
        <v>314051.40000000002</v>
      </c>
      <c r="K6" s="8">
        <v>217852</v>
      </c>
      <c r="L6" s="6">
        <f t="shared" ref="L5:L15" si="1">J6-K6</f>
        <v>96199.400000000023</v>
      </c>
    </row>
    <row r="7" spans="3:12" x14ac:dyDescent="0.3">
      <c r="C7" s="1" t="str">
        <v>Apr</v>
      </c>
      <c r="D7" s="5">
        <v>49390.739000000001</v>
      </c>
      <c r="E7" s="5">
        <f>D7*Assumptions!$D$7/100</f>
        <v>4939.0739000000003</v>
      </c>
      <c r="F7" s="5">
        <f>E7*Assumptions!$D$8/100</f>
        <v>987.81478000000004</v>
      </c>
      <c r="G7" s="5">
        <f>F6*Assumptions!$D$15/100</f>
        <v>177.46360000000001</v>
      </c>
      <c r="H7" s="6">
        <f>(F7+G7)*Assumptions!$D$11</f>
        <v>524375.27099999995</v>
      </c>
      <c r="I7" s="6">
        <f>(F7+G7)*Assumptions!$D$17</f>
        <v>174791.75699999998</v>
      </c>
      <c r="J7" s="6">
        <f t="shared" si="0"/>
        <v>349583.51399999997</v>
      </c>
      <c r="K7" s="8">
        <v>234115.72</v>
      </c>
      <c r="L7" s="6">
        <f t="shared" si="1"/>
        <v>115467.79399999997</v>
      </c>
    </row>
    <row r="8" spans="3:12" x14ac:dyDescent="0.3">
      <c r="C8" s="1" t="str">
        <v>May</v>
      </c>
      <c r="D8" s="5">
        <v>55034.921289999998</v>
      </c>
      <c r="E8" s="5">
        <f>D8*Assumptions!$D$7/100</f>
        <v>5503.4921289999993</v>
      </c>
      <c r="F8" s="5">
        <f>E8*Assumptions!$D$8/100</f>
        <v>1100.6984257999998</v>
      </c>
      <c r="G8" s="5">
        <f>F7*Assumptions!$D$15/100</f>
        <v>197.56295600000001</v>
      </c>
      <c r="H8" s="6">
        <f>(F8+G8)*Assumptions!$D$11</f>
        <v>584217.62180999992</v>
      </c>
      <c r="I8" s="6">
        <f>(F8+G8)*Assumptions!$D$17</f>
        <v>194739.20726999996</v>
      </c>
      <c r="J8" s="6">
        <f t="shared" si="0"/>
        <v>389478.41453999997</v>
      </c>
      <c r="K8" s="8">
        <v>252168.44919999997</v>
      </c>
      <c r="L8" s="6">
        <f t="shared" si="1"/>
        <v>137309.96534</v>
      </c>
    </row>
    <row r="9" spans="3:12" x14ac:dyDescent="0.3">
      <c r="C9" s="1" t="str">
        <v>Jun</v>
      </c>
      <c r="D9" s="5">
        <v>61397.606531899997</v>
      </c>
      <c r="E9" s="5">
        <f>D9*Assumptions!$D$7/100</f>
        <v>6139.7606531899992</v>
      </c>
      <c r="F9" s="5">
        <f>E9*Assumptions!$D$8/100</f>
        <v>1227.9521306379997</v>
      </c>
      <c r="G9" s="5">
        <f>F8*Assumptions!$D$15/100</f>
        <v>220.13968515999994</v>
      </c>
      <c r="H9" s="6">
        <f>(F9+G9)*Assumptions!$D$11</f>
        <v>651641.31710909994</v>
      </c>
      <c r="I9" s="6">
        <f>(F9+G9)*Assumptions!$D$17</f>
        <v>217213.77236969996</v>
      </c>
      <c r="J9" s="6">
        <f t="shared" si="0"/>
        <v>434427.54473939998</v>
      </c>
      <c r="K9" s="8">
        <v>272206.97861200001</v>
      </c>
      <c r="L9" s="6">
        <f t="shared" si="1"/>
        <v>162220.56612739997</v>
      </c>
    </row>
    <row r="10" spans="3:12" x14ac:dyDescent="0.3">
      <c r="C10" s="1" t="str">
        <v>Jul</v>
      </c>
      <c r="D10" s="5">
        <v>68603.468460409</v>
      </c>
      <c r="E10" s="5">
        <f>D10*Assumptions!$D$7/100</f>
        <v>6860.3468460408994</v>
      </c>
      <c r="F10" s="5">
        <f>E10*Assumptions!$D$8/100</f>
        <v>1372.06936920818</v>
      </c>
      <c r="G10" s="5">
        <f>F9*Assumptions!$D$15/100</f>
        <v>245.59042612759993</v>
      </c>
      <c r="H10" s="6">
        <f>(F10+G10)*Assumptions!$D$11</f>
        <v>727946.90790110105</v>
      </c>
      <c r="I10" s="6">
        <f>(F10+G10)*Assumptions!$D$17</f>
        <v>242648.969300367</v>
      </c>
      <c r="J10" s="6">
        <f t="shared" si="0"/>
        <v>485297.93860073405</v>
      </c>
      <c r="K10" s="8">
        <v>294449.74625932</v>
      </c>
      <c r="L10" s="6">
        <f t="shared" si="1"/>
        <v>190848.19234141405</v>
      </c>
    </row>
    <row r="11" spans="3:12" x14ac:dyDescent="0.3">
      <c r="C11" s="1" t="str">
        <v>Aug</v>
      </c>
      <c r="D11" s="5">
        <v>76812.440910053978</v>
      </c>
      <c r="E11" s="5">
        <f>D11*Assumptions!$D$7/100</f>
        <v>7681.2440910053974</v>
      </c>
      <c r="F11" s="5">
        <f>E11*Assumptions!$D$8/100</f>
        <v>1536.2488182010795</v>
      </c>
      <c r="G11" s="5">
        <f>F10*Assumptions!$D$15/100</f>
        <v>274.41387384163602</v>
      </c>
      <c r="H11" s="6">
        <f>(F11+G11)*Assumptions!$D$11</f>
        <v>814798.21141922206</v>
      </c>
      <c r="I11" s="6">
        <f>(F11+G11)*Assumptions!$D$17</f>
        <v>271599.40380640735</v>
      </c>
      <c r="J11" s="6">
        <f t="shared" si="0"/>
        <v>543198.80761281471</v>
      </c>
      <c r="K11" s="8">
        <v>319139.21834784519</v>
      </c>
      <c r="L11" s="6">
        <f t="shared" si="1"/>
        <v>224059.58926496952</v>
      </c>
    </row>
    <row r="12" spans="3:12" x14ac:dyDescent="0.3">
      <c r="C12" s="1" t="str">
        <v>Sep</v>
      </c>
      <c r="D12" s="5">
        <v>86233.860134259929</v>
      </c>
      <c r="E12" s="5">
        <f>D12*Assumptions!$D$7/100</f>
        <v>8623.3860134259921</v>
      </c>
      <c r="F12" s="5">
        <f>E12*Assumptions!$D$8/100</f>
        <v>1724.6772026851984</v>
      </c>
      <c r="G12" s="5">
        <f>F11*Assumptions!$D$15/100</f>
        <v>307.24976364021592</v>
      </c>
      <c r="H12" s="6">
        <f>(F12+G12)*Assumptions!$D$11</f>
        <v>914367.13484643644</v>
      </c>
      <c r="I12" s="6">
        <f>(F12+G12)*Assumptions!$D$17</f>
        <v>304789.04494881211</v>
      </c>
      <c r="J12" s="6">
        <f t="shared" si="0"/>
        <v>609578.08989762433</v>
      </c>
      <c r="K12" s="8">
        <v>346544.53236610815</v>
      </c>
      <c r="L12" s="6">
        <f t="shared" si="1"/>
        <v>263033.55753151618</v>
      </c>
    </row>
    <row r="13" spans="3:12" x14ac:dyDescent="0.3">
      <c r="C13" s="1" t="str">
        <v>Oct</v>
      </c>
      <c r="D13" s="5">
        <v>97147.090919018519</v>
      </c>
      <c r="E13" s="5">
        <f>D13*Assumptions!$D$7/100</f>
        <v>9714.7090919018519</v>
      </c>
      <c r="F13" s="5">
        <f>E13*Assumptions!$D$8/100</f>
        <v>1942.9418183803705</v>
      </c>
      <c r="G13" s="5">
        <f>F12*Assumptions!$D$15/100</f>
        <v>344.93544053703971</v>
      </c>
      <c r="H13" s="6">
        <f>(F13+G13)*Assumptions!$D$11</f>
        <v>1029544.7665128345</v>
      </c>
      <c r="I13" s="6">
        <f>(F13+G13)*Assumptions!$D$17</f>
        <v>343181.58883761149</v>
      </c>
      <c r="J13" s="6">
        <f t="shared" si="0"/>
        <v>686363.17767522298</v>
      </c>
      <c r="K13" s="8">
        <v>376964.43092638004</v>
      </c>
      <c r="L13" s="6">
        <f t="shared" si="1"/>
        <v>309398.74674884294</v>
      </c>
    </row>
    <row r="14" spans="3:12" x14ac:dyDescent="0.3">
      <c r="C14" s="1" t="str">
        <v>Nov</v>
      </c>
      <c r="D14" s="5">
        <v>109931.73229247154</v>
      </c>
      <c r="E14" s="5">
        <f>D14*Assumptions!$D$7/100</f>
        <v>10993.173229247155</v>
      </c>
      <c r="F14" s="5">
        <f>E14*Assumptions!$D$8/100</f>
        <v>2198.6346458494313</v>
      </c>
      <c r="G14" s="5">
        <f>F13*Assumptions!$D$15/100</f>
        <v>388.5883636760741</v>
      </c>
      <c r="H14" s="6">
        <f>(F14+G14)*Assumptions!$D$11</f>
        <v>1164250.3542864774</v>
      </c>
      <c r="I14" s="6">
        <f>(F14+G14)*Assumptions!$D$17</f>
        <v>388083.45142882579</v>
      </c>
      <c r="J14" s="6">
        <f t="shared" si="0"/>
        <v>776166.9028576517</v>
      </c>
      <c r="K14" s="8">
        <v>410730.51832828182</v>
      </c>
      <c r="L14" s="6">
        <f t="shared" si="1"/>
        <v>365436.38452936988</v>
      </c>
    </row>
    <row r="15" spans="3:12" x14ac:dyDescent="0.3">
      <c r="C15" s="1" t="str">
        <v>Dec</v>
      </c>
      <c r="D15" s="5">
        <v>125111.99786751132</v>
      </c>
      <c r="E15" s="5">
        <f>D15*Assumptions!$D$7/100</f>
        <v>12511.199786751133</v>
      </c>
      <c r="F15" s="5">
        <f>E15*Assumptions!$D$8/100</f>
        <v>2502.2399573502266</v>
      </c>
      <c r="G15" s="5">
        <f>F14*Assumptions!$D$15/100</f>
        <v>439.72692916988626</v>
      </c>
      <c r="H15" s="6">
        <f>(F15+G15)*Assumptions!$D$11</f>
        <v>1323885.0989340509</v>
      </c>
      <c r="I15" s="6">
        <f>(F15+G15)*Assumptions!$D$17</f>
        <v>441295.03297801694</v>
      </c>
      <c r="J15" s="6">
        <f t="shared" si="0"/>
        <v>882590.065956034</v>
      </c>
      <c r="K15" s="8">
        <v>448210.87534439284</v>
      </c>
      <c r="L15" s="6">
        <f t="shared" si="1"/>
        <v>434379.19061164116</v>
      </c>
    </row>
  </sheetData>
  <mergeCells count="1">
    <mergeCell ref="C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Marketing Budget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SHARMA</dc:creator>
  <cp:lastModifiedBy>SAHIL SHARMA</cp:lastModifiedBy>
  <dcterms:created xsi:type="dcterms:W3CDTF">2025-06-13T13:34:06Z</dcterms:created>
  <dcterms:modified xsi:type="dcterms:W3CDTF">2025-06-15T07:35:43Z</dcterms:modified>
</cp:coreProperties>
</file>