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1280" yWindow="460" windowWidth="20280" windowHeight="16840" tabRatio="500"/>
  </bookViews>
  <sheets>
    <sheet name="Sheet1" sheetId="1" r:id="rId1"/>
  </sheets>
  <definedNames>
    <definedName name="ABCdrug">Sheet1!$F$41</definedName>
    <definedName name="ABCsol">Sheet1!$F$42</definedName>
    <definedName name="CL">Sheet1!$F$4</definedName>
    <definedName name="eps">Sheet1!$F$46</definedName>
    <definedName name="k12D">Sheet1!$F$11</definedName>
    <definedName name="k13D">Sheet1!$F$47</definedName>
    <definedName name="k13DS">Sheet1!$F$49</definedName>
    <definedName name="k13S">Sheet1!$F$48</definedName>
    <definedName name="k21D">Sheet1!$F$12</definedName>
    <definedName name="Kd">Sheet1!$F$16</definedName>
    <definedName name="keD">Sheet1!$F$5</definedName>
    <definedName name="keT3_">Sheet1!$F$39</definedName>
    <definedName name="koff">Sheet1!$F$16</definedName>
    <definedName name="kshed">Sheet1!$F$31</definedName>
    <definedName name="Npercell">Sheet1!$F$25</definedName>
    <definedName name="P">Sheet1!$F$43</definedName>
    <definedName name="Q">Sheet1!$F$6</definedName>
    <definedName name="Rcap">Sheet1!$F$44</definedName>
    <definedName name="Rho">Sheet1!$F$26</definedName>
    <definedName name="Rkrogh">Sheet1!$F$45</definedName>
    <definedName name="T30_">Sheet1!$F$28</definedName>
    <definedName name="Tfrac">Sheet1!$F$27</definedName>
    <definedName name="Vc">Sheet1!$F$7</definedName>
    <definedName name="VcDS">Sheet1!$F$10</definedName>
    <definedName name="VcS">Sheet1!$F$9</definedName>
    <definedName name="Vp">Sheet1!$F$8</definedName>
    <definedName name="Vtum">Sheet1!$F$33</definedName>
    <definedName name="VtumDS">Sheet1!$F$35</definedName>
    <definedName name="VtumS">Sheet1!$F$34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8" i="1"/>
  <c r="F39" i="1"/>
  <c r="F40" i="1"/>
  <c r="F17" i="1"/>
  <c r="F19" i="1"/>
  <c r="F16" i="1"/>
  <c r="F18" i="1"/>
  <c r="F43" i="1"/>
  <c r="F47" i="1"/>
  <c r="F50" i="1"/>
  <c r="F5" i="1"/>
  <c r="F11" i="1"/>
  <c r="F12" i="1"/>
  <c r="F20" i="1"/>
</calcChain>
</file>

<file path=xl/sharedStrings.xml><?xml version="1.0" encoding="utf-8"?>
<sst xmlns="http://schemas.openxmlformats.org/spreadsheetml/2006/main" count="321" uniqueCount="133">
  <si>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</si>
  <si>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</si>
  <si>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</si>
  <si>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</si>
  <si>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</si>
  <si>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</si>
  <si>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</si>
  <si>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</si>
  <si>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</si>
  <si>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</si>
  <si>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</si>
  <si>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</si>
  <si>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</si>
  <si>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</si>
  <si>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</si>
  <si>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</si>
  <si>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</si>
  <si>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</si>
  <si>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</si>
  <si>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</si>
  <si>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</si>
  <si>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</si>
  <si>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</si>
  <si>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</si>
  <si>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</si>
  <si>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</si>
  <si>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</si>
  <si>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</si>
  <si>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</si>
  <si>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</si>
  <si>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</si>
  <si>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</si>
  <si>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</si>
  <si>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</si>
  <si>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</si>
  <si>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</si>
  <si>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</si>
  <si>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</si>
  <si>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Comment or Reference</t>
  </si>
  <si>
    <t>Detail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</si>
  <si>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</si>
  <si>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</si>
  <si>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</si>
  <si>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</si>
  <si>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</si>
  <si>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</si>
  <si>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</si>
  <si>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</si>
  <si>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</si>
  <si>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</si>
  <si>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Fit_Calc_Zero</t>
  </si>
  <si>
    <t>calc</t>
  </si>
  <si>
    <t>literature</t>
  </si>
  <si>
    <t>TMDD-Shedding</t>
  </si>
  <si>
    <t>guess</t>
  </si>
  <si>
    <t>ABCisf</t>
  </si>
  <si>
    <t>ABCisfD</t>
  </si>
  <si>
    <t>ABCisfS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</si>
  <si>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</si>
  <si>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</si>
  <si>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</si>
  <si>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</si>
  <si>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</si>
  <si>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</si>
  <si>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</si>
  <si>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</si>
  <si>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</si>
  <si>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</si>
  <si>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</si>
  <si>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</si>
  <si>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</si>
  <si>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</si>
  <si>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</si>
  <si>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</si>
  <si>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</si>
  <si>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</si>
  <si>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</si>
  <si>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</si>
  <si>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</si>
  <si>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</si>
  <si>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</si>
  <si>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</si>
  <si>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</si>
  <si>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</si>
  <si>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</si>
  <si>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</si>
  <si>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</si>
  <si>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</si>
  <si>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</si>
  <si>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</si>
  <si>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</si>
  <si>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</si>
  <si>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</si>
  <si>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</si>
  <si>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</si>
  <si>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</si>
  <si>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NA</t>
  </si>
  <si>
    <t>Cilliers16</t>
  </si>
  <si>
    <t>Initial Concentration</t>
  </si>
  <si>
    <t>fixed</t>
  </si>
  <si>
    <t>Cilliers16 - 2*P*Rcap/Rkrogh^2</t>
  </si>
  <si>
    <t>P</t>
  </si>
  <si>
    <t>Rcap</t>
  </si>
  <si>
    <t>Rkrogh</t>
  </si>
  <si>
    <t>um</t>
  </si>
  <si>
    <t>um/d</t>
  </si>
  <si>
    <t>eps</t>
  </si>
  <si>
    <t>equal to k13D</t>
  </si>
  <si>
    <t>ksynT1</t>
  </si>
  <si>
    <t>T30</t>
  </si>
  <si>
    <t>ksynT3</t>
  </si>
  <si>
    <t>kshedT3</t>
  </si>
  <si>
    <t>kshedDT3</t>
  </si>
  <si>
    <t>keT3</t>
  </si>
  <si>
    <t>keDT3</t>
  </si>
  <si>
    <t>Membrane-Bound Target</t>
  </si>
  <si>
    <t>MWD</t>
  </si>
  <si>
    <t>MWT</t>
  </si>
  <si>
    <t>google search</t>
  </si>
  <si>
    <t>Ahamadi17</t>
  </si>
  <si>
    <t>Lindauer17</t>
  </si>
  <si>
    <t>calculated</t>
  </si>
  <si>
    <t>Num Target per Cell</t>
  </si>
  <si>
    <t>Npercell</t>
  </si>
  <si>
    <t>Lindauer17 - assumed</t>
  </si>
  <si>
    <t>Lindauer17 - assumed same as in mice</t>
  </si>
  <si>
    <t>Cell Density in Tumor</t>
  </si>
  <si>
    <t>T cell fraction in Tumor</t>
  </si>
  <si>
    <t>rho</t>
  </si>
  <si>
    <t>cells/L</t>
  </si>
  <si>
    <t>Thurber12</t>
  </si>
  <si>
    <t>TFrac</t>
  </si>
  <si>
    <t>Internal data -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</si>
</sst>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E24" sqref="E24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8.66406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43</v>
      </c>
      <c r="C1" s="9" t="s">
        <v>68</v>
      </c>
      <c r="D1" s="9" t="s">
        <v>58</v>
      </c>
      <c r="E1" s="1" t="s">
        <v>0</v>
      </c>
      <c r="F1" s="6" t="s">
        <v>6</v>
      </c>
      <c r="G1" s="1" t="s">
        <v>1</v>
      </c>
      <c r="H1" s="1" t="s">
        <v>50</v>
      </c>
      <c r="I1" s="2" t="s">
        <v>38</v>
      </c>
      <c r="J1" s="1" t="s">
        <v>39</v>
      </c>
    </row>
    <row r="2" spans="1:10" s="13" customFormat="1" x14ac:dyDescent="0.2">
      <c r="A2" s="11">
        <v>1</v>
      </c>
      <c r="B2" s="11" t="s">
        <v>44</v>
      </c>
      <c r="C2" s="11" t="s">
        <v>69</v>
      </c>
      <c r="D2" s="11" t="s">
        <v>59</v>
      </c>
      <c r="E2" s="4" t="s">
        <v>5</v>
      </c>
      <c r="F2" s="7">
        <v>0</v>
      </c>
      <c r="G2" s="4" t="s">
        <v>3</v>
      </c>
      <c r="H2" s="4">
        <v>0</v>
      </c>
      <c r="I2" s="12"/>
    </row>
    <row r="3" spans="1:10" s="13" customFormat="1" x14ac:dyDescent="0.2">
      <c r="A3" s="11">
        <v>2</v>
      </c>
      <c r="B3" s="11" t="s">
        <v>44</v>
      </c>
      <c r="C3" s="11" t="s">
        <v>69</v>
      </c>
      <c r="D3" s="11" t="s">
        <v>60</v>
      </c>
      <c r="E3" s="4" t="s">
        <v>7</v>
      </c>
      <c r="F3" s="7">
        <v>0</v>
      </c>
      <c r="G3" s="4" t="s">
        <v>4</v>
      </c>
      <c r="H3" s="4">
        <v>0</v>
      </c>
      <c r="I3" s="12"/>
    </row>
    <row r="4" spans="1:10" x14ac:dyDescent="0.2">
      <c r="A4" s="11">
        <v>3</v>
      </c>
      <c r="B4" s="9" t="s">
        <v>44</v>
      </c>
      <c r="C4" s="9" t="s">
        <v>69</v>
      </c>
      <c r="D4" s="9" t="s">
        <v>61</v>
      </c>
      <c r="E4" s="1" t="s">
        <v>40</v>
      </c>
      <c r="F4" s="6">
        <v>0.22</v>
      </c>
      <c r="G4" s="1" t="s">
        <v>41</v>
      </c>
      <c r="H4" s="1" t="s">
        <v>52</v>
      </c>
      <c r="I4" s="14" t="s">
        <v>119</v>
      </c>
    </row>
    <row r="5" spans="1:10" x14ac:dyDescent="0.2">
      <c r="A5" s="11">
        <v>4</v>
      </c>
      <c r="B5" s="9" t="s">
        <v>44</v>
      </c>
      <c r="C5" s="9" t="s">
        <v>69</v>
      </c>
      <c r="D5" s="9" t="s">
        <v>70</v>
      </c>
      <c r="E5" s="4" t="s">
        <v>13</v>
      </c>
      <c r="F5" s="7">
        <f>CL/Vc</f>
        <v>6.3218390804597707E-2</v>
      </c>
      <c r="G5" s="4" t="s">
        <v>4</v>
      </c>
      <c r="H5" s="4" t="s">
        <v>51</v>
      </c>
      <c r="I5" s="12"/>
    </row>
    <row r="6" spans="1:10" s="17" customFormat="1" x14ac:dyDescent="0.2">
      <c r="A6" s="11">
        <v>5</v>
      </c>
      <c r="B6" s="15" t="s">
        <v>44</v>
      </c>
      <c r="C6" s="15" t="s">
        <v>69</v>
      </c>
      <c r="D6" s="15" t="s">
        <v>62</v>
      </c>
      <c r="E6" s="5" t="s">
        <v>42</v>
      </c>
      <c r="F6" s="6">
        <v>0.79500000000000004</v>
      </c>
      <c r="G6" s="5" t="s">
        <v>41</v>
      </c>
      <c r="H6" s="5" t="s">
        <v>52</v>
      </c>
      <c r="I6" s="14" t="s">
        <v>119</v>
      </c>
    </row>
    <row r="7" spans="1:10" x14ac:dyDescent="0.2">
      <c r="A7" s="11">
        <v>6</v>
      </c>
      <c r="B7" s="9" t="s">
        <v>44</v>
      </c>
      <c r="C7" s="9" t="s">
        <v>69</v>
      </c>
      <c r="D7" s="9" t="s">
        <v>63</v>
      </c>
      <c r="E7" s="1" t="s">
        <v>21</v>
      </c>
      <c r="F7" s="14">
        <v>3.48</v>
      </c>
      <c r="G7" s="1" t="s">
        <v>2</v>
      </c>
      <c r="H7" s="1" t="s">
        <v>52</v>
      </c>
      <c r="I7" s="14" t="s">
        <v>119</v>
      </c>
    </row>
    <row r="8" spans="1:10" x14ac:dyDescent="0.2">
      <c r="A8" s="11">
        <v>7</v>
      </c>
      <c r="B8" s="9" t="s">
        <v>44</v>
      </c>
      <c r="C8" s="9" t="s">
        <v>69</v>
      </c>
      <c r="D8" s="9" t="s">
        <v>64</v>
      </c>
      <c r="E8" s="1" t="s">
        <v>22</v>
      </c>
      <c r="F8" s="6">
        <v>4.0599999999999996</v>
      </c>
      <c r="G8" s="1" t="s">
        <v>2</v>
      </c>
      <c r="H8" s="1" t="s">
        <v>52</v>
      </c>
      <c r="I8" s="14" t="s">
        <v>119</v>
      </c>
    </row>
    <row r="9" spans="1:10" x14ac:dyDescent="0.2">
      <c r="A9" s="11">
        <v>8</v>
      </c>
      <c r="B9" s="11" t="s">
        <v>44</v>
      </c>
      <c r="C9" s="11" t="s">
        <v>71</v>
      </c>
      <c r="D9" s="11" t="s">
        <v>65</v>
      </c>
      <c r="E9" s="4" t="s">
        <v>24</v>
      </c>
      <c r="F9" s="7" t="s">
        <v>96</v>
      </c>
      <c r="G9" s="4" t="s">
        <v>2</v>
      </c>
      <c r="H9" s="4" t="s">
        <v>51</v>
      </c>
      <c r="I9" s="12"/>
    </row>
    <row r="10" spans="1:10" x14ac:dyDescent="0.2">
      <c r="A10" s="11">
        <v>9</v>
      </c>
      <c r="B10" s="11" t="s">
        <v>44</v>
      </c>
      <c r="C10" s="11" t="s">
        <v>72</v>
      </c>
      <c r="D10" s="11" t="s">
        <v>66</v>
      </c>
      <c r="E10" s="4" t="s">
        <v>26</v>
      </c>
      <c r="F10" s="7" t="s">
        <v>96</v>
      </c>
      <c r="G10" s="4" t="s">
        <v>2</v>
      </c>
      <c r="H10" s="4" t="s">
        <v>51</v>
      </c>
      <c r="I10" s="12"/>
    </row>
    <row r="11" spans="1:10" s="13" customFormat="1" x14ac:dyDescent="0.2">
      <c r="A11" s="11">
        <v>10</v>
      </c>
      <c r="B11" s="11" t="s">
        <v>44</v>
      </c>
      <c r="C11" s="11" t="s">
        <v>69</v>
      </c>
      <c r="D11" s="11" t="s">
        <v>67</v>
      </c>
      <c r="E11" s="4" t="s">
        <v>9</v>
      </c>
      <c r="F11" s="7">
        <f>Q/Vc</f>
        <v>0.22844827586206898</v>
      </c>
      <c r="G11" s="4" t="s">
        <v>4</v>
      </c>
      <c r="H11" s="4" t="s">
        <v>51</v>
      </c>
      <c r="I11" s="12"/>
    </row>
    <row r="12" spans="1:10" s="13" customFormat="1" x14ac:dyDescent="0.2">
      <c r="A12" s="11">
        <v>11</v>
      </c>
      <c r="B12" s="11" t="s">
        <v>44</v>
      </c>
      <c r="C12" s="11" t="s">
        <v>69</v>
      </c>
      <c r="D12" s="11" t="s">
        <v>73</v>
      </c>
      <c r="E12" s="4" t="s">
        <v>10</v>
      </c>
      <c r="F12" s="7">
        <f>Q/Vp</f>
        <v>0.19581280788177344</v>
      </c>
      <c r="G12" s="4" t="s">
        <v>4</v>
      </c>
      <c r="H12" s="4" t="s">
        <v>51</v>
      </c>
      <c r="I12" s="12"/>
    </row>
    <row r="13" spans="1:10" s="17" customFormat="1" x14ac:dyDescent="0.2">
      <c r="A13" s="15"/>
      <c r="B13" s="15"/>
      <c r="C13" s="15" t="s">
        <v>69</v>
      </c>
      <c r="D13" s="15" t="s">
        <v>93</v>
      </c>
      <c r="E13" s="5" t="s">
        <v>116</v>
      </c>
      <c r="F13" s="6">
        <v>146</v>
      </c>
      <c r="G13" s="5" t="s">
        <v>95</v>
      </c>
      <c r="H13" s="5" t="s">
        <v>52</v>
      </c>
      <c r="I13" s="16" t="s">
        <v>118</v>
      </c>
    </row>
    <row r="14" spans="1:10" s="17" customFormat="1" x14ac:dyDescent="0.2">
      <c r="A14" s="15"/>
      <c r="B14" s="15"/>
      <c r="C14" s="15" t="s">
        <v>115</v>
      </c>
      <c r="D14" s="15" t="s">
        <v>93</v>
      </c>
      <c r="E14" s="5" t="s">
        <v>117</v>
      </c>
      <c r="F14" s="6">
        <v>32</v>
      </c>
      <c r="G14" s="5" t="s">
        <v>95</v>
      </c>
      <c r="H14" s="5" t="s">
        <v>52</v>
      </c>
      <c r="I14" s="16" t="s">
        <v>118</v>
      </c>
    </row>
    <row r="15" spans="1:10" s="17" customFormat="1" x14ac:dyDescent="0.2">
      <c r="A15" s="15"/>
      <c r="B15" s="15" t="s">
        <v>46</v>
      </c>
      <c r="C15" s="15" t="s">
        <v>71</v>
      </c>
      <c r="D15" s="15" t="s">
        <v>93</v>
      </c>
      <c r="E15" s="5" t="s">
        <v>94</v>
      </c>
      <c r="F15" s="6" t="s">
        <v>96</v>
      </c>
      <c r="G15" s="5" t="s">
        <v>95</v>
      </c>
      <c r="H15" s="5"/>
      <c r="I15" s="16"/>
    </row>
    <row r="16" spans="1:10" s="17" customFormat="1" x14ac:dyDescent="0.2">
      <c r="A16" s="11">
        <v>12</v>
      </c>
      <c r="B16" s="11" t="s">
        <v>46</v>
      </c>
      <c r="C16" s="11" t="s">
        <v>74</v>
      </c>
      <c r="D16" s="11" t="s">
        <v>75</v>
      </c>
      <c r="E16" s="4" t="s">
        <v>47</v>
      </c>
      <c r="F16" s="7">
        <f>F17/F19</f>
        <v>4.7058823529411764E-2</v>
      </c>
      <c r="G16" s="4" t="s">
        <v>48</v>
      </c>
      <c r="H16" s="4" t="s">
        <v>51</v>
      </c>
      <c r="I16" s="12" t="s">
        <v>120</v>
      </c>
    </row>
    <row r="17" spans="1:9" s="17" customFormat="1" x14ac:dyDescent="0.2">
      <c r="A17" s="11">
        <v>13</v>
      </c>
      <c r="B17" s="15" t="s">
        <v>46</v>
      </c>
      <c r="C17" s="15" t="s">
        <v>74</v>
      </c>
      <c r="D17" s="15" t="s">
        <v>76</v>
      </c>
      <c r="E17" s="5" t="s">
        <v>16</v>
      </c>
      <c r="F17" s="6">
        <f>0.016*24</f>
        <v>0.38400000000000001</v>
      </c>
      <c r="G17" s="5" t="s">
        <v>4</v>
      </c>
      <c r="H17" s="5" t="s">
        <v>52</v>
      </c>
      <c r="I17" s="16" t="s">
        <v>120</v>
      </c>
    </row>
    <row r="18" spans="1:9" s="13" customFormat="1" x14ac:dyDescent="0.2">
      <c r="A18" s="11">
        <v>14</v>
      </c>
      <c r="B18" s="11" t="s">
        <v>46</v>
      </c>
      <c r="C18" s="11" t="s">
        <v>74</v>
      </c>
      <c r="D18" s="11" t="s">
        <v>76</v>
      </c>
      <c r="E18" s="4" t="s">
        <v>18</v>
      </c>
      <c r="F18" s="7">
        <f>F17</f>
        <v>0.38400000000000001</v>
      </c>
      <c r="G18" s="4" t="s">
        <v>4</v>
      </c>
      <c r="H18" s="4" t="s">
        <v>51</v>
      </c>
      <c r="I18" s="16" t="s">
        <v>120</v>
      </c>
    </row>
    <row r="19" spans="1:9" s="17" customFormat="1" x14ac:dyDescent="0.2">
      <c r="A19" s="15">
        <v>15</v>
      </c>
      <c r="B19" s="15" t="s">
        <v>46</v>
      </c>
      <c r="C19" s="15" t="s">
        <v>74</v>
      </c>
      <c r="D19" s="15" t="s">
        <v>77</v>
      </c>
      <c r="E19" s="5" t="s">
        <v>15</v>
      </c>
      <c r="F19" s="6">
        <f>340000000/1000000000*24</f>
        <v>8.16</v>
      </c>
      <c r="G19" s="5" t="s">
        <v>20</v>
      </c>
      <c r="H19" s="5" t="s">
        <v>52</v>
      </c>
      <c r="I19" s="16" t="s">
        <v>120</v>
      </c>
    </row>
    <row r="20" spans="1:9" s="17" customFormat="1" x14ac:dyDescent="0.2">
      <c r="A20" s="11">
        <v>16</v>
      </c>
      <c r="B20" s="11" t="s">
        <v>46</v>
      </c>
      <c r="C20" s="11" t="s">
        <v>74</v>
      </c>
      <c r="D20" s="11" t="s">
        <v>77</v>
      </c>
      <c r="E20" s="4" t="s">
        <v>17</v>
      </c>
      <c r="F20" s="7">
        <f>F19</f>
        <v>8.16</v>
      </c>
      <c r="G20" s="4" t="s">
        <v>20</v>
      </c>
      <c r="H20" s="4" t="s">
        <v>51</v>
      </c>
      <c r="I20" s="16" t="s">
        <v>120</v>
      </c>
    </row>
    <row r="21" spans="1:9" s="17" customFormat="1" x14ac:dyDescent="0.2">
      <c r="A21" s="11">
        <v>17</v>
      </c>
      <c r="B21" s="15" t="s">
        <v>46</v>
      </c>
      <c r="C21" s="15" t="s">
        <v>71</v>
      </c>
      <c r="D21" s="15" t="s">
        <v>70</v>
      </c>
      <c r="E21" s="5" t="s">
        <v>32</v>
      </c>
      <c r="F21" s="6" t="s">
        <v>96</v>
      </c>
      <c r="G21" s="5" t="s">
        <v>4</v>
      </c>
      <c r="H21" s="5">
        <v>0</v>
      </c>
      <c r="I21" s="16"/>
    </row>
    <row r="22" spans="1:9" s="13" customFormat="1" x14ac:dyDescent="0.2">
      <c r="A22" s="11">
        <v>18</v>
      </c>
      <c r="B22" s="11" t="s">
        <v>46</v>
      </c>
      <c r="C22" s="11" t="s">
        <v>72</v>
      </c>
      <c r="D22" s="11" t="s">
        <v>70</v>
      </c>
      <c r="E22" s="4" t="s">
        <v>34</v>
      </c>
      <c r="F22" s="7" t="s">
        <v>96</v>
      </c>
      <c r="G22" s="4" t="s">
        <v>4</v>
      </c>
      <c r="H22" s="4" t="s">
        <v>51</v>
      </c>
      <c r="I22" s="12"/>
    </row>
    <row r="23" spans="1:9" s="13" customFormat="1" x14ac:dyDescent="0.2">
      <c r="A23" s="11">
        <v>19</v>
      </c>
      <c r="B23" s="11" t="s">
        <v>49</v>
      </c>
      <c r="C23" s="11" t="s">
        <v>71</v>
      </c>
      <c r="D23" s="11" t="s">
        <v>78</v>
      </c>
      <c r="E23" s="4" t="s">
        <v>36</v>
      </c>
      <c r="F23" s="7" t="s">
        <v>96</v>
      </c>
      <c r="G23" s="4" t="s">
        <v>19</v>
      </c>
      <c r="H23" s="4">
        <v>0</v>
      </c>
      <c r="I23" s="12"/>
    </row>
    <row r="24" spans="1:9" s="13" customFormat="1" x14ac:dyDescent="0.2">
      <c r="A24" s="11">
        <v>20</v>
      </c>
      <c r="B24" s="11" t="s">
        <v>49</v>
      </c>
      <c r="C24" s="11" t="s">
        <v>71</v>
      </c>
      <c r="D24" s="11" t="s">
        <v>78</v>
      </c>
      <c r="E24" s="4" t="s">
        <v>37</v>
      </c>
      <c r="F24" s="7" t="s">
        <v>96</v>
      </c>
      <c r="G24" s="4" t="s">
        <v>19</v>
      </c>
      <c r="H24" s="4">
        <v>0</v>
      </c>
      <c r="I24" s="12"/>
    </row>
    <row r="25" spans="1:9" s="13" customFormat="1" x14ac:dyDescent="0.2">
      <c r="A25" s="15">
        <v>20.05</v>
      </c>
      <c r="B25" s="15"/>
      <c r="C25" s="15" t="s">
        <v>79</v>
      </c>
      <c r="D25" s="15" t="s">
        <v>122</v>
      </c>
      <c r="E25" s="5" t="s">
        <v>123</v>
      </c>
      <c r="F25" s="6">
        <v>10000</v>
      </c>
      <c r="G25" s="5" t="s">
        <v>3</v>
      </c>
      <c r="H25" s="5"/>
      <c r="I25" s="16" t="s">
        <v>124</v>
      </c>
    </row>
    <row r="26" spans="1:9" s="13" customFormat="1" x14ac:dyDescent="0.2">
      <c r="A26" s="15">
        <v>20.059999999999999</v>
      </c>
      <c r="B26" s="15"/>
      <c r="C26" s="15"/>
      <c r="D26" s="15" t="s">
        <v>126</v>
      </c>
      <c r="E26" s="5" t="s">
        <v>128</v>
      </c>
      <c r="F26" s="22">
        <v>300000000000</v>
      </c>
      <c r="G26" s="5" t="s">
        <v>129</v>
      </c>
      <c r="H26" s="5"/>
      <c r="I26" s="16" t="s">
        <v>130</v>
      </c>
    </row>
    <row r="27" spans="1:9" s="13" customFormat="1" x14ac:dyDescent="0.2">
      <c r="A27" s="15">
        <v>20.07</v>
      </c>
      <c r="B27" s="15"/>
      <c r="C27" s="15"/>
      <c r="D27" s="15" t="s">
        <v>127</v>
      </c>
      <c r="E27" s="5" t="s">
        <v>131</v>
      </c>
      <c r="F27" s="6">
        <v>0.1</v>
      </c>
      <c r="G27" s="5" t="s">
        <v>3</v>
      </c>
      <c r="H27" s="5"/>
      <c r="I27" s="16" t="s">
        <v>132</v>
      </c>
    </row>
    <row r="28" spans="1:9" s="13" customFormat="1" x14ac:dyDescent="0.2">
      <c r="A28" s="11">
        <v>20.100000000000001</v>
      </c>
      <c r="B28" s="11"/>
      <c r="C28" s="11" t="s">
        <v>79</v>
      </c>
      <c r="D28" s="11" t="s">
        <v>98</v>
      </c>
      <c r="E28" s="4" t="s">
        <v>109</v>
      </c>
      <c r="F28" s="7">
        <f>Npercell*Rho*Tfrac/6.02E+23*1000000000</f>
        <v>0.49833887043189373</v>
      </c>
      <c r="G28" s="4" t="s">
        <v>48</v>
      </c>
      <c r="H28" s="4" t="s">
        <v>121</v>
      </c>
      <c r="I28" s="12" t="s">
        <v>130</v>
      </c>
    </row>
    <row r="29" spans="1:9" s="17" customFormat="1" x14ac:dyDescent="0.2">
      <c r="A29" s="15">
        <v>20.2</v>
      </c>
      <c r="B29" s="15"/>
      <c r="C29" s="15" t="s">
        <v>79</v>
      </c>
      <c r="D29" s="15" t="s">
        <v>78</v>
      </c>
      <c r="E29" s="5" t="s">
        <v>108</v>
      </c>
      <c r="F29" s="6">
        <v>0</v>
      </c>
      <c r="G29" s="5" t="s">
        <v>19</v>
      </c>
      <c r="H29" s="5" t="s">
        <v>99</v>
      </c>
      <c r="I29" s="16"/>
    </row>
    <row r="30" spans="1:9" s="20" customFormat="1" x14ac:dyDescent="0.2">
      <c r="A30" s="11">
        <v>21</v>
      </c>
      <c r="B30" s="11" t="s">
        <v>49</v>
      </c>
      <c r="C30" s="11" t="s">
        <v>79</v>
      </c>
      <c r="D30" s="11" t="s">
        <v>80</v>
      </c>
      <c r="E30" s="4" t="s">
        <v>110</v>
      </c>
      <c r="F30" s="7">
        <f>T30_*keT3_</f>
        <v>0.23202657807308974</v>
      </c>
      <c r="G30" s="4" t="s">
        <v>19</v>
      </c>
      <c r="H30" s="4" t="s">
        <v>121</v>
      </c>
      <c r="I30" s="19"/>
    </row>
    <row r="31" spans="1:9" s="17" customFormat="1" x14ac:dyDescent="0.2">
      <c r="A31" s="11">
        <v>22</v>
      </c>
      <c r="B31" s="15" t="s">
        <v>53</v>
      </c>
      <c r="C31" s="15" t="s">
        <v>79</v>
      </c>
      <c r="D31" s="15" t="s">
        <v>81</v>
      </c>
      <c r="E31" s="5" t="s">
        <v>111</v>
      </c>
      <c r="F31" s="6" t="s">
        <v>96</v>
      </c>
      <c r="G31" s="5" t="s">
        <v>4</v>
      </c>
      <c r="H31" s="5" t="s">
        <v>52</v>
      </c>
      <c r="I31" s="16"/>
    </row>
    <row r="32" spans="1:9" s="13" customFormat="1" x14ac:dyDescent="0.2">
      <c r="A32" s="11">
        <v>23</v>
      </c>
      <c r="B32" s="11" t="s">
        <v>53</v>
      </c>
      <c r="C32" s="11" t="s">
        <v>82</v>
      </c>
      <c r="D32" s="11" t="s">
        <v>81</v>
      </c>
      <c r="E32" s="4" t="s">
        <v>112</v>
      </c>
      <c r="F32" s="7" t="s">
        <v>96</v>
      </c>
      <c r="G32" s="4" t="s">
        <v>4</v>
      </c>
      <c r="H32" s="4" t="s">
        <v>51</v>
      </c>
      <c r="I32" s="12"/>
    </row>
    <row r="33" spans="1:9" s="20" customFormat="1" x14ac:dyDescent="0.2">
      <c r="A33" s="11">
        <v>24</v>
      </c>
      <c r="B33" s="18" t="s">
        <v>45</v>
      </c>
      <c r="C33" s="18" t="s">
        <v>69</v>
      </c>
      <c r="D33" s="18" t="s">
        <v>83</v>
      </c>
      <c r="E33" s="3" t="s">
        <v>23</v>
      </c>
      <c r="F33" s="8">
        <v>0.5</v>
      </c>
      <c r="G33" s="3" t="s">
        <v>2</v>
      </c>
      <c r="H33" s="3" t="s">
        <v>54</v>
      </c>
      <c r="I33" s="21"/>
    </row>
    <row r="34" spans="1:9" s="13" customFormat="1" x14ac:dyDescent="0.2">
      <c r="A34" s="11">
        <v>25</v>
      </c>
      <c r="B34" s="11" t="s">
        <v>45</v>
      </c>
      <c r="C34" s="11" t="s">
        <v>71</v>
      </c>
      <c r="D34" s="11" t="s">
        <v>83</v>
      </c>
      <c r="E34" s="4" t="s">
        <v>25</v>
      </c>
      <c r="F34" s="7" t="s">
        <v>96</v>
      </c>
      <c r="G34" s="4" t="s">
        <v>2</v>
      </c>
      <c r="H34" s="4" t="s">
        <v>51</v>
      </c>
      <c r="I34" s="12"/>
    </row>
    <row r="35" spans="1:9" s="13" customFormat="1" x14ac:dyDescent="0.2">
      <c r="A35" s="11">
        <v>26</v>
      </c>
      <c r="B35" s="11" t="s">
        <v>45</v>
      </c>
      <c r="C35" s="11" t="s">
        <v>72</v>
      </c>
      <c r="D35" s="11" t="s">
        <v>83</v>
      </c>
      <c r="E35" s="4" t="s">
        <v>27</v>
      </c>
      <c r="F35" s="7" t="s">
        <v>96</v>
      </c>
      <c r="G35" s="4" t="s">
        <v>2</v>
      </c>
      <c r="H35" s="4" t="s">
        <v>51</v>
      </c>
      <c r="I35" s="12"/>
    </row>
    <row r="36" spans="1:9" s="13" customFormat="1" x14ac:dyDescent="0.2">
      <c r="A36" s="11">
        <v>27</v>
      </c>
      <c r="B36" s="11" t="s">
        <v>45</v>
      </c>
      <c r="C36" s="11" t="s">
        <v>70</v>
      </c>
      <c r="D36" s="11" t="s">
        <v>84</v>
      </c>
      <c r="E36" s="4" t="s">
        <v>14</v>
      </c>
      <c r="F36" s="7">
        <v>0</v>
      </c>
      <c r="G36" s="4" t="s">
        <v>4</v>
      </c>
      <c r="H36" s="4">
        <v>0</v>
      </c>
      <c r="I36" s="12"/>
    </row>
    <row r="37" spans="1:9" s="13" customFormat="1" x14ac:dyDescent="0.2">
      <c r="A37" s="11">
        <v>28</v>
      </c>
      <c r="B37" s="11" t="s">
        <v>45</v>
      </c>
      <c r="C37" s="11" t="s">
        <v>70</v>
      </c>
      <c r="D37" s="11" t="s">
        <v>85</v>
      </c>
      <c r="E37" s="4" t="s">
        <v>33</v>
      </c>
      <c r="F37" s="7" t="s">
        <v>96</v>
      </c>
      <c r="G37" s="4" t="s">
        <v>4</v>
      </c>
      <c r="H37" s="4">
        <v>0</v>
      </c>
      <c r="I37" s="12"/>
    </row>
    <row r="38" spans="1:9" s="13" customFormat="1" x14ac:dyDescent="0.2">
      <c r="A38" s="11">
        <v>29</v>
      </c>
      <c r="B38" s="11" t="s">
        <v>45</v>
      </c>
      <c r="C38" s="11" t="s">
        <v>70</v>
      </c>
      <c r="D38" s="11" t="s">
        <v>86</v>
      </c>
      <c r="E38" s="4" t="s">
        <v>35</v>
      </c>
      <c r="F38" s="7" t="s">
        <v>96</v>
      </c>
      <c r="G38" s="4" t="s">
        <v>4</v>
      </c>
      <c r="H38" s="4">
        <v>0</v>
      </c>
      <c r="I38" s="12"/>
    </row>
    <row r="39" spans="1:9" s="13" customFormat="1" x14ac:dyDescent="0.2">
      <c r="A39" s="15">
        <v>30</v>
      </c>
      <c r="B39" s="15" t="s">
        <v>45</v>
      </c>
      <c r="C39" s="15" t="s">
        <v>70</v>
      </c>
      <c r="D39" s="15" t="s">
        <v>87</v>
      </c>
      <c r="E39" s="5" t="s">
        <v>113</v>
      </c>
      <c r="F39" s="6">
        <f>0.0194*24</f>
        <v>0.46560000000000001</v>
      </c>
      <c r="G39" s="5" t="s">
        <v>4</v>
      </c>
      <c r="H39" s="5" t="s">
        <v>52</v>
      </c>
      <c r="I39" s="16" t="s">
        <v>125</v>
      </c>
    </row>
    <row r="40" spans="1:9" s="13" customFormat="1" x14ac:dyDescent="0.2">
      <c r="A40" s="11">
        <v>31</v>
      </c>
      <c r="B40" s="11" t="s">
        <v>45</v>
      </c>
      <c r="C40" s="11" t="s">
        <v>70</v>
      </c>
      <c r="D40" s="11" t="s">
        <v>88</v>
      </c>
      <c r="E40" s="4" t="s">
        <v>114</v>
      </c>
      <c r="F40" s="7">
        <f>F39</f>
        <v>0.46560000000000001</v>
      </c>
      <c r="G40" s="4" t="s">
        <v>4</v>
      </c>
      <c r="H40" s="4" t="s">
        <v>52</v>
      </c>
      <c r="I40" s="12" t="s">
        <v>125</v>
      </c>
    </row>
    <row r="41" spans="1:9" x14ac:dyDescent="0.2">
      <c r="A41" s="11">
        <v>32</v>
      </c>
      <c r="B41" s="9" t="s">
        <v>45</v>
      </c>
      <c r="C41" s="9" t="s">
        <v>91</v>
      </c>
      <c r="D41" s="9" t="s">
        <v>55</v>
      </c>
      <c r="E41" s="1" t="s">
        <v>56</v>
      </c>
      <c r="F41" s="6" t="s">
        <v>96</v>
      </c>
      <c r="G41" s="1" t="s">
        <v>3</v>
      </c>
      <c r="H41" s="1" t="s">
        <v>54</v>
      </c>
    </row>
    <row r="42" spans="1:9" x14ac:dyDescent="0.2">
      <c r="A42" s="11">
        <v>33</v>
      </c>
      <c r="B42" s="9" t="s">
        <v>45</v>
      </c>
      <c r="C42" s="9" t="s">
        <v>92</v>
      </c>
      <c r="D42" s="9" t="s">
        <v>55</v>
      </c>
      <c r="E42" s="1" t="s">
        <v>57</v>
      </c>
      <c r="F42" s="6" t="s">
        <v>96</v>
      </c>
      <c r="G42" s="1" t="s">
        <v>3</v>
      </c>
      <c r="H42" s="1" t="s">
        <v>54</v>
      </c>
    </row>
    <row r="43" spans="1:9" x14ac:dyDescent="0.2">
      <c r="A43" s="11">
        <v>33.1</v>
      </c>
      <c r="E43" s="1" t="s">
        <v>101</v>
      </c>
      <c r="F43" s="22">
        <f>0.000000003*1000000*60*60*24</f>
        <v>259.2</v>
      </c>
      <c r="G43" s="1" t="s">
        <v>105</v>
      </c>
      <c r="I43" s="14" t="s">
        <v>97</v>
      </c>
    </row>
    <row r="44" spans="1:9" x14ac:dyDescent="0.2">
      <c r="A44" s="11">
        <v>33.200000000000003</v>
      </c>
      <c r="E44" s="1" t="s">
        <v>102</v>
      </c>
      <c r="F44" s="6">
        <v>8</v>
      </c>
      <c r="G44" s="1" t="s">
        <v>104</v>
      </c>
      <c r="I44" s="14" t="s">
        <v>97</v>
      </c>
    </row>
    <row r="45" spans="1:9" x14ac:dyDescent="0.2">
      <c r="A45" s="11">
        <v>33.299999999999997</v>
      </c>
      <c r="E45" s="1" t="s">
        <v>103</v>
      </c>
      <c r="F45" s="6">
        <v>75</v>
      </c>
      <c r="G45" s="1" t="s">
        <v>104</v>
      </c>
      <c r="I45" s="14" t="s">
        <v>97</v>
      </c>
    </row>
    <row r="46" spans="1:9" x14ac:dyDescent="0.2">
      <c r="A46" s="11"/>
      <c r="E46" s="1" t="s">
        <v>106</v>
      </c>
      <c r="F46" s="6">
        <v>0.24</v>
      </c>
      <c r="G46" s="1" t="s">
        <v>3</v>
      </c>
      <c r="I46" s="14" t="s">
        <v>97</v>
      </c>
    </row>
    <row r="47" spans="1:9" s="13" customFormat="1" x14ac:dyDescent="0.2">
      <c r="A47" s="11">
        <v>34</v>
      </c>
      <c r="B47" s="11" t="s">
        <v>45</v>
      </c>
      <c r="C47" s="11" t="s">
        <v>69</v>
      </c>
      <c r="D47" s="11" t="s">
        <v>89</v>
      </c>
      <c r="E47" s="4" t="s">
        <v>11</v>
      </c>
      <c r="F47" s="7">
        <f>2*P*Rcap/Rkrogh^2</f>
        <v>0.73727999999999994</v>
      </c>
      <c r="G47" s="4" t="s">
        <v>4</v>
      </c>
      <c r="H47" s="4" t="s">
        <v>51</v>
      </c>
      <c r="I47" s="12" t="s">
        <v>100</v>
      </c>
    </row>
    <row r="48" spans="1:9" s="13" customFormat="1" x14ac:dyDescent="0.2">
      <c r="A48" s="11">
        <v>35</v>
      </c>
      <c r="B48" s="11" t="s">
        <v>45</v>
      </c>
      <c r="C48" s="11" t="s">
        <v>71</v>
      </c>
      <c r="D48" s="11" t="s">
        <v>89</v>
      </c>
      <c r="E48" s="4" t="s">
        <v>28</v>
      </c>
      <c r="F48" s="7" t="s">
        <v>96</v>
      </c>
      <c r="G48" s="4" t="s">
        <v>4</v>
      </c>
      <c r="H48" s="4" t="s">
        <v>51</v>
      </c>
      <c r="I48" s="12"/>
    </row>
    <row r="49" spans="1:9" s="13" customFormat="1" x14ac:dyDescent="0.2">
      <c r="A49" s="11">
        <v>36</v>
      </c>
      <c r="B49" s="11" t="s">
        <v>45</v>
      </c>
      <c r="C49" s="11" t="s">
        <v>72</v>
      </c>
      <c r="D49" s="11" t="s">
        <v>89</v>
      </c>
      <c r="E49" s="4" t="s">
        <v>30</v>
      </c>
      <c r="F49" s="7" t="s">
        <v>96</v>
      </c>
      <c r="G49" s="4" t="s">
        <v>4</v>
      </c>
      <c r="H49" s="4" t="s">
        <v>51</v>
      </c>
      <c r="I49" s="12"/>
    </row>
    <row r="50" spans="1:9" s="13" customFormat="1" x14ac:dyDescent="0.2">
      <c r="A50" s="11">
        <v>37</v>
      </c>
      <c r="B50" s="11" t="s">
        <v>45</v>
      </c>
      <c r="C50" s="11" t="s">
        <v>69</v>
      </c>
      <c r="D50" s="11" t="s">
        <v>90</v>
      </c>
      <c r="E50" s="4" t="s">
        <v>12</v>
      </c>
      <c r="F50" s="7">
        <f>k13D</f>
        <v>0.73727999999999994</v>
      </c>
      <c r="G50" s="4" t="s">
        <v>4</v>
      </c>
      <c r="H50" s="4" t="s">
        <v>51</v>
      </c>
      <c r="I50" s="12" t="s">
        <v>107</v>
      </c>
    </row>
    <row r="51" spans="1:9" s="13" customFormat="1" x14ac:dyDescent="0.2">
      <c r="A51" s="11">
        <v>38</v>
      </c>
      <c r="B51" s="11" t="s">
        <v>45</v>
      </c>
      <c r="C51" s="11" t="s">
        <v>71</v>
      </c>
      <c r="D51" s="11" t="s">
        <v>90</v>
      </c>
      <c r="E51" s="4" t="s">
        <v>29</v>
      </c>
      <c r="F51" s="7" t="s">
        <v>96</v>
      </c>
      <c r="G51" s="4" t="s">
        <v>4</v>
      </c>
      <c r="H51" s="11" t="s">
        <v>51</v>
      </c>
    </row>
    <row r="52" spans="1:9" s="13" customFormat="1" x14ac:dyDescent="0.2">
      <c r="A52" s="11">
        <v>39</v>
      </c>
      <c r="B52" s="11" t="s">
        <v>45</v>
      </c>
      <c r="C52" s="11" t="s">
        <v>72</v>
      </c>
      <c r="D52" s="11" t="s">
        <v>90</v>
      </c>
      <c r="E52" s="4" t="s">
        <v>31</v>
      </c>
      <c r="F52" s="7" t="s">
        <v>96</v>
      </c>
      <c r="G52" s="4" t="s">
        <v>4</v>
      </c>
      <c r="H52" s="4" t="s">
        <v>51</v>
      </c>
      <c r="I52" s="12"/>
    </row>
    <row r="53" spans="1:9" s="13" customFormat="1" x14ac:dyDescent="0.2">
      <c r="H53" s="11"/>
    </row>
    <row r="54" spans="1:9" s="13" customFormat="1" x14ac:dyDescent="0.2">
      <c r="H54" s="4"/>
      <c r="I54" s="12"/>
    </row>
    <row r="59" spans="1:9" s="13" customFormat="1" x14ac:dyDescent="0.2">
      <c r="F59" s="12"/>
      <c r="H59" s="11"/>
    </row>
  </sheetData>
  <conditionalFormatting sqref="F276">
    <cfRule type="containsText" dxfId="0" priority="1" operator="containsText" text="derived">
      <formula>NOT(ISERROR(SEARCH("derived",F276)))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2017-07-21T21:22:36Z</dcterms:modified>
</cp:coreProperties>
</file>