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autoCompressPictures="0"/>
  <mc:AlternateContent xmlns:mc="http://schemas.openxmlformats.org/markup-compatibility/2006">
    <mc:Choice Requires="x15">
      <x15ac:absPath xmlns:x15ac="http://schemas.microsoft.com/office/spreadsheetml/2010/11/ac" url="E:\신한금투(2022.02)\"/>
    </mc:Choice>
  </mc:AlternateContent>
  <xr:revisionPtr revIDLastSave="0" documentId="13_ncr:1_{C7B47EC5-0F16-4214-AC22-DD85EA47AE5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data" sheetId="7" r:id="rId1"/>
    <sheet name="optimal portfolio" sheetId="6" r:id="rId2"/>
  </sheets>
  <definedNames>
    <definedName name="e" localSheetId="0">data!#REF!</definedName>
    <definedName name="e">'optimal portfolio'!$S$108:$S$111</definedName>
    <definedName name="solver_adj" localSheetId="0" hidden="1">data!#REF!</definedName>
    <definedName name="solver_adj" localSheetId="1" hidden="1">'optimal portfolio'!$R$108:$R$111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data!#REF!</definedName>
    <definedName name="solver_lhs1" localSheetId="1" hidden="1">'optimal portfolio'!$R$112</definedName>
    <definedName name="solver_lhs2" localSheetId="0" hidden="1">data!#REF!</definedName>
    <definedName name="solver_lhs2" localSheetId="1" hidden="1">'optimal portfolio'!$S$115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data!#REF!</definedName>
    <definedName name="solver_opt" localSheetId="1" hidden="1">'optimal portfolio'!$S$116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3</definedName>
    <definedName name="solver_rel2" localSheetId="1" hidden="1">3</definedName>
    <definedName name="solver_rhs1" localSheetId="0" hidden="1">+data!#REF!</definedName>
    <definedName name="solver_rhs1" localSheetId="1" hidden="1">+'optimal portfolio'!$R$113</definedName>
    <definedName name="solver_rhs2" localSheetId="0" hidden="1">data!#REF!</definedName>
    <definedName name="solver_rhs2" localSheetId="1" hidden="1">'optimal portfolio'!$T$115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" localSheetId="0">data!#REF!</definedName>
    <definedName name="V">'optimal portfolio'!$B$14:$E$17</definedName>
    <definedName name="w" localSheetId="0">data!#REF!</definedName>
    <definedName name="w">'optimal portfolio'!$R$108:$R$111</definedName>
  </definedNames>
  <calcPr calcId="191029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12" i="6" l="1"/>
  <c r="D4" i="6"/>
  <c r="E4" i="6"/>
  <c r="D17" i="6"/>
  <c r="E16" i="6"/>
  <c r="C4" i="6"/>
  <c r="C17" i="6"/>
  <c r="E15" i="6"/>
  <c r="C16" i="6"/>
  <c r="D15" i="6"/>
  <c r="B4" i="6"/>
  <c r="B17" i="6"/>
  <c r="E14" i="6"/>
  <c r="B16" i="6"/>
  <c r="D14" i="6"/>
  <c r="B15" i="6"/>
  <c r="C14" i="6"/>
  <c r="D11" i="6"/>
  <c r="C11" i="6"/>
  <c r="B11" i="6"/>
  <c r="C10" i="6"/>
  <c r="B10" i="6"/>
  <c r="B9" i="6"/>
  <c r="E3" i="6"/>
  <c r="E17" i="6"/>
  <c r="D3" i="6"/>
  <c r="D16" i="6"/>
  <c r="C3" i="6"/>
  <c r="C15" i="6"/>
  <c r="B3" i="6"/>
  <c r="B14" i="6"/>
  <c r="S116" i="6" a="1"/>
  <c r="S116" i="6"/>
  <c r="S115" i="6" a="1"/>
  <c r="S115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K86" i="6"/>
  <c r="J94" i="6"/>
  <c r="K87" i="6"/>
  <c r="K88" i="6"/>
  <c r="L94" i="6"/>
  <c r="J95" i="6"/>
  <c r="L95" i="6"/>
  <c r="J96" i="6"/>
  <c r="L96" i="6"/>
  <c r="J97" i="6"/>
  <c r="L97" i="6"/>
  <c r="J98" i="6"/>
  <c r="L98" i="6"/>
  <c r="J99" i="6"/>
  <c r="L99" i="6"/>
  <c r="J100" i="6"/>
  <c r="L100" i="6"/>
  <c r="J101" i="6"/>
  <c r="L101" i="6"/>
  <c r="J102" i="6"/>
  <c r="L102" i="6"/>
  <c r="J103" i="6"/>
  <c r="L103" i="6"/>
  <c r="J93" i="6"/>
  <c r="L93" i="6"/>
  <c r="K85" i="6"/>
  <c r="E2" i="6"/>
  <c r="K94" i="6"/>
  <c r="K95" i="6"/>
  <c r="K96" i="6"/>
  <c r="K97" i="6"/>
  <c r="K98" i="6"/>
  <c r="K99" i="6"/>
  <c r="K100" i="6"/>
  <c r="K101" i="6"/>
  <c r="K102" i="6"/>
  <c r="K103" i="6"/>
  <c r="K93" i="6"/>
  <c r="K45" i="6"/>
  <c r="K43" i="6"/>
  <c r="J51" i="6"/>
  <c r="K44" i="6"/>
  <c r="L51" i="6"/>
  <c r="J52" i="6"/>
  <c r="L52" i="6"/>
  <c r="J53" i="6"/>
  <c r="L53" i="6"/>
  <c r="J54" i="6"/>
  <c r="L54" i="6"/>
  <c r="J55" i="6"/>
  <c r="L55" i="6"/>
  <c r="J56" i="6"/>
  <c r="L56" i="6"/>
  <c r="J57" i="6"/>
  <c r="L57" i="6"/>
  <c r="J58" i="6"/>
  <c r="L58" i="6"/>
  <c r="J59" i="6"/>
  <c r="L59" i="6"/>
  <c r="J60" i="6"/>
  <c r="L60" i="6"/>
  <c r="J50" i="6"/>
  <c r="L50" i="6"/>
  <c r="K42" i="6"/>
  <c r="B2" i="6"/>
  <c r="K51" i="6"/>
  <c r="K52" i="6"/>
  <c r="K53" i="6"/>
  <c r="K54" i="6"/>
  <c r="K55" i="6"/>
  <c r="K56" i="6"/>
  <c r="K57" i="6"/>
  <c r="K58" i="6"/>
  <c r="K59" i="6"/>
  <c r="K60" i="6"/>
  <c r="K50" i="6"/>
  <c r="S5" i="6"/>
  <c r="V5" i="6"/>
  <c r="S6" i="6"/>
  <c r="V6" i="6"/>
  <c r="S7" i="6"/>
  <c r="V7" i="6"/>
  <c r="S8" i="6"/>
  <c r="V8" i="6"/>
  <c r="S9" i="6"/>
  <c r="V9" i="6"/>
  <c r="S10" i="6"/>
  <c r="V10" i="6"/>
  <c r="S11" i="6"/>
  <c r="V11" i="6"/>
  <c r="S12" i="6"/>
  <c r="V12" i="6"/>
  <c r="S13" i="6"/>
  <c r="V13" i="6"/>
  <c r="S14" i="6"/>
  <c r="V14" i="6"/>
  <c r="S4" i="6"/>
  <c r="V4" i="6"/>
  <c r="U5" i="6"/>
  <c r="U6" i="6"/>
  <c r="U7" i="6"/>
  <c r="U8" i="6"/>
  <c r="U9" i="6"/>
  <c r="U10" i="6"/>
  <c r="U11" i="6"/>
  <c r="U12" i="6"/>
  <c r="U13" i="6"/>
  <c r="U14" i="6"/>
  <c r="U4" i="6"/>
  <c r="C2" i="6"/>
  <c r="D2" i="6"/>
  <c r="T14" i="6"/>
  <c r="T13" i="6"/>
  <c r="T12" i="6"/>
  <c r="T11" i="6"/>
  <c r="T10" i="6"/>
  <c r="T9" i="6"/>
  <c r="T8" i="6"/>
  <c r="T7" i="6"/>
  <c r="T6" i="6"/>
  <c r="T5" i="6"/>
  <c r="T4" i="6"/>
  <c r="J5" i="6"/>
  <c r="L5" i="6"/>
  <c r="J6" i="6"/>
  <c r="L6" i="6"/>
  <c r="J7" i="6"/>
  <c r="L7" i="6"/>
  <c r="J8" i="6"/>
  <c r="L8" i="6"/>
  <c r="J9" i="6"/>
  <c r="L9" i="6"/>
  <c r="J10" i="6"/>
  <c r="L10" i="6"/>
  <c r="J11" i="6"/>
  <c r="L11" i="6"/>
  <c r="J12" i="6"/>
  <c r="L12" i="6"/>
  <c r="J13" i="6"/>
  <c r="L13" i="6"/>
  <c r="J14" i="6"/>
  <c r="L14" i="6"/>
  <c r="J4" i="6"/>
  <c r="L4" i="6"/>
  <c r="K14" i="6"/>
  <c r="K5" i="6"/>
  <c r="K6" i="6"/>
  <c r="K7" i="6"/>
  <c r="K8" i="6"/>
  <c r="K9" i="6"/>
  <c r="K10" i="6"/>
  <c r="K11" i="6"/>
  <c r="K12" i="6"/>
  <c r="K13" i="6"/>
  <c r="K4" i="6"/>
  <c r="C5" i="6"/>
  <c r="D5" i="6"/>
  <c r="E5" i="6"/>
  <c r="B5" i="6"/>
</calcChain>
</file>

<file path=xl/sharedStrings.xml><?xml version="1.0" encoding="utf-8"?>
<sst xmlns="http://schemas.openxmlformats.org/spreadsheetml/2006/main" count="288" uniqueCount="138">
  <si>
    <t>DIS</t>
  </si>
  <si>
    <t>IBM</t>
  </si>
  <si>
    <t>LUV</t>
  </si>
  <si>
    <t>31JAN2007</t>
  </si>
  <si>
    <t>28FEB2007</t>
  </si>
  <si>
    <t>30MAR2007</t>
  </si>
  <si>
    <t>30APR2007</t>
  </si>
  <si>
    <t>31MAY2007</t>
  </si>
  <si>
    <t>29JUN2007</t>
  </si>
  <si>
    <t>31JUL2007</t>
  </si>
  <si>
    <t>31AUG2007</t>
  </si>
  <si>
    <t>28SEP2007</t>
  </si>
  <si>
    <t>31OCT2007</t>
  </si>
  <si>
    <t>30NOV2007</t>
  </si>
  <si>
    <t>31DEC2007</t>
  </si>
  <si>
    <t>31JAN2008</t>
  </si>
  <si>
    <t>29FEB2008</t>
  </si>
  <si>
    <t>31MAR2008</t>
  </si>
  <si>
    <t>30APR2008</t>
  </si>
  <si>
    <t>30MAY2008</t>
  </si>
  <si>
    <t>30JUN2008</t>
  </si>
  <si>
    <t>31JUL2008</t>
  </si>
  <si>
    <t>29AUG2008</t>
  </si>
  <si>
    <t>30SEP2008</t>
  </si>
  <si>
    <t>31OCT2008</t>
  </si>
  <si>
    <t>28NOV2008</t>
  </si>
  <si>
    <t>31DEC2008</t>
  </si>
  <si>
    <t>30JAN2009</t>
  </si>
  <si>
    <t>27FEB2009</t>
  </si>
  <si>
    <t>31MAR2009</t>
  </si>
  <si>
    <t>30APR2009</t>
  </si>
  <si>
    <t>29MAY2009</t>
  </si>
  <si>
    <t>30JUN2009</t>
  </si>
  <si>
    <t>31JUL2009</t>
  </si>
  <si>
    <t>31AUG2009</t>
  </si>
  <si>
    <t>30SEP2009</t>
  </si>
  <si>
    <t>30OCT2009</t>
  </si>
  <si>
    <t>30NOV2009</t>
  </si>
  <si>
    <t>31DEC2009</t>
  </si>
  <si>
    <t>29JAN2010</t>
  </si>
  <si>
    <t>26FEB2010</t>
  </si>
  <si>
    <t>31MAR2010</t>
  </si>
  <si>
    <t>30APR2010</t>
  </si>
  <si>
    <t>28MAY2010</t>
  </si>
  <si>
    <t>30JUN2010</t>
  </si>
  <si>
    <t>30JUL2010</t>
  </si>
  <si>
    <t>31AUG2010</t>
  </si>
  <si>
    <t>30SEP2010</t>
  </si>
  <si>
    <t>29OCT2010</t>
  </si>
  <si>
    <t>30NOV2010</t>
  </si>
  <si>
    <t>31DEC2010</t>
  </si>
  <si>
    <t>31JAN2011</t>
  </si>
  <si>
    <t>28FEB2011</t>
  </si>
  <si>
    <t>31MAR2011</t>
  </si>
  <si>
    <t>29APR2011</t>
  </si>
  <si>
    <t>31MAY2011</t>
  </si>
  <si>
    <t>30JUN2011</t>
  </si>
  <si>
    <t>29JUL2011</t>
  </si>
  <si>
    <t>31AUG2011</t>
  </si>
  <si>
    <t>30SEP2011</t>
  </si>
  <si>
    <t>31OCT2011</t>
  </si>
  <si>
    <t>30NOV2011</t>
  </si>
  <si>
    <t>30DEC2011</t>
  </si>
  <si>
    <t>31JAN2012</t>
  </si>
  <si>
    <t>29FEB2012</t>
  </si>
  <si>
    <t>30MAR2012</t>
  </si>
  <si>
    <t>30APR2012</t>
  </si>
  <si>
    <t>31MAY2012</t>
  </si>
  <si>
    <t>29JUN2012</t>
  </si>
  <si>
    <t>31JUL2012</t>
  </si>
  <si>
    <t>31AUG2012</t>
  </si>
  <si>
    <t>28SEP2012</t>
  </si>
  <si>
    <t>31OCT2012</t>
  </si>
  <si>
    <t>30NOV2012</t>
  </si>
  <si>
    <t>31DEC2012</t>
  </si>
  <si>
    <t>31JAN2013</t>
  </si>
  <si>
    <t>28FEB2013</t>
  </si>
  <si>
    <t>28MAR2013</t>
  </si>
  <si>
    <t>30APR2013</t>
  </si>
  <si>
    <t>31MAY2013</t>
  </si>
  <si>
    <t>28JUN2013</t>
  </si>
  <si>
    <t>31JUL2013</t>
  </si>
  <si>
    <t>30AUG2013</t>
  </si>
  <si>
    <t>30SEP2013</t>
  </si>
  <si>
    <t>31OCT2013</t>
  </si>
  <si>
    <t>29NOV2013</t>
  </si>
  <si>
    <t>31DEC2013</t>
  </si>
  <si>
    <t>31JAN2014</t>
  </si>
  <si>
    <t>28FEB2014</t>
  </si>
  <si>
    <t>31MAR2014</t>
  </si>
  <si>
    <t>30APR2014</t>
  </si>
  <si>
    <t>30MAY2014</t>
  </si>
  <si>
    <t>30JUN2014</t>
  </si>
  <si>
    <t>31JUL2014</t>
  </si>
  <si>
    <t>29AUG2014</t>
  </si>
  <si>
    <t>30SEP2014</t>
  </si>
  <si>
    <t>31OCT2014</t>
  </si>
  <si>
    <t>28NOV2014</t>
  </si>
  <si>
    <t>31DEC2014</t>
  </si>
  <si>
    <t>time</t>
  </si>
  <si>
    <t>S&amp;P500</t>
  </si>
  <si>
    <t>average return</t>
    <phoneticPr fontId="20" type="noConversion"/>
  </si>
  <si>
    <t>varicance</t>
    <phoneticPr fontId="20" type="noConversion"/>
  </si>
  <si>
    <t>std. dev.</t>
    <phoneticPr fontId="20" type="noConversion"/>
  </si>
  <si>
    <t>annual vol.</t>
    <phoneticPr fontId="20" type="noConversion"/>
  </si>
  <si>
    <t>correlation matrix</t>
    <phoneticPr fontId="20" type="noConversion"/>
  </si>
  <si>
    <t>(Q1) IBM과 LUV 포트폴리오의 return과 variance를 구하시오. (구성비율은 10%씩 증가)</t>
    <phoneticPr fontId="20" type="noConversion"/>
  </si>
  <si>
    <t>% in IBM</t>
    <phoneticPr fontId="20" type="noConversion"/>
  </si>
  <si>
    <t>% in LUV</t>
    <phoneticPr fontId="20" type="noConversion"/>
  </si>
  <si>
    <t>(Q2) return을 Y축으로 variance를 X축으로 그래프를 그리시오</t>
    <phoneticPr fontId="20" type="noConversion"/>
  </si>
  <si>
    <t>case B</t>
    <phoneticPr fontId="20" type="noConversion"/>
  </si>
  <si>
    <t>case A</t>
    <phoneticPr fontId="20" type="noConversion"/>
  </si>
  <si>
    <t>(Q3) IBM과 LUV의 correlation이 +1(case A) 또는 -1(case B) 인 경우, portfolio의 variance를 구하시오</t>
    <phoneticPr fontId="20" type="noConversion"/>
  </si>
  <si>
    <t>(Discussion) IBM 90%, LUV 10% 포트폴리오와 비교하면?</t>
    <phoneticPr fontId="20" type="noConversion"/>
  </si>
  <si>
    <t>return</t>
    <phoneticPr fontId="20" type="noConversion"/>
  </si>
  <si>
    <t>variance</t>
    <phoneticPr fontId="20" type="noConversion"/>
  </si>
  <si>
    <t>ptf 1</t>
    <phoneticPr fontId="20" type="noConversion"/>
  </si>
  <si>
    <t>(Q4) IBM 80%, LUV 20% 포트폴리오의 매월 월별 return을 구하시오</t>
    <phoneticPr fontId="20" type="noConversion"/>
  </si>
  <si>
    <t xml:space="preserve">       average return, variance, std. dev, 그리고 disney 주식과의 correlation을 구하시오</t>
    <phoneticPr fontId="20" type="noConversion"/>
  </si>
  <si>
    <t>correlation with DIS</t>
    <phoneticPr fontId="20" type="noConversion"/>
  </si>
  <si>
    <t>(Q5) ptf1과 DIS의 새로운 포트폴리오에 대하여 return과 variance를 구하시오</t>
    <phoneticPr fontId="20" type="noConversion"/>
  </si>
  <si>
    <t>% in ptf1</t>
    <phoneticPr fontId="20" type="noConversion"/>
  </si>
  <si>
    <t>% in DIS</t>
    <phoneticPr fontId="20" type="noConversion"/>
  </si>
  <si>
    <t>ptf 2</t>
    <phoneticPr fontId="20" type="noConversion"/>
  </si>
  <si>
    <t>ptf2</t>
    <phoneticPr fontId="20" type="noConversion"/>
  </si>
  <si>
    <t>(Q6) ptf1 80%, DIS 20% 포트폴리오의 매월 월별 return을 구하시오</t>
    <phoneticPr fontId="20" type="noConversion"/>
  </si>
  <si>
    <t xml:space="preserve">       average return, variance, std. dev, 그리고 S&amp;P500와의 correlation을 구하시오</t>
    <phoneticPr fontId="20" type="noConversion"/>
  </si>
  <si>
    <t>(Q7) ptf2와 S&amp;P500의 새로운 포트폴리오에 대하여 return과 variance를 구하시오</t>
    <phoneticPr fontId="20" type="noConversion"/>
  </si>
  <si>
    <t>% in ptf2</t>
    <phoneticPr fontId="20" type="noConversion"/>
  </si>
  <si>
    <t>% in S&amp;P500</t>
    <phoneticPr fontId="20" type="noConversion"/>
  </si>
  <si>
    <t>correlation with S&amp;P500</t>
    <phoneticPr fontId="20" type="noConversion"/>
  </si>
  <si>
    <t>ptf 3</t>
    <phoneticPr fontId="20" type="noConversion"/>
  </si>
  <si>
    <t>(Q8) minimum variance portfolio, optimal portfolio</t>
    <phoneticPr fontId="20" type="noConversion"/>
  </si>
  <si>
    <t>weight</t>
    <phoneticPr fontId="20" type="noConversion"/>
  </si>
  <si>
    <t>Expected return</t>
    <phoneticPr fontId="20" type="noConversion"/>
  </si>
  <si>
    <t>portfolio return</t>
    <phoneticPr fontId="20" type="noConversion"/>
  </si>
  <si>
    <t>portfolio variance</t>
    <phoneticPr fontId="20" type="noConversion"/>
  </si>
  <si>
    <t>covariance matrix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</si>
</sst>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#,###.000"/>
    <numFmt numFmtId="177" formatCode="0.0000%"/>
    <numFmt numFmtId="178" formatCode="0.0000"/>
    <numFmt numFmtId="179" formatCode="yyyy/mm/dd;@"/>
    <numFmt numFmtId="180" formatCode="0.00000000"/>
    <numFmt numFmtId="181" formatCode="0.000000"/>
  </numFmts>
  <fonts count="2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176" fontId="0" fillId="0" borderId="0" xfId="0" applyNumberFormat="1"/>
    <xf numFmtId="0" fontId="21" fillId="0" borderId="0" xfId="0" applyFont="1"/>
    <xf numFmtId="14" fontId="0" fillId="0" borderId="0" xfId="0" applyNumberFormat="1"/>
    <xf numFmtId="179" fontId="0" fillId="0" borderId="0" xfId="0" applyNumberFormat="1"/>
    <xf numFmtId="178" fontId="0" fillId="0" borderId="0" xfId="0" applyNumberFormat="1"/>
    <xf numFmtId="0" fontId="21" fillId="0" borderId="0" xfId="0" applyFont="1" applyAlignment="1">
      <alignment horizontal="right"/>
    </xf>
    <xf numFmtId="9" fontId="0" fillId="0" borderId="0" xfId="0" applyNumberFormat="1"/>
    <xf numFmtId="177" fontId="0" fillId="0" borderId="0" xfId="42" applyNumberFormat="1" applyFont="1"/>
    <xf numFmtId="180" fontId="0" fillId="0" borderId="0" xfId="0" applyNumberFormat="1"/>
    <xf numFmtId="9" fontId="22" fillId="0" borderId="0" xfId="0" applyNumberFormat="1" applyFont="1"/>
    <xf numFmtId="177" fontId="22" fillId="0" borderId="0" xfId="42" applyNumberFormat="1" applyFont="1"/>
    <xf numFmtId="180" fontId="14" fillId="0" borderId="0" xfId="0" applyNumberFormat="1" applyFont="1"/>
    <xf numFmtId="9" fontId="23" fillId="0" borderId="0" xfId="0" applyNumberFormat="1" applyFont="1"/>
    <xf numFmtId="177" fontId="23" fillId="0" borderId="0" xfId="42" applyNumberFormat="1" applyFont="1"/>
    <xf numFmtId="0" fontId="21" fillId="0" borderId="0" xfId="0" applyFont="1" applyAlignment="1">
      <alignment horizontal="left"/>
    </xf>
    <xf numFmtId="9" fontId="0" fillId="0" borderId="0" xfId="42" applyFont="1"/>
    <xf numFmtId="10" fontId="0" fillId="0" borderId="0" xfId="42" applyNumberFormat="1" applyFont="1"/>
    <xf numFmtId="181" fontId="0" fillId="0" borderId="0" xfId="0" applyNumberFormat="1"/>
    <xf numFmtId="180" fontId="23" fillId="0" borderId="0" xfId="0" applyNumberFormat="1" applyFont="1"/>
  </cellXfs>
  <cellStyles count="20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40" builtinId="9" hidden="1"/>
    <cellStyle name="열어 본 하이퍼링크" xfId="142" builtinId="9" hidden="1"/>
    <cellStyle name="열어 본 하이퍼링크" xfId="144" builtinId="9" hidden="1"/>
    <cellStyle name="열어 본 하이퍼링크" xfId="146" builtinId="9" hidden="1"/>
    <cellStyle name="열어 본 하이퍼링크" xfId="148" builtinId="9" hidden="1"/>
    <cellStyle name="열어 본 하이퍼링크" xfId="150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139" builtinId="8" hidden="1"/>
    <cellStyle name="하이퍼링크" xfId="141" builtinId="8" hidden="1"/>
    <cellStyle name="하이퍼링크" xfId="143" builtinId="8" hidden="1"/>
    <cellStyle name="하이퍼링크" xfId="145" builtinId="8" hidden="1"/>
    <cellStyle name="하이퍼링크" xfId="147" builtinId="8" hidden="1"/>
    <cellStyle name="하이퍼링크" xfId="149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'optimal portfolio'!$L$4:$L$14</c:f>
              <c:numCache>
                <c:formatCode>0.00000000</c:formatCode>
                <c:ptCount val="11"/>
                <c:pt idx="0">
                  <c:v>8.2657210515350871E-3</c:v>
                </c:pt>
                <c:pt idx="1">
                  <c:v>6.9837551852192977E-3</c:v>
                </c:pt>
                <c:pt idx="2">
                  <c:v>5.8667453301315797E-3</c:v>
                </c:pt>
                <c:pt idx="3">
                  <c:v>4.9146914862719287E-3</c:v>
                </c:pt>
                <c:pt idx="4">
                  <c:v>4.1275936536403508E-3</c:v>
                </c:pt>
                <c:pt idx="5">
                  <c:v>3.5054518322368425E-3</c:v>
                </c:pt>
                <c:pt idx="6">
                  <c:v>3.0482660220614039E-3</c:v>
                </c:pt>
                <c:pt idx="7">
                  <c:v>2.7560362231140358E-3</c:v>
                </c:pt>
                <c:pt idx="8">
                  <c:v>2.6287624353947383E-3</c:v>
                </c:pt>
                <c:pt idx="9">
                  <c:v>2.6664446589035103E-3</c:v>
                </c:pt>
                <c:pt idx="10">
                  <c:v>2.8690828936403529E-3</c:v>
                </c:pt>
              </c:numCache>
            </c:numRef>
          </c:xVal>
          <c:yVal>
            <c:numRef>
              <c:f>'optimal portfolio'!$K$4:$K$14</c:f>
              <c:numCache>
                <c:formatCode>0.0000%</c:formatCode>
                <c:ptCount val="11"/>
                <c:pt idx="0">
                  <c:v>1.5051041666666669E-2</c:v>
                </c:pt>
                <c:pt idx="1">
                  <c:v>1.4370208333333336E-2</c:v>
                </c:pt>
                <c:pt idx="2">
                  <c:v>1.3689375000000002E-2</c:v>
                </c:pt>
                <c:pt idx="3">
                  <c:v>1.3008541666666665E-2</c:v>
                </c:pt>
                <c:pt idx="4">
                  <c:v>1.2327708333333331E-2</c:v>
                </c:pt>
                <c:pt idx="5">
                  <c:v>1.1646874999999998E-2</c:v>
                </c:pt>
                <c:pt idx="6">
                  <c:v>1.0966041666666664E-2</c:v>
                </c:pt>
                <c:pt idx="7">
                  <c:v>1.028520833333333E-2</c:v>
                </c:pt>
                <c:pt idx="8">
                  <c:v>9.6043749999999949E-3</c:v>
                </c:pt>
                <c:pt idx="9">
                  <c:v>8.9235416666666612E-3</c:v>
                </c:pt>
                <c:pt idx="10">
                  <c:v>8.2427083333333276E-3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52B-422B-BBD2-7DB8EA988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95791"/>
        <c:axId val="1896264287"/>
      </c:scatterChart>
      <c:valAx>
        <c:axId val="109889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6264287"/>
        <c:crosses val="autoZero"/>
        <c:crossBetween val="midCat"/>
      </c:valAx>
      <c:valAx>
        <c:axId val="189626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/>
                  <a:t>return</a:t>
                </a:r>
                <a:endParaRPr lang="ko-KR" altLang="en-US" sz="1400" b="1" i="0" baseline="0"/>
              </a:p>
            </c:rich>
          </c:tx>
          <c:layout>
            <c:manualLayout>
              <c:xMode val="edge"/>
              <c:yMode val="edge"/>
              <c:x val="2.8268551236749116E-2"/>
              <c:y val="0.3972765327410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8895791"/>
        <c:crosses val="autoZero"/>
        <c:crossBetween val="midCat"/>
        <c:min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'optimal portfolio'!$L$4:$L$14</c:f>
              <c:numCache>
                <c:formatCode>0.00000000</c:formatCode>
                <c:ptCount val="11"/>
                <c:pt idx="0">
                  <c:v>8.2657210515350871E-3</c:v>
                </c:pt>
                <c:pt idx="1">
                  <c:v>6.9837551852192977E-3</c:v>
                </c:pt>
                <c:pt idx="2">
                  <c:v>5.8667453301315797E-3</c:v>
                </c:pt>
                <c:pt idx="3">
                  <c:v>4.9146914862719287E-3</c:v>
                </c:pt>
                <c:pt idx="4">
                  <c:v>4.1275936536403508E-3</c:v>
                </c:pt>
                <c:pt idx="5">
                  <c:v>3.5054518322368425E-3</c:v>
                </c:pt>
                <c:pt idx="6">
                  <c:v>3.0482660220614039E-3</c:v>
                </c:pt>
                <c:pt idx="7">
                  <c:v>2.7560362231140358E-3</c:v>
                </c:pt>
                <c:pt idx="8">
                  <c:v>2.6287624353947383E-3</c:v>
                </c:pt>
                <c:pt idx="9">
                  <c:v>2.6664446589035103E-3</c:v>
                </c:pt>
                <c:pt idx="10">
                  <c:v>2.8690828936403529E-3</c:v>
                </c:pt>
              </c:numCache>
            </c:numRef>
          </c:xVal>
          <c:yVal>
            <c:numRef>
              <c:f>'optimal portfolio'!$K$4:$K$14</c:f>
              <c:numCache>
                <c:formatCode>0.0000%</c:formatCode>
                <c:ptCount val="11"/>
                <c:pt idx="0">
                  <c:v>1.5051041666666669E-2</c:v>
                </c:pt>
                <c:pt idx="1">
                  <c:v>1.4370208333333336E-2</c:v>
                </c:pt>
                <c:pt idx="2">
                  <c:v>1.3689375000000002E-2</c:v>
                </c:pt>
                <c:pt idx="3">
                  <c:v>1.3008541666666665E-2</c:v>
                </c:pt>
                <c:pt idx="4">
                  <c:v>1.2327708333333331E-2</c:v>
                </c:pt>
                <c:pt idx="5">
                  <c:v>1.1646874999999998E-2</c:v>
                </c:pt>
                <c:pt idx="6">
                  <c:v>1.0966041666666664E-2</c:v>
                </c:pt>
                <c:pt idx="7">
                  <c:v>1.028520833333333E-2</c:v>
                </c:pt>
                <c:pt idx="8">
                  <c:v>9.6043749999999949E-3</c:v>
                </c:pt>
                <c:pt idx="9">
                  <c:v>8.9235416666666612E-3</c:v>
                </c:pt>
                <c:pt idx="10">
                  <c:v>8.2427083333333276E-3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8-472C-9B90-F95DC05A29D1}"/>
            </c:ext>
          </c:extLst>
        </c:ser>
        <c:ser>
          <c:idx val="0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'optimal portfolio'!$U$4:$U$14</c:f>
              <c:numCache>
                <c:formatCode>0.00000000</c:formatCode>
                <c:ptCount val="11"/>
                <c:pt idx="0">
                  <c:v>8.2657210515350871E-3</c:v>
                </c:pt>
                <c:pt idx="1">
                  <c:v>7.6004904854528026E-3</c:v>
                </c:pt>
                <c:pt idx="2">
                  <c:v>6.9631636416578107E-3</c:v>
                </c:pt>
                <c:pt idx="3">
                  <c:v>6.3537405201501071E-3</c:v>
                </c:pt>
                <c:pt idx="4">
                  <c:v>5.7722211209296978E-3</c:v>
                </c:pt>
                <c:pt idx="5">
                  <c:v>5.2186054439965785E-3</c:v>
                </c:pt>
                <c:pt idx="6">
                  <c:v>4.692893489350751E-3</c:v>
                </c:pt>
                <c:pt idx="7">
                  <c:v>4.1950852569922134E-3</c:v>
                </c:pt>
                <c:pt idx="8">
                  <c:v>3.7251807469209689E-3</c:v>
                </c:pt>
                <c:pt idx="9">
                  <c:v>3.2831799591370153E-3</c:v>
                </c:pt>
                <c:pt idx="10">
                  <c:v>2.8690828936403529E-3</c:v>
                </c:pt>
              </c:numCache>
            </c:numRef>
          </c:xVal>
          <c:yVal>
            <c:numRef>
              <c:f>'optimal portfolio'!$T$4:$T$14</c:f>
              <c:numCache>
                <c:formatCode>0.0000%</c:formatCode>
                <c:ptCount val="11"/>
                <c:pt idx="0">
                  <c:v>1.5051041666666669E-2</c:v>
                </c:pt>
                <c:pt idx="1">
                  <c:v>1.4370208333333336E-2</c:v>
                </c:pt>
                <c:pt idx="2">
                  <c:v>1.3689375000000002E-2</c:v>
                </c:pt>
                <c:pt idx="3">
                  <c:v>1.3008541666666665E-2</c:v>
                </c:pt>
                <c:pt idx="4">
                  <c:v>1.2327708333333331E-2</c:v>
                </c:pt>
                <c:pt idx="5">
                  <c:v>1.1646874999999998E-2</c:v>
                </c:pt>
                <c:pt idx="6">
                  <c:v>1.0966041666666664E-2</c:v>
                </c:pt>
                <c:pt idx="7">
                  <c:v>1.028520833333333E-2</c:v>
                </c:pt>
                <c:pt idx="8">
                  <c:v>9.6043749999999949E-3</c:v>
                </c:pt>
                <c:pt idx="9">
                  <c:v>8.9235416666666612E-3</c:v>
                </c:pt>
                <c:pt idx="10">
                  <c:v>8.2427083333333276E-3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8-472C-9B90-F95DC05A29D1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'optimal portfolio'!$V$4:$V$14</c:f>
              <c:numCache>
                <c:formatCode>0.00000000</c:formatCode>
                <c:ptCount val="11"/>
                <c:pt idx="0">
                  <c:v>8.2657210515350871E-3</c:v>
                </c:pt>
                <c:pt idx="1">
                  <c:v>5.8473592759068459E-3</c:v>
                </c:pt>
                <c:pt idx="2">
                  <c:v>3.8464859357983305E-3</c:v>
                </c:pt>
                <c:pt idx="3">
                  <c:v>2.2631010312095406E-3</c:v>
                </c:pt>
                <c:pt idx="4">
                  <c:v>1.0972045621404788E-3</c:v>
                </c:pt>
                <c:pt idx="5">
                  <c:v>3.4879652859114195E-4</c:v>
                </c:pt>
                <c:pt idx="6">
                  <c:v>1.7876930561531914E-5</c:v>
                </c:pt>
                <c:pt idx="7">
                  <c:v>1.0444576805164777E-4</c:v>
                </c:pt>
                <c:pt idx="8">
                  <c:v>6.085030410614904E-4</c:v>
                </c:pt>
                <c:pt idx="9">
                  <c:v>1.5300487495910585E-3</c:v>
                </c:pt>
                <c:pt idx="10">
                  <c:v>2.8690828936403529E-3</c:v>
                </c:pt>
              </c:numCache>
            </c:numRef>
          </c:xVal>
          <c:yVal>
            <c:numRef>
              <c:f>'optimal portfolio'!$T$4:$T$14</c:f>
              <c:numCache>
                <c:formatCode>0.0000%</c:formatCode>
                <c:ptCount val="11"/>
                <c:pt idx="0">
                  <c:v>1.5051041666666669E-2</c:v>
                </c:pt>
                <c:pt idx="1">
                  <c:v>1.4370208333333336E-2</c:v>
                </c:pt>
                <c:pt idx="2">
                  <c:v>1.3689375000000002E-2</c:v>
                </c:pt>
                <c:pt idx="3">
                  <c:v>1.3008541666666665E-2</c:v>
                </c:pt>
                <c:pt idx="4">
                  <c:v>1.2327708333333331E-2</c:v>
                </c:pt>
                <c:pt idx="5">
                  <c:v>1.1646874999999998E-2</c:v>
                </c:pt>
                <c:pt idx="6">
                  <c:v>1.0966041666666664E-2</c:v>
                </c:pt>
                <c:pt idx="7">
                  <c:v>1.028520833333333E-2</c:v>
                </c:pt>
                <c:pt idx="8">
                  <c:v>9.6043749999999949E-3</c:v>
                </c:pt>
                <c:pt idx="9">
                  <c:v>8.9235416666666612E-3</c:v>
                </c:pt>
                <c:pt idx="10">
                  <c:v>8.2427083333333276E-3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18-472C-9B90-F95DC05A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95791"/>
        <c:axId val="1896264287"/>
      </c:scatterChart>
      <c:valAx>
        <c:axId val="109889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6264287"/>
        <c:crosses val="autoZero"/>
        <c:crossBetween val="midCat"/>
      </c:valAx>
      <c:valAx>
        <c:axId val="189626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/>
                  <a:t>return</a:t>
                </a:r>
                <a:endParaRPr lang="ko-KR" altLang="en-US" sz="1400" b="1" i="0" baseline="0"/>
              </a:p>
            </c:rich>
          </c:tx>
          <c:layout>
            <c:manualLayout>
              <c:xMode val="edge"/>
              <c:yMode val="edge"/>
              <c:x val="2.8268551236749116E-2"/>
              <c:y val="0.3972765327410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8895791"/>
        <c:crosses val="autoZero"/>
        <c:crossBetween val="midCat"/>
        <c:min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'optimal portfolio'!$L$4:$L$14</c:f>
              <c:numCache>
                <c:formatCode>0.00000000</c:formatCode>
                <c:ptCount val="11"/>
                <c:pt idx="0">
                  <c:v>8.2657210515350871E-3</c:v>
                </c:pt>
                <c:pt idx="1">
                  <c:v>6.9837551852192977E-3</c:v>
                </c:pt>
                <c:pt idx="2">
                  <c:v>5.8667453301315797E-3</c:v>
                </c:pt>
                <c:pt idx="3">
                  <c:v>4.9146914862719287E-3</c:v>
                </c:pt>
                <c:pt idx="4">
                  <c:v>4.1275936536403508E-3</c:v>
                </c:pt>
                <c:pt idx="5">
                  <c:v>3.5054518322368425E-3</c:v>
                </c:pt>
                <c:pt idx="6">
                  <c:v>3.0482660220614039E-3</c:v>
                </c:pt>
                <c:pt idx="7">
                  <c:v>2.7560362231140358E-3</c:v>
                </c:pt>
                <c:pt idx="8">
                  <c:v>2.6287624353947383E-3</c:v>
                </c:pt>
                <c:pt idx="9">
                  <c:v>2.6664446589035103E-3</c:v>
                </c:pt>
                <c:pt idx="10">
                  <c:v>2.8690828936403529E-3</c:v>
                </c:pt>
              </c:numCache>
            </c:numRef>
          </c:xVal>
          <c:yVal>
            <c:numRef>
              <c:f>'optimal portfolio'!$K$4:$K$14</c:f>
              <c:numCache>
                <c:formatCode>0.0000%</c:formatCode>
                <c:ptCount val="11"/>
                <c:pt idx="0">
                  <c:v>1.5051041666666669E-2</c:v>
                </c:pt>
                <c:pt idx="1">
                  <c:v>1.4370208333333336E-2</c:v>
                </c:pt>
                <c:pt idx="2">
                  <c:v>1.3689375000000002E-2</c:v>
                </c:pt>
                <c:pt idx="3">
                  <c:v>1.3008541666666665E-2</c:v>
                </c:pt>
                <c:pt idx="4">
                  <c:v>1.2327708333333331E-2</c:v>
                </c:pt>
                <c:pt idx="5">
                  <c:v>1.1646874999999998E-2</c:v>
                </c:pt>
                <c:pt idx="6">
                  <c:v>1.0966041666666664E-2</c:v>
                </c:pt>
                <c:pt idx="7">
                  <c:v>1.028520833333333E-2</c:v>
                </c:pt>
                <c:pt idx="8">
                  <c:v>9.6043749999999949E-3</c:v>
                </c:pt>
                <c:pt idx="9">
                  <c:v>8.9235416666666612E-3</c:v>
                </c:pt>
                <c:pt idx="10">
                  <c:v>8.2427083333333276E-3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2-4A33-9E0D-F41566EF1A6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'optimal portfolio'!$L$50:$L$60</c:f>
              <c:numCache>
                <c:formatCode>0.00000000</c:formatCode>
                <c:ptCount val="11"/>
                <c:pt idx="0">
                  <c:v>4.3692122094298258E-3</c:v>
                </c:pt>
                <c:pt idx="1">
                  <c:v>3.9110423929263173E-3</c:v>
                </c:pt>
                <c:pt idx="2">
                  <c:v>3.5160114295561418E-3</c:v>
                </c:pt>
                <c:pt idx="3">
                  <c:v>3.1841193193192989E-3</c:v>
                </c:pt>
                <c:pt idx="4">
                  <c:v>2.9153660622157898E-3</c:v>
                </c:pt>
                <c:pt idx="5">
                  <c:v>2.7097516582456145E-3</c:v>
                </c:pt>
                <c:pt idx="6">
                  <c:v>2.5672761074087723E-3</c:v>
                </c:pt>
                <c:pt idx="7">
                  <c:v>2.4879394097052634E-3</c:v>
                </c:pt>
                <c:pt idx="8">
                  <c:v>2.4717415651350884E-3</c:v>
                </c:pt>
                <c:pt idx="9">
                  <c:v>2.5186825736982464E-3</c:v>
                </c:pt>
                <c:pt idx="10">
                  <c:v>2.6287624353947374E-3</c:v>
                </c:pt>
              </c:numCache>
            </c:numRef>
          </c:xVal>
          <c:yVal>
            <c:numRef>
              <c:f>'optimal portfolio'!$K$50:$K$60</c:f>
              <c:numCache>
                <c:formatCode>0.0000%</c:formatCode>
                <c:ptCount val="11"/>
                <c:pt idx="0">
                  <c:v>1.398229166666666E-2</c:v>
                </c:pt>
                <c:pt idx="1">
                  <c:v>1.3544499999999994E-2</c:v>
                </c:pt>
                <c:pt idx="2">
                  <c:v>1.310670833333333E-2</c:v>
                </c:pt>
                <c:pt idx="3">
                  <c:v>1.2668916666666662E-2</c:v>
                </c:pt>
                <c:pt idx="4">
                  <c:v>1.2231124999999997E-2</c:v>
                </c:pt>
                <c:pt idx="5">
                  <c:v>1.1793333333333331E-2</c:v>
                </c:pt>
                <c:pt idx="6">
                  <c:v>1.1355541666666667E-2</c:v>
                </c:pt>
                <c:pt idx="7">
                  <c:v>1.091775E-2</c:v>
                </c:pt>
                <c:pt idx="8">
                  <c:v>1.0479958333333334E-2</c:v>
                </c:pt>
                <c:pt idx="9">
                  <c:v>1.0042166666666668E-2</c:v>
                </c:pt>
                <c:pt idx="10">
                  <c:v>9.6043750000000018E-3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12-4A33-9E0D-F41566EF1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95791"/>
        <c:axId val="1896264287"/>
      </c:scatterChart>
      <c:valAx>
        <c:axId val="109889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6264287"/>
        <c:crosses val="autoZero"/>
        <c:crossBetween val="midCat"/>
      </c:valAx>
      <c:valAx>
        <c:axId val="189626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/>
                  <a:t>return</a:t>
                </a:r>
                <a:endParaRPr lang="ko-KR" altLang="en-US" sz="1400" b="1" i="0" baseline="0"/>
              </a:p>
            </c:rich>
          </c:tx>
          <c:layout>
            <c:manualLayout>
              <c:xMode val="edge"/>
              <c:yMode val="edge"/>
              <c:x val="2.8268551236749116E-2"/>
              <c:y val="0.3972765327410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8895791"/>
        <c:crosses val="autoZero"/>
        <c:crossBetween val="midCat"/>
        <c:min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'optimal portfolio'!$L$4:$L$14</c:f>
              <c:numCache>
                <c:formatCode>0.00000000</c:formatCode>
                <c:ptCount val="11"/>
                <c:pt idx="0">
                  <c:v>8.2657210515350871E-3</c:v>
                </c:pt>
                <c:pt idx="1">
                  <c:v>6.9837551852192977E-3</c:v>
                </c:pt>
                <c:pt idx="2">
                  <c:v>5.8667453301315797E-3</c:v>
                </c:pt>
                <c:pt idx="3">
                  <c:v>4.9146914862719287E-3</c:v>
                </c:pt>
                <c:pt idx="4">
                  <c:v>4.1275936536403508E-3</c:v>
                </c:pt>
                <c:pt idx="5">
                  <c:v>3.5054518322368425E-3</c:v>
                </c:pt>
                <c:pt idx="6">
                  <c:v>3.0482660220614039E-3</c:v>
                </c:pt>
                <c:pt idx="7">
                  <c:v>2.7560362231140358E-3</c:v>
                </c:pt>
                <c:pt idx="8">
                  <c:v>2.6287624353947383E-3</c:v>
                </c:pt>
                <c:pt idx="9">
                  <c:v>2.6664446589035103E-3</c:v>
                </c:pt>
                <c:pt idx="10">
                  <c:v>2.8690828936403529E-3</c:v>
                </c:pt>
              </c:numCache>
            </c:numRef>
          </c:xVal>
          <c:yVal>
            <c:numRef>
              <c:f>'optimal portfolio'!$K$4:$K$14</c:f>
              <c:numCache>
                <c:formatCode>0.0000%</c:formatCode>
                <c:ptCount val="11"/>
                <c:pt idx="0">
                  <c:v>1.5051041666666669E-2</c:v>
                </c:pt>
                <c:pt idx="1">
                  <c:v>1.4370208333333336E-2</c:v>
                </c:pt>
                <c:pt idx="2">
                  <c:v>1.3689375000000002E-2</c:v>
                </c:pt>
                <c:pt idx="3">
                  <c:v>1.3008541666666665E-2</c:v>
                </c:pt>
                <c:pt idx="4">
                  <c:v>1.2327708333333331E-2</c:v>
                </c:pt>
                <c:pt idx="5">
                  <c:v>1.1646874999999998E-2</c:v>
                </c:pt>
                <c:pt idx="6">
                  <c:v>1.0966041666666664E-2</c:v>
                </c:pt>
                <c:pt idx="7">
                  <c:v>1.028520833333333E-2</c:v>
                </c:pt>
                <c:pt idx="8">
                  <c:v>9.6043749999999949E-3</c:v>
                </c:pt>
                <c:pt idx="9">
                  <c:v>8.9235416666666612E-3</c:v>
                </c:pt>
                <c:pt idx="10">
                  <c:v>8.2427083333333276E-3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5B-4B67-95EE-9993B0790F6F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'optimal portfolio'!$L$50:$L$60</c:f>
              <c:numCache>
                <c:formatCode>0.00000000</c:formatCode>
                <c:ptCount val="11"/>
                <c:pt idx="0">
                  <c:v>4.3692122094298258E-3</c:v>
                </c:pt>
                <c:pt idx="1">
                  <c:v>3.9110423929263173E-3</c:v>
                </c:pt>
                <c:pt idx="2">
                  <c:v>3.5160114295561418E-3</c:v>
                </c:pt>
                <c:pt idx="3">
                  <c:v>3.1841193193192989E-3</c:v>
                </c:pt>
                <c:pt idx="4">
                  <c:v>2.9153660622157898E-3</c:v>
                </c:pt>
                <c:pt idx="5">
                  <c:v>2.7097516582456145E-3</c:v>
                </c:pt>
                <c:pt idx="6">
                  <c:v>2.5672761074087723E-3</c:v>
                </c:pt>
                <c:pt idx="7">
                  <c:v>2.4879394097052634E-3</c:v>
                </c:pt>
                <c:pt idx="8">
                  <c:v>2.4717415651350884E-3</c:v>
                </c:pt>
                <c:pt idx="9">
                  <c:v>2.5186825736982464E-3</c:v>
                </c:pt>
                <c:pt idx="10">
                  <c:v>2.6287624353947374E-3</c:v>
                </c:pt>
              </c:numCache>
            </c:numRef>
          </c:xVal>
          <c:yVal>
            <c:numRef>
              <c:f>'optimal portfolio'!$K$50:$K$60</c:f>
              <c:numCache>
                <c:formatCode>0.0000%</c:formatCode>
                <c:ptCount val="11"/>
                <c:pt idx="0">
                  <c:v>1.398229166666666E-2</c:v>
                </c:pt>
                <c:pt idx="1">
                  <c:v>1.3544499999999994E-2</c:v>
                </c:pt>
                <c:pt idx="2">
                  <c:v>1.310670833333333E-2</c:v>
                </c:pt>
                <c:pt idx="3">
                  <c:v>1.2668916666666662E-2</c:v>
                </c:pt>
                <c:pt idx="4">
                  <c:v>1.2231124999999997E-2</c:v>
                </c:pt>
                <c:pt idx="5">
                  <c:v>1.1793333333333331E-2</c:v>
                </c:pt>
                <c:pt idx="6">
                  <c:v>1.1355541666666667E-2</c:v>
                </c:pt>
                <c:pt idx="7">
                  <c:v>1.091775E-2</c:v>
                </c:pt>
                <c:pt idx="8">
                  <c:v>1.0479958333333334E-2</c:v>
                </c:pt>
                <c:pt idx="9">
                  <c:v>1.0042166666666668E-2</c:v>
                </c:pt>
                <c:pt idx="10">
                  <c:v>9.6043750000000018E-3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B-4B67-95EE-9993B0790F6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'optimal portfolio'!$L$93:$L$103</c:f>
              <c:numCache>
                <c:formatCode>0.00000000</c:formatCode>
                <c:ptCount val="11"/>
                <c:pt idx="0">
                  <c:v>2.1275946666666676E-3</c:v>
                </c:pt>
                <c:pt idx="1">
                  <c:v>2.0689453063671413E-3</c:v>
                </c:pt>
                <c:pt idx="2">
                  <c:v>2.0309768461001416E-3</c:v>
                </c:pt>
                <c:pt idx="3">
                  <c:v>2.013689285865667E-3</c:v>
                </c:pt>
                <c:pt idx="4">
                  <c:v>2.01708262566372E-3</c:v>
                </c:pt>
                <c:pt idx="5">
                  <c:v>2.0411568654942988E-3</c:v>
                </c:pt>
                <c:pt idx="6">
                  <c:v>2.0859120053574039E-3</c:v>
                </c:pt>
                <c:pt idx="7">
                  <c:v>2.1513480452530352E-3</c:v>
                </c:pt>
                <c:pt idx="8">
                  <c:v>2.2374649851811933E-3</c:v>
                </c:pt>
                <c:pt idx="9">
                  <c:v>2.3442628251418773E-3</c:v>
                </c:pt>
                <c:pt idx="10">
                  <c:v>2.4717415651350876E-3</c:v>
                </c:pt>
              </c:numCache>
            </c:numRef>
          </c:xVal>
          <c:yVal>
            <c:numRef>
              <c:f>'optimal portfolio'!$K$93:$K$103</c:f>
              <c:numCache>
                <c:formatCode>0.0000%</c:formatCode>
                <c:ptCount val="11"/>
                <c:pt idx="0">
                  <c:v>6.8583333333333343E-3</c:v>
                </c:pt>
                <c:pt idx="1">
                  <c:v>7.220495833333335E-3</c:v>
                </c:pt>
                <c:pt idx="2">
                  <c:v>7.5826583333333348E-3</c:v>
                </c:pt>
                <c:pt idx="3">
                  <c:v>7.9448208333333346E-3</c:v>
                </c:pt>
                <c:pt idx="4">
                  <c:v>8.3069833333333353E-3</c:v>
                </c:pt>
                <c:pt idx="5">
                  <c:v>8.669145833333336E-3</c:v>
                </c:pt>
                <c:pt idx="6">
                  <c:v>9.0313083333333349E-3</c:v>
                </c:pt>
                <c:pt idx="7">
                  <c:v>9.3934708333333356E-3</c:v>
                </c:pt>
                <c:pt idx="8">
                  <c:v>9.7556333333333363E-3</c:v>
                </c:pt>
                <c:pt idx="9">
                  <c:v>1.0117795833333335E-2</c:v>
                </c:pt>
                <c:pt idx="10">
                  <c:v>1.0479958333333336E-2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5B-4B67-95EE-9993B0790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95791"/>
        <c:axId val="1896264287"/>
      </c:scatterChart>
      <c:valAx>
        <c:axId val="109889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6264287"/>
        <c:crosses val="autoZero"/>
        <c:crossBetween val="midCat"/>
      </c:valAx>
      <c:valAx>
        <c:axId val="189626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/>
                  <a:t>return</a:t>
                </a:r>
                <a:endParaRPr lang="ko-KR" altLang="en-US" sz="1400" b="1" i="0" baseline="0"/>
              </a:p>
            </c:rich>
          </c:tx>
          <c:layout>
            <c:manualLayout>
              <c:xMode val="edge"/>
              <c:yMode val="edge"/>
              <c:x val="2.8268551236749116E-2"/>
              <c:y val="0.3972765327410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8895791"/>
        <c:crosses val="autoZero"/>
        <c:crossBetween val="midCat"/>
        <c:min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17</xdr:row>
      <xdr:rowOff>66675</xdr:rowOff>
    </xdr:from>
    <xdr:to>
      <xdr:col>15</xdr:col>
      <xdr:colOff>180975</xdr:colOff>
      <xdr:row>35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C4D903-D651-4FA6-894F-72E98B66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371475</xdr:colOff>
      <xdr:row>34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68E57C1-E634-43F1-B872-47932549D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209550</xdr:colOff>
      <xdr:row>61</xdr:row>
      <xdr:rowOff>190500</xdr:rowOff>
    </xdr:from>
    <xdr:to>
      <xdr:col>14</xdr:col>
      <xdr:colOff>666750</xdr:colOff>
      <xdr:row>79</xdr:row>
      <xdr:rowOff>133350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7AAF54D-F752-4216-A047-4740667B7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104</xdr:row>
      <xdr:rowOff>0</xdr:rowOff>
    </xdr:from>
    <xdr:to>
      <xdr:col>14</xdr:col>
      <xdr:colOff>457200</xdr:colOff>
      <xdr:row>121</xdr:row>
      <xdr:rowOff>152400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E53ADCA-BF1D-47D2-B7E6-CA3AC8679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8AF0-E974-45C9-9E0F-E2C795296B25}">
  <dimension ref="A1:R115"/>
  <sheetViews>
    <sheetView tabSelected="1" workbookViewId="0">
      <selection activeCell="F18" sqref="F18"/>
    </sheetView>
  </sheetViews>
  <sheetFormatPr defaultRowHeight="16.5"/>
  <cols>
    <col min="1" max="1" width="18.375" bestFit="1" customWidth="1"/>
    <col min="2" max="5" width="8.25" bestFit="1" customWidth="1"/>
  </cols>
  <sheetData>
    <row r="1" spans="9:18">
      <c r="I1" s="2" t="s">
        <v>106</v>
      </c>
      <c r="R1" s="2" t="s">
        <v>112</v>
      </c>
    </row>
    <row r="16" spans="9:18">
      <c r="I16" s="2" t="s">
        <v>109</v>
      </c>
    </row>
    <row r="19" spans="1:5">
      <c r="A19" s="2" t="s">
        <v>99</v>
      </c>
      <c r="B19" s="2" t="s">
        <v>0</v>
      </c>
      <c r="C19" s="2" t="s">
        <v>1</v>
      </c>
      <c r="D19" s="2" t="s">
        <v>2</v>
      </c>
      <c r="E19" s="2" t="s">
        <v>100</v>
      </c>
    </row>
    <row r="20" spans="1:5">
      <c r="A20" s="3" t="s">
        <v>3</v>
      </c>
      <c r="B20">
        <v>2.63E-2</v>
      </c>
      <c r="C20">
        <v>2.06E-2</v>
      </c>
      <c r="D20">
        <v>-1.44E-2</v>
      </c>
      <c r="E20">
        <v>1.5299999999999999E-2</v>
      </c>
    </row>
    <row r="21" spans="1:5">
      <c r="A21" s="4" t="s">
        <v>4</v>
      </c>
      <c r="B21">
        <v>-2.6200000000000001E-2</v>
      </c>
      <c r="C21">
        <v>-5.96E-2</v>
      </c>
      <c r="D21">
        <v>1.6000000000000001E-3</v>
      </c>
      <c r="E21">
        <v>-1.9300000000000001E-2</v>
      </c>
    </row>
    <row r="22" spans="1:5">
      <c r="A22" s="1" t="s">
        <v>5</v>
      </c>
      <c r="B22">
        <v>5.3E-3</v>
      </c>
      <c r="C22">
        <v>1.4200000000000001E-2</v>
      </c>
      <c r="D22">
        <v>-2.7799999999999998E-2</v>
      </c>
      <c r="E22">
        <v>1.09E-2</v>
      </c>
    </row>
    <row r="23" spans="1:5">
      <c r="A23" s="1" t="s">
        <v>6</v>
      </c>
      <c r="B23">
        <v>1.6E-2</v>
      </c>
      <c r="C23">
        <v>8.43E-2</v>
      </c>
      <c r="D23">
        <v>-2.3800000000000002E-2</v>
      </c>
      <c r="E23">
        <v>4.3999999999999997E-2</v>
      </c>
    </row>
    <row r="24" spans="1:5">
      <c r="A24" s="1" t="s">
        <v>7</v>
      </c>
      <c r="B24">
        <v>1.32E-2</v>
      </c>
      <c r="C24">
        <v>4.6899999999999997E-2</v>
      </c>
      <c r="D24">
        <v>-2.8E-3</v>
      </c>
      <c r="E24">
        <v>3.4500000000000003E-2</v>
      </c>
    </row>
    <row r="25" spans="1:5">
      <c r="A25" s="1" t="s">
        <v>8</v>
      </c>
      <c r="B25">
        <v>-2.3099999999999999E-2</v>
      </c>
      <c r="C25">
        <v>-1.2699999999999999E-2</v>
      </c>
      <c r="D25">
        <v>4.2200000000000001E-2</v>
      </c>
      <c r="E25">
        <v>-1.66E-2</v>
      </c>
    </row>
    <row r="26" spans="1:5">
      <c r="A26" s="1" t="s">
        <v>9</v>
      </c>
      <c r="B26">
        <v>-3.3399999999999999E-2</v>
      </c>
      <c r="C26">
        <v>5.1299999999999998E-2</v>
      </c>
      <c r="D26">
        <v>5.0299999999999997E-2</v>
      </c>
      <c r="E26">
        <v>-3.1199999999999999E-2</v>
      </c>
    </row>
    <row r="27" spans="1:5">
      <c r="A27" s="1" t="s">
        <v>10</v>
      </c>
      <c r="B27">
        <v>1.8200000000000001E-2</v>
      </c>
      <c r="C27">
        <v>5.8200000000000002E-2</v>
      </c>
      <c r="D27">
        <v>-3.4799999999999998E-2</v>
      </c>
      <c r="E27">
        <v>1.5100000000000001E-2</v>
      </c>
    </row>
    <row r="28" spans="1:5">
      <c r="A28" s="1" t="s">
        <v>11</v>
      </c>
      <c r="B28">
        <v>2.35E-2</v>
      </c>
      <c r="C28">
        <v>9.4999999999999998E-3</v>
      </c>
      <c r="D28">
        <v>-2.0500000000000001E-2</v>
      </c>
      <c r="E28">
        <v>3.7499999999999999E-2</v>
      </c>
    </row>
    <row r="29" spans="1:5">
      <c r="A29" s="1" t="s">
        <v>12</v>
      </c>
      <c r="B29">
        <v>7.0000000000000001E-3</v>
      </c>
      <c r="C29">
        <v>-1.43E-2</v>
      </c>
      <c r="D29">
        <v>-3.9899999999999998E-2</v>
      </c>
      <c r="E29">
        <v>1.7399999999999999E-2</v>
      </c>
    </row>
    <row r="30" spans="1:5">
      <c r="A30" s="1" t="s">
        <v>13</v>
      </c>
      <c r="B30">
        <v>-4.2700000000000002E-2</v>
      </c>
      <c r="C30">
        <v>-9.0800000000000006E-2</v>
      </c>
      <c r="D30">
        <v>-4.1999999999999997E-3</v>
      </c>
      <c r="E30">
        <v>-4.1200000000000001E-2</v>
      </c>
    </row>
    <row r="31" spans="1:5">
      <c r="A31" s="1" t="s">
        <v>14</v>
      </c>
      <c r="B31">
        <v>-1.5699999999999999E-2</v>
      </c>
      <c r="C31">
        <v>2.7799999999999998E-2</v>
      </c>
      <c r="D31">
        <v>-0.13750000000000001</v>
      </c>
      <c r="E31">
        <v>-6.1000000000000004E-3</v>
      </c>
    </row>
    <row r="32" spans="1:5">
      <c r="A32" s="1" t="s">
        <v>15</v>
      </c>
      <c r="B32">
        <v>-7.5600000000000001E-2</v>
      </c>
      <c r="C32">
        <v>-9.1999999999999998E-3</v>
      </c>
      <c r="D32">
        <v>-3.9300000000000002E-2</v>
      </c>
      <c r="E32">
        <v>-6.1199999999999997E-2</v>
      </c>
    </row>
    <row r="33" spans="1:9">
      <c r="A33" s="1" t="s">
        <v>16</v>
      </c>
      <c r="B33">
        <v>8.6099999999999996E-2</v>
      </c>
      <c r="C33">
        <v>6.6799999999999998E-2</v>
      </c>
      <c r="D33">
        <v>4.65E-2</v>
      </c>
      <c r="E33">
        <v>-3.1399999999999997E-2</v>
      </c>
    </row>
    <row r="34" spans="1:9">
      <c r="A34" s="1" t="s">
        <v>17</v>
      </c>
      <c r="B34">
        <v>-3.1800000000000002E-2</v>
      </c>
      <c r="C34">
        <v>1.12E-2</v>
      </c>
      <c r="D34">
        <v>1.14E-2</v>
      </c>
      <c r="E34">
        <v>-3.3999999999999998E-3</v>
      </c>
    </row>
    <row r="35" spans="1:9">
      <c r="A35" s="1" t="s">
        <v>18</v>
      </c>
      <c r="B35">
        <v>3.3500000000000002E-2</v>
      </c>
      <c r="C35">
        <v>4.8300000000000003E-2</v>
      </c>
      <c r="D35">
        <v>6.7699999999999996E-2</v>
      </c>
      <c r="E35">
        <v>4.8599999999999997E-2</v>
      </c>
    </row>
    <row r="36" spans="1:9">
      <c r="A36" s="1" t="s">
        <v>19</v>
      </c>
      <c r="B36">
        <v>3.61E-2</v>
      </c>
      <c r="C36">
        <v>7.6499999999999999E-2</v>
      </c>
      <c r="D36">
        <v>-1.3599999999999999E-2</v>
      </c>
      <c r="E36">
        <v>1.2999999999999999E-2</v>
      </c>
      <c r="I36" t="s">
        <v>113</v>
      </c>
    </row>
    <row r="37" spans="1:9">
      <c r="A37" s="1" t="s">
        <v>20</v>
      </c>
      <c r="B37">
        <v>-7.1400000000000005E-2</v>
      </c>
      <c r="C37">
        <v>-8.4199999999999997E-2</v>
      </c>
      <c r="D37">
        <v>-1.1999999999999999E-3</v>
      </c>
      <c r="E37">
        <v>-8.2799999999999999E-2</v>
      </c>
    </row>
    <row r="38" spans="1:9">
      <c r="A38" s="1" t="s">
        <v>21</v>
      </c>
      <c r="B38">
        <v>-2.7199999999999998E-2</v>
      </c>
      <c r="C38">
        <v>7.9699999999999993E-2</v>
      </c>
      <c r="D38">
        <v>0.1956</v>
      </c>
      <c r="E38">
        <v>-7.3000000000000001E-3</v>
      </c>
      <c r="I38" s="2" t="s">
        <v>117</v>
      </c>
    </row>
    <row r="39" spans="1:9">
      <c r="A39" s="1" t="s">
        <v>22</v>
      </c>
      <c r="B39">
        <v>6.59E-2</v>
      </c>
      <c r="C39">
        <v>-4.4900000000000002E-2</v>
      </c>
      <c r="D39">
        <v>-2.2800000000000001E-2</v>
      </c>
      <c r="E39">
        <v>1.4999999999999999E-2</v>
      </c>
      <c r="I39" s="2" t="s">
        <v>118</v>
      </c>
    </row>
    <row r="40" spans="1:9">
      <c r="A40" s="1" t="s">
        <v>23</v>
      </c>
      <c r="B40">
        <v>-5.1299999999999998E-2</v>
      </c>
      <c r="C40">
        <v>-3.9199999999999999E-2</v>
      </c>
      <c r="D40">
        <v>-4.7300000000000002E-2</v>
      </c>
      <c r="E40">
        <v>-8.5500000000000007E-2</v>
      </c>
    </row>
    <row r="41" spans="1:9">
      <c r="A41" s="1" t="s">
        <v>24</v>
      </c>
      <c r="B41">
        <v>-0.15579999999999999</v>
      </c>
      <c r="C41">
        <v>-0.2051</v>
      </c>
      <c r="D41">
        <v>-0.18809999999999999</v>
      </c>
      <c r="E41">
        <v>-0.16700000000000001</v>
      </c>
    </row>
    <row r="42" spans="1:9">
      <c r="A42" s="1" t="s">
        <v>25</v>
      </c>
      <c r="B42">
        <v>-0.1308</v>
      </c>
      <c r="C42">
        <v>-0.1169</v>
      </c>
      <c r="D42">
        <v>-0.26569999999999999</v>
      </c>
      <c r="E42">
        <v>-7.3499999999999996E-2</v>
      </c>
    </row>
    <row r="43" spans="1:9">
      <c r="A43" s="1" t="s">
        <v>26</v>
      </c>
      <c r="B43">
        <v>2.3099999999999999E-2</v>
      </c>
      <c r="C43">
        <v>3.1399999999999997E-2</v>
      </c>
      <c r="D43">
        <v>-2.8999999999999998E-3</v>
      </c>
      <c r="E43">
        <v>1.2E-2</v>
      </c>
    </row>
    <row r="44" spans="1:9">
      <c r="A44" s="1" t="s">
        <v>27</v>
      </c>
      <c r="B44">
        <v>-8.8599999999999998E-2</v>
      </c>
      <c r="C44">
        <v>8.8999999999999996E-2</v>
      </c>
      <c r="D44">
        <v>-0.1845</v>
      </c>
      <c r="E44">
        <v>-8.2600000000000007E-2</v>
      </c>
    </row>
    <row r="45" spans="1:9">
      <c r="A45" s="1" t="s">
        <v>28</v>
      </c>
      <c r="B45">
        <v>-0.18909999999999999</v>
      </c>
      <c r="C45">
        <v>9.5999999999999992E-3</v>
      </c>
      <c r="D45">
        <v>-0.1615</v>
      </c>
      <c r="E45">
        <v>-0.1036</v>
      </c>
    </row>
    <row r="46" spans="1:9">
      <c r="A46" s="1" t="s">
        <v>29</v>
      </c>
      <c r="B46">
        <v>8.2900000000000001E-2</v>
      </c>
      <c r="C46">
        <v>5.28E-2</v>
      </c>
      <c r="D46">
        <v>7.4700000000000003E-2</v>
      </c>
      <c r="E46">
        <v>8.7599999999999997E-2</v>
      </c>
    </row>
    <row r="47" spans="1:9">
      <c r="A47" s="1" t="s">
        <v>30</v>
      </c>
      <c r="B47">
        <v>0.2059</v>
      </c>
      <c r="C47">
        <v>6.5199999999999994E-2</v>
      </c>
      <c r="D47">
        <v>0.1027</v>
      </c>
      <c r="E47">
        <v>9.4200000000000006E-2</v>
      </c>
      <c r="I47" s="2" t="s">
        <v>120</v>
      </c>
    </row>
    <row r="48" spans="1:9">
      <c r="A48" s="1" t="s">
        <v>31</v>
      </c>
      <c r="B48">
        <v>0.10589999999999999</v>
      </c>
      <c r="C48">
        <v>3.5099999999999999E-2</v>
      </c>
      <c r="D48">
        <v>-3.44E-2</v>
      </c>
      <c r="E48">
        <v>5.4600000000000003E-2</v>
      </c>
    </row>
    <row r="49" spans="1:5">
      <c r="A49" s="1" t="s">
        <v>32</v>
      </c>
      <c r="B49">
        <v>-3.6700000000000003E-2</v>
      </c>
      <c r="C49">
        <v>-1.7500000000000002E-2</v>
      </c>
      <c r="D49">
        <v>-8.0000000000000004E-4</v>
      </c>
      <c r="E49">
        <v>2.5000000000000001E-3</v>
      </c>
    </row>
    <row r="50" spans="1:5">
      <c r="A50" s="1" t="s">
        <v>33</v>
      </c>
      <c r="B50">
        <v>7.6700000000000004E-2</v>
      </c>
      <c r="C50">
        <v>0.12939999999999999</v>
      </c>
      <c r="D50">
        <v>0.16639999999999999</v>
      </c>
      <c r="E50">
        <v>7.4499999999999997E-2</v>
      </c>
    </row>
    <row r="51" spans="1:5">
      <c r="A51" s="1" t="s">
        <v>34</v>
      </c>
      <c r="B51">
        <v>3.6600000000000001E-2</v>
      </c>
      <c r="C51">
        <v>5.7000000000000002E-3</v>
      </c>
      <c r="D51">
        <v>4.2000000000000003E-2</v>
      </c>
      <c r="E51">
        <v>3.4799999999999998E-2</v>
      </c>
    </row>
    <row r="52" spans="1:5">
      <c r="A52" s="1" t="s">
        <v>35</v>
      </c>
      <c r="B52">
        <v>5.45E-2</v>
      </c>
      <c r="C52">
        <v>1.32E-2</v>
      </c>
      <c r="D52">
        <v>0.1741</v>
      </c>
      <c r="E52">
        <v>3.6499999999999998E-2</v>
      </c>
    </row>
    <row r="53" spans="1:5">
      <c r="A53" s="1" t="s">
        <v>36</v>
      </c>
      <c r="B53">
        <v>-3.3E-3</v>
      </c>
      <c r="C53">
        <v>8.3999999999999995E-3</v>
      </c>
      <c r="D53">
        <v>-0.125</v>
      </c>
      <c r="E53">
        <v>-1.83E-2</v>
      </c>
    </row>
    <row r="54" spans="1:5">
      <c r="A54" s="1" t="s">
        <v>37</v>
      </c>
      <c r="B54">
        <v>0.1041</v>
      </c>
      <c r="C54">
        <v>5.2200000000000003E-2</v>
      </c>
      <c r="D54">
        <v>9.5200000000000007E-2</v>
      </c>
      <c r="E54">
        <v>6.0299999999999999E-2</v>
      </c>
    </row>
    <row r="55" spans="1:5">
      <c r="A55" s="1" t="s">
        <v>38</v>
      </c>
      <c r="B55">
        <v>7.8799999999999995E-2</v>
      </c>
      <c r="C55">
        <v>3.5999999999999997E-2</v>
      </c>
      <c r="D55">
        <v>0.2429</v>
      </c>
      <c r="E55">
        <v>1.9E-2</v>
      </c>
    </row>
    <row r="56" spans="1:5">
      <c r="A56" s="1" t="s">
        <v>39</v>
      </c>
      <c r="B56">
        <v>-8.3699999999999997E-2</v>
      </c>
      <c r="C56">
        <v>-6.5000000000000002E-2</v>
      </c>
      <c r="D56">
        <v>-8.6999999999999994E-3</v>
      </c>
      <c r="E56">
        <v>-3.5799999999999998E-2</v>
      </c>
    </row>
    <row r="57" spans="1:5">
      <c r="A57" s="1" t="s">
        <v>40</v>
      </c>
      <c r="B57">
        <v>5.7200000000000001E-2</v>
      </c>
      <c r="C57">
        <v>4.3499999999999997E-2</v>
      </c>
      <c r="D57">
        <v>0.1103</v>
      </c>
      <c r="E57">
        <v>3.04E-2</v>
      </c>
    </row>
    <row r="58" spans="1:5">
      <c r="A58" s="1" t="s">
        <v>41</v>
      </c>
      <c r="B58">
        <v>0.11749999999999999</v>
      </c>
      <c r="C58">
        <v>8.6E-3</v>
      </c>
      <c r="D58">
        <v>5.1200000000000002E-2</v>
      </c>
      <c r="E58">
        <v>6.0999999999999999E-2</v>
      </c>
    </row>
    <row r="59" spans="1:5">
      <c r="A59" s="1" t="s">
        <v>42</v>
      </c>
      <c r="B59">
        <v>5.5300000000000002E-2</v>
      </c>
      <c r="C59">
        <v>5.7999999999999996E-3</v>
      </c>
      <c r="D59">
        <v>-3.0000000000000001E-3</v>
      </c>
      <c r="E59">
        <v>1.6E-2</v>
      </c>
    </row>
    <row r="60" spans="1:5">
      <c r="A60" s="1" t="s">
        <v>43</v>
      </c>
      <c r="B60">
        <v>-9.2799999999999994E-2</v>
      </c>
      <c r="C60">
        <v>-2.4E-2</v>
      </c>
      <c r="D60">
        <v>-5.6099999999999997E-2</v>
      </c>
      <c r="E60">
        <v>-8.0100000000000005E-2</v>
      </c>
    </row>
    <row r="61" spans="1:5">
      <c r="A61" s="1" t="s">
        <v>44</v>
      </c>
      <c r="B61">
        <v>-5.7500000000000002E-2</v>
      </c>
      <c r="C61">
        <v>-1.4200000000000001E-2</v>
      </c>
      <c r="D61">
        <v>-0.1066</v>
      </c>
      <c r="E61">
        <v>-5.3499999999999999E-2</v>
      </c>
    </row>
    <row r="62" spans="1:5">
      <c r="A62" s="1" t="s">
        <v>45</v>
      </c>
      <c r="B62">
        <v>6.9500000000000006E-2</v>
      </c>
      <c r="C62">
        <v>3.9800000000000002E-2</v>
      </c>
      <c r="D62">
        <v>8.4599999999999995E-2</v>
      </c>
      <c r="E62">
        <v>7.0499999999999993E-2</v>
      </c>
    </row>
    <row r="63" spans="1:5">
      <c r="A63" s="1" t="s">
        <v>46</v>
      </c>
      <c r="B63">
        <v>-3.4099999999999998E-2</v>
      </c>
      <c r="C63">
        <v>-3.5999999999999997E-2</v>
      </c>
      <c r="D63">
        <v>-8.2600000000000007E-2</v>
      </c>
      <c r="E63">
        <v>-4.5400000000000003E-2</v>
      </c>
    </row>
    <row r="64" spans="1:5">
      <c r="A64" s="1" t="s">
        <v>47</v>
      </c>
      <c r="B64">
        <v>1.72E-2</v>
      </c>
      <c r="C64">
        <v>8.9399999999999993E-2</v>
      </c>
      <c r="D64">
        <v>0.18279999999999999</v>
      </c>
      <c r="E64">
        <v>9.0399999999999994E-2</v>
      </c>
    </row>
    <row r="65" spans="1:5">
      <c r="A65" s="1" t="s">
        <v>48</v>
      </c>
      <c r="B65">
        <v>9.1399999999999995E-2</v>
      </c>
      <c r="C65">
        <v>7.0499999999999993E-2</v>
      </c>
      <c r="D65">
        <v>5.28E-2</v>
      </c>
      <c r="E65">
        <v>3.8699999999999998E-2</v>
      </c>
    </row>
    <row r="66" spans="1:5">
      <c r="A66" s="1" t="s">
        <v>49</v>
      </c>
      <c r="B66">
        <v>1.0699999999999999E-2</v>
      </c>
      <c r="C66">
        <v>-1.04E-2</v>
      </c>
      <c r="D66">
        <v>-3.2000000000000001E-2</v>
      </c>
      <c r="E66">
        <v>-1E-4</v>
      </c>
    </row>
    <row r="67" spans="1:5">
      <c r="A67" s="1" t="s">
        <v>50</v>
      </c>
      <c r="B67">
        <v>3.8300000000000001E-2</v>
      </c>
      <c r="C67">
        <v>3.7499999999999999E-2</v>
      </c>
      <c r="D67">
        <v>-2.52E-2</v>
      </c>
      <c r="E67">
        <v>6.7100000000000007E-2</v>
      </c>
    </row>
    <row r="68" spans="1:5">
      <c r="A68" s="1" t="s">
        <v>51</v>
      </c>
      <c r="B68">
        <v>3.6299999999999999E-2</v>
      </c>
      <c r="C68">
        <v>0.1038</v>
      </c>
      <c r="D68">
        <v>-8.7099999999999997E-2</v>
      </c>
      <c r="E68">
        <v>2.3300000000000001E-2</v>
      </c>
    </row>
    <row r="69" spans="1:5">
      <c r="A69" s="1" t="s">
        <v>52</v>
      </c>
      <c r="B69">
        <v>0.12529999999999999</v>
      </c>
      <c r="C69">
        <v>3.3E-3</v>
      </c>
      <c r="D69">
        <v>-1.6999999999999999E-3</v>
      </c>
      <c r="E69">
        <v>3.2500000000000001E-2</v>
      </c>
    </row>
    <row r="70" spans="1:5">
      <c r="A70" s="1" t="s">
        <v>53</v>
      </c>
      <c r="B70">
        <v>-1.49E-2</v>
      </c>
      <c r="C70">
        <v>7.4000000000000003E-3</v>
      </c>
      <c r="D70">
        <v>6.8000000000000005E-2</v>
      </c>
      <c r="E70">
        <v>5.9999999999999995E-4</v>
      </c>
    </row>
    <row r="71" spans="1:5">
      <c r="A71" s="1" t="s">
        <v>54</v>
      </c>
      <c r="B71">
        <v>2.0000000000000001E-4</v>
      </c>
      <c r="C71">
        <v>4.6100000000000002E-2</v>
      </c>
      <c r="D71">
        <v>-6.9699999999999998E-2</v>
      </c>
      <c r="E71">
        <v>2.9399999999999999E-2</v>
      </c>
    </row>
    <row r="72" spans="1:5">
      <c r="A72" s="1" t="s">
        <v>55</v>
      </c>
      <c r="B72">
        <v>-3.4099999999999998E-2</v>
      </c>
      <c r="C72">
        <v>-5.3E-3</v>
      </c>
      <c r="D72">
        <v>6.7999999999999996E-3</v>
      </c>
      <c r="E72">
        <v>-1.1299999999999999E-2</v>
      </c>
    </row>
    <row r="73" spans="1:5">
      <c r="A73" s="1" t="s">
        <v>56</v>
      </c>
      <c r="B73">
        <v>-6.2199999999999998E-2</v>
      </c>
      <c r="C73">
        <v>1.55E-2</v>
      </c>
      <c r="D73">
        <v>-3.4299999999999997E-2</v>
      </c>
      <c r="E73">
        <v>-1.6500000000000001E-2</v>
      </c>
    </row>
    <row r="74" spans="1:5">
      <c r="A74" s="1" t="s">
        <v>57</v>
      </c>
      <c r="B74">
        <v>-1.0800000000000001E-2</v>
      </c>
      <c r="C74">
        <v>0.06</v>
      </c>
      <c r="D74">
        <v>-0.1278</v>
      </c>
      <c r="E74">
        <v>-1.9800000000000002E-2</v>
      </c>
    </row>
    <row r="75" spans="1:5">
      <c r="A75" s="1" t="s">
        <v>58</v>
      </c>
      <c r="B75">
        <v>-0.1181</v>
      </c>
      <c r="C75">
        <v>-5.0500000000000003E-2</v>
      </c>
      <c r="D75">
        <v>-0.1341</v>
      </c>
      <c r="E75">
        <v>-5.4300000000000001E-2</v>
      </c>
    </row>
    <row r="76" spans="1:5">
      <c r="A76" s="1" t="s">
        <v>59</v>
      </c>
      <c r="B76">
        <v>-0.1145</v>
      </c>
      <c r="C76">
        <v>1.72E-2</v>
      </c>
      <c r="D76">
        <v>-6.7299999999999999E-2</v>
      </c>
      <c r="E76">
        <v>-7.0199999999999999E-2</v>
      </c>
    </row>
    <row r="77" spans="1:5">
      <c r="A77" s="1" t="s">
        <v>60</v>
      </c>
      <c r="B77">
        <v>0.1565</v>
      </c>
      <c r="C77">
        <v>5.5800000000000002E-2</v>
      </c>
      <c r="D77">
        <v>6.3399999999999998E-2</v>
      </c>
      <c r="E77">
        <v>0.109</v>
      </c>
    </row>
    <row r="78" spans="1:5">
      <c r="A78" s="1" t="s">
        <v>61</v>
      </c>
      <c r="B78">
        <v>2.7799999999999998E-2</v>
      </c>
      <c r="C78">
        <v>2.23E-2</v>
      </c>
      <c r="D78">
        <v>-1.9900000000000001E-2</v>
      </c>
      <c r="E78">
        <v>-2.7000000000000001E-3</v>
      </c>
    </row>
    <row r="79" spans="1:5">
      <c r="A79" s="1" t="s">
        <v>62</v>
      </c>
      <c r="B79">
        <v>6.2799999999999995E-2</v>
      </c>
      <c r="C79">
        <v>-2.1899999999999999E-2</v>
      </c>
      <c r="D79">
        <v>2.1999999999999999E-2</v>
      </c>
      <c r="E79">
        <v>9.4000000000000004E-3</v>
      </c>
    </row>
    <row r="80" spans="1:5">
      <c r="A80" s="1" t="s">
        <v>63</v>
      </c>
      <c r="B80">
        <v>3.73E-2</v>
      </c>
      <c r="C80">
        <v>4.7399999999999998E-2</v>
      </c>
      <c r="D80">
        <v>0.1192</v>
      </c>
      <c r="E80">
        <v>4.5199999999999997E-2</v>
      </c>
    </row>
    <row r="81" spans="1:9">
      <c r="A81" s="1" t="s">
        <v>64</v>
      </c>
      <c r="B81">
        <v>7.9399999999999998E-2</v>
      </c>
      <c r="C81">
        <v>2.53E-2</v>
      </c>
      <c r="D81">
        <v>-6.2199999999999998E-2</v>
      </c>
      <c r="E81">
        <v>4.3299999999999998E-2</v>
      </c>
    </row>
    <row r="82" spans="1:9">
      <c r="A82" s="1" t="s">
        <v>65</v>
      </c>
      <c r="B82">
        <v>4.2599999999999999E-2</v>
      </c>
      <c r="C82">
        <v>6.0600000000000001E-2</v>
      </c>
      <c r="D82">
        <v>-8.2400000000000001E-2</v>
      </c>
      <c r="E82">
        <v>3.2899999999999999E-2</v>
      </c>
      <c r="I82" s="2" t="s">
        <v>125</v>
      </c>
    </row>
    <row r="83" spans="1:9">
      <c r="A83" s="1" t="s">
        <v>66</v>
      </c>
      <c r="B83">
        <v>-1.5299999999999999E-2</v>
      </c>
      <c r="C83">
        <v>-7.4999999999999997E-3</v>
      </c>
      <c r="D83">
        <v>4.8999999999999998E-3</v>
      </c>
      <c r="E83">
        <v>-6.0000000000000001E-3</v>
      </c>
      <c r="I83" s="2" t="s">
        <v>126</v>
      </c>
    </row>
    <row r="84" spans="1:9">
      <c r="A84" s="1" t="s">
        <v>67</v>
      </c>
      <c r="B84">
        <v>6.0299999999999999E-2</v>
      </c>
      <c r="C84">
        <v>-6.4399999999999999E-2</v>
      </c>
      <c r="D84">
        <v>9.06E-2</v>
      </c>
      <c r="E84">
        <v>-5.9799999999999999E-2</v>
      </c>
    </row>
    <row r="85" spans="1:9">
      <c r="A85" s="1" t="s">
        <v>68</v>
      </c>
      <c r="B85">
        <v>6.0999999999999999E-2</v>
      </c>
      <c r="C85">
        <v>1.3899999999999999E-2</v>
      </c>
      <c r="D85">
        <v>2.2100000000000002E-2</v>
      </c>
      <c r="E85">
        <v>4.1500000000000002E-2</v>
      </c>
    </row>
    <row r="86" spans="1:9">
      <c r="A86" s="1" t="s">
        <v>69</v>
      </c>
      <c r="B86">
        <v>1.32E-2</v>
      </c>
      <c r="C86">
        <v>2E-3</v>
      </c>
      <c r="D86">
        <v>-3.3E-3</v>
      </c>
      <c r="E86">
        <v>1.44E-2</v>
      </c>
    </row>
    <row r="87" spans="1:9">
      <c r="A87" s="1" t="s">
        <v>70</v>
      </c>
      <c r="B87">
        <v>6.7000000000000002E-3</v>
      </c>
      <c r="C87">
        <v>-1.4E-3</v>
      </c>
      <c r="D87">
        <v>-2.6100000000000002E-2</v>
      </c>
      <c r="E87">
        <v>2.2700000000000001E-2</v>
      </c>
    </row>
    <row r="88" spans="1:9">
      <c r="A88" s="1" t="s">
        <v>71</v>
      </c>
      <c r="B88">
        <v>5.6800000000000003E-2</v>
      </c>
      <c r="C88">
        <v>6.4699999999999994E-2</v>
      </c>
      <c r="D88">
        <v>-1.9E-2</v>
      </c>
      <c r="E88">
        <v>2.5100000000000001E-2</v>
      </c>
    </row>
    <row r="89" spans="1:9">
      <c r="A89" s="1" t="s">
        <v>72</v>
      </c>
      <c r="B89">
        <v>-6.0400000000000002E-2</v>
      </c>
      <c r="C89">
        <v>-6.2300000000000001E-2</v>
      </c>
      <c r="D89">
        <v>5.7000000000000002E-3</v>
      </c>
      <c r="E89">
        <v>-1.78E-2</v>
      </c>
    </row>
    <row r="90" spans="1:9">
      <c r="A90" s="1" t="s">
        <v>73</v>
      </c>
      <c r="B90">
        <v>1.0999999999999999E-2</v>
      </c>
      <c r="C90">
        <v>-1.8599999999999998E-2</v>
      </c>
      <c r="D90">
        <v>8.0500000000000002E-2</v>
      </c>
      <c r="E90">
        <v>5.1999999999999998E-3</v>
      </c>
      <c r="I90" s="2" t="s">
        <v>127</v>
      </c>
    </row>
    <row r="91" spans="1:9">
      <c r="A91" s="1" t="s">
        <v>74</v>
      </c>
      <c r="B91">
        <v>1.77E-2</v>
      </c>
      <c r="C91">
        <v>7.7999999999999996E-3</v>
      </c>
      <c r="D91">
        <v>7.5600000000000001E-2</v>
      </c>
      <c r="E91">
        <v>8.2000000000000007E-3</v>
      </c>
    </row>
    <row r="92" spans="1:9">
      <c r="A92" s="1" t="s">
        <v>75</v>
      </c>
      <c r="B92">
        <v>8.2100000000000006E-2</v>
      </c>
      <c r="C92">
        <v>6.0100000000000001E-2</v>
      </c>
      <c r="D92">
        <v>9.4700000000000006E-2</v>
      </c>
      <c r="E92">
        <v>5.2200000000000003E-2</v>
      </c>
    </row>
    <row r="93" spans="1:9">
      <c r="A93" s="1" t="s">
        <v>76</v>
      </c>
      <c r="B93">
        <v>1.32E-2</v>
      </c>
      <c r="C93">
        <v>-6.7999999999999996E-3</v>
      </c>
      <c r="D93">
        <v>4.3700000000000003E-2</v>
      </c>
      <c r="E93">
        <v>1.32E-2</v>
      </c>
    </row>
    <row r="94" spans="1:9">
      <c r="A94" s="1" t="s">
        <v>77</v>
      </c>
      <c r="B94">
        <v>4.0500000000000001E-2</v>
      </c>
      <c r="C94">
        <v>6.2100000000000002E-2</v>
      </c>
      <c r="D94">
        <v>0.153</v>
      </c>
      <c r="E94">
        <v>3.7499999999999999E-2</v>
      </c>
    </row>
    <row r="95" spans="1:9">
      <c r="A95" s="1" t="s">
        <v>78</v>
      </c>
      <c r="B95">
        <v>0.10630000000000001</v>
      </c>
      <c r="C95">
        <v>-5.04E-2</v>
      </c>
      <c r="D95">
        <v>1.6299999999999999E-2</v>
      </c>
      <c r="E95">
        <v>1.9800000000000002E-2</v>
      </c>
    </row>
    <row r="96" spans="1:9">
      <c r="A96" s="1" t="s">
        <v>79</v>
      </c>
      <c r="B96">
        <v>3.8E-3</v>
      </c>
      <c r="C96">
        <v>3.1699999999999999E-2</v>
      </c>
      <c r="D96">
        <v>3.4299999999999997E-2</v>
      </c>
      <c r="E96">
        <v>2.29E-2</v>
      </c>
    </row>
    <row r="97" spans="1:17">
      <c r="A97" s="1" t="s">
        <v>80</v>
      </c>
      <c r="B97">
        <v>1.1000000000000001E-3</v>
      </c>
      <c r="C97">
        <v>-8.1299999999999997E-2</v>
      </c>
      <c r="D97">
        <v>-8.7499999999999994E-2</v>
      </c>
      <c r="E97">
        <v>-1.37E-2</v>
      </c>
    </row>
    <row r="98" spans="1:17">
      <c r="A98" s="1" t="s">
        <v>81</v>
      </c>
      <c r="B98">
        <v>2.3800000000000002E-2</v>
      </c>
      <c r="C98">
        <v>2.06E-2</v>
      </c>
      <c r="D98">
        <v>7.2900000000000006E-2</v>
      </c>
      <c r="E98">
        <v>5.0700000000000002E-2</v>
      </c>
    </row>
    <row r="99" spans="1:17">
      <c r="A99" s="1" t="s">
        <v>82</v>
      </c>
      <c r="B99">
        <v>-5.91E-2</v>
      </c>
      <c r="C99">
        <v>-6.0600000000000001E-2</v>
      </c>
      <c r="D99">
        <v>-7.0900000000000005E-2</v>
      </c>
      <c r="E99">
        <v>-2.93E-2</v>
      </c>
    </row>
    <row r="100" spans="1:17">
      <c r="A100" s="1" t="s">
        <v>83</v>
      </c>
      <c r="B100">
        <v>6.0199999999999997E-2</v>
      </c>
      <c r="C100">
        <v>1.6E-2</v>
      </c>
      <c r="D100">
        <v>0.1366</v>
      </c>
      <c r="E100">
        <v>3.1699999999999999E-2</v>
      </c>
    </row>
    <row r="101" spans="1:17">
      <c r="A101" s="1" t="s">
        <v>84</v>
      </c>
      <c r="B101">
        <v>6.3600000000000004E-2</v>
      </c>
      <c r="C101">
        <v>-3.2199999999999999E-2</v>
      </c>
      <c r="D101">
        <v>0.1827</v>
      </c>
      <c r="E101">
        <v>4.6300000000000001E-2</v>
      </c>
    </row>
    <row r="102" spans="1:17">
      <c r="A102" s="1" t="s">
        <v>85</v>
      </c>
      <c r="B102">
        <v>2.8400000000000002E-2</v>
      </c>
      <c r="C102">
        <v>7.9000000000000008E-3</v>
      </c>
      <c r="D102">
        <v>7.9600000000000004E-2</v>
      </c>
      <c r="E102">
        <v>3.0800000000000001E-2</v>
      </c>
    </row>
    <row r="103" spans="1:17">
      <c r="A103" s="1" t="s">
        <v>86</v>
      </c>
      <c r="B103">
        <v>9.5299999999999996E-2</v>
      </c>
      <c r="C103">
        <v>4.3900000000000002E-2</v>
      </c>
      <c r="D103">
        <v>1.5599999999999999E-2</v>
      </c>
      <c r="E103">
        <v>2.58E-2</v>
      </c>
    </row>
    <row r="104" spans="1:17">
      <c r="A104" s="1" t="s">
        <v>87</v>
      </c>
      <c r="B104">
        <v>-4.9599999999999998E-2</v>
      </c>
      <c r="C104">
        <v>-5.8099999999999999E-2</v>
      </c>
      <c r="D104">
        <v>0.112</v>
      </c>
      <c r="E104">
        <v>-3.4799999999999998E-2</v>
      </c>
    </row>
    <row r="105" spans="1:17">
      <c r="A105" s="1" t="s">
        <v>88</v>
      </c>
      <c r="B105">
        <v>0.1129</v>
      </c>
      <c r="C105">
        <v>5.3400000000000003E-2</v>
      </c>
      <c r="D105">
        <v>7.1099999999999997E-2</v>
      </c>
      <c r="E105">
        <v>4.5600000000000002E-2</v>
      </c>
      <c r="Q105" s="2" t="s">
        <v>132</v>
      </c>
    </row>
    <row r="106" spans="1:17">
      <c r="A106" s="1" t="s">
        <v>89</v>
      </c>
      <c r="B106">
        <v>-9.1999999999999998E-3</v>
      </c>
      <c r="C106">
        <v>3.95E-2</v>
      </c>
      <c r="D106">
        <v>5.3900000000000003E-2</v>
      </c>
      <c r="E106">
        <v>8.0999999999999996E-3</v>
      </c>
    </row>
    <row r="107" spans="1:17">
      <c r="A107" s="1" t="s">
        <v>90</v>
      </c>
      <c r="B107">
        <v>-9.1000000000000004E-3</v>
      </c>
      <c r="C107">
        <v>2.07E-2</v>
      </c>
      <c r="D107">
        <v>2.3699999999999999E-2</v>
      </c>
      <c r="E107">
        <v>6.4999999999999997E-3</v>
      </c>
    </row>
    <row r="108" spans="1:17">
      <c r="A108" s="1" t="s">
        <v>91</v>
      </c>
      <c r="B108">
        <v>5.8900000000000001E-2</v>
      </c>
      <c r="C108">
        <v>-5.6000000000000001E-2</v>
      </c>
      <c r="D108">
        <v>9.4299999999999995E-2</v>
      </c>
      <c r="E108">
        <v>2.3099999999999999E-2</v>
      </c>
    </row>
    <row r="109" spans="1:17">
      <c r="A109" s="1" t="s">
        <v>92</v>
      </c>
      <c r="B109">
        <v>2.06E-2</v>
      </c>
      <c r="C109">
        <v>-1.6799999999999999E-2</v>
      </c>
      <c r="D109">
        <v>1.78E-2</v>
      </c>
      <c r="E109">
        <v>2.07E-2</v>
      </c>
    </row>
    <row r="110" spans="1:17">
      <c r="A110" s="1" t="s">
        <v>93</v>
      </c>
      <c r="B110">
        <v>1.6000000000000001E-3</v>
      </c>
      <c r="C110">
        <v>5.74E-2</v>
      </c>
      <c r="D110">
        <v>5.2900000000000003E-2</v>
      </c>
      <c r="E110">
        <v>-1.43E-2</v>
      </c>
    </row>
    <row r="111" spans="1:17">
      <c r="A111" s="1" t="s">
        <v>94</v>
      </c>
      <c r="B111">
        <v>4.6600000000000003E-2</v>
      </c>
      <c r="C111">
        <v>8.9999999999999993E-3</v>
      </c>
      <c r="D111">
        <v>0.13400000000000001</v>
      </c>
      <c r="E111">
        <v>3.9600000000000003E-2</v>
      </c>
    </row>
    <row r="112" spans="1:17">
      <c r="A112" s="1" t="s">
        <v>95</v>
      </c>
      <c r="B112">
        <v>-9.4999999999999998E-3</v>
      </c>
      <c r="C112">
        <v>-1.2800000000000001E-2</v>
      </c>
      <c r="D112">
        <v>5.5E-2</v>
      </c>
      <c r="E112">
        <v>-1.3899999999999999E-2</v>
      </c>
    </row>
    <row r="113" spans="1:5">
      <c r="A113" s="1" t="s">
        <v>96</v>
      </c>
      <c r="B113">
        <v>2.64E-2</v>
      </c>
      <c r="C113">
        <v>-0.13400000000000001</v>
      </c>
      <c r="D113">
        <v>2.1000000000000001E-2</v>
      </c>
      <c r="E113">
        <v>2.46E-2</v>
      </c>
    </row>
    <row r="114" spans="1:5">
      <c r="A114" s="1" t="s">
        <v>97</v>
      </c>
      <c r="B114">
        <v>1.24E-2</v>
      </c>
      <c r="C114">
        <v>-6.8999999999999999E-3</v>
      </c>
      <c r="D114">
        <v>0.21290000000000001</v>
      </c>
      <c r="E114">
        <v>2.8000000000000001E-2</v>
      </c>
    </row>
    <row r="115" spans="1:5">
      <c r="A115" s="1" t="s">
        <v>98</v>
      </c>
      <c r="B115">
        <v>3.0599999999999999E-2</v>
      </c>
      <c r="C115">
        <v>-1.0699999999999999E-2</v>
      </c>
      <c r="D115">
        <v>1.34E-2</v>
      </c>
      <c r="E115">
        <v>-2.5000000000000001E-3</v>
      </c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580-9319-48AC-92AD-63E43A0E4230}">
  <dimension ref="A1:V116"/>
  <sheetViews>
    <sheetView workbookViewId="0">
      <selection activeCell="G12" sqref="G12"/>
    </sheetView>
  </sheetViews>
  <sheetFormatPr defaultRowHeight="16.5"/>
  <cols>
    <col min="1" max="1" width="18.375" bestFit="1" customWidth="1"/>
    <col min="2" max="5" width="8.25" bestFit="1" customWidth="1"/>
    <col min="6" max="7" width="8.25" customWidth="1"/>
    <col min="9" max="9" width="10.625" customWidth="1"/>
    <col min="10" max="10" width="13.5" customWidth="1"/>
    <col min="11" max="11" width="12.5" bestFit="1" customWidth="1"/>
    <col min="12" max="12" width="14.375" bestFit="1" customWidth="1"/>
    <col min="20" max="20" width="9" customWidth="1"/>
    <col min="21" max="21" width="10.75" customWidth="1"/>
    <col min="22" max="22" width="12" customWidth="1"/>
    <col min="26" max="26" width="12.5" customWidth="1"/>
  </cols>
  <sheetData>
    <row r="1" spans="1:22">
      <c r="B1" s="2" t="s">
        <v>0</v>
      </c>
      <c r="C1" s="2" t="s">
        <v>1</v>
      </c>
      <c r="D1" s="2" t="s">
        <v>2</v>
      </c>
      <c r="E1" s="2" t="s">
        <v>100</v>
      </c>
      <c r="F1" s="2"/>
      <c r="G1" s="2"/>
      <c r="I1" s="2" t="s">
        <v>106</v>
      </c>
      <c r="R1" s="2" t="s">
        <v>112</v>
      </c>
    </row>
    <row r="2" spans="1:22">
      <c r="A2" s="2" t="s">
        <v>101</v>
      </c>
      <c r="B2" s="5">
        <f>AVERAGE(B20:B115)</f>
        <v>1.398229166666666E-2</v>
      </c>
      <c r="C2" s="5">
        <f>AVERAGE(C20:C115)</f>
        <v>8.2427083333333276E-3</v>
      </c>
      <c r="D2" s="5">
        <f>AVERAGE(D20:D115)</f>
        <v>1.5051041666666669E-2</v>
      </c>
      <c r="E2" s="5">
        <f>AVERAGE(E20:E115)</f>
        <v>6.8583333333333343E-3</v>
      </c>
      <c r="F2" s="5"/>
      <c r="G2" s="5"/>
    </row>
    <row r="3" spans="1:22">
      <c r="A3" s="2" t="s">
        <v>102</v>
      </c>
      <c r="B3" s="5">
        <f>VAR(B20:B115)</f>
        <v>4.3692122094298258E-3</v>
      </c>
      <c r="C3" s="5">
        <f>VAR(C20:C115)</f>
        <v>2.8690828936403529E-3</v>
      </c>
      <c r="D3" s="5">
        <f>VAR(D20:D115)</f>
        <v>8.2657210515350871E-3</v>
      </c>
      <c r="E3" s="5">
        <f>VAR(E20:E115)</f>
        <v>2.1275946666666676E-3</v>
      </c>
      <c r="F3" s="5"/>
      <c r="G3" s="5"/>
      <c r="I3" s="2" t="s">
        <v>107</v>
      </c>
      <c r="J3" s="2" t="s">
        <v>108</v>
      </c>
      <c r="K3" s="2" t="s">
        <v>114</v>
      </c>
      <c r="L3" s="2" t="s">
        <v>115</v>
      </c>
      <c r="R3" s="2" t="s">
        <v>107</v>
      </c>
      <c r="S3" s="2" t="s">
        <v>108</v>
      </c>
      <c r="T3" s="2" t="s">
        <v>114</v>
      </c>
      <c r="U3" s="2" t="s">
        <v>111</v>
      </c>
      <c r="V3" s="2" t="s">
        <v>110</v>
      </c>
    </row>
    <row r="4" spans="1:22">
      <c r="A4" s="2" t="s">
        <v>103</v>
      </c>
      <c r="B4">
        <f>STDEV(B20:B115)</f>
        <v>6.6100016712780235E-2</v>
      </c>
      <c r="C4" s="5">
        <f>STDEV(C20:C115)</f>
        <v>5.3563820752821144E-2</v>
      </c>
      <c r="D4" s="5">
        <f>STDEV(D20:D115)</f>
        <v>9.0916010974608247E-2</v>
      </c>
      <c r="E4" s="5">
        <f>STDEV(E20:E115)</f>
        <v>4.6125856812276864E-2</v>
      </c>
      <c r="F4" s="5"/>
      <c r="G4" s="5"/>
      <c r="I4" s="7">
        <v>0</v>
      </c>
      <c r="J4" s="7">
        <f>1-I4</f>
        <v>1</v>
      </c>
      <c r="K4" s="8">
        <f>I4*$C$2+J4*$D$2</f>
        <v>1.5051041666666669E-2</v>
      </c>
      <c r="L4" s="9">
        <f>I4^2*$C$3+J4^2*$D$3+2*I4*J4*$C$4*$D$4*$C$10</f>
        <v>8.2657210515350871E-3</v>
      </c>
      <c r="R4" s="7">
        <v>0</v>
      </c>
      <c r="S4" s="7">
        <f>1-R4</f>
        <v>1</v>
      </c>
      <c r="T4" s="8">
        <f>R4*$C$2+S4*$D$2</f>
        <v>1.5051041666666669E-2</v>
      </c>
      <c r="U4" s="9">
        <f>R4^2*$C$3+S4^2*$D$3+2*R4*S4*$C$4*$D$4*1</f>
        <v>8.2657210515350871E-3</v>
      </c>
      <c r="V4" s="9">
        <f>R4^2*$C$3+S4^2*$D$3+2*R4*S4*$C$4*$D$4*(-1)</f>
        <v>8.2657210515350871E-3</v>
      </c>
    </row>
    <row r="5" spans="1:22">
      <c r="A5" s="2" t="s">
        <v>104</v>
      </c>
      <c r="B5" s="5">
        <f>B4*SQRT(12)</f>
        <v>0.22897717465537457</v>
      </c>
      <c r="C5" s="5">
        <f t="shared" ref="C5:E5" si="0">C4*SQRT(12)</f>
        <v>0.1855505179827969</v>
      </c>
      <c r="D5" s="5">
        <f t="shared" si="0"/>
        <v>0.31494230045902222</v>
      </c>
      <c r="E5" s="5">
        <f t="shared" si="0"/>
        <v>0.15978465508302109</v>
      </c>
      <c r="F5" s="5"/>
      <c r="G5" s="5"/>
      <c r="I5" s="7">
        <v>0.1</v>
      </c>
      <c r="J5" s="7">
        <f t="shared" ref="J5:J14" si="1">1-I5</f>
        <v>0.9</v>
      </c>
      <c r="K5" s="8">
        <f t="shared" ref="K5:K13" si="2">I5*$C$2+J5*$D$2</f>
        <v>1.4370208333333336E-2</v>
      </c>
      <c r="L5" s="9">
        <f t="shared" ref="L5:L14" si="3">I5^2*$C$3+J5^2*$D$3+2*I5*J5*$C$4*$D$4*$C$10</f>
        <v>6.9837551852192977E-3</v>
      </c>
      <c r="R5" s="7">
        <v>0.1</v>
      </c>
      <c r="S5" s="7">
        <f t="shared" ref="S5:S14" si="4">1-R5</f>
        <v>0.9</v>
      </c>
      <c r="T5" s="8">
        <f t="shared" ref="T5:T13" si="5">R5*$C$2+S5*$D$2</f>
        <v>1.4370208333333336E-2</v>
      </c>
      <c r="U5" s="9">
        <f t="shared" ref="U5:U14" si="6">R5^2*$C$3+S5^2*$D$3+2*R5*S5*$C$4*$D$4*1</f>
        <v>7.6004904854528026E-3</v>
      </c>
      <c r="V5" s="9">
        <f t="shared" ref="V5:V14" si="7">R5^2*$C$3+S5^2*$D$3+2*R5*S5*$C$4*$D$4*(-1)</f>
        <v>5.8473592759068459E-3</v>
      </c>
    </row>
    <row r="6" spans="1:22">
      <c r="I6" s="7">
        <v>0.2</v>
      </c>
      <c r="J6" s="7">
        <f t="shared" si="1"/>
        <v>0.8</v>
      </c>
      <c r="K6" s="8">
        <f t="shared" si="2"/>
        <v>1.3689375000000002E-2</v>
      </c>
      <c r="L6" s="9">
        <f t="shared" si="3"/>
        <v>5.8667453301315797E-3</v>
      </c>
      <c r="R6" s="7">
        <v>0.2</v>
      </c>
      <c r="S6" s="7">
        <f t="shared" si="4"/>
        <v>0.8</v>
      </c>
      <c r="T6" s="8">
        <f t="shared" si="5"/>
        <v>1.3689375000000002E-2</v>
      </c>
      <c r="U6" s="9">
        <f t="shared" si="6"/>
        <v>6.9631636416578107E-3</v>
      </c>
      <c r="V6" s="9">
        <f t="shared" si="7"/>
        <v>3.8464859357983305E-3</v>
      </c>
    </row>
    <row r="7" spans="1:22">
      <c r="A7" s="2" t="s">
        <v>105</v>
      </c>
      <c r="B7" s="2" t="s">
        <v>0</v>
      </c>
      <c r="C7" s="2" t="s">
        <v>1</v>
      </c>
      <c r="D7" s="2" t="s">
        <v>2</v>
      </c>
      <c r="E7" s="2" t="s">
        <v>100</v>
      </c>
      <c r="F7" s="2"/>
      <c r="G7" s="2"/>
      <c r="I7" s="7">
        <v>0.3</v>
      </c>
      <c r="J7" s="7">
        <f t="shared" si="1"/>
        <v>0.7</v>
      </c>
      <c r="K7" s="8">
        <f t="shared" si="2"/>
        <v>1.3008541666666665E-2</v>
      </c>
      <c r="L7" s="9">
        <f t="shared" si="3"/>
        <v>4.9146914862719287E-3</v>
      </c>
      <c r="R7" s="7">
        <v>0.3</v>
      </c>
      <c r="S7" s="7">
        <f t="shared" si="4"/>
        <v>0.7</v>
      </c>
      <c r="T7" s="8">
        <f t="shared" si="5"/>
        <v>1.3008541666666665E-2</v>
      </c>
      <c r="U7" s="9">
        <f t="shared" si="6"/>
        <v>6.3537405201501071E-3</v>
      </c>
      <c r="V7" s="9">
        <f t="shared" si="7"/>
        <v>2.2631010312095406E-3</v>
      </c>
    </row>
    <row r="8" spans="1:22">
      <c r="A8" s="6" t="s">
        <v>0</v>
      </c>
      <c r="B8">
        <v>1</v>
      </c>
      <c r="I8" s="7">
        <v>0.4</v>
      </c>
      <c r="J8" s="7">
        <f t="shared" si="1"/>
        <v>0.6</v>
      </c>
      <c r="K8" s="8">
        <f t="shared" si="2"/>
        <v>1.2327708333333331E-2</v>
      </c>
      <c r="L8" s="9">
        <f t="shared" si="3"/>
        <v>4.1275936536403508E-3</v>
      </c>
      <c r="R8" s="7">
        <v>0.4</v>
      </c>
      <c r="S8" s="7">
        <f t="shared" si="4"/>
        <v>0.6</v>
      </c>
      <c r="T8" s="8">
        <f t="shared" si="5"/>
        <v>1.2327708333333331E-2</v>
      </c>
      <c r="U8" s="9">
        <f t="shared" si="6"/>
        <v>5.7722211209296978E-3</v>
      </c>
      <c r="V8" s="9">
        <f t="shared" si="7"/>
        <v>1.0972045621404788E-3</v>
      </c>
    </row>
    <row r="9" spans="1:22">
      <c r="A9" s="6" t="s">
        <v>1</v>
      </c>
      <c r="B9" s="5">
        <f>CORREL($C$20:$C$115,$B$20:$B$115)</f>
        <v>0.44909309487901533</v>
      </c>
      <c r="C9">
        <v>1</v>
      </c>
      <c r="I9" s="7">
        <v>0.5</v>
      </c>
      <c r="J9" s="7">
        <f t="shared" si="1"/>
        <v>0.5</v>
      </c>
      <c r="K9" s="8">
        <f t="shared" si="2"/>
        <v>1.1646874999999998E-2</v>
      </c>
      <c r="L9" s="9">
        <f t="shared" si="3"/>
        <v>3.5054518322368425E-3</v>
      </c>
      <c r="R9" s="7">
        <v>0.5</v>
      </c>
      <c r="S9" s="7">
        <f t="shared" si="4"/>
        <v>0.5</v>
      </c>
      <c r="T9" s="8">
        <f t="shared" si="5"/>
        <v>1.1646874999999998E-2</v>
      </c>
      <c r="U9" s="9">
        <f t="shared" si="6"/>
        <v>5.2186054439965785E-3</v>
      </c>
      <c r="V9" s="9">
        <f t="shared" si="7"/>
        <v>3.4879652859114195E-4</v>
      </c>
    </row>
    <row r="10" spans="1:22">
      <c r="A10" s="6" t="s">
        <v>2</v>
      </c>
      <c r="B10" s="5">
        <f>CORREL($D$20:$D$115,$B$20:$B$115)</f>
        <v>0.53954104580328788</v>
      </c>
      <c r="C10" s="5">
        <f>CORREL($D$20:$D$115,$C$20:$C$115)</f>
        <v>0.29641854885096364</v>
      </c>
      <c r="D10">
        <v>1</v>
      </c>
      <c r="I10" s="7">
        <v>0.6</v>
      </c>
      <c r="J10" s="7">
        <f t="shared" si="1"/>
        <v>0.4</v>
      </c>
      <c r="K10" s="8">
        <f t="shared" si="2"/>
        <v>1.0966041666666664E-2</v>
      </c>
      <c r="L10" s="9">
        <f t="shared" si="3"/>
        <v>3.0482660220614039E-3</v>
      </c>
      <c r="R10" s="7">
        <v>0.6</v>
      </c>
      <c r="S10" s="7">
        <f t="shared" si="4"/>
        <v>0.4</v>
      </c>
      <c r="T10" s="8">
        <f t="shared" si="5"/>
        <v>1.0966041666666664E-2</v>
      </c>
      <c r="U10" s="9">
        <f t="shared" si="6"/>
        <v>4.692893489350751E-3</v>
      </c>
      <c r="V10" s="12">
        <f t="shared" si="7"/>
        <v>1.7876930561531914E-5</v>
      </c>
    </row>
    <row r="11" spans="1:22">
      <c r="A11" s="6" t="s">
        <v>100</v>
      </c>
      <c r="B11" s="5">
        <f>CORREL($E$20:$E$115,$B$20:$B$115)</f>
        <v>0.82967040809347747</v>
      </c>
      <c r="C11" s="5">
        <f>CORREL($E$20:$E$115,$C$20:$C$115)</f>
        <v>0.5664788022538898</v>
      </c>
      <c r="D11" s="5">
        <f>CORREL($E$20:$E$115,$D$20:$D$115)</f>
        <v>0.56781856095169791</v>
      </c>
      <c r="E11">
        <v>1</v>
      </c>
      <c r="I11" s="7">
        <v>0.7</v>
      </c>
      <c r="J11" s="7">
        <f t="shared" si="1"/>
        <v>0.30000000000000004</v>
      </c>
      <c r="K11" s="8">
        <f t="shared" si="2"/>
        <v>1.028520833333333E-2</v>
      </c>
      <c r="L11" s="9">
        <f t="shared" si="3"/>
        <v>2.7560362231140358E-3</v>
      </c>
      <c r="R11" s="7">
        <v>0.7</v>
      </c>
      <c r="S11" s="7">
        <f t="shared" si="4"/>
        <v>0.30000000000000004</v>
      </c>
      <c r="T11" s="8">
        <f t="shared" si="5"/>
        <v>1.028520833333333E-2</v>
      </c>
      <c r="U11" s="9">
        <f t="shared" si="6"/>
        <v>4.1950852569922134E-3</v>
      </c>
      <c r="V11" s="9">
        <f t="shared" si="7"/>
        <v>1.0444576805164777E-4</v>
      </c>
    </row>
    <row r="12" spans="1:22">
      <c r="I12" s="13">
        <v>0.8</v>
      </c>
      <c r="J12" s="13">
        <f t="shared" si="1"/>
        <v>0.19999999999999996</v>
      </c>
      <c r="K12" s="14">
        <f t="shared" si="2"/>
        <v>9.6043749999999949E-3</v>
      </c>
      <c r="L12" s="19">
        <f t="shared" si="3"/>
        <v>2.6287624353947383E-3</v>
      </c>
      <c r="M12" t="s">
        <v>116</v>
      </c>
      <c r="R12" s="10">
        <v>0.8</v>
      </c>
      <c r="S12" s="10">
        <f t="shared" si="4"/>
        <v>0.19999999999999996</v>
      </c>
      <c r="T12" s="11">
        <f t="shared" si="5"/>
        <v>9.6043749999999949E-3</v>
      </c>
      <c r="U12" s="9">
        <f t="shared" si="6"/>
        <v>3.7251807469209689E-3</v>
      </c>
      <c r="V12" s="9">
        <f t="shared" si="7"/>
        <v>6.085030410614904E-4</v>
      </c>
    </row>
    <row r="13" spans="1:22">
      <c r="A13" s="2" t="s">
        <v>137</v>
      </c>
      <c r="B13" s="2" t="s">
        <v>0</v>
      </c>
      <c r="C13" s="2" t="s">
        <v>1</v>
      </c>
      <c r="D13" s="2" t="s">
        <v>2</v>
      </c>
      <c r="E13" s="2" t="s">
        <v>100</v>
      </c>
      <c r="I13" s="7">
        <v>0.9</v>
      </c>
      <c r="J13" s="7">
        <f t="shared" si="1"/>
        <v>9.9999999999999978E-2</v>
      </c>
      <c r="K13" s="8">
        <f t="shared" si="2"/>
        <v>8.9235416666666612E-3</v>
      </c>
      <c r="L13" s="9">
        <f t="shared" si="3"/>
        <v>2.6664446589035103E-3</v>
      </c>
      <c r="R13" s="7">
        <v>0.9</v>
      </c>
      <c r="S13" s="7">
        <f t="shared" si="4"/>
        <v>9.9999999999999978E-2</v>
      </c>
      <c r="T13" s="8">
        <f t="shared" si="5"/>
        <v>8.9235416666666612E-3</v>
      </c>
      <c r="U13" s="9">
        <f t="shared" si="6"/>
        <v>3.2831799591370153E-3</v>
      </c>
      <c r="V13" s="9">
        <f t="shared" si="7"/>
        <v>1.5300487495910585E-3</v>
      </c>
    </row>
    <row r="14" spans="1:22">
      <c r="A14" s="6" t="s">
        <v>0</v>
      </c>
      <c r="B14" s="5">
        <f>B3</f>
        <v>4.3692122094298258E-3</v>
      </c>
      <c r="C14" s="5">
        <f>B15</f>
        <v>1.5900452905701775E-3</v>
      </c>
      <c r="D14" s="5">
        <f>B16</f>
        <v>3.2423988081140358E-3</v>
      </c>
      <c r="E14" s="5">
        <f>B17</f>
        <v>2.5295986228070179E-3</v>
      </c>
      <c r="I14" s="7">
        <v>1</v>
      </c>
      <c r="J14" s="7">
        <f t="shared" si="1"/>
        <v>0</v>
      </c>
      <c r="K14" s="8">
        <f>I14*$C$2+J14*$D$2</f>
        <v>8.2427083333333276E-3</v>
      </c>
      <c r="L14" s="9">
        <f t="shared" si="3"/>
        <v>2.8690828936403529E-3</v>
      </c>
      <c r="R14" s="7">
        <v>1</v>
      </c>
      <c r="S14" s="7">
        <f t="shared" si="4"/>
        <v>0</v>
      </c>
      <c r="T14" s="8">
        <f>R14*$C$2+S14*$D$2</f>
        <v>8.2427083333333276E-3</v>
      </c>
      <c r="U14" s="9">
        <f t="shared" si="6"/>
        <v>2.8690828936403529E-3</v>
      </c>
      <c r="V14" s="9">
        <f t="shared" si="7"/>
        <v>2.8690828936403529E-3</v>
      </c>
    </row>
    <row r="15" spans="1:22">
      <c r="A15" s="6" t="s">
        <v>1</v>
      </c>
      <c r="B15" s="5">
        <f>CORREL($C$20:$C$115,$B$20:$B$115)*C4*B4</f>
        <v>1.5900452905701775E-3</v>
      </c>
      <c r="C15" s="5">
        <f>C3</f>
        <v>2.8690828936403529E-3</v>
      </c>
      <c r="D15" s="5">
        <f>C16</f>
        <v>1.4435016918859646E-3</v>
      </c>
      <c r="E15" s="5">
        <f>C17</f>
        <v>1.3995862192982466E-3</v>
      </c>
      <c r="I15" s="7"/>
    </row>
    <row r="16" spans="1:22">
      <c r="A16" s="6" t="s">
        <v>2</v>
      </c>
      <c r="B16" s="5">
        <f>CORREL($D$20:$D$115,$B$20:$B$115)*B4*D4</f>
        <v>3.2423988081140358E-3</v>
      </c>
      <c r="C16" s="5">
        <f>CORREL($D$20:$D$115,$C$20:$C$115)*C4*D4</f>
        <v>1.4435016918859646E-3</v>
      </c>
      <c r="D16" s="5">
        <f>D3</f>
        <v>8.2657210515350871E-3</v>
      </c>
      <c r="E16" s="5">
        <f>D17</f>
        <v>2.3811919385964913E-3</v>
      </c>
      <c r="I16" s="2" t="s">
        <v>109</v>
      </c>
    </row>
    <row r="17" spans="1:7">
      <c r="A17" s="6" t="s">
        <v>100</v>
      </c>
      <c r="B17" s="5">
        <f>CORREL($E$20:$E$115,$B$20:$B$115)*B4*E4</f>
        <v>2.5295986228070179E-3</v>
      </c>
      <c r="C17" s="5">
        <f>CORREL($E$20:$E$115,$C$20:$C$115)*C4*E4</f>
        <v>1.3995862192982466E-3</v>
      </c>
      <c r="D17" s="5">
        <f>CORREL($E$20:$E$115,$D$20:$D$115)*D4*E4</f>
        <v>2.3811919385964913E-3</v>
      </c>
      <c r="E17" s="5">
        <f>E3</f>
        <v>2.1275946666666676E-3</v>
      </c>
    </row>
    <row r="19" spans="1:7">
      <c r="A19" s="2" t="s">
        <v>99</v>
      </c>
      <c r="B19" s="2" t="s">
        <v>0</v>
      </c>
      <c r="C19" s="2" t="s">
        <v>1</v>
      </c>
      <c r="D19" s="2" t="s">
        <v>2</v>
      </c>
      <c r="E19" s="2" t="s">
        <v>100</v>
      </c>
      <c r="F19" s="2" t="s">
        <v>116</v>
      </c>
      <c r="G19" s="2" t="s">
        <v>124</v>
      </c>
    </row>
    <row r="20" spans="1:7">
      <c r="A20" s="3" t="s">
        <v>3</v>
      </c>
      <c r="B20">
        <v>2.63E-2</v>
      </c>
      <c r="C20">
        <v>2.06E-2</v>
      </c>
      <c r="D20">
        <v>-1.44E-2</v>
      </c>
      <c r="E20">
        <v>1.5299999999999999E-2</v>
      </c>
      <c r="F20" s="5">
        <f>0.8*C20+0.2*D20</f>
        <v>1.3600000000000001E-2</v>
      </c>
      <c r="G20" s="5">
        <f>0.8*F20+0.2*B20</f>
        <v>1.6140000000000002E-2</v>
      </c>
    </row>
    <row r="21" spans="1:7">
      <c r="A21" s="4" t="s">
        <v>4</v>
      </c>
      <c r="B21">
        <v>-2.6200000000000001E-2</v>
      </c>
      <c r="C21">
        <v>-5.96E-2</v>
      </c>
      <c r="D21">
        <v>1.6000000000000001E-3</v>
      </c>
      <c r="E21">
        <v>-1.9300000000000001E-2</v>
      </c>
      <c r="F21" s="5">
        <f t="shared" ref="F21:F84" si="8">0.8*C21+0.2*D21</f>
        <v>-4.7359999999999999E-2</v>
      </c>
      <c r="G21" s="5">
        <f t="shared" ref="G21:G84" si="9">0.8*F21+0.2*B21</f>
        <v>-4.3128000000000007E-2</v>
      </c>
    </row>
    <row r="22" spans="1:7">
      <c r="A22" s="1" t="s">
        <v>5</v>
      </c>
      <c r="B22">
        <v>5.3E-3</v>
      </c>
      <c r="C22">
        <v>1.4200000000000001E-2</v>
      </c>
      <c r="D22">
        <v>-2.7799999999999998E-2</v>
      </c>
      <c r="E22">
        <v>1.09E-2</v>
      </c>
      <c r="F22" s="5">
        <f t="shared" si="8"/>
        <v>5.8000000000000022E-3</v>
      </c>
      <c r="G22" s="5">
        <f t="shared" si="9"/>
        <v>5.7000000000000019E-3</v>
      </c>
    </row>
    <row r="23" spans="1:7">
      <c r="A23" s="1" t="s">
        <v>6</v>
      </c>
      <c r="B23">
        <v>1.6E-2</v>
      </c>
      <c r="C23">
        <v>8.43E-2</v>
      </c>
      <c r="D23">
        <v>-2.3800000000000002E-2</v>
      </c>
      <c r="E23">
        <v>4.3999999999999997E-2</v>
      </c>
      <c r="F23" s="5">
        <f t="shared" si="8"/>
        <v>6.268E-2</v>
      </c>
      <c r="G23" s="5">
        <f t="shared" si="9"/>
        <v>5.3344000000000003E-2</v>
      </c>
    </row>
    <row r="24" spans="1:7">
      <c r="A24" s="1" t="s">
        <v>7</v>
      </c>
      <c r="B24">
        <v>1.32E-2</v>
      </c>
      <c r="C24">
        <v>4.6899999999999997E-2</v>
      </c>
      <c r="D24">
        <v>-2.8E-3</v>
      </c>
      <c r="E24">
        <v>3.4500000000000003E-2</v>
      </c>
      <c r="F24" s="5">
        <f t="shared" si="8"/>
        <v>3.696E-2</v>
      </c>
      <c r="G24" s="5">
        <f t="shared" si="9"/>
        <v>3.2208000000000001E-2</v>
      </c>
    </row>
    <row r="25" spans="1:7">
      <c r="A25" s="1" t="s">
        <v>8</v>
      </c>
      <c r="B25">
        <v>-2.3099999999999999E-2</v>
      </c>
      <c r="C25">
        <v>-1.2699999999999999E-2</v>
      </c>
      <c r="D25">
        <v>4.2200000000000001E-2</v>
      </c>
      <c r="E25">
        <v>-1.66E-2</v>
      </c>
      <c r="F25" s="5">
        <f t="shared" si="8"/>
        <v>-1.7199999999999993E-3</v>
      </c>
      <c r="G25" s="5">
        <f t="shared" si="9"/>
        <v>-5.9959999999999996E-3</v>
      </c>
    </row>
    <row r="26" spans="1:7">
      <c r="A26" s="1" t="s">
        <v>9</v>
      </c>
      <c r="B26">
        <v>-3.3399999999999999E-2</v>
      </c>
      <c r="C26">
        <v>5.1299999999999998E-2</v>
      </c>
      <c r="D26">
        <v>5.0299999999999997E-2</v>
      </c>
      <c r="E26">
        <v>-3.1199999999999999E-2</v>
      </c>
      <c r="F26" s="5">
        <f t="shared" si="8"/>
        <v>5.11E-2</v>
      </c>
      <c r="G26" s="5">
        <f t="shared" si="9"/>
        <v>3.4200000000000001E-2</v>
      </c>
    </row>
    <row r="27" spans="1:7">
      <c r="A27" s="1" t="s">
        <v>10</v>
      </c>
      <c r="B27">
        <v>1.8200000000000001E-2</v>
      </c>
      <c r="C27">
        <v>5.8200000000000002E-2</v>
      </c>
      <c r="D27">
        <v>-3.4799999999999998E-2</v>
      </c>
      <c r="E27">
        <v>1.5100000000000001E-2</v>
      </c>
      <c r="F27" s="5">
        <f t="shared" si="8"/>
        <v>3.9600000000000003E-2</v>
      </c>
      <c r="G27" s="5">
        <f t="shared" si="9"/>
        <v>3.5320000000000004E-2</v>
      </c>
    </row>
    <row r="28" spans="1:7">
      <c r="A28" s="1" t="s">
        <v>11</v>
      </c>
      <c r="B28">
        <v>2.35E-2</v>
      </c>
      <c r="C28">
        <v>9.4999999999999998E-3</v>
      </c>
      <c r="D28">
        <v>-2.0500000000000001E-2</v>
      </c>
      <c r="E28">
        <v>3.7499999999999999E-2</v>
      </c>
      <c r="F28" s="5">
        <f t="shared" si="8"/>
        <v>3.4999999999999996E-3</v>
      </c>
      <c r="G28" s="5">
        <f t="shared" si="9"/>
        <v>7.4999999999999997E-3</v>
      </c>
    </row>
    <row r="29" spans="1:7">
      <c r="A29" s="1" t="s">
        <v>12</v>
      </c>
      <c r="B29">
        <v>7.0000000000000001E-3</v>
      </c>
      <c r="C29">
        <v>-1.43E-2</v>
      </c>
      <c r="D29">
        <v>-3.9899999999999998E-2</v>
      </c>
      <c r="E29">
        <v>1.7399999999999999E-2</v>
      </c>
      <c r="F29" s="5">
        <f t="shared" si="8"/>
        <v>-1.942E-2</v>
      </c>
      <c r="G29" s="5">
        <f t="shared" si="9"/>
        <v>-1.4136000000000001E-2</v>
      </c>
    </row>
    <row r="30" spans="1:7">
      <c r="A30" s="1" t="s">
        <v>13</v>
      </c>
      <c r="B30">
        <v>-4.2700000000000002E-2</v>
      </c>
      <c r="C30">
        <v>-9.0800000000000006E-2</v>
      </c>
      <c r="D30">
        <v>-4.1999999999999997E-3</v>
      </c>
      <c r="E30">
        <v>-4.1200000000000001E-2</v>
      </c>
      <c r="F30" s="5">
        <f t="shared" si="8"/>
        <v>-7.3480000000000004E-2</v>
      </c>
      <c r="G30" s="5">
        <f t="shared" si="9"/>
        <v>-6.7324000000000009E-2</v>
      </c>
    </row>
    <row r="31" spans="1:7">
      <c r="A31" s="1" t="s">
        <v>14</v>
      </c>
      <c r="B31">
        <v>-1.5699999999999999E-2</v>
      </c>
      <c r="C31">
        <v>2.7799999999999998E-2</v>
      </c>
      <c r="D31">
        <v>-0.13750000000000001</v>
      </c>
      <c r="E31">
        <v>-6.1000000000000004E-3</v>
      </c>
      <c r="F31" s="5">
        <f t="shared" si="8"/>
        <v>-5.2600000000000043E-3</v>
      </c>
      <c r="G31" s="5">
        <f t="shared" si="9"/>
        <v>-7.3480000000000038E-3</v>
      </c>
    </row>
    <row r="32" spans="1:7">
      <c r="A32" s="1" t="s">
        <v>15</v>
      </c>
      <c r="B32">
        <v>-7.5600000000000001E-2</v>
      </c>
      <c r="C32">
        <v>-9.1999999999999998E-3</v>
      </c>
      <c r="D32">
        <v>-3.9300000000000002E-2</v>
      </c>
      <c r="E32">
        <v>-6.1199999999999997E-2</v>
      </c>
      <c r="F32" s="5">
        <f t="shared" si="8"/>
        <v>-1.5220000000000001E-2</v>
      </c>
      <c r="G32" s="5">
        <f t="shared" si="9"/>
        <v>-2.7296000000000001E-2</v>
      </c>
    </row>
    <row r="33" spans="1:11">
      <c r="A33" s="1" t="s">
        <v>16</v>
      </c>
      <c r="B33">
        <v>8.6099999999999996E-2</v>
      </c>
      <c r="C33">
        <v>6.6799999999999998E-2</v>
      </c>
      <c r="D33">
        <v>4.65E-2</v>
      </c>
      <c r="E33">
        <v>-3.1399999999999997E-2</v>
      </c>
      <c r="F33" s="5">
        <f t="shared" si="8"/>
        <v>6.2740000000000004E-2</v>
      </c>
      <c r="G33" s="5">
        <f t="shared" si="9"/>
        <v>6.7412E-2</v>
      </c>
    </row>
    <row r="34" spans="1:11">
      <c r="A34" s="1" t="s">
        <v>17</v>
      </c>
      <c r="B34">
        <v>-3.1800000000000002E-2</v>
      </c>
      <c r="C34">
        <v>1.12E-2</v>
      </c>
      <c r="D34">
        <v>1.14E-2</v>
      </c>
      <c r="E34">
        <v>-3.3999999999999998E-3</v>
      </c>
      <c r="F34" s="5">
        <f t="shared" si="8"/>
        <v>1.1240000000000002E-2</v>
      </c>
      <c r="G34" s="5">
        <f t="shared" si="9"/>
        <v>2.6320000000000007E-3</v>
      </c>
    </row>
    <row r="35" spans="1:11">
      <c r="A35" s="1" t="s">
        <v>18</v>
      </c>
      <c r="B35">
        <v>3.3500000000000002E-2</v>
      </c>
      <c r="C35">
        <v>4.8300000000000003E-2</v>
      </c>
      <c r="D35">
        <v>6.7699999999999996E-2</v>
      </c>
      <c r="E35">
        <v>4.8599999999999997E-2</v>
      </c>
      <c r="F35" s="5">
        <f t="shared" si="8"/>
        <v>5.2180000000000004E-2</v>
      </c>
      <c r="G35" s="5">
        <f t="shared" si="9"/>
        <v>4.8444000000000001E-2</v>
      </c>
    </row>
    <row r="36" spans="1:11">
      <c r="A36" s="1" t="s">
        <v>19</v>
      </c>
      <c r="B36">
        <v>3.61E-2</v>
      </c>
      <c r="C36">
        <v>7.6499999999999999E-2</v>
      </c>
      <c r="D36">
        <v>-1.3599999999999999E-2</v>
      </c>
      <c r="E36">
        <v>1.2999999999999999E-2</v>
      </c>
      <c r="F36" s="5">
        <f t="shared" si="8"/>
        <v>5.8480000000000004E-2</v>
      </c>
      <c r="G36" s="5">
        <f t="shared" si="9"/>
        <v>5.400400000000001E-2</v>
      </c>
    </row>
    <row r="37" spans="1:11">
      <c r="A37" s="1" t="s">
        <v>20</v>
      </c>
      <c r="B37">
        <v>-7.1400000000000005E-2</v>
      </c>
      <c r="C37">
        <v>-8.4199999999999997E-2</v>
      </c>
      <c r="D37">
        <v>-1.1999999999999999E-3</v>
      </c>
      <c r="E37">
        <v>-8.2799999999999999E-2</v>
      </c>
      <c r="F37" s="5">
        <f t="shared" si="8"/>
        <v>-6.7600000000000007E-2</v>
      </c>
      <c r="G37" s="5">
        <f t="shared" si="9"/>
        <v>-6.8360000000000004E-2</v>
      </c>
      <c r="I37" t="s">
        <v>113</v>
      </c>
    </row>
    <row r="38" spans="1:11">
      <c r="A38" s="1" t="s">
        <v>21</v>
      </c>
      <c r="B38">
        <v>-2.7199999999999998E-2</v>
      </c>
      <c r="C38">
        <v>7.9699999999999993E-2</v>
      </c>
      <c r="D38">
        <v>0.1956</v>
      </c>
      <c r="E38">
        <v>-7.3000000000000001E-3</v>
      </c>
      <c r="F38" s="5">
        <f t="shared" si="8"/>
        <v>0.10288</v>
      </c>
      <c r="G38" s="5">
        <f t="shared" si="9"/>
        <v>7.6864000000000002E-2</v>
      </c>
    </row>
    <row r="39" spans="1:11">
      <c r="A39" s="1" t="s">
        <v>22</v>
      </c>
      <c r="B39">
        <v>6.59E-2</v>
      </c>
      <c r="C39">
        <v>-4.4900000000000002E-2</v>
      </c>
      <c r="D39">
        <v>-2.2800000000000001E-2</v>
      </c>
      <c r="E39">
        <v>1.4999999999999999E-2</v>
      </c>
      <c r="F39" s="5">
        <f t="shared" si="8"/>
        <v>-4.0480000000000002E-2</v>
      </c>
      <c r="G39" s="5">
        <f t="shared" si="9"/>
        <v>-1.9204000000000002E-2</v>
      </c>
      <c r="I39" s="2" t="s">
        <v>117</v>
      </c>
    </row>
    <row r="40" spans="1:11">
      <c r="A40" s="1" t="s">
        <v>23</v>
      </c>
      <c r="B40">
        <v>-5.1299999999999998E-2</v>
      </c>
      <c r="C40">
        <v>-3.9199999999999999E-2</v>
      </c>
      <c r="D40">
        <v>-4.7300000000000002E-2</v>
      </c>
      <c r="E40">
        <v>-8.5500000000000007E-2</v>
      </c>
      <c r="F40" s="5">
        <f t="shared" si="8"/>
        <v>-4.0820000000000002E-2</v>
      </c>
      <c r="G40" s="5">
        <f t="shared" si="9"/>
        <v>-4.2916000000000003E-2</v>
      </c>
      <c r="I40" s="2" t="s">
        <v>118</v>
      </c>
    </row>
    <row r="41" spans="1:11">
      <c r="A41" s="1" t="s">
        <v>24</v>
      </c>
      <c r="B41">
        <v>-0.15579999999999999</v>
      </c>
      <c r="C41">
        <v>-0.2051</v>
      </c>
      <c r="D41">
        <v>-0.18809999999999999</v>
      </c>
      <c r="E41">
        <v>-0.16700000000000001</v>
      </c>
      <c r="F41" s="5">
        <f t="shared" si="8"/>
        <v>-0.20169999999999999</v>
      </c>
      <c r="G41" s="5">
        <f t="shared" si="9"/>
        <v>-0.19252</v>
      </c>
    </row>
    <row r="42" spans="1:11">
      <c r="A42" s="1" t="s">
        <v>25</v>
      </c>
      <c r="B42">
        <v>-0.1308</v>
      </c>
      <c r="C42">
        <v>-0.1169</v>
      </c>
      <c r="D42">
        <v>-0.26569999999999999</v>
      </c>
      <c r="E42">
        <v>-7.3499999999999996E-2</v>
      </c>
      <c r="F42" s="5">
        <f t="shared" si="8"/>
        <v>-0.14666000000000001</v>
      </c>
      <c r="G42" s="5">
        <f t="shared" si="9"/>
        <v>-0.143488</v>
      </c>
      <c r="I42" s="2" t="s">
        <v>101</v>
      </c>
      <c r="K42" s="5">
        <f>AVERAGE($F$20:$F$115)</f>
        <v>9.6043750000000018E-3</v>
      </c>
    </row>
    <row r="43" spans="1:11">
      <c r="A43" s="1" t="s">
        <v>26</v>
      </c>
      <c r="B43">
        <v>2.3099999999999999E-2</v>
      </c>
      <c r="C43">
        <v>3.1399999999999997E-2</v>
      </c>
      <c r="D43">
        <v>-2.8999999999999998E-3</v>
      </c>
      <c r="E43">
        <v>1.2E-2</v>
      </c>
      <c r="F43" s="5">
        <f t="shared" si="8"/>
        <v>2.4539999999999999E-2</v>
      </c>
      <c r="G43" s="5">
        <f t="shared" si="9"/>
        <v>2.4251999999999999E-2</v>
      </c>
      <c r="I43" s="2" t="s">
        <v>102</v>
      </c>
      <c r="K43" s="5">
        <f>VAR($F$20:$F$115)</f>
        <v>2.6287624353947374E-3</v>
      </c>
    </row>
    <row r="44" spans="1:11">
      <c r="A44" s="1" t="s">
        <v>27</v>
      </c>
      <c r="B44">
        <v>-8.8599999999999998E-2</v>
      </c>
      <c r="C44">
        <v>8.8999999999999996E-2</v>
      </c>
      <c r="D44">
        <v>-0.1845</v>
      </c>
      <c r="E44">
        <v>-8.2600000000000007E-2</v>
      </c>
      <c r="F44" s="5">
        <f t="shared" si="8"/>
        <v>3.4299999999999997E-2</v>
      </c>
      <c r="G44" s="5">
        <f t="shared" si="9"/>
        <v>9.7199999999999995E-3</v>
      </c>
      <c r="I44" s="2" t="s">
        <v>103</v>
      </c>
      <c r="K44" s="5">
        <f>STDEV($F$20:$F$115)</f>
        <v>5.1271458292062824E-2</v>
      </c>
    </row>
    <row r="45" spans="1:11">
      <c r="A45" s="1" t="s">
        <v>28</v>
      </c>
      <c r="B45">
        <v>-0.18909999999999999</v>
      </c>
      <c r="C45">
        <v>9.5999999999999992E-3</v>
      </c>
      <c r="D45">
        <v>-0.1615</v>
      </c>
      <c r="E45">
        <v>-0.1036</v>
      </c>
      <c r="F45" s="5">
        <f t="shared" si="8"/>
        <v>-2.4620000000000003E-2</v>
      </c>
      <c r="G45" s="5">
        <f t="shared" si="9"/>
        <v>-5.7516000000000005E-2</v>
      </c>
      <c r="I45" s="2" t="s">
        <v>119</v>
      </c>
      <c r="K45" s="5">
        <f>CORREL($F$20:$F$115,$B$20:$B$115)</f>
        <v>0.56668365840380097</v>
      </c>
    </row>
    <row r="46" spans="1:11">
      <c r="A46" s="1" t="s">
        <v>29</v>
      </c>
      <c r="B46">
        <v>8.2900000000000001E-2</v>
      </c>
      <c r="C46">
        <v>5.28E-2</v>
      </c>
      <c r="D46">
        <v>7.4700000000000003E-2</v>
      </c>
      <c r="E46">
        <v>8.7599999999999997E-2</v>
      </c>
      <c r="F46" s="5">
        <f t="shared" si="8"/>
        <v>5.7180000000000002E-2</v>
      </c>
      <c r="G46" s="5">
        <f t="shared" si="9"/>
        <v>6.2324000000000004E-2</v>
      </c>
    </row>
    <row r="47" spans="1:11">
      <c r="A47" s="1" t="s">
        <v>30</v>
      </c>
      <c r="B47">
        <v>0.2059</v>
      </c>
      <c r="C47">
        <v>6.5199999999999994E-2</v>
      </c>
      <c r="D47">
        <v>0.1027</v>
      </c>
      <c r="E47">
        <v>9.4200000000000006E-2</v>
      </c>
      <c r="F47" s="5">
        <f t="shared" si="8"/>
        <v>7.2700000000000001E-2</v>
      </c>
      <c r="G47" s="5">
        <f t="shared" si="9"/>
        <v>9.9340000000000012E-2</v>
      </c>
      <c r="I47" s="2" t="s">
        <v>120</v>
      </c>
    </row>
    <row r="48" spans="1:11">
      <c r="A48" s="1" t="s">
        <v>31</v>
      </c>
      <c r="B48">
        <v>0.10589999999999999</v>
      </c>
      <c r="C48">
        <v>3.5099999999999999E-2</v>
      </c>
      <c r="D48">
        <v>-3.44E-2</v>
      </c>
      <c r="E48">
        <v>5.4600000000000003E-2</v>
      </c>
      <c r="F48" s="5">
        <f t="shared" si="8"/>
        <v>2.12E-2</v>
      </c>
      <c r="G48" s="5">
        <f t="shared" si="9"/>
        <v>3.814E-2</v>
      </c>
    </row>
    <row r="49" spans="1:13">
      <c r="A49" s="1" t="s">
        <v>32</v>
      </c>
      <c r="B49">
        <v>-3.6700000000000003E-2</v>
      </c>
      <c r="C49">
        <v>-1.7500000000000002E-2</v>
      </c>
      <c r="D49">
        <v>-8.0000000000000004E-4</v>
      </c>
      <c r="E49">
        <v>2.5000000000000001E-3</v>
      </c>
      <c r="F49" s="5">
        <f t="shared" si="8"/>
        <v>-1.4160000000000002E-2</v>
      </c>
      <c r="G49" s="5">
        <f t="shared" si="9"/>
        <v>-1.8668000000000004E-2</v>
      </c>
      <c r="I49" s="2" t="s">
        <v>121</v>
      </c>
      <c r="J49" s="2" t="s">
        <v>122</v>
      </c>
      <c r="K49" s="2" t="s">
        <v>114</v>
      </c>
      <c r="L49" s="2" t="s">
        <v>115</v>
      </c>
    </row>
    <row r="50" spans="1:13">
      <c r="A50" s="1" t="s">
        <v>33</v>
      </c>
      <c r="B50">
        <v>7.6700000000000004E-2</v>
      </c>
      <c r="C50">
        <v>0.12939999999999999</v>
      </c>
      <c r="D50">
        <v>0.16639999999999999</v>
      </c>
      <c r="E50">
        <v>7.4499999999999997E-2</v>
      </c>
      <c r="F50" s="5">
        <f t="shared" si="8"/>
        <v>0.1368</v>
      </c>
      <c r="G50" s="5">
        <f t="shared" si="9"/>
        <v>0.12478000000000002</v>
      </c>
      <c r="I50" s="7">
        <v>0</v>
      </c>
      <c r="J50" s="7">
        <f>1-I50</f>
        <v>1</v>
      </c>
      <c r="K50" s="8">
        <f>I50*$K$42+J50*$B$2</f>
        <v>1.398229166666666E-2</v>
      </c>
      <c r="L50" s="9">
        <f t="shared" ref="L50:L60" si="10">I50^2*$K$43+J50^2*$B$3+2*I50*J50*$K$44*$B$4*$K$45</f>
        <v>4.3692122094298258E-3</v>
      </c>
    </row>
    <row r="51" spans="1:13">
      <c r="A51" s="1" t="s">
        <v>34</v>
      </c>
      <c r="B51">
        <v>3.6600000000000001E-2</v>
      </c>
      <c r="C51">
        <v>5.7000000000000002E-3</v>
      </c>
      <c r="D51">
        <v>4.2000000000000003E-2</v>
      </c>
      <c r="E51">
        <v>3.4799999999999998E-2</v>
      </c>
      <c r="F51" s="5">
        <f t="shared" si="8"/>
        <v>1.2960000000000003E-2</v>
      </c>
      <c r="G51" s="5">
        <f t="shared" si="9"/>
        <v>1.7688000000000002E-2</v>
      </c>
      <c r="I51" s="7">
        <v>0.1</v>
      </c>
      <c r="J51" s="7">
        <f t="shared" ref="J51:J60" si="11">1-I51</f>
        <v>0.9</v>
      </c>
      <c r="K51" s="8">
        <f t="shared" ref="K51:K60" si="12">I51*$K$42+J51*$B$2</f>
        <v>1.3544499999999994E-2</v>
      </c>
      <c r="L51" s="9">
        <f t="shared" si="10"/>
        <v>3.9110423929263173E-3</v>
      </c>
    </row>
    <row r="52" spans="1:13">
      <c r="A52" s="1" t="s">
        <v>35</v>
      </c>
      <c r="B52">
        <v>5.45E-2</v>
      </c>
      <c r="C52">
        <v>1.32E-2</v>
      </c>
      <c r="D52">
        <v>0.1741</v>
      </c>
      <c r="E52">
        <v>3.6499999999999998E-2</v>
      </c>
      <c r="F52" s="5">
        <f t="shared" si="8"/>
        <v>4.5380000000000004E-2</v>
      </c>
      <c r="G52" s="5">
        <f t="shared" si="9"/>
        <v>4.7204000000000003E-2</v>
      </c>
      <c r="I52" s="7">
        <v>0.2</v>
      </c>
      <c r="J52" s="7">
        <f t="shared" si="11"/>
        <v>0.8</v>
      </c>
      <c r="K52" s="8">
        <f t="shared" si="12"/>
        <v>1.310670833333333E-2</v>
      </c>
      <c r="L52" s="9">
        <f t="shared" si="10"/>
        <v>3.5160114295561418E-3</v>
      </c>
    </row>
    <row r="53" spans="1:13">
      <c r="A53" s="1" t="s">
        <v>36</v>
      </c>
      <c r="B53">
        <v>-3.3E-3</v>
      </c>
      <c r="C53">
        <v>8.3999999999999995E-3</v>
      </c>
      <c r="D53">
        <v>-0.125</v>
      </c>
      <c r="E53">
        <v>-1.83E-2</v>
      </c>
      <c r="F53" s="5">
        <f t="shared" si="8"/>
        <v>-1.8280000000000001E-2</v>
      </c>
      <c r="G53" s="5">
        <f t="shared" si="9"/>
        <v>-1.5284000000000002E-2</v>
      </c>
      <c r="I53" s="7">
        <v>0.3</v>
      </c>
      <c r="J53" s="7">
        <f t="shared" si="11"/>
        <v>0.7</v>
      </c>
      <c r="K53" s="8">
        <f t="shared" si="12"/>
        <v>1.2668916666666662E-2</v>
      </c>
      <c r="L53" s="9">
        <f t="shared" si="10"/>
        <v>3.1841193193192989E-3</v>
      </c>
    </row>
    <row r="54" spans="1:13">
      <c r="A54" s="1" t="s">
        <v>37</v>
      </c>
      <c r="B54">
        <v>0.1041</v>
      </c>
      <c r="C54">
        <v>5.2200000000000003E-2</v>
      </c>
      <c r="D54">
        <v>9.5200000000000007E-2</v>
      </c>
      <c r="E54">
        <v>6.0299999999999999E-2</v>
      </c>
      <c r="F54" s="5">
        <f t="shared" si="8"/>
        <v>6.0800000000000007E-2</v>
      </c>
      <c r="G54" s="5">
        <f t="shared" si="9"/>
        <v>6.9460000000000008E-2</v>
      </c>
      <c r="I54" s="7">
        <v>0.4</v>
      </c>
      <c r="J54" s="7">
        <f t="shared" si="11"/>
        <v>0.6</v>
      </c>
      <c r="K54" s="8">
        <f t="shared" si="12"/>
        <v>1.2231124999999997E-2</v>
      </c>
      <c r="L54" s="9">
        <f t="shared" si="10"/>
        <v>2.9153660622157898E-3</v>
      </c>
    </row>
    <row r="55" spans="1:13">
      <c r="A55" s="1" t="s">
        <v>38</v>
      </c>
      <c r="B55">
        <v>7.8799999999999995E-2</v>
      </c>
      <c r="C55">
        <v>3.5999999999999997E-2</v>
      </c>
      <c r="D55">
        <v>0.2429</v>
      </c>
      <c r="E55">
        <v>1.9E-2</v>
      </c>
      <c r="F55" s="5">
        <f t="shared" si="8"/>
        <v>7.7380000000000004E-2</v>
      </c>
      <c r="G55" s="5">
        <f t="shared" si="9"/>
        <v>7.7664000000000011E-2</v>
      </c>
      <c r="I55" s="7">
        <v>0.5</v>
      </c>
      <c r="J55" s="7">
        <f t="shared" si="11"/>
        <v>0.5</v>
      </c>
      <c r="K55" s="8">
        <f t="shared" si="12"/>
        <v>1.1793333333333331E-2</v>
      </c>
      <c r="L55" s="9">
        <f t="shared" si="10"/>
        <v>2.7097516582456145E-3</v>
      </c>
    </row>
    <row r="56" spans="1:13">
      <c r="A56" s="1" t="s">
        <v>39</v>
      </c>
      <c r="B56">
        <v>-8.3699999999999997E-2</v>
      </c>
      <c r="C56">
        <v>-6.5000000000000002E-2</v>
      </c>
      <c r="D56">
        <v>-8.6999999999999994E-3</v>
      </c>
      <c r="E56">
        <v>-3.5799999999999998E-2</v>
      </c>
      <c r="F56" s="5">
        <f t="shared" si="8"/>
        <v>-5.3740000000000003E-2</v>
      </c>
      <c r="G56" s="5">
        <f t="shared" si="9"/>
        <v>-5.9732000000000007E-2</v>
      </c>
      <c r="I56" s="7">
        <v>0.6</v>
      </c>
      <c r="J56" s="7">
        <f t="shared" si="11"/>
        <v>0.4</v>
      </c>
      <c r="K56" s="8">
        <f t="shared" si="12"/>
        <v>1.1355541666666667E-2</v>
      </c>
      <c r="L56" s="9">
        <f t="shared" si="10"/>
        <v>2.5672761074087723E-3</v>
      </c>
    </row>
    <row r="57" spans="1:13">
      <c r="A57" s="1" t="s">
        <v>40</v>
      </c>
      <c r="B57">
        <v>5.7200000000000001E-2</v>
      </c>
      <c r="C57">
        <v>4.3499999999999997E-2</v>
      </c>
      <c r="D57">
        <v>0.1103</v>
      </c>
      <c r="E57">
        <v>3.04E-2</v>
      </c>
      <c r="F57" s="5">
        <f t="shared" si="8"/>
        <v>5.6859999999999994E-2</v>
      </c>
      <c r="G57" s="5">
        <f t="shared" si="9"/>
        <v>5.6927999999999999E-2</v>
      </c>
      <c r="I57" s="7">
        <v>0.7</v>
      </c>
      <c r="J57" s="7">
        <f t="shared" si="11"/>
        <v>0.30000000000000004</v>
      </c>
      <c r="K57" s="8">
        <f t="shared" si="12"/>
        <v>1.091775E-2</v>
      </c>
      <c r="L57" s="9">
        <f t="shared" si="10"/>
        <v>2.4879394097052634E-3</v>
      </c>
    </row>
    <row r="58" spans="1:13">
      <c r="A58" s="1" t="s">
        <v>41</v>
      </c>
      <c r="B58">
        <v>0.11749999999999999</v>
      </c>
      <c r="C58">
        <v>8.6E-3</v>
      </c>
      <c r="D58">
        <v>5.1200000000000002E-2</v>
      </c>
      <c r="E58">
        <v>6.0999999999999999E-2</v>
      </c>
      <c r="F58" s="5">
        <f t="shared" si="8"/>
        <v>1.7120000000000003E-2</v>
      </c>
      <c r="G58" s="5">
        <f t="shared" si="9"/>
        <v>3.7196000000000007E-2</v>
      </c>
      <c r="I58" s="13">
        <v>0.8</v>
      </c>
      <c r="J58" s="13">
        <f t="shared" si="11"/>
        <v>0.19999999999999996</v>
      </c>
      <c r="K58" s="8">
        <f t="shared" si="12"/>
        <v>1.0479958333333334E-2</v>
      </c>
      <c r="L58" s="12">
        <f t="shared" si="10"/>
        <v>2.4717415651350884E-3</v>
      </c>
      <c r="M58" t="s">
        <v>123</v>
      </c>
    </row>
    <row r="59" spans="1:13">
      <c r="A59" s="1" t="s">
        <v>42</v>
      </c>
      <c r="B59">
        <v>5.5300000000000002E-2</v>
      </c>
      <c r="C59">
        <v>5.7999999999999996E-3</v>
      </c>
      <c r="D59">
        <v>-3.0000000000000001E-3</v>
      </c>
      <c r="E59">
        <v>1.6E-2</v>
      </c>
      <c r="F59" s="5">
        <f t="shared" si="8"/>
        <v>4.0400000000000002E-3</v>
      </c>
      <c r="G59" s="5">
        <f t="shared" si="9"/>
        <v>1.4292000000000001E-2</v>
      </c>
      <c r="I59" s="7">
        <v>0.9</v>
      </c>
      <c r="J59" s="7">
        <f t="shared" si="11"/>
        <v>9.9999999999999978E-2</v>
      </c>
      <c r="K59" s="8">
        <f t="shared" si="12"/>
        <v>1.0042166666666668E-2</v>
      </c>
      <c r="L59" s="9">
        <f t="shared" si="10"/>
        <v>2.5186825736982464E-3</v>
      </c>
    </row>
    <row r="60" spans="1:13">
      <c r="A60" s="1" t="s">
        <v>43</v>
      </c>
      <c r="B60">
        <v>-9.2799999999999994E-2</v>
      </c>
      <c r="C60">
        <v>-2.4E-2</v>
      </c>
      <c r="D60">
        <v>-5.6099999999999997E-2</v>
      </c>
      <c r="E60">
        <v>-8.0100000000000005E-2</v>
      </c>
      <c r="F60" s="5">
        <f t="shared" si="8"/>
        <v>-3.0420000000000003E-2</v>
      </c>
      <c r="G60" s="5">
        <f t="shared" si="9"/>
        <v>-4.2896000000000004E-2</v>
      </c>
      <c r="I60" s="7">
        <v>1</v>
      </c>
      <c r="J60" s="7">
        <f t="shared" si="11"/>
        <v>0</v>
      </c>
      <c r="K60" s="8">
        <f t="shared" si="12"/>
        <v>9.6043750000000018E-3</v>
      </c>
      <c r="L60" s="9">
        <f t="shared" si="10"/>
        <v>2.6287624353947374E-3</v>
      </c>
    </row>
    <row r="61" spans="1:13">
      <c r="A61" s="1" t="s">
        <v>44</v>
      </c>
      <c r="B61">
        <v>-5.7500000000000002E-2</v>
      </c>
      <c r="C61">
        <v>-1.4200000000000001E-2</v>
      </c>
      <c r="D61">
        <v>-0.1066</v>
      </c>
      <c r="E61">
        <v>-5.3499999999999999E-2</v>
      </c>
      <c r="F61" s="5">
        <f t="shared" si="8"/>
        <v>-3.2680000000000001E-2</v>
      </c>
      <c r="G61" s="5">
        <f t="shared" si="9"/>
        <v>-3.7644000000000004E-2</v>
      </c>
      <c r="L61" s="9"/>
    </row>
    <row r="62" spans="1:13">
      <c r="A62" s="1" t="s">
        <v>45</v>
      </c>
      <c r="B62">
        <v>6.9500000000000006E-2</v>
      </c>
      <c r="C62">
        <v>3.9800000000000002E-2</v>
      </c>
      <c r="D62">
        <v>8.4599999999999995E-2</v>
      </c>
      <c r="E62">
        <v>7.0499999999999993E-2</v>
      </c>
      <c r="F62" s="5">
        <f t="shared" si="8"/>
        <v>4.8759999999999998E-2</v>
      </c>
      <c r="G62" s="5">
        <f t="shared" si="9"/>
        <v>5.2908000000000004E-2</v>
      </c>
    </row>
    <row r="63" spans="1:13">
      <c r="A63" s="1" t="s">
        <v>46</v>
      </c>
      <c r="B63">
        <v>-3.4099999999999998E-2</v>
      </c>
      <c r="C63">
        <v>-3.5999999999999997E-2</v>
      </c>
      <c r="D63">
        <v>-8.2600000000000007E-2</v>
      </c>
      <c r="E63">
        <v>-4.5400000000000003E-2</v>
      </c>
      <c r="F63" s="5">
        <f t="shared" si="8"/>
        <v>-4.5319999999999999E-2</v>
      </c>
      <c r="G63" s="5">
        <f t="shared" si="9"/>
        <v>-4.3076000000000003E-2</v>
      </c>
    </row>
    <row r="64" spans="1:13">
      <c r="A64" s="1" t="s">
        <v>47</v>
      </c>
      <c r="B64">
        <v>1.72E-2</v>
      </c>
      <c r="C64">
        <v>8.9399999999999993E-2</v>
      </c>
      <c r="D64">
        <v>0.18279999999999999</v>
      </c>
      <c r="E64">
        <v>9.0399999999999994E-2</v>
      </c>
      <c r="F64" s="5">
        <f t="shared" si="8"/>
        <v>0.10808000000000001</v>
      </c>
      <c r="G64" s="5">
        <f t="shared" si="9"/>
        <v>8.9904000000000012E-2</v>
      </c>
    </row>
    <row r="65" spans="1:7">
      <c r="A65" s="1" t="s">
        <v>48</v>
      </c>
      <c r="B65">
        <v>9.1399999999999995E-2</v>
      </c>
      <c r="C65">
        <v>7.0499999999999993E-2</v>
      </c>
      <c r="D65">
        <v>5.28E-2</v>
      </c>
      <c r="E65">
        <v>3.8699999999999998E-2</v>
      </c>
      <c r="F65" s="5">
        <f t="shared" si="8"/>
        <v>6.6959999999999992E-2</v>
      </c>
      <c r="G65" s="5">
        <f t="shared" si="9"/>
        <v>7.1847999999999995E-2</v>
      </c>
    </row>
    <row r="66" spans="1:7">
      <c r="A66" s="1" t="s">
        <v>49</v>
      </c>
      <c r="B66">
        <v>1.0699999999999999E-2</v>
      </c>
      <c r="C66">
        <v>-1.04E-2</v>
      </c>
      <c r="D66">
        <v>-3.2000000000000001E-2</v>
      </c>
      <c r="E66">
        <v>-1E-4</v>
      </c>
      <c r="F66" s="5">
        <f t="shared" si="8"/>
        <v>-1.472E-2</v>
      </c>
      <c r="G66" s="5">
        <f t="shared" si="9"/>
        <v>-9.6360000000000022E-3</v>
      </c>
    </row>
    <row r="67" spans="1:7">
      <c r="A67" s="1" t="s">
        <v>50</v>
      </c>
      <c r="B67">
        <v>3.8300000000000001E-2</v>
      </c>
      <c r="C67">
        <v>3.7499999999999999E-2</v>
      </c>
      <c r="D67">
        <v>-2.52E-2</v>
      </c>
      <c r="E67">
        <v>6.7100000000000007E-2</v>
      </c>
      <c r="F67" s="5">
        <f t="shared" si="8"/>
        <v>2.496E-2</v>
      </c>
      <c r="G67" s="5">
        <f t="shared" si="9"/>
        <v>2.7628E-2</v>
      </c>
    </row>
    <row r="68" spans="1:7">
      <c r="A68" s="1" t="s">
        <v>51</v>
      </c>
      <c r="B68">
        <v>3.6299999999999999E-2</v>
      </c>
      <c r="C68">
        <v>0.1038</v>
      </c>
      <c r="D68">
        <v>-8.7099999999999997E-2</v>
      </c>
      <c r="E68">
        <v>2.3300000000000001E-2</v>
      </c>
      <c r="F68" s="5">
        <f t="shared" si="8"/>
        <v>6.5619999999999998E-2</v>
      </c>
      <c r="G68" s="5">
        <f t="shared" si="9"/>
        <v>5.9756000000000004E-2</v>
      </c>
    </row>
    <row r="69" spans="1:7">
      <c r="A69" s="1" t="s">
        <v>52</v>
      </c>
      <c r="B69">
        <v>0.12529999999999999</v>
      </c>
      <c r="C69">
        <v>3.3E-3</v>
      </c>
      <c r="D69">
        <v>-1.6999999999999999E-3</v>
      </c>
      <c r="E69">
        <v>3.2500000000000001E-2</v>
      </c>
      <c r="F69" s="5">
        <f t="shared" si="8"/>
        <v>2.3E-3</v>
      </c>
      <c r="G69" s="5">
        <f t="shared" si="9"/>
        <v>2.69E-2</v>
      </c>
    </row>
    <row r="70" spans="1:7">
      <c r="A70" s="1" t="s">
        <v>53</v>
      </c>
      <c r="B70">
        <v>-1.49E-2</v>
      </c>
      <c r="C70">
        <v>7.4000000000000003E-3</v>
      </c>
      <c r="D70">
        <v>6.8000000000000005E-2</v>
      </c>
      <c r="E70">
        <v>5.9999999999999995E-4</v>
      </c>
      <c r="F70" s="5">
        <f t="shared" si="8"/>
        <v>1.9520000000000003E-2</v>
      </c>
      <c r="G70" s="5">
        <f t="shared" si="9"/>
        <v>1.2636000000000003E-2</v>
      </c>
    </row>
    <row r="71" spans="1:7">
      <c r="A71" s="1" t="s">
        <v>54</v>
      </c>
      <c r="B71">
        <v>2.0000000000000001E-4</v>
      </c>
      <c r="C71">
        <v>4.6100000000000002E-2</v>
      </c>
      <c r="D71">
        <v>-6.9699999999999998E-2</v>
      </c>
      <c r="E71">
        <v>2.9399999999999999E-2</v>
      </c>
      <c r="F71" s="5">
        <f t="shared" si="8"/>
        <v>2.2940000000000002E-2</v>
      </c>
      <c r="G71" s="5">
        <f t="shared" si="9"/>
        <v>1.8392000000000002E-2</v>
      </c>
    </row>
    <row r="72" spans="1:7">
      <c r="A72" s="1" t="s">
        <v>55</v>
      </c>
      <c r="B72">
        <v>-3.4099999999999998E-2</v>
      </c>
      <c r="C72">
        <v>-5.3E-3</v>
      </c>
      <c r="D72">
        <v>6.7999999999999996E-3</v>
      </c>
      <c r="E72">
        <v>-1.1299999999999999E-2</v>
      </c>
      <c r="F72" s="5">
        <f t="shared" si="8"/>
        <v>-2.8799999999999997E-3</v>
      </c>
      <c r="G72" s="5">
        <f t="shared" si="9"/>
        <v>-9.1240000000000002E-3</v>
      </c>
    </row>
    <row r="73" spans="1:7">
      <c r="A73" s="1" t="s">
        <v>56</v>
      </c>
      <c r="B73">
        <v>-6.2199999999999998E-2</v>
      </c>
      <c r="C73">
        <v>1.55E-2</v>
      </c>
      <c r="D73">
        <v>-3.4299999999999997E-2</v>
      </c>
      <c r="E73">
        <v>-1.6500000000000001E-2</v>
      </c>
      <c r="F73" s="5">
        <f t="shared" si="8"/>
        <v>5.5400000000000015E-3</v>
      </c>
      <c r="G73" s="5">
        <f t="shared" si="9"/>
        <v>-8.0079999999999978E-3</v>
      </c>
    </row>
    <row r="74" spans="1:7">
      <c r="A74" s="1" t="s">
        <v>57</v>
      </c>
      <c r="B74">
        <v>-1.0800000000000001E-2</v>
      </c>
      <c r="C74">
        <v>0.06</v>
      </c>
      <c r="D74">
        <v>-0.1278</v>
      </c>
      <c r="E74">
        <v>-1.9800000000000002E-2</v>
      </c>
      <c r="F74" s="5">
        <f t="shared" si="8"/>
        <v>2.2440000000000002E-2</v>
      </c>
      <c r="G74" s="5">
        <f t="shared" si="9"/>
        <v>1.5792000000000004E-2</v>
      </c>
    </row>
    <row r="75" spans="1:7">
      <c r="A75" s="1" t="s">
        <v>58</v>
      </c>
      <c r="B75">
        <v>-0.1181</v>
      </c>
      <c r="C75">
        <v>-5.0500000000000003E-2</v>
      </c>
      <c r="D75">
        <v>-0.1341</v>
      </c>
      <c r="E75">
        <v>-5.4300000000000001E-2</v>
      </c>
      <c r="F75" s="5">
        <f t="shared" si="8"/>
        <v>-6.7220000000000002E-2</v>
      </c>
      <c r="G75" s="5">
        <f t="shared" si="9"/>
        <v>-7.7396000000000006E-2</v>
      </c>
    </row>
    <row r="76" spans="1:7">
      <c r="A76" s="1" t="s">
        <v>59</v>
      </c>
      <c r="B76">
        <v>-0.1145</v>
      </c>
      <c r="C76">
        <v>1.72E-2</v>
      </c>
      <c r="D76">
        <v>-6.7299999999999999E-2</v>
      </c>
      <c r="E76">
        <v>-7.0199999999999999E-2</v>
      </c>
      <c r="F76" s="5">
        <f t="shared" si="8"/>
        <v>3.0000000000000165E-4</v>
      </c>
      <c r="G76" s="5">
        <f t="shared" si="9"/>
        <v>-2.2660000000000003E-2</v>
      </c>
    </row>
    <row r="77" spans="1:7">
      <c r="A77" s="1" t="s">
        <v>60</v>
      </c>
      <c r="B77">
        <v>0.1565</v>
      </c>
      <c r="C77">
        <v>5.5800000000000002E-2</v>
      </c>
      <c r="D77">
        <v>6.3399999999999998E-2</v>
      </c>
      <c r="E77">
        <v>0.109</v>
      </c>
      <c r="F77" s="5">
        <f t="shared" si="8"/>
        <v>5.732000000000001E-2</v>
      </c>
      <c r="G77" s="5">
        <f t="shared" si="9"/>
        <v>7.7156000000000002E-2</v>
      </c>
    </row>
    <row r="78" spans="1:7">
      <c r="A78" s="1" t="s">
        <v>61</v>
      </c>
      <c r="B78">
        <v>2.7799999999999998E-2</v>
      </c>
      <c r="C78">
        <v>2.23E-2</v>
      </c>
      <c r="D78">
        <v>-1.9900000000000001E-2</v>
      </c>
      <c r="E78">
        <v>-2.7000000000000001E-3</v>
      </c>
      <c r="F78" s="5">
        <f t="shared" si="8"/>
        <v>1.3860000000000001E-2</v>
      </c>
      <c r="G78" s="5">
        <f t="shared" si="9"/>
        <v>1.6648E-2</v>
      </c>
    </row>
    <row r="79" spans="1:7">
      <c r="A79" s="1" t="s">
        <v>62</v>
      </c>
      <c r="B79">
        <v>6.2799999999999995E-2</v>
      </c>
      <c r="C79">
        <v>-2.1899999999999999E-2</v>
      </c>
      <c r="D79">
        <v>2.1999999999999999E-2</v>
      </c>
      <c r="E79">
        <v>9.4000000000000004E-3</v>
      </c>
      <c r="F79" s="5">
        <f t="shared" si="8"/>
        <v>-1.312E-2</v>
      </c>
      <c r="G79" s="5">
        <f t="shared" si="9"/>
        <v>2.0639999999999999E-3</v>
      </c>
    </row>
    <row r="80" spans="1:7">
      <c r="A80" s="1" t="s">
        <v>63</v>
      </c>
      <c r="B80">
        <v>3.73E-2</v>
      </c>
      <c r="C80">
        <v>4.7399999999999998E-2</v>
      </c>
      <c r="D80">
        <v>0.1192</v>
      </c>
      <c r="E80">
        <v>4.5199999999999997E-2</v>
      </c>
      <c r="F80" s="5">
        <f t="shared" si="8"/>
        <v>6.1760000000000002E-2</v>
      </c>
      <c r="G80" s="5">
        <f t="shared" si="9"/>
        <v>5.6868000000000009E-2</v>
      </c>
    </row>
    <row r="81" spans="1:13">
      <c r="A81" s="1" t="s">
        <v>64</v>
      </c>
      <c r="B81">
        <v>7.9399999999999998E-2</v>
      </c>
      <c r="C81">
        <v>2.53E-2</v>
      </c>
      <c r="D81">
        <v>-6.2199999999999998E-2</v>
      </c>
      <c r="E81">
        <v>4.3299999999999998E-2</v>
      </c>
      <c r="F81" s="5">
        <f t="shared" si="8"/>
        <v>7.8000000000000014E-3</v>
      </c>
      <c r="G81" s="5">
        <f t="shared" si="9"/>
        <v>2.2120000000000004E-2</v>
      </c>
    </row>
    <row r="82" spans="1:13">
      <c r="A82" s="1" t="s">
        <v>65</v>
      </c>
      <c r="B82">
        <v>4.2599999999999999E-2</v>
      </c>
      <c r="C82">
        <v>6.0600000000000001E-2</v>
      </c>
      <c r="D82">
        <v>-8.2400000000000001E-2</v>
      </c>
      <c r="E82">
        <v>3.2899999999999999E-2</v>
      </c>
      <c r="F82" s="5">
        <f t="shared" si="8"/>
        <v>3.2000000000000001E-2</v>
      </c>
      <c r="G82" s="5">
        <f t="shared" si="9"/>
        <v>3.4119999999999998E-2</v>
      </c>
      <c r="I82" s="2" t="s">
        <v>125</v>
      </c>
    </row>
    <row r="83" spans="1:13">
      <c r="A83" s="1" t="s">
        <v>66</v>
      </c>
      <c r="B83">
        <v>-1.5299999999999999E-2</v>
      </c>
      <c r="C83">
        <v>-7.4999999999999997E-3</v>
      </c>
      <c r="D83">
        <v>4.8999999999999998E-3</v>
      </c>
      <c r="E83">
        <v>-6.0000000000000001E-3</v>
      </c>
      <c r="F83" s="5">
        <f t="shared" si="8"/>
        <v>-5.0200000000000002E-3</v>
      </c>
      <c r="G83" s="5">
        <f t="shared" si="9"/>
        <v>-7.0760000000000007E-3</v>
      </c>
      <c r="I83" s="2" t="s">
        <v>126</v>
      </c>
    </row>
    <row r="84" spans="1:13">
      <c r="A84" s="1" t="s">
        <v>67</v>
      </c>
      <c r="B84">
        <v>6.0299999999999999E-2</v>
      </c>
      <c r="C84">
        <v>-6.4399999999999999E-2</v>
      </c>
      <c r="D84">
        <v>9.06E-2</v>
      </c>
      <c r="E84">
        <v>-5.9799999999999999E-2</v>
      </c>
      <c r="F84" s="5">
        <f t="shared" si="8"/>
        <v>-3.3399999999999999E-2</v>
      </c>
      <c r="G84" s="5">
        <f t="shared" si="9"/>
        <v>-1.4659999999999999E-2</v>
      </c>
    </row>
    <row r="85" spans="1:13">
      <c r="A85" s="1" t="s">
        <v>68</v>
      </c>
      <c r="B85">
        <v>6.0999999999999999E-2</v>
      </c>
      <c r="C85">
        <v>1.3899999999999999E-2</v>
      </c>
      <c r="D85">
        <v>2.2100000000000002E-2</v>
      </c>
      <c r="E85">
        <v>4.1500000000000002E-2</v>
      </c>
      <c r="F85" s="5">
        <f t="shared" ref="F85:F115" si="13">0.8*C85+0.2*D85</f>
        <v>1.554E-2</v>
      </c>
      <c r="G85" s="5">
        <f t="shared" ref="G85:G115" si="14">0.8*F85+0.2*B85</f>
        <v>2.4632000000000001E-2</v>
      </c>
      <c r="I85" s="2" t="s">
        <v>101</v>
      </c>
      <c r="K85" s="5">
        <f>AVERAGE($G$20:$G$115)</f>
        <v>1.0479958333333336E-2</v>
      </c>
    </row>
    <row r="86" spans="1:13">
      <c r="A86" s="1" t="s">
        <v>69</v>
      </c>
      <c r="B86">
        <v>1.32E-2</v>
      </c>
      <c r="C86">
        <v>2E-3</v>
      </c>
      <c r="D86">
        <v>-3.3E-3</v>
      </c>
      <c r="E86">
        <v>1.44E-2</v>
      </c>
      <c r="F86" s="5">
        <f t="shared" si="13"/>
        <v>9.4000000000000008E-4</v>
      </c>
      <c r="G86" s="5">
        <f t="shared" si="14"/>
        <v>3.392E-3</v>
      </c>
      <c r="I86" s="2" t="s">
        <v>102</v>
      </c>
      <c r="K86" s="5">
        <f>VAR($G$20:$G$115)</f>
        <v>2.4717415651350876E-3</v>
      </c>
    </row>
    <row r="87" spans="1:13">
      <c r="A87" s="1" t="s">
        <v>70</v>
      </c>
      <c r="B87">
        <v>6.7000000000000002E-3</v>
      </c>
      <c r="C87">
        <v>-1.4E-3</v>
      </c>
      <c r="D87">
        <v>-2.6100000000000002E-2</v>
      </c>
      <c r="E87">
        <v>2.2700000000000001E-2</v>
      </c>
      <c r="F87" s="5">
        <f t="shared" si="13"/>
        <v>-6.340000000000001E-3</v>
      </c>
      <c r="G87" s="5">
        <f t="shared" si="14"/>
        <v>-3.7320000000000009E-3</v>
      </c>
      <c r="I87" s="2" t="s">
        <v>103</v>
      </c>
      <c r="K87" s="5">
        <f>STDEV($G$20:$G$115)</f>
        <v>4.9716612566978929E-2</v>
      </c>
    </row>
    <row r="88" spans="1:13">
      <c r="A88" s="1" t="s">
        <v>71</v>
      </c>
      <c r="B88">
        <v>5.6800000000000003E-2</v>
      </c>
      <c r="C88">
        <v>6.4699999999999994E-2</v>
      </c>
      <c r="D88">
        <v>-1.9E-2</v>
      </c>
      <c r="E88">
        <v>2.5100000000000001E-2</v>
      </c>
      <c r="F88" s="5">
        <f t="shared" si="13"/>
        <v>4.7960000000000003E-2</v>
      </c>
      <c r="G88" s="5">
        <f t="shared" si="14"/>
        <v>4.9728000000000008E-2</v>
      </c>
      <c r="I88" s="2" t="s">
        <v>130</v>
      </c>
      <c r="K88" s="5">
        <f>CORREL($G$20:$G$115,$E$20:$E$115)</f>
        <v>0.77735435926348917</v>
      </c>
    </row>
    <row r="89" spans="1:13">
      <c r="A89" s="1" t="s">
        <v>72</v>
      </c>
      <c r="B89">
        <v>-6.0400000000000002E-2</v>
      </c>
      <c r="C89">
        <v>-6.2300000000000001E-2</v>
      </c>
      <c r="D89">
        <v>5.7000000000000002E-3</v>
      </c>
      <c r="E89">
        <v>-1.78E-2</v>
      </c>
      <c r="F89" s="5">
        <f t="shared" si="13"/>
        <v>-4.87E-2</v>
      </c>
      <c r="G89" s="5">
        <f t="shared" si="14"/>
        <v>-5.1040000000000002E-2</v>
      </c>
    </row>
    <row r="90" spans="1:13">
      <c r="A90" s="1" t="s">
        <v>73</v>
      </c>
      <c r="B90">
        <v>1.0999999999999999E-2</v>
      </c>
      <c r="C90">
        <v>-1.8599999999999998E-2</v>
      </c>
      <c r="D90">
        <v>8.0500000000000002E-2</v>
      </c>
      <c r="E90">
        <v>5.1999999999999998E-3</v>
      </c>
      <c r="F90" s="5">
        <f t="shared" si="13"/>
        <v>1.2200000000000006E-3</v>
      </c>
      <c r="G90" s="5">
        <f t="shared" si="14"/>
        <v>3.1760000000000009E-3</v>
      </c>
      <c r="I90" s="2" t="s">
        <v>127</v>
      </c>
    </row>
    <row r="91" spans="1:13">
      <c r="A91" s="1" t="s">
        <v>74</v>
      </c>
      <c r="B91">
        <v>1.77E-2</v>
      </c>
      <c r="C91">
        <v>7.7999999999999996E-3</v>
      </c>
      <c r="D91">
        <v>7.5600000000000001E-2</v>
      </c>
      <c r="E91">
        <v>8.2000000000000007E-3</v>
      </c>
      <c r="F91" s="5">
        <f t="shared" si="13"/>
        <v>2.1360000000000001E-2</v>
      </c>
      <c r="G91" s="5">
        <f t="shared" si="14"/>
        <v>2.0628000000000004E-2</v>
      </c>
    </row>
    <row r="92" spans="1:13">
      <c r="A92" s="1" t="s">
        <v>75</v>
      </c>
      <c r="B92">
        <v>8.2100000000000006E-2</v>
      </c>
      <c r="C92">
        <v>6.0100000000000001E-2</v>
      </c>
      <c r="D92">
        <v>9.4700000000000006E-2</v>
      </c>
      <c r="E92">
        <v>5.2200000000000003E-2</v>
      </c>
      <c r="F92" s="5">
        <f t="shared" si="13"/>
        <v>6.702000000000001E-2</v>
      </c>
      <c r="G92" s="5">
        <f t="shared" si="14"/>
        <v>7.0036000000000015E-2</v>
      </c>
      <c r="I92" s="2" t="s">
        <v>128</v>
      </c>
      <c r="J92" s="2" t="s">
        <v>129</v>
      </c>
      <c r="K92" s="2" t="s">
        <v>114</v>
      </c>
      <c r="L92" s="2" t="s">
        <v>115</v>
      </c>
    </row>
    <row r="93" spans="1:13">
      <c r="A93" s="1" t="s">
        <v>76</v>
      </c>
      <c r="B93">
        <v>1.32E-2</v>
      </c>
      <c r="C93">
        <v>-6.7999999999999996E-3</v>
      </c>
      <c r="D93">
        <v>4.3700000000000003E-2</v>
      </c>
      <c r="E93">
        <v>1.32E-2</v>
      </c>
      <c r="F93" s="5">
        <f t="shared" si="13"/>
        <v>3.3000000000000008E-3</v>
      </c>
      <c r="G93" s="5">
        <f t="shared" si="14"/>
        <v>5.2800000000000008E-3</v>
      </c>
      <c r="I93" s="7">
        <v>0</v>
      </c>
      <c r="J93" s="7">
        <f>1-I93</f>
        <v>1</v>
      </c>
      <c r="K93" s="8">
        <f>I93*$K$85+J93*$E$2</f>
        <v>6.8583333333333343E-3</v>
      </c>
      <c r="L93" s="9">
        <f>I93^2*$K$86+J93^2*$E$3+2*I93*J93*$E$4*$K$87*$K$88</f>
        <v>2.1275946666666676E-3</v>
      </c>
    </row>
    <row r="94" spans="1:13">
      <c r="A94" s="1" t="s">
        <v>77</v>
      </c>
      <c r="B94">
        <v>4.0500000000000001E-2</v>
      </c>
      <c r="C94">
        <v>6.2100000000000002E-2</v>
      </c>
      <c r="D94">
        <v>0.153</v>
      </c>
      <c r="E94">
        <v>3.7499999999999999E-2</v>
      </c>
      <c r="F94" s="5">
        <f t="shared" si="13"/>
        <v>8.0280000000000004E-2</v>
      </c>
      <c r="G94" s="5">
        <f t="shared" si="14"/>
        <v>7.2323999999999999E-2</v>
      </c>
      <c r="I94" s="7">
        <v>0.1</v>
      </c>
      <c r="J94" s="7">
        <f t="shared" ref="J94:J103" si="15">1-I94</f>
        <v>0.9</v>
      </c>
      <c r="K94" s="8">
        <f t="shared" ref="K94:K103" si="16">I94*$K$85+J94*$E$2</f>
        <v>7.220495833333335E-3</v>
      </c>
      <c r="L94" s="9">
        <f t="shared" ref="L94:L103" si="17">I94^2*$K$86+J94^2*$E$3+2*I94*J94*$E$4*$K$87*$K$88</f>
        <v>2.0689453063671413E-3</v>
      </c>
    </row>
    <row r="95" spans="1:13">
      <c r="A95" s="1" t="s">
        <v>78</v>
      </c>
      <c r="B95">
        <v>0.10630000000000001</v>
      </c>
      <c r="C95">
        <v>-5.04E-2</v>
      </c>
      <c r="D95">
        <v>1.6299999999999999E-2</v>
      </c>
      <c r="E95">
        <v>1.9800000000000002E-2</v>
      </c>
      <c r="F95" s="5">
        <f t="shared" si="13"/>
        <v>-3.7060000000000003E-2</v>
      </c>
      <c r="G95" s="5">
        <f t="shared" si="14"/>
        <v>-8.3880000000000031E-3</v>
      </c>
      <c r="I95" s="7">
        <v>0.2</v>
      </c>
      <c r="J95" s="7">
        <f t="shared" si="15"/>
        <v>0.8</v>
      </c>
      <c r="K95" s="8">
        <f t="shared" si="16"/>
        <v>7.5826583333333348E-3</v>
      </c>
      <c r="L95" s="9">
        <f t="shared" si="17"/>
        <v>2.0309768461001416E-3</v>
      </c>
    </row>
    <row r="96" spans="1:13">
      <c r="A96" s="1" t="s">
        <v>79</v>
      </c>
      <c r="B96">
        <v>3.8E-3</v>
      </c>
      <c r="C96">
        <v>3.1699999999999999E-2</v>
      </c>
      <c r="D96">
        <v>3.4299999999999997E-2</v>
      </c>
      <c r="E96">
        <v>2.29E-2</v>
      </c>
      <c r="F96" s="5">
        <f t="shared" si="13"/>
        <v>3.2219999999999999E-2</v>
      </c>
      <c r="G96" s="5">
        <f t="shared" si="14"/>
        <v>2.6536000000000001E-2</v>
      </c>
      <c r="I96" s="7">
        <v>0.3</v>
      </c>
      <c r="J96" s="7">
        <f t="shared" si="15"/>
        <v>0.7</v>
      </c>
      <c r="K96" s="8">
        <f t="shared" si="16"/>
        <v>7.9448208333333346E-3</v>
      </c>
      <c r="L96" s="12">
        <f t="shared" si="17"/>
        <v>2.013689285865667E-3</v>
      </c>
      <c r="M96" t="s">
        <v>131</v>
      </c>
    </row>
    <row r="97" spans="1:19">
      <c r="A97" s="1" t="s">
        <v>80</v>
      </c>
      <c r="B97">
        <v>1.1000000000000001E-3</v>
      </c>
      <c r="C97">
        <v>-8.1299999999999997E-2</v>
      </c>
      <c r="D97">
        <v>-8.7499999999999994E-2</v>
      </c>
      <c r="E97">
        <v>-1.37E-2</v>
      </c>
      <c r="F97" s="5">
        <f t="shared" si="13"/>
        <v>-8.2540000000000002E-2</v>
      </c>
      <c r="G97" s="5">
        <f t="shared" si="14"/>
        <v>-6.5812000000000009E-2</v>
      </c>
      <c r="I97" s="7">
        <v>0.4</v>
      </c>
      <c r="J97" s="7">
        <f t="shared" si="15"/>
        <v>0.6</v>
      </c>
      <c r="K97" s="8">
        <f t="shared" si="16"/>
        <v>8.3069833333333353E-3</v>
      </c>
      <c r="L97" s="9">
        <f t="shared" si="17"/>
        <v>2.01708262566372E-3</v>
      </c>
    </row>
    <row r="98" spans="1:19">
      <c r="A98" s="1" t="s">
        <v>81</v>
      </c>
      <c r="B98">
        <v>2.3800000000000002E-2</v>
      </c>
      <c r="C98">
        <v>2.06E-2</v>
      </c>
      <c r="D98">
        <v>7.2900000000000006E-2</v>
      </c>
      <c r="E98">
        <v>5.0700000000000002E-2</v>
      </c>
      <c r="F98" s="5">
        <f t="shared" si="13"/>
        <v>3.1060000000000004E-2</v>
      </c>
      <c r="G98" s="5">
        <f t="shared" si="14"/>
        <v>2.9608000000000006E-2</v>
      </c>
      <c r="I98" s="7">
        <v>0.5</v>
      </c>
      <c r="J98" s="7">
        <f t="shared" si="15"/>
        <v>0.5</v>
      </c>
      <c r="K98" s="8">
        <f t="shared" si="16"/>
        <v>8.669145833333336E-3</v>
      </c>
      <c r="L98" s="9">
        <f t="shared" si="17"/>
        <v>2.0411568654942988E-3</v>
      </c>
    </row>
    <row r="99" spans="1:19">
      <c r="A99" s="1" t="s">
        <v>82</v>
      </c>
      <c r="B99">
        <v>-5.91E-2</v>
      </c>
      <c r="C99">
        <v>-6.0600000000000001E-2</v>
      </c>
      <c r="D99">
        <v>-7.0900000000000005E-2</v>
      </c>
      <c r="E99">
        <v>-2.93E-2</v>
      </c>
      <c r="F99" s="5">
        <f t="shared" si="13"/>
        <v>-6.2660000000000007E-2</v>
      </c>
      <c r="G99" s="5">
        <f t="shared" si="14"/>
        <v>-6.1948000000000003E-2</v>
      </c>
      <c r="I99" s="7">
        <v>0.6</v>
      </c>
      <c r="J99" s="7">
        <f t="shared" si="15"/>
        <v>0.4</v>
      </c>
      <c r="K99" s="8">
        <f t="shared" si="16"/>
        <v>9.0313083333333349E-3</v>
      </c>
      <c r="L99" s="9">
        <f t="shared" si="17"/>
        <v>2.0859120053574039E-3</v>
      </c>
    </row>
    <row r="100" spans="1:19">
      <c r="A100" s="1" t="s">
        <v>83</v>
      </c>
      <c r="B100">
        <v>6.0199999999999997E-2</v>
      </c>
      <c r="C100">
        <v>1.6E-2</v>
      </c>
      <c r="D100">
        <v>0.1366</v>
      </c>
      <c r="E100">
        <v>3.1699999999999999E-2</v>
      </c>
      <c r="F100" s="5">
        <f t="shared" si="13"/>
        <v>4.0120000000000003E-2</v>
      </c>
      <c r="G100" s="5">
        <f t="shared" si="14"/>
        <v>4.4136000000000009E-2</v>
      </c>
      <c r="I100" s="7">
        <v>0.7</v>
      </c>
      <c r="J100" s="7">
        <f t="shared" si="15"/>
        <v>0.30000000000000004</v>
      </c>
      <c r="K100" s="8">
        <f t="shared" si="16"/>
        <v>9.3934708333333356E-3</v>
      </c>
      <c r="L100" s="9">
        <f t="shared" si="17"/>
        <v>2.1513480452530352E-3</v>
      </c>
    </row>
    <row r="101" spans="1:19">
      <c r="A101" s="1" t="s">
        <v>84</v>
      </c>
      <c r="B101">
        <v>6.3600000000000004E-2</v>
      </c>
      <c r="C101">
        <v>-3.2199999999999999E-2</v>
      </c>
      <c r="D101">
        <v>0.1827</v>
      </c>
      <c r="E101">
        <v>4.6300000000000001E-2</v>
      </c>
      <c r="F101" s="5">
        <f t="shared" si="13"/>
        <v>1.0780000000000001E-2</v>
      </c>
      <c r="G101" s="5">
        <f t="shared" si="14"/>
        <v>2.1344000000000002E-2</v>
      </c>
      <c r="I101" s="13">
        <v>0.8</v>
      </c>
      <c r="J101" s="13">
        <f t="shared" si="15"/>
        <v>0.19999999999999996</v>
      </c>
      <c r="K101" s="8">
        <f t="shared" si="16"/>
        <v>9.7556333333333363E-3</v>
      </c>
      <c r="L101" s="9">
        <f t="shared" si="17"/>
        <v>2.2374649851811933E-3</v>
      </c>
    </row>
    <row r="102" spans="1:19">
      <c r="A102" s="1" t="s">
        <v>85</v>
      </c>
      <c r="B102">
        <v>2.8400000000000002E-2</v>
      </c>
      <c r="C102">
        <v>7.9000000000000008E-3</v>
      </c>
      <c r="D102">
        <v>7.9600000000000004E-2</v>
      </c>
      <c r="E102">
        <v>3.0800000000000001E-2</v>
      </c>
      <c r="F102" s="5">
        <f t="shared" si="13"/>
        <v>2.2240000000000003E-2</v>
      </c>
      <c r="G102" s="5">
        <f t="shared" si="14"/>
        <v>2.3472000000000003E-2</v>
      </c>
      <c r="I102" s="7">
        <v>0.9</v>
      </c>
      <c r="J102" s="7">
        <f t="shared" si="15"/>
        <v>9.9999999999999978E-2</v>
      </c>
      <c r="K102" s="8">
        <f t="shared" si="16"/>
        <v>1.0117795833333335E-2</v>
      </c>
      <c r="L102" s="9">
        <f t="shared" si="17"/>
        <v>2.3442628251418773E-3</v>
      </c>
    </row>
    <row r="103" spans="1:19">
      <c r="A103" s="1" t="s">
        <v>86</v>
      </c>
      <c r="B103">
        <v>9.5299999999999996E-2</v>
      </c>
      <c r="C103">
        <v>4.3900000000000002E-2</v>
      </c>
      <c r="D103">
        <v>1.5599999999999999E-2</v>
      </c>
      <c r="E103">
        <v>2.58E-2</v>
      </c>
      <c r="F103" s="5">
        <f t="shared" si="13"/>
        <v>3.8240000000000003E-2</v>
      </c>
      <c r="G103" s="5">
        <f t="shared" si="14"/>
        <v>4.9652000000000002E-2</v>
      </c>
      <c r="I103" s="7">
        <v>1</v>
      </c>
      <c r="J103" s="7">
        <f t="shared" si="15"/>
        <v>0</v>
      </c>
      <c r="K103" s="8">
        <f t="shared" si="16"/>
        <v>1.0479958333333336E-2</v>
      </c>
      <c r="L103" s="9">
        <f t="shared" si="17"/>
        <v>2.4717415651350876E-3</v>
      </c>
    </row>
    <row r="104" spans="1:19">
      <c r="A104" s="1" t="s">
        <v>87</v>
      </c>
      <c r="B104">
        <v>-4.9599999999999998E-2</v>
      </c>
      <c r="C104">
        <v>-5.8099999999999999E-2</v>
      </c>
      <c r="D104">
        <v>0.112</v>
      </c>
      <c r="E104">
        <v>-3.4799999999999998E-2</v>
      </c>
      <c r="F104" s="5">
        <f t="shared" si="13"/>
        <v>-2.4079999999999997E-2</v>
      </c>
      <c r="G104" s="5">
        <f t="shared" si="14"/>
        <v>-2.9184000000000002E-2</v>
      </c>
    </row>
    <row r="105" spans="1:19">
      <c r="A105" s="1" t="s">
        <v>88</v>
      </c>
      <c r="B105">
        <v>0.1129</v>
      </c>
      <c r="C105">
        <v>5.3400000000000003E-2</v>
      </c>
      <c r="D105">
        <v>7.1099999999999997E-2</v>
      </c>
      <c r="E105">
        <v>4.5600000000000002E-2</v>
      </c>
      <c r="F105" s="5">
        <f t="shared" si="13"/>
        <v>5.6940000000000004E-2</v>
      </c>
      <c r="G105" s="5">
        <f t="shared" si="14"/>
        <v>6.8132000000000012E-2</v>
      </c>
      <c r="Q105" s="2" t="s">
        <v>132</v>
      </c>
    </row>
    <row r="106" spans="1:19">
      <c r="A106" s="1" t="s">
        <v>89</v>
      </c>
      <c r="B106">
        <v>-9.1999999999999998E-3</v>
      </c>
      <c r="C106">
        <v>3.95E-2</v>
      </c>
      <c r="D106">
        <v>5.3900000000000003E-2</v>
      </c>
      <c r="E106">
        <v>8.0999999999999996E-3</v>
      </c>
      <c r="F106" s="5">
        <f t="shared" si="13"/>
        <v>4.2380000000000001E-2</v>
      </c>
      <c r="G106" s="5">
        <f t="shared" si="14"/>
        <v>3.2064000000000002E-2</v>
      </c>
    </row>
    <row r="107" spans="1:19">
      <c r="A107" s="1" t="s">
        <v>90</v>
      </c>
      <c r="B107">
        <v>-9.1000000000000004E-3</v>
      </c>
      <c r="C107">
        <v>2.07E-2</v>
      </c>
      <c r="D107">
        <v>2.3699999999999999E-2</v>
      </c>
      <c r="E107">
        <v>6.4999999999999997E-3</v>
      </c>
      <c r="F107" s="5">
        <f t="shared" si="13"/>
        <v>2.1300000000000003E-2</v>
      </c>
      <c r="G107" s="5">
        <f t="shared" si="14"/>
        <v>1.5220000000000003E-2</v>
      </c>
      <c r="R107" t="s">
        <v>133</v>
      </c>
      <c r="S107" t="s">
        <v>134</v>
      </c>
    </row>
    <row r="108" spans="1:19">
      <c r="A108" s="1" t="s">
        <v>91</v>
      </c>
      <c r="B108">
        <v>5.8900000000000001E-2</v>
      </c>
      <c r="C108">
        <v>-5.6000000000000001E-2</v>
      </c>
      <c r="D108">
        <v>9.4299999999999995E-2</v>
      </c>
      <c r="E108">
        <v>2.3099999999999999E-2</v>
      </c>
      <c r="F108" s="5">
        <f t="shared" si="13"/>
        <v>-2.5940000000000005E-2</v>
      </c>
      <c r="G108" s="5">
        <f t="shared" si="14"/>
        <v>-8.972000000000006E-3</v>
      </c>
      <c r="Q108" s="6" t="s">
        <v>0</v>
      </c>
      <c r="R108" s="7">
        <v>0.24755843377059153</v>
      </c>
      <c r="S108" s="5">
        <v>1.398229166666666E-2</v>
      </c>
    </row>
    <row r="109" spans="1:19">
      <c r="A109" s="1" t="s">
        <v>92</v>
      </c>
      <c r="B109">
        <v>2.06E-2</v>
      </c>
      <c r="C109">
        <v>-1.6799999999999999E-2</v>
      </c>
      <c r="D109">
        <v>1.78E-2</v>
      </c>
      <c r="E109">
        <v>2.07E-2</v>
      </c>
      <c r="F109" s="5">
        <f t="shared" si="13"/>
        <v>-9.8799999999999999E-3</v>
      </c>
      <c r="G109" s="5">
        <f t="shared" si="14"/>
        <v>-3.7839999999999992E-3</v>
      </c>
      <c r="Q109" s="6" t="s">
        <v>1</v>
      </c>
      <c r="R109" s="7">
        <v>0.42721058377857435</v>
      </c>
      <c r="S109" s="5">
        <v>8.2427083333333276E-3</v>
      </c>
    </row>
    <row r="110" spans="1:19">
      <c r="A110" s="1" t="s">
        <v>93</v>
      </c>
      <c r="B110">
        <v>1.6000000000000001E-3</v>
      </c>
      <c r="C110">
        <v>5.74E-2</v>
      </c>
      <c r="D110">
        <v>5.2900000000000003E-2</v>
      </c>
      <c r="E110">
        <v>-1.43E-2</v>
      </c>
      <c r="F110" s="5">
        <f t="shared" si="13"/>
        <v>5.6500000000000002E-2</v>
      </c>
      <c r="G110" s="5">
        <f t="shared" si="14"/>
        <v>4.5520000000000005E-2</v>
      </c>
      <c r="Q110" s="6" t="s">
        <v>2</v>
      </c>
      <c r="R110" s="7">
        <v>9.6018449898538999E-2</v>
      </c>
      <c r="S110" s="5">
        <v>1.5051041666666669E-2</v>
      </c>
    </row>
    <row r="111" spans="1:19">
      <c r="A111" s="1" t="s">
        <v>94</v>
      </c>
      <c r="B111">
        <v>4.6600000000000003E-2</v>
      </c>
      <c r="C111">
        <v>8.9999999999999993E-3</v>
      </c>
      <c r="D111">
        <v>0.13400000000000001</v>
      </c>
      <c r="E111">
        <v>3.9600000000000003E-2</v>
      </c>
      <c r="F111" s="5">
        <f t="shared" si="13"/>
        <v>3.4000000000000002E-2</v>
      </c>
      <c r="G111" s="5">
        <f t="shared" si="14"/>
        <v>3.6520000000000004E-2</v>
      </c>
      <c r="Q111" s="6" t="s">
        <v>100</v>
      </c>
      <c r="R111" s="7">
        <v>0.22921252117190818</v>
      </c>
      <c r="S111" s="5">
        <v>6.8583333333333343E-3</v>
      </c>
    </row>
    <row r="112" spans="1:19">
      <c r="A112" s="1" t="s">
        <v>95</v>
      </c>
      <c r="B112">
        <v>-9.4999999999999998E-3</v>
      </c>
      <c r="C112">
        <v>-1.2800000000000001E-2</v>
      </c>
      <c r="D112">
        <v>5.5E-2</v>
      </c>
      <c r="E112">
        <v>-1.3899999999999999E-2</v>
      </c>
      <c r="F112" s="5">
        <f t="shared" si="13"/>
        <v>7.6000000000000026E-4</v>
      </c>
      <c r="G112" s="5">
        <f t="shared" si="14"/>
        <v>-1.2919999999999997E-3</v>
      </c>
      <c r="R112" s="16">
        <f>SUM(w)</f>
        <v>0.99999998861961303</v>
      </c>
      <c r="S112" s="5"/>
    </row>
    <row r="113" spans="1:20">
      <c r="A113" s="1" t="s">
        <v>96</v>
      </c>
      <c r="B113">
        <v>2.64E-2</v>
      </c>
      <c r="C113">
        <v>-0.13400000000000001</v>
      </c>
      <c r="D113">
        <v>2.1000000000000001E-2</v>
      </c>
      <c r="E113">
        <v>2.46E-2</v>
      </c>
      <c r="F113" s="5">
        <f t="shared" si="13"/>
        <v>-0.10300000000000002</v>
      </c>
      <c r="G113" s="5">
        <f t="shared" si="14"/>
        <v>-7.7120000000000022E-2</v>
      </c>
      <c r="R113" s="7">
        <v>1</v>
      </c>
    </row>
    <row r="114" spans="1:20">
      <c r="A114" s="1" t="s">
        <v>97</v>
      </c>
      <c r="B114">
        <v>1.24E-2</v>
      </c>
      <c r="C114">
        <v>-6.8999999999999999E-3</v>
      </c>
      <c r="D114">
        <v>0.21290000000000001</v>
      </c>
      <c r="E114">
        <v>2.8000000000000001E-2</v>
      </c>
      <c r="F114" s="5">
        <f t="shared" si="13"/>
        <v>3.706000000000001E-2</v>
      </c>
      <c r="G114" s="5">
        <f t="shared" si="14"/>
        <v>3.2128000000000011E-2</v>
      </c>
    </row>
    <row r="115" spans="1:20">
      <c r="A115" s="1" t="s">
        <v>98</v>
      </c>
      <c r="B115">
        <v>3.0599999999999999E-2</v>
      </c>
      <c r="C115">
        <v>-1.0699999999999999E-2</v>
      </c>
      <c r="D115">
        <v>1.34E-2</v>
      </c>
      <c r="E115">
        <v>-2.5000000000000001E-3</v>
      </c>
      <c r="F115" s="5">
        <f t="shared" si="13"/>
        <v>-5.8799999999999998E-3</v>
      </c>
      <c r="G115" s="5">
        <f t="shared" si="14"/>
        <v>1.4160000000000006E-3</v>
      </c>
      <c r="Q115" s="15" t="s">
        <v>135</v>
      </c>
      <c r="S115" s="17">
        <f t="array" ref="S115">MMULT(TRANSPOSE(w),e)</f>
        <v>1.000000002908577E-2</v>
      </c>
      <c r="T115" s="7">
        <v>0.01</v>
      </c>
    </row>
    <row r="116" spans="1:20">
      <c r="Q116" s="15" t="s">
        <v>136</v>
      </c>
      <c r="S116" s="18">
        <f t="array" ref="S116">MMULT(TRANSPOSE(w),MMULT(V,w))</f>
        <v>2.2542732877481883E-3</v>
      </c>
    </row>
  </sheetData>
  <phoneticPr fontId="20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data</vt:lpstr>
      <vt:lpstr>optimal portfolio</vt:lpstr>
      <vt:lpstr>e</vt:lpstr>
      <vt:lpstr>V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gine</dc:creator>
  <cp:lastModifiedBy>user</cp:lastModifiedBy>
  <dcterms:created xsi:type="dcterms:W3CDTF">2015-02-18T10:50:33Z</dcterms:created>
  <dcterms:modified xsi:type="dcterms:W3CDTF">2022-02-11T08:31:38Z</dcterms:modified>
</cp:coreProperties>
</file>