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628"/>
  </bookViews>
  <sheets>
    <sheet name="sheet1" sheetId="7232" r:id="rId1"/>
    <sheet name="sheet2" sheetId="7233" r:id="rId2"/>
    <sheet name="sheet3" sheetId="7234" r:id="rId3"/>
    <sheet name="sheet4" sheetId="7235" r:id="rId4"/>
    <sheet name="sheet5" sheetId="7236" r:id="rId5"/>
    <sheet name="sheet6" sheetId="7237" r:id="rId6"/>
    <sheet name="sheet7" sheetId="7238" r:id="rId7"/>
  </sheets>
  <calcPr calcId="144525" concurrentCalc="0"/>
</workbook>
</file>

<file path=xl/comments1.xml><?xml version="1.0" encoding="utf-8"?>
<comments xmlns="http://schemas.openxmlformats.org/spreadsheetml/2006/main">
  <authors>
    <author>Unknown</author>
  </authors>
  <commentLis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合格的站点得分=35*（平均传输率-80%）/（100%-80%）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≥85%合格，反之不合格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D2" authorId="0">
      <text>
        <r>
          <rPr>
            <b/>
            <sz val="9"/>
            <rFont val="宋体"/>
            <charset val="134"/>
          </rPr>
          <t>作者:
故障、网络传输等</t>
        </r>
      </text>
    </comment>
    <comment ref="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有效天数判定：
1.SO2、NO2、PM10、PM2.5、Nox每日至少有20h平均浓度或采样时间，则数据有效
2.O3-8h每8小时至少有6小时平均浓度，则数据有效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35-(应监测天数-有效监测天数)</t>
        </r>
      </text>
    </comment>
  </commentList>
</comments>
</file>

<file path=xl/comments3.xml><?xml version="1.0" encoding="utf-8"?>
<comments xmlns="http://schemas.openxmlformats.org/spreadsheetml/2006/main">
  <authors>
    <author>Unknown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评价当月涉及到的所有周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D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填报周期≤7不扣分，＞7将扣0.5分</t>
        </r>
      </text>
    </comment>
    <comment ref="H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每月显示</t>
        </r>
      </text>
    </comment>
    <comment ref="C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周期不超过31天，每超一天扣1分</t>
        </r>
      </text>
    </comment>
    <comment ref="H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半年那月显示，6月12月</t>
        </r>
      </text>
    </comment>
    <comment ref="C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填报周期≤183不扣分，＞7将扣1分</t>
        </r>
      </text>
    </comment>
    <comment ref="H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B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12月显示</t>
        </r>
      </text>
    </comment>
    <comment ref="C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  <comment ref="G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填报周期≤365不扣分，＞7将扣1分</t>
        </r>
      </text>
    </comment>
    <comment ref="H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填报周期超过**天</t>
        </r>
      </text>
    </comment>
    <comment ref="C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前一时间为上一填报日的后一天；后一时间为本月填报日</t>
        </r>
      </text>
    </comment>
  </commentList>
</comments>
</file>

<file path=xl/comments4.xml><?xml version="1.0" encoding="utf-8"?>
<comments xmlns="http://schemas.openxmlformats.org/spreadsheetml/2006/main">
  <authors>
    <author>Unknown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标红部分由权限人员直接填写提交</t>
        </r>
      </text>
    </comment>
    <comment ref="F3" authorId="0">
      <text/>
    </comment>
  </commentList>
</comments>
</file>

<file path=xl/comments5.xml><?xml version="1.0" encoding="utf-8"?>
<comments xmlns="http://schemas.openxmlformats.org/spreadsheetml/2006/main">
  <authors>
    <author>Unknown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若有≥1项判定为“否决”则当月该站点运行质量结果系数为0</t>
        </r>
      </text>
    </comment>
    <comment ref="A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0-1，以小数点形式呈现</t>
        </r>
      </text>
    </comment>
    <comment ref="E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若存在，该运行单位运行质量结果系数0.5</t>
        </r>
      </text>
    </comment>
    <comment ref="E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E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E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若存在，该运行单位运行质量结果系数0.75</t>
        </r>
      </text>
    </comment>
    <comment ref="E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若存在，该运行单位运行质量结果系数0.5</t>
        </r>
      </text>
    </comment>
    <comment ref="E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若存在，终止合同</t>
        </r>
      </text>
    </comment>
    <comment ref="B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1.若存在合同终止结果时，运行单位运行质量评估结果为：“合同终止”
2.若不存在合同终止结果时，显示“*年*月A子站运行费为**元；B子站运行费为**元，*年*月X运行单位运行费合计**元”。
3.运行费=该站点运行质量结果系数*运行单位运行质量系数*13300</t>
        </r>
      </text>
    </comment>
  </commentList>
</comments>
</file>

<file path=xl/comments6.xml><?xml version="1.0" encoding="utf-8"?>
<comments xmlns="http://schemas.openxmlformats.org/spreadsheetml/2006/main">
  <authors>
    <author>Unknown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数据来源：环境空气自动监测数据传输情况评价表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数据来源：环境空气自动监测有效天数得分情况评价表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数据来源：运行单位日常工作评价表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数据来源：质控检查扣分表</t>
        </r>
      </text>
    </comment>
  </commentList>
</comments>
</file>

<file path=xl/comments7.xml><?xml version="1.0" encoding="utf-8"?>
<comments xmlns="http://schemas.openxmlformats.org/spreadsheetml/2006/main">
  <authors>
    <author>Unknown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1.展示
2.按城市、时间、运行单位筛选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运行单位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监管站</t>
        </r>
      </text>
    </comment>
  </commentList>
</comments>
</file>

<file path=xl/sharedStrings.xml><?xml version="1.0" encoding="utf-8"?>
<sst xmlns="http://schemas.openxmlformats.org/spreadsheetml/2006/main" count="101">
  <si>
    <t>2016年8月四川省15个农村站环境空气自动监测数据传输情况评价表</t>
  </si>
  <si>
    <t>站点</t>
  </si>
  <si>
    <t>SO2</t>
  </si>
  <si>
    <t>NO2</t>
  </si>
  <si>
    <t>O3</t>
  </si>
  <si>
    <t>CO</t>
  </si>
  <si>
    <t>PM10</t>
  </si>
  <si>
    <t>PM2.5</t>
  </si>
  <si>
    <t>平均传输率</t>
  </si>
  <si>
    <t>是/否</t>
  </si>
  <si>
    <t>得分</t>
  </si>
  <si>
    <t>名称</t>
  </si>
  <si>
    <t>合格</t>
  </si>
  <si>
    <t>1002B</t>
  </si>
  <si>
    <t>0.976</t>
  </si>
  <si>
    <t>0.978</t>
  </si>
  <si>
    <t>0.9740000000000001</t>
  </si>
  <si>
    <t>唐昌</t>
  </si>
  <si>
    <t>2016年8月四川省15个农村站环境空气自动监测有效天数得分情况评价表</t>
  </si>
  <si>
    <t>理论天数</t>
  </si>
  <si>
    <t>停电</t>
  </si>
  <si>
    <t>其他</t>
  </si>
  <si>
    <t>应监测天数</t>
  </si>
  <si>
    <t>有效检测天数</t>
  </si>
  <si>
    <t>0</t>
  </si>
  <si>
    <t>28</t>
  </si>
  <si>
    <t>运行单位日常工作每月评价表</t>
  </si>
  <si>
    <t>评价站点</t>
  </si>
  <si>
    <t>运维公司</t>
  </si>
  <si>
    <t xml:space="preserve">1         </t>
  </si>
  <si>
    <t>站点名称</t>
  </si>
  <si>
    <t>1</t>
  </si>
  <si>
    <t>评价人</t>
  </si>
  <si>
    <t>test</t>
  </si>
  <si>
    <t>序号</t>
  </si>
  <si>
    <t>评价周期</t>
  </si>
  <si>
    <t>上次执行时间</t>
  </si>
  <si>
    <t>本次执行时间</t>
  </si>
  <si>
    <t>工作内容</t>
  </si>
  <si>
    <t>填报周期</t>
  </si>
  <si>
    <t>绩效评价</t>
  </si>
  <si>
    <t>扣分原因</t>
  </si>
  <si>
    <t>备注</t>
  </si>
  <si>
    <t>每周工作评价</t>
  </si>
  <si>
    <t>1900-01-01</t>
  </si>
  <si>
    <t>每周工作完成，周报上报</t>
  </si>
  <si>
    <t>每月工作评价</t>
  </si>
  <si>
    <t>每月工作完成，月报填报</t>
  </si>
  <si>
    <t>半年工作评价</t>
  </si>
  <si>
    <t>半年工作完成，半年报填报</t>
  </si>
  <si>
    <t>年工作评价</t>
  </si>
  <si>
    <t>每年工作完成，年报填报</t>
  </si>
  <si>
    <t>季工作评价</t>
  </si>
  <si>
    <t>合计得分</t>
  </si>
  <si>
    <t>质控检查扣分表</t>
  </si>
  <si>
    <t>子站</t>
  </si>
  <si>
    <t>检查项目</t>
  </si>
  <si>
    <t>结果</t>
  </si>
  <si>
    <t>扣分</t>
  </si>
  <si>
    <t>检查时间</t>
  </si>
  <si>
    <t>检查人</t>
  </si>
  <si>
    <t>ture</t>
  </si>
  <si>
    <t>2017-3-15</t>
  </si>
  <si>
    <t>mark</t>
  </si>
  <si>
    <t>运行单位所有站点运行质量评估</t>
  </si>
  <si>
    <t>运行质量评估月份</t>
  </si>
  <si>
    <t>2017-07</t>
  </si>
  <si>
    <t>否决因素</t>
  </si>
  <si>
    <t>否决指数标准</t>
  </si>
  <si>
    <t>实际否决指数</t>
  </si>
  <si>
    <t>否决判定</t>
  </si>
  <si>
    <t>数据传输率</t>
  </si>
  <si>
    <t>≥85%</t>
  </si>
  <si>
    <t>否决/不否决</t>
  </si>
  <si>
    <t>日有效累计天数</t>
  </si>
  <si>
    <t>＞27天</t>
  </si>
  <si>
    <t>评价总分</t>
  </si>
  <si>
    <t>≥80分</t>
  </si>
  <si>
    <t>该站点运行质量结果系数</t>
  </si>
  <si>
    <t>运行单位运行质量评估</t>
  </si>
  <si>
    <t>评估因素</t>
  </si>
  <si>
    <t>存在/不存在</t>
  </si>
  <si>
    <t>评估结果</t>
  </si>
  <si>
    <t>当月20%站点（3个农村站）未达到数据有效性要求</t>
  </si>
  <si>
    <t>连续两月20%站点（3个农村站）未达到数据有效性要求</t>
  </si>
  <si>
    <t>当月40%站点（7个农村站）未达到数据有效性要求</t>
  </si>
  <si>
    <t>同一站点连续两个月未达到数据有效性要求</t>
  </si>
  <si>
    <t>同一站点连续三个月未达到数据有效性要求</t>
  </si>
  <si>
    <t>同一站点连续四个月未达到数据有效性要求</t>
  </si>
  <si>
    <t>运行质量评估结果</t>
  </si>
  <si>
    <t>有效天数得分</t>
  </si>
  <si>
    <t>运行工作完成情况得分</t>
  </si>
  <si>
    <t>质控检查扣分</t>
  </si>
  <si>
    <t>总分</t>
  </si>
  <si>
    <t>日数据审核状态统计</t>
  </si>
  <si>
    <t>运行单位</t>
  </si>
  <si>
    <t>监管站</t>
  </si>
  <si>
    <t>所在城市</t>
  </si>
  <si>
    <t>区县</t>
  </si>
  <si>
    <t>数据初审</t>
  </si>
  <si>
    <t>数据复审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</si>
</sst>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43" formatCode="_ * #,##0.00_ ;_ * \-#,##0.00_ ;_ * &quot;-&quot;??_ ;_ @_ "/>
    <numFmt numFmtId="177" formatCode="0.0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0"/>
      <name val="Arial"/>
      <charset val="134"/>
    </font>
    <font>
      <sz val="11"/>
      <name val="宋体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FF0000"/>
      <name val="宋体"/>
      <charset val="134"/>
    </font>
    <font>
      <b/>
      <sz val="14"/>
      <color rgb="FF006100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b/>
      <sz val="11"/>
      <color rgb="FFFF0000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134"/>
    </font>
    <font>
      <b/>
      <sz val="15"/>
      <color rgb="FFEEECE1"/>
      <name val="宋体"/>
      <charset val="134"/>
    </font>
    <font>
      <b/>
      <sz val="11"/>
      <color rgb="FFEEECE1"/>
      <name val="宋体"/>
      <charset val="134"/>
    </font>
    <font>
      <b/>
      <sz val="11"/>
      <color rgb="FF3F3F3F"/>
      <name val="宋体"/>
      <charset val="134"/>
    </font>
    <font>
      <i/>
      <sz val="11"/>
      <color rgb="FF7F7F7F"/>
      <name val="宋体"/>
      <charset val="134"/>
    </font>
    <font>
      <b/>
      <sz val="18"/>
      <color rgb="FFEEECE1"/>
      <name val="宋体"/>
      <charset val="134"/>
    </font>
    <font>
      <sz val="11"/>
      <color rgb="FFFFFFFF"/>
      <name val="宋体"/>
      <charset val="134"/>
    </font>
    <font>
      <sz val="11"/>
      <color rgb="FFFA7D00"/>
      <name val="宋体"/>
      <charset val="134"/>
    </font>
    <font>
      <u/>
      <sz val="11"/>
      <color rgb="FF0000FF"/>
      <name val="宋体"/>
      <charset val="134"/>
    </font>
    <font>
      <b/>
      <sz val="13"/>
      <color rgb="FFEEECE1"/>
      <name val="宋体"/>
      <charset val="134"/>
    </font>
    <font>
      <b/>
      <sz val="11"/>
      <color rgb="FFFFFFFF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ABF8F"/>
        <bgColor rgb="FFFF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6BEDD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" fillId="0" borderId="0">
      <alignment vertical="center"/>
    </xf>
    <xf numFmtId="0" fontId="1" fillId="14" borderId="0">
      <alignment vertical="center"/>
    </xf>
    <xf numFmtId="0" fontId="3" fillId="3" borderId="3">
      <alignment vertical="center"/>
    </xf>
    <xf numFmtId="44" fontId="1" fillId="0" borderId="0">
      <alignment vertical="center"/>
    </xf>
    <xf numFmtId="41" fontId="1" fillId="0" borderId="0">
      <alignment vertical="center"/>
    </xf>
    <xf numFmtId="0" fontId="1" fillId="11" borderId="0">
      <alignment vertical="center"/>
    </xf>
    <xf numFmtId="0" fontId="5" fillId="5" borderId="0">
      <alignment vertical="center"/>
    </xf>
    <xf numFmtId="43" fontId="1" fillId="0" borderId="0">
      <alignment vertical="center"/>
    </xf>
    <xf numFmtId="0" fontId="19" fillId="10" borderId="0">
      <alignment vertical="center"/>
    </xf>
    <xf numFmtId="0" fontId="21" fillId="0" borderId="0">
      <alignment vertical="center"/>
    </xf>
    <xf numFmtId="9" fontId="1" fillId="0" borderId="0">
      <alignment vertical="center"/>
    </xf>
    <xf numFmtId="0" fontId="13" fillId="0" borderId="0">
      <alignment vertical="center"/>
    </xf>
    <xf numFmtId="0" fontId="1" fillId="7" borderId="13">
      <alignment vertical="center"/>
    </xf>
    <xf numFmtId="0" fontId="19" fillId="17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4" fillId="0" borderId="12">
      <alignment vertical="center"/>
    </xf>
    <xf numFmtId="0" fontId="22" fillId="0" borderId="12">
      <alignment vertical="center"/>
    </xf>
    <xf numFmtId="0" fontId="19" fillId="9" borderId="0">
      <alignment vertical="center"/>
    </xf>
    <xf numFmtId="0" fontId="15" fillId="0" borderId="16">
      <alignment vertical="center"/>
    </xf>
    <xf numFmtId="0" fontId="19" fillId="20" borderId="0">
      <alignment vertical="center"/>
    </xf>
    <xf numFmtId="0" fontId="16" fillId="4" borderId="14">
      <alignment vertical="center"/>
    </xf>
    <xf numFmtId="0" fontId="4" fillId="4" borderId="3">
      <alignment vertical="center"/>
    </xf>
    <xf numFmtId="0" fontId="23" fillId="21" borderId="18">
      <alignment vertical="center"/>
    </xf>
    <xf numFmtId="0" fontId="1" fillId="22" borderId="0">
      <alignment vertical="center"/>
    </xf>
    <xf numFmtId="0" fontId="19" fillId="8" borderId="0">
      <alignment vertical="center"/>
    </xf>
    <xf numFmtId="0" fontId="20" fillId="0" borderId="15">
      <alignment vertical="center"/>
    </xf>
    <xf numFmtId="0" fontId="9" fillId="0" borderId="17">
      <alignment vertical="center"/>
    </xf>
    <xf numFmtId="0" fontId="2" fillId="2" borderId="0">
      <alignment vertical="center"/>
    </xf>
    <xf numFmtId="0" fontId="6" fillId="6" borderId="0">
      <alignment vertical="center"/>
    </xf>
    <xf numFmtId="0" fontId="1" fillId="27" borderId="0">
      <alignment vertical="center"/>
    </xf>
    <xf numFmtId="0" fontId="19" fillId="13" borderId="0">
      <alignment vertical="center"/>
    </xf>
    <xf numFmtId="0" fontId="1" fillId="26" borderId="0">
      <alignment vertical="center"/>
    </xf>
    <xf numFmtId="0" fontId="1" fillId="24" borderId="0">
      <alignment vertical="center"/>
    </xf>
    <xf numFmtId="0" fontId="1" fillId="30" borderId="0">
      <alignment vertical="center"/>
    </xf>
    <xf numFmtId="0" fontId="1" fillId="25" borderId="0">
      <alignment vertical="center"/>
    </xf>
    <xf numFmtId="0" fontId="19" fillId="16" borderId="0">
      <alignment vertical="center"/>
    </xf>
    <xf numFmtId="0" fontId="19" fillId="29" borderId="0">
      <alignment vertical="center"/>
    </xf>
    <xf numFmtId="0" fontId="1" fillId="19" borderId="0">
      <alignment vertical="center"/>
    </xf>
    <xf numFmtId="0" fontId="1" fillId="12" borderId="0">
      <alignment vertical="center"/>
    </xf>
    <xf numFmtId="0" fontId="19" fillId="15" borderId="0">
      <alignment vertical="center"/>
    </xf>
    <xf numFmtId="0" fontId="1" fillId="23" borderId="0">
      <alignment vertical="center"/>
    </xf>
    <xf numFmtId="0" fontId="19" fillId="28" borderId="0">
      <alignment vertical="center"/>
    </xf>
    <xf numFmtId="0" fontId="19" fillId="18" borderId="0">
      <alignment vertical="center"/>
    </xf>
    <xf numFmtId="0" fontId="1" fillId="31" borderId="0">
      <alignment vertical="center"/>
    </xf>
    <xf numFmtId="0" fontId="19" fillId="32" borderId="0">
      <alignment vertical="center"/>
    </xf>
    <xf numFmtId="0" fontId="1" fillId="0" borderId="0">
      <alignment vertical="center"/>
    </xf>
  </cellStyleXfs>
  <cellXfs count="42">
    <xf numFmtId="0" fontId="0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/>
    <xf numFmtId="0" fontId="2" fillId="2" borderId="2" xfId="31" applyNumberFormat="1" applyFont="1" applyFill="1" applyBorder="1" applyAlignment="1" applyProtection="1">
      <alignment horizontal="left" vertical="center"/>
    </xf>
    <xf numFmtId="0" fontId="2" fillId="2" borderId="2" xfId="31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77" fontId="3" fillId="3" borderId="3" xfId="3" applyNumberFormat="1" applyFont="1" applyFill="1" applyBorder="1" applyAlignment="1" applyProtection="1">
      <alignment horizontal="right" vertical="center"/>
    </xf>
    <xf numFmtId="0" fontId="3" fillId="3" borderId="3" xfId="3" applyNumberFormat="1" applyFont="1" applyFill="1" applyBorder="1" applyAlignment="1" applyProtection="1">
      <alignment horizontal="right" vertical="center"/>
    </xf>
    <xf numFmtId="176" fontId="3" fillId="3" borderId="3" xfId="3" applyNumberFormat="1" applyFont="1" applyFill="1" applyBorder="1" applyAlignment="1" applyProtection="1">
      <alignment horizontal="right" vertical="center"/>
    </xf>
    <xf numFmtId="1" fontId="4" fillId="4" borderId="3" xfId="25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5" borderId="1" xfId="7" applyNumberFormat="1" applyFont="1" applyFill="1" applyBorder="1" applyAlignment="1" applyProtection="1">
      <alignment horizontal="center" vertical="center"/>
    </xf>
    <xf numFmtId="10" fontId="3" fillId="3" borderId="3" xfId="3" applyNumberFormat="1" applyFont="1" applyFill="1" applyBorder="1" applyAlignment="1" applyProtection="1">
      <alignment horizontal="center" vertical="center"/>
    </xf>
    <xf numFmtId="0" fontId="3" fillId="3" borderId="3" xfId="3" applyNumberFormat="1" applyFont="1" applyFill="1" applyBorder="1" applyAlignment="1" applyProtection="1">
      <alignment horizontal="center" vertical="center"/>
    </xf>
    <xf numFmtId="1" fontId="3" fillId="3" borderId="3" xfId="3" applyNumberFormat="1" applyFont="1" applyFill="1" applyBorder="1" applyAlignment="1" applyProtection="1">
      <alignment horizontal="center" vertical="center"/>
    </xf>
    <xf numFmtId="0" fontId="2" fillId="2" borderId="1" xfId="31" applyNumberFormat="1" applyFont="1" applyFill="1" applyBorder="1" applyAlignment="1" applyProtection="1">
      <alignment horizontal="center" vertical="center" wrapText="1"/>
    </xf>
    <xf numFmtId="0" fontId="5" fillId="5" borderId="1" xfId="7" applyNumberFormat="1" applyFont="1" applyFill="1" applyBorder="1" applyAlignment="1" applyProtection="1">
      <alignment horizontal="center" vertical="center" wrapText="1"/>
    </xf>
    <xf numFmtId="0" fontId="5" fillId="5" borderId="4" xfId="7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6" fillId="6" borderId="1" xfId="32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1" fillId="0" borderId="0" xfId="49" applyNumberFormat="1" applyFont="1" applyFill="1" applyBorder="1" applyAlignment="1" applyProtection="1">
      <alignment horizontal="center" vertical="center"/>
    </xf>
    <xf numFmtId="0" fontId="8" fillId="2" borderId="0" xfId="31" applyNumberFormat="1" applyFont="1" applyFill="1" applyBorder="1" applyAlignment="1" applyProtection="1">
      <alignment horizontal="center" vertical="center"/>
    </xf>
    <xf numFmtId="0" fontId="1" fillId="0" borderId="0" xfId="49" applyNumberFormat="1" applyFont="1" applyFill="1" applyBorder="1" applyAlignment="1" applyProtection="1"/>
    <xf numFmtId="0" fontId="9" fillId="0" borderId="0" xfId="49" applyNumberFormat="1" applyFont="1" applyFill="1" applyBorder="1" applyAlignment="1" applyProtection="1">
      <alignment horizontal="center" vertical="center"/>
    </xf>
    <xf numFmtId="14" fontId="0" fillId="0" borderId="0" xfId="0" applyNumberFormat="1" applyFont="1" applyFill="1" applyBorder="1" applyAlignment="1" applyProtection="1"/>
    <xf numFmtId="0" fontId="4" fillId="4" borderId="3" xfId="25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2" borderId="2" xfId="3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1" fillId="4" borderId="3" xfId="25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2" fillId="2" borderId="10" xfId="31" applyNumberFormat="1" applyFont="1" applyFill="1" applyBorder="1" applyAlignment="1" applyProtection="1">
      <alignment horizontal="center" vertical="center"/>
    </xf>
    <xf numFmtId="0" fontId="2" fillId="2" borderId="11" xfId="31" applyNumberFormat="1" applyFont="1" applyFill="1" applyBorder="1" applyAlignment="1" applyProtection="1">
      <alignment horizontal="center" vertical="center"/>
    </xf>
    <xf numFmtId="10" fontId="4" fillId="4" borderId="3" xfId="25" applyNumberFormat="1" applyFont="1" applyFill="1" applyBorder="1" applyAlignment="1" applyProtection="1">
      <alignment horizontal="center" vertical="center"/>
    </xf>
    <xf numFmtId="177" fontId="4" fillId="4" borderId="3" xfId="25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J5" sqref="J5"/>
    </sheetView>
  </sheetViews>
  <sheetFormatPr defaultColWidth="9" defaultRowHeight="12.75" outlineLevelRow="3"/>
  <cols>
    <col min="2" max="2" width="12.4285714285714" customWidth="1"/>
    <col min="3" max="3" width="15.0095238095238" customWidth="1"/>
    <col min="4" max="4" width="15.1142857142857" customWidth="1"/>
    <col min="5" max="5" width="11.8952380952381" customWidth="1"/>
    <col min="6" max="7" width="13" customWidth="1"/>
    <col min="8" max="9" width="16.5619047619048" customWidth="1"/>
    <col min="10" max="10" width="32.8857142857143" customWidth="1"/>
  </cols>
  <sheetData>
    <row r="1" ht="31.8" customHeight="1" spans="1:10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ht="13.5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8" t="s">
        <v>7</v>
      </c>
      <c r="H2" s="4" t="s">
        <v>8</v>
      </c>
      <c r="I2" s="34" t="s">
        <v>9</v>
      </c>
      <c r="J2" s="4" t="s">
        <v>10</v>
      </c>
      <c r="K2" s="4" t="s">
        <v>11</v>
      </c>
    </row>
    <row r="3" ht="13.5" spans="1:11">
      <c r="A3" s="4"/>
      <c r="B3" s="4"/>
      <c r="C3" s="4"/>
      <c r="D3" s="4"/>
      <c r="E3" s="4"/>
      <c r="F3" s="4"/>
      <c r="G3" s="39"/>
      <c r="H3" s="4"/>
      <c r="I3" s="34" t="s">
        <v>12</v>
      </c>
      <c r="J3" s="4"/>
      <c r="K3" s="4"/>
    </row>
    <row r="4" ht="13.5" spans="1:11">
      <c r="A4" t="s">
        <v>13</v>
      </c>
      <c r="B4" t="s">
        <v>14</v>
      </c>
      <c r="C4" t="s">
        <v>15</v>
      </c>
      <c r="D4" t="s">
        <v>15</v>
      </c>
      <c r="E4" t="s">
        <v>15</v>
      </c>
      <c r="F4" t="s">
        <v>16</v>
      </c>
      <c r="G4" t="s">
        <v>16</v>
      </c>
      <c r="H4" s="40">
        <f>(B4+C4+D4+E4+F4+G4)/6</f>
        <v>0.976333333333333</v>
      </c>
      <c r="I4" s="31" t="str">
        <f>IF(H4&gt;=85%,"是","否")</f>
        <v>是</v>
      </c>
      <c r="J4" s="41">
        <f>IF(I4="是",35*H4,0)</f>
        <v>34.1716666666667</v>
      </c>
      <c r="K4" t="s">
        <v>17</v>
      </c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J2:J3"/>
    <mergeCell ref="K2:K3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10" sqref="E10"/>
    </sheetView>
  </sheetViews>
  <sheetFormatPr defaultColWidth="9" defaultRowHeight="12.75" outlineLevelRow="2"/>
  <cols>
    <col min="1" max="1" width="15.6666666666667" customWidth="1"/>
    <col min="2" max="2" width="13.7619047619048" customWidth="1"/>
    <col min="3" max="3" width="13.8857142857143" customWidth="1"/>
    <col min="4" max="4" width="13.1047619047619" customWidth="1"/>
    <col min="5" max="5" width="15.7619047619048" customWidth="1"/>
    <col min="6" max="6" width="14.8857142857143" customWidth="1"/>
    <col min="7" max="7" width="12.3238095238095" customWidth="1"/>
  </cols>
  <sheetData>
    <row r="1" ht="39.6" customHeight="1" spans="1:7">
      <c r="A1" s="33" t="s">
        <v>18</v>
      </c>
      <c r="B1" s="33"/>
      <c r="C1" s="33"/>
      <c r="D1" s="33"/>
      <c r="E1" s="33"/>
      <c r="F1" s="33"/>
      <c r="G1" s="33"/>
    </row>
    <row r="2" s="32" customFormat="1" ht="31.8" customHeight="1" spans="1:8">
      <c r="A2" s="34" t="s">
        <v>1</v>
      </c>
      <c r="B2" s="34" t="s">
        <v>19</v>
      </c>
      <c r="C2" s="34" t="s">
        <v>20</v>
      </c>
      <c r="D2" s="34" t="s">
        <v>21</v>
      </c>
      <c r="E2" s="34" t="s">
        <v>22</v>
      </c>
      <c r="F2" s="34" t="s">
        <v>23</v>
      </c>
      <c r="G2" s="34" t="s">
        <v>10</v>
      </c>
      <c r="H2" s="34" t="s">
        <v>11</v>
      </c>
    </row>
    <row r="3" ht="27" spans="1:9">
      <c r="A3" s="35" t="str">
        <f>sheet1!A4</f>
        <v>1001A</v>
      </c>
      <c r="B3">
        <v>31</v>
      </c>
      <c r="C3" t="s">
        <v>24</v>
      </c>
      <c r="D3" t="s">
        <v>24</v>
      </c>
      <c r="E3" s="36">
        <f>B3-(C3+D3)</f>
        <v>31</v>
      </c>
      <c r="F3" t="s">
        <v>25</v>
      </c>
      <c r="G3" s="31">
        <f>35-(E3-F3)</f>
        <v>35</v>
      </c>
      <c r="H3" s="35" t="str">
        <f>sheet1!K4</f>
        <v>金泉两河</v>
      </c>
      <c r="I3" t="str">
        <f>F3</f>
        <v>31</v>
      </c>
    </row>
  </sheetData>
  <mergeCells count="1">
    <mergeCell ref="A1:G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H13" sqref="H13"/>
    </sheetView>
  </sheetViews>
  <sheetFormatPr defaultColWidth="9" defaultRowHeight="13.5"/>
  <cols>
    <col min="1" max="1" width="8.88571428571429" style="26" customWidth="1"/>
    <col min="2" max="2" width="18.2285714285714" style="26" customWidth="1"/>
    <col min="3" max="4" width="30.3333333333333" style="26" customWidth="1"/>
    <col min="5" max="5" width="26.1142857142857" style="26" customWidth="1"/>
    <col min="6" max="6" width="19.5619047619048" style="26" customWidth="1"/>
    <col min="7" max="7" width="24.7619047619048" style="26" customWidth="1"/>
    <col min="8" max="8" width="21.4285714285714" style="26" customWidth="1"/>
    <col min="9" max="9" width="13" style="26" customWidth="1"/>
    <col min="10" max="254" width="8.88571428571429" style="26" customWidth="1"/>
  </cols>
  <sheetData>
    <row r="1" ht="18.75" spans="1:9">
      <c r="A1" s="27" t="s">
        <v>26</v>
      </c>
      <c r="B1" s="27"/>
      <c r="C1" s="27"/>
      <c r="D1" s="27"/>
      <c r="E1" s="27"/>
      <c r="F1" s="27"/>
      <c r="G1" s="27"/>
      <c r="H1" s="27"/>
      <c r="I1" s="27"/>
    </row>
    <row r="2" spans="1:9">
      <c r="A2" s="28" t="s">
        <v>27</v>
      </c>
      <c r="B2" s="28" t="str">
        <f>sheet1!A4</f>
        <v>1002B</v>
      </c>
      <c r="C2" s="26" t="s">
        <v>28</v>
      </c>
      <c r="D2" t="s">
        <v>29</v>
      </c>
      <c r="E2" s="26" t="s">
        <v>30</v>
      </c>
      <c r="F2" s="26" t="str">
        <f>sheet1!K4</f>
        <v>金泉两河</v>
      </c>
      <c r="G2" t="s">
        <v>31</v>
      </c>
      <c r="H2" s="26" t="s">
        <v>32</v>
      </c>
      <c r="I2" s="28" t="s">
        <v>33</v>
      </c>
    </row>
    <row r="3" spans="1:9">
      <c r="A3" s="29" t="s">
        <v>34</v>
      </c>
      <c r="B3" s="29" t="s">
        <v>35</v>
      </c>
      <c r="C3" s="29" t="s">
        <v>36</v>
      </c>
      <c r="D3" s="29" t="s">
        <v>37</v>
      </c>
      <c r="E3" s="29" t="s">
        <v>38</v>
      </c>
      <c r="F3" s="29" t="s">
        <v>39</v>
      </c>
      <c r="G3" s="29" t="s">
        <v>40</v>
      </c>
      <c r="H3" s="29" t="s">
        <v>41</v>
      </c>
      <c r="I3" s="29" t="s">
        <v>42</v>
      </c>
    </row>
    <row r="4" spans="1:9">
      <c r="A4" s="26">
        <v>1</v>
      </c>
      <c r="B4" s="26" t="s">
        <v>43</v>
      </c>
      <c r="C4" t="s">
        <v>44</v>
      </c>
      <c r="D4" s="30">
        <v>42736</v>
      </c>
      <c r="E4" s="26" t="s">
        <v>45</v>
      </c>
      <c r="F4" s="31">
        <f>D4-C4</f>
        <v>42735</v>
      </c>
      <c r="G4" s="31">
        <f>(F4-7)*0.5</f>
        <v>21364</v>
      </c>
      <c r="H4" s="13"/>
      <c r="I4">
        <v>-3</v>
      </c>
    </row>
    <row r="5" spans="1:9">
      <c r="A5" s="26">
        <v>2</v>
      </c>
      <c r="C5" t="s">
        <v>44</v>
      </c>
      <c r="D5" t="s">
        <v>44</v>
      </c>
      <c r="E5" s="26" t="s">
        <v>45</v>
      </c>
      <c r="F5" s="31">
        <f t="shared" ref="F4:F11" si="0">D5-C5</f>
        <v>0</v>
      </c>
      <c r="G5" s="31">
        <f>(F5-7)*0.5</f>
        <v>-3.5</v>
      </c>
      <c r="H5" s="13"/>
      <c r="I5">
        <v>-3</v>
      </c>
    </row>
    <row r="6" spans="1:9">
      <c r="A6" s="26">
        <v>3</v>
      </c>
      <c r="C6" t="s">
        <v>44</v>
      </c>
      <c r="D6" t="s">
        <v>44</v>
      </c>
      <c r="E6" s="26" t="s">
        <v>45</v>
      </c>
      <c r="F6" s="31">
        <f t="shared" si="0"/>
        <v>0</v>
      </c>
      <c r="G6" s="31">
        <f>(F6-7)*0.5</f>
        <v>-3.5</v>
      </c>
      <c r="H6" s="13"/>
      <c r="I6">
        <v>-3</v>
      </c>
    </row>
    <row r="7" spans="1:9">
      <c r="A7" s="26">
        <v>4</v>
      </c>
      <c r="C7" t="s">
        <v>44</v>
      </c>
      <c r="D7" t="s">
        <v>44</v>
      </c>
      <c r="E7" s="26" t="s">
        <v>45</v>
      </c>
      <c r="F7" s="31">
        <f t="shared" si="0"/>
        <v>0</v>
      </c>
      <c r="G7" s="31">
        <f>(F7-7)*0.5</f>
        <v>-3.5</v>
      </c>
      <c r="H7" s="13"/>
      <c r="I7">
        <v>-3</v>
      </c>
    </row>
    <row r="8" spans="1:9">
      <c r="A8" s="26">
        <v>5</v>
      </c>
      <c r="B8" s="26" t="s">
        <v>46</v>
      </c>
      <c r="C8" t="s">
        <v>44</v>
      </c>
      <c r="D8" t="s">
        <v>44</v>
      </c>
      <c r="E8" s="26" t="s">
        <v>47</v>
      </c>
      <c r="F8" s="31">
        <f t="shared" si="0"/>
        <v>0</v>
      </c>
      <c r="G8" s="31">
        <f>(F8-31)*1</f>
        <v>-31</v>
      </c>
      <c r="H8" s="13"/>
      <c r="I8">
        <v>-30</v>
      </c>
    </row>
    <row r="9" spans="1:9">
      <c r="A9" s="26">
        <v>6</v>
      </c>
      <c r="B9" s="26" t="s">
        <v>48</v>
      </c>
      <c r="C9" t="s">
        <v>44</v>
      </c>
      <c r="D9" t="s">
        <v>44</v>
      </c>
      <c r="E9" s="26" t="s">
        <v>49</v>
      </c>
      <c r="F9" s="31">
        <f t="shared" si="0"/>
        <v>0</v>
      </c>
      <c r="G9" s="31">
        <f>(F9-183)*1</f>
        <v>-183</v>
      </c>
      <c r="H9" s="13"/>
      <c r="I9">
        <v>-182</v>
      </c>
    </row>
    <row r="10" spans="1:9">
      <c r="A10" s="26">
        <v>7</v>
      </c>
      <c r="B10" s="26" t="s">
        <v>50</v>
      </c>
      <c r="C10" t="s">
        <v>44</v>
      </c>
      <c r="D10" t="s">
        <v>44</v>
      </c>
      <c r="E10" s="26" t="s">
        <v>51</v>
      </c>
      <c r="F10" s="31">
        <f t="shared" si="0"/>
        <v>0</v>
      </c>
      <c r="G10" s="31">
        <f>(F10-365)*1</f>
        <v>-365</v>
      </c>
      <c r="H10" s="13"/>
      <c r="I10">
        <v>-364</v>
      </c>
    </row>
    <row r="11" spans="1:9">
      <c r="A11" s="26">
        <v>8</v>
      </c>
      <c r="B11" s="26" t="s">
        <v>52</v>
      </c>
      <c r="C11" t="s">
        <v>44</v>
      </c>
      <c r="D11" t="s">
        <v>44</v>
      </c>
      <c r="F11" s="26">
        <f t="shared" si="0"/>
        <v>0</v>
      </c>
      <c r="G11" s="26">
        <f>(F11-92)*1</f>
        <v>-92</v>
      </c>
      <c r="H11" s="13"/>
      <c r="I11">
        <v>-92</v>
      </c>
    </row>
    <row r="12" spans="1:3">
      <c r="A12" s="26" t="s">
        <v>53</v>
      </c>
      <c r="B12" s="26">
        <f>IF(SUM(I4:I11)&lt;=-685,"0",30-SUMIF(I4:I11,"&gt;=0"))</f>
        <v>30</v>
      </c>
      <c r="C12" s="26">
        <f>IF(SUM(I4:I11)&lt;=-685,"0",30-SUMIF(I4:I11,"&gt;=0"))</f>
        <v>30</v>
      </c>
    </row>
  </sheetData>
  <mergeCells count="2">
    <mergeCell ref="A1:I1"/>
    <mergeCell ref="B4:B7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3" sqref="A3"/>
    </sheetView>
  </sheetViews>
  <sheetFormatPr defaultColWidth="9" defaultRowHeight="12.75" outlineLevelRow="2" outlineLevelCol="7"/>
  <cols>
    <col min="2" max="2" width="10.4285714285714" customWidth="1" collapsed="1"/>
    <col min="3" max="3" width="11.7714285714286" customWidth="1" collapsed="1"/>
    <col min="4" max="4" width="11.5714285714286" customWidth="1" collapsed="1"/>
    <col min="5" max="5" width="12.6666666666667" customWidth="1" collapsed="1"/>
    <col min="6" max="6" width="11.7714285714286" customWidth="1" collapsed="1"/>
    <col min="7" max="7" width="11.8952380952381" customWidth="1" collapsed="1"/>
  </cols>
  <sheetData>
    <row r="1" s="10" customFormat="1" ht="24.6" customHeight="1" spans="1:1">
      <c r="A1" s="10" t="s">
        <v>54</v>
      </c>
    </row>
    <row r="2" s="10" customFormat="1" ht="30.6" customHeight="1" spans="1:8">
      <c r="A2" s="10" t="s">
        <v>11</v>
      </c>
      <c r="B2" s="10" t="s">
        <v>55</v>
      </c>
      <c r="C2" s="10" t="s">
        <v>56</v>
      </c>
      <c r="D2" s="10" t="s">
        <v>57</v>
      </c>
      <c r="E2" s="10" t="s">
        <v>58</v>
      </c>
      <c r="F2" s="10" t="s">
        <v>59</v>
      </c>
      <c r="G2" s="10" t="s">
        <v>60</v>
      </c>
      <c r="H2" s="10" t="s">
        <v>42</v>
      </c>
    </row>
    <row r="3" ht="13.5" spans="2:8">
      <c r="B3" s="25" t="str">
        <f>sheet1!A4</f>
        <v>1001A</v>
      </c>
      <c r="C3">
        <v>1</v>
      </c>
      <c r="D3" t="s">
        <v>61</v>
      </c>
      <c r="E3">
        <v>0</v>
      </c>
      <c r="F3" t="s">
        <v>62</v>
      </c>
      <c r="G3" t="s">
        <v>33</v>
      </c>
      <c r="H3" t="s">
        <v>63</v>
      </c>
    </row>
  </sheetData>
  <mergeCells count="1">
    <mergeCell ref="A1:H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J8" sqref="J8"/>
    </sheetView>
  </sheetViews>
  <sheetFormatPr defaultColWidth="9" defaultRowHeight="13.5"/>
  <cols>
    <col min="1" max="1" width="12.7047619047619" style="10" customWidth="1" collapsed="1"/>
    <col min="2" max="2" width="48.3809523809524" style="10" customWidth="1" collapsed="1"/>
    <col min="3" max="3" width="12.7047619047619" style="10" customWidth="1" collapsed="1"/>
    <col min="4" max="4" width="16.6666666666667" style="10" customWidth="1" collapsed="1"/>
    <col min="5" max="5" width="11.7142857142857" style="10" customWidth="1" collapsed="1"/>
    <col min="6" max="6" width="5.80952380952381" style="10" customWidth="1" collapsed="1"/>
    <col min="7" max="8" width="8.88571428571429" style="10" customWidth="1" collapsed="1"/>
    <col min="9" max="9" width="12.4285714285714" style="10" customWidth="1" collapsed="1"/>
    <col min="10" max="10" width="12.2285714285714" style="10" customWidth="1" collapsed="1"/>
    <col min="11" max="11" width="18.4285714285714" style="10" customWidth="1" collapsed="1"/>
    <col min="12" max="12" width="13.8857142857143" style="10" customWidth="1" collapsed="1"/>
    <col min="13" max="256" width="8.88571428571429" style="10" customWidth="1" collapsed="1"/>
  </cols>
  <sheetData>
    <row r="1" ht="27.6" customHeight="1" spans="1:6">
      <c r="A1" s="11" t="s">
        <v>64</v>
      </c>
      <c r="B1" s="11"/>
      <c r="C1" s="11"/>
      <c r="D1" s="11"/>
      <c r="E1" s="11"/>
      <c r="F1" s="11"/>
    </row>
    <row r="2" spans="1:6">
      <c r="A2" s="1" t="s">
        <v>1</v>
      </c>
      <c r="B2" s="1" t="str">
        <f>sheet1!A4</f>
        <v>1001A</v>
      </c>
      <c r="C2" s="1" t="str">
        <f>sheet1!K4</f>
        <v>金泉两河</v>
      </c>
      <c r="D2" s="1" t="s">
        <v>65</v>
      </c>
      <c r="E2" t="s">
        <v>66</v>
      </c>
      <c r="F2" t="s">
        <v>29</v>
      </c>
    </row>
    <row r="3" spans="1:6">
      <c r="A3" s="1" t="s">
        <v>34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42</v>
      </c>
    </row>
    <row r="4" spans="1:6">
      <c r="A4" s="1">
        <v>1</v>
      </c>
      <c r="B4" s="1" t="s">
        <v>71</v>
      </c>
      <c r="C4" s="1" t="s">
        <v>72</v>
      </c>
      <c r="D4" s="12">
        <f>sheet1!H4</f>
        <v>0.976333333333333</v>
      </c>
      <c r="E4" s="1" t="s">
        <v>73</v>
      </c>
      <c r="F4" s="1"/>
    </row>
    <row r="5" spans="1:6">
      <c r="A5" s="1">
        <v>2</v>
      </c>
      <c r="B5" s="1" t="s">
        <v>74</v>
      </c>
      <c r="C5" s="1" t="s">
        <v>75</v>
      </c>
      <c r="D5" s="13" t="str">
        <f>sheet2!F3</f>
        <v>31</v>
      </c>
      <c r="E5" s="1" t="s">
        <v>73</v>
      </c>
      <c r="F5" s="1"/>
    </row>
    <row r="6" spans="1:6">
      <c r="A6" s="1">
        <v>3</v>
      </c>
      <c r="B6" s="1" t="s">
        <v>76</v>
      </c>
      <c r="C6" s="1" t="s">
        <v>77</v>
      </c>
      <c r="D6" s="14">
        <f>sheet6!F2</f>
        <v>99.1716666666667</v>
      </c>
      <c r="E6" s="1" t="s">
        <v>73</v>
      </c>
      <c r="F6" s="1"/>
    </row>
    <row r="7" ht="40.5" spans="1:2">
      <c r="A7" s="15" t="s">
        <v>78</v>
      </c>
      <c r="B7">
        <v>0.928583333333334</v>
      </c>
    </row>
    <row r="8" ht="39" customHeight="1" spans="1:6">
      <c r="A8" s="16" t="s">
        <v>79</v>
      </c>
      <c r="B8" s="17"/>
      <c r="C8" s="17"/>
      <c r="D8" s="16"/>
      <c r="E8" s="16"/>
      <c r="F8" s="16"/>
    </row>
    <row r="9" ht="24.6" customHeight="1" spans="1:9">
      <c r="A9" s="18" t="s">
        <v>34</v>
      </c>
      <c r="B9" s="2" t="s">
        <v>80</v>
      </c>
      <c r="C9" s="19" t="s">
        <v>81</v>
      </c>
      <c r="D9" s="20"/>
      <c r="E9" s="1" t="s">
        <v>82</v>
      </c>
      <c r="F9" s="1"/>
      <c r="H9"/>
      <c r="I9"/>
    </row>
    <row r="10" ht="34.2" customHeight="1" spans="1:9">
      <c r="A10" s="18">
        <v>1</v>
      </c>
      <c r="B10" s="21" t="s">
        <v>83</v>
      </c>
      <c r="C10">
        <v>0</v>
      </c>
      <c r="D10" s="20"/>
      <c r="E10" s="1"/>
      <c r="F10" s="1"/>
      <c r="H10"/>
      <c r="I10"/>
    </row>
    <row r="11" ht="37.95" customHeight="1" spans="1:9">
      <c r="A11" s="18">
        <v>2</v>
      </c>
      <c r="B11" s="22" t="s">
        <v>84</v>
      </c>
      <c r="C11">
        <v>0</v>
      </c>
      <c r="D11" s="20"/>
      <c r="E11" s="1"/>
      <c r="F11" s="1"/>
      <c r="H11"/>
      <c r="I11"/>
    </row>
    <row r="12" ht="35.4" customHeight="1" spans="1:9">
      <c r="A12" s="18">
        <v>3</v>
      </c>
      <c r="B12" s="22" t="s">
        <v>85</v>
      </c>
      <c r="C12">
        <v>0</v>
      </c>
      <c r="D12" s="20"/>
      <c r="E12" s="1"/>
      <c r="F12" s="1"/>
      <c r="H12"/>
      <c r="I12"/>
    </row>
    <row r="13" ht="46.2" customHeight="1" spans="1:9">
      <c r="A13" s="18">
        <v>4</v>
      </c>
      <c r="B13" s="22" t="s">
        <v>86</v>
      </c>
      <c r="C13">
        <v>0</v>
      </c>
      <c r="D13" s="20"/>
      <c r="E13" s="1"/>
      <c r="F13" s="1"/>
      <c r="H13"/>
      <c r="I13"/>
    </row>
    <row r="14" ht="34.2" customHeight="1" spans="1:9">
      <c r="A14" s="18">
        <v>5</v>
      </c>
      <c r="B14" s="22" t="s">
        <v>87</v>
      </c>
      <c r="C14">
        <v>0</v>
      </c>
      <c r="D14" s="20"/>
      <c r="E14" s="1"/>
      <c r="F14" s="1"/>
      <c r="H14"/>
      <c r="I14"/>
    </row>
    <row r="15" ht="32.4" customHeight="1" spans="1:9">
      <c r="A15" s="18">
        <v>6</v>
      </c>
      <c r="B15" s="22" t="s">
        <v>88</v>
      </c>
      <c r="C15">
        <v>0</v>
      </c>
      <c r="D15" s="20"/>
      <c r="E15" s="1"/>
      <c r="F15" s="1"/>
      <c r="H15"/>
      <c r="I15"/>
    </row>
    <row r="16" ht="34.95" customHeight="1" spans="1:6">
      <c r="A16" s="23" t="s">
        <v>89</v>
      </c>
      <c r="B16" s="24"/>
      <c r="C16"/>
      <c r="D16"/>
      <c r="E16"/>
      <c r="F16"/>
    </row>
  </sheetData>
  <mergeCells count="9">
    <mergeCell ref="A1:F1"/>
    <mergeCell ref="A8:F8"/>
    <mergeCell ref="E9:F9"/>
    <mergeCell ref="E10:F10"/>
    <mergeCell ref="E11:F11"/>
    <mergeCell ref="E12:F12"/>
    <mergeCell ref="E13:F13"/>
    <mergeCell ref="E14:F14"/>
    <mergeCell ref="E15:F15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2" sqref="D2"/>
    </sheetView>
  </sheetViews>
  <sheetFormatPr defaultColWidth="9" defaultRowHeight="12.75" outlineLevelRow="1" outlineLevelCol="6"/>
  <cols>
    <col min="1" max="1" width="13.2285714285714" customWidth="1" collapsed="1"/>
    <col min="2" max="2" width="13.1047619047619" customWidth="1" collapsed="1"/>
    <col min="3" max="3" width="13.3238095238095" customWidth="1" collapsed="1"/>
    <col min="4" max="4" width="22" customWidth="1" collapsed="1"/>
    <col min="5" max="5" width="14.6666666666667" customWidth="1" collapsed="1"/>
    <col min="6" max="6" width="11.4285714285714" customWidth="1" collapsed="1"/>
  </cols>
  <sheetData>
    <row r="1" ht="13.5" spans="1:7">
      <c r="A1" s="3" t="s">
        <v>1</v>
      </c>
      <c r="B1" s="3" t="s">
        <v>71</v>
      </c>
      <c r="C1" s="3" t="s">
        <v>90</v>
      </c>
      <c r="D1" s="3" t="s">
        <v>91</v>
      </c>
      <c r="E1" s="3" t="s">
        <v>92</v>
      </c>
      <c r="F1" s="4" t="s">
        <v>93</v>
      </c>
      <c r="G1" s="3" t="s">
        <v>30</v>
      </c>
    </row>
    <row r="2" ht="13.5" spans="1:7">
      <c r="A2" s="5" t="str">
        <f>sheet1!A4</f>
        <v>1001A</v>
      </c>
      <c r="B2" s="6">
        <f>sheet1!J4</f>
        <v>34.1716666666667</v>
      </c>
      <c r="C2" s="7">
        <f>sheet2!G3</f>
        <v>35</v>
      </c>
      <c r="D2" s="8">
        <f>sheet3!B12</f>
        <v>30</v>
      </c>
      <c r="E2" s="7">
        <v>0</v>
      </c>
      <c r="F2" s="9">
        <f>B2+C2+D2-E2</f>
        <v>99.1716666666667</v>
      </c>
      <c r="G2" s="5" t="str">
        <f>sheet1!K4</f>
        <v>金泉两河</v>
      </c>
    </row>
  </sheetData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P21" sqref="P21"/>
    </sheetView>
  </sheetViews>
  <sheetFormatPr defaultColWidth="9" defaultRowHeight="12.75"/>
  <cols>
    <col min="3" max="3" width="11.5714285714286" customWidth="1" collapsed="1"/>
    <col min="7" max="7" width="11.7714285714286" customWidth="1" collapsed="1"/>
    <col min="8" max="8" width="12.8857142857143" customWidth="1" collapsed="1"/>
  </cols>
  <sheetData>
    <row r="1" ht="24.6" customHeight="1" spans="1:9">
      <c r="A1" s="1" t="s">
        <v>94</v>
      </c>
      <c r="B1" s="1"/>
      <c r="C1" s="1"/>
      <c r="D1" s="1"/>
      <c r="E1" s="1"/>
      <c r="F1" s="1"/>
      <c r="G1" s="1"/>
      <c r="H1" s="1"/>
      <c r="I1" s="1"/>
    </row>
    <row r="2" ht="28.8" customHeight="1" spans="1:9">
      <c r="A2" s="1" t="s">
        <v>34</v>
      </c>
      <c r="B2" s="1" t="s">
        <v>55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42</v>
      </c>
    </row>
    <row r="3" ht="13.5" spans="1:9">
      <c r="A3" s="2"/>
      <c r="B3" s="2"/>
      <c r="C3" s="2"/>
      <c r="D3" s="2"/>
      <c r="E3" s="2"/>
      <c r="F3" s="2"/>
      <c r="G3" s="2"/>
      <c r="H3" s="2"/>
      <c r="I3" s="2"/>
    </row>
    <row r="4" ht="13.5" spans="1:9">
      <c r="A4" s="2"/>
      <c r="B4" s="2"/>
      <c r="C4" s="2"/>
      <c r="D4" s="2"/>
      <c r="E4" s="2"/>
      <c r="F4" s="2"/>
      <c r="G4" s="2"/>
      <c r="H4" s="2"/>
      <c r="I4" s="2"/>
    </row>
    <row r="5" ht="13.5" spans="1:9">
      <c r="A5" s="2"/>
      <c r="B5" s="2"/>
      <c r="C5" s="2"/>
      <c r="D5" s="2"/>
      <c r="E5" s="2"/>
      <c r="F5" s="2"/>
      <c r="G5" s="2"/>
      <c r="H5" s="2"/>
      <c r="I5" s="2"/>
    </row>
    <row r="6" ht="13.5" spans="1:9">
      <c r="A6" s="2"/>
      <c r="B6" s="2"/>
      <c r="C6" s="2"/>
      <c r="D6" s="2"/>
      <c r="E6" s="2"/>
      <c r="F6" s="2"/>
      <c r="G6" s="2"/>
      <c r="H6" s="2"/>
      <c r="I6" s="2"/>
    </row>
    <row r="7" ht="13.5" spans="1:9">
      <c r="A7" s="2"/>
      <c r="B7" s="2"/>
      <c r="C7" s="2"/>
      <c r="D7" s="2"/>
      <c r="E7" s="2"/>
      <c r="F7" s="2"/>
      <c r="G7" s="2"/>
      <c r="H7" s="2"/>
      <c r="I7" s="2"/>
    </row>
    <row r="8" ht="13.5" spans="1:9">
      <c r="A8" s="2"/>
      <c r="B8" s="2"/>
      <c r="C8" s="2"/>
      <c r="D8" s="2"/>
      <c r="E8" s="2"/>
      <c r="F8" s="2"/>
      <c r="G8" s="2"/>
      <c r="H8" s="2"/>
      <c r="I8" s="2"/>
    </row>
    <row r="9" ht="13.5" spans="1:9">
      <c r="A9" s="2"/>
      <c r="B9" s="2"/>
      <c r="C9" s="2"/>
      <c r="D9" s="2"/>
      <c r="E9" s="2"/>
      <c r="F9" s="2"/>
      <c r="G9" s="2"/>
      <c r="H9" s="2"/>
      <c r="I9" s="2"/>
    </row>
  </sheetData>
  <mergeCells count="1">
    <mergeCell ref="A1:I1"/>
  </mergeCells>
  <pageMargins left="0.699305555555556" right="0.699305555555556" top="0.75" bottom="0.75" header="0.3" footer="0.3"/>
  <pageSetup paperSize="9" pageOrder="overThenDown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2006-09-16T00:00:00Z</dcterms:created>
  <dcterms:modified xsi:type="dcterms:W3CDTF">2018-03-13T02:25:24Z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